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updateLinks="never" codeName="ThisWorkbook"/>
  <mc:AlternateContent xmlns:mc="http://schemas.openxmlformats.org/markup-compatibility/2006">
    <mc:Choice Requires="x15">
      <x15ac:absPath xmlns:x15ac="http://schemas.microsoft.com/office/spreadsheetml/2010/11/ac" url="C:\Users\schug05\HCL Connections-sync\My Drive op ConnectPeople\trajectenwerk tempmap\250716_ProcessMining_IBM_No_Bid_brief\"/>
    </mc:Choice>
  </mc:AlternateContent>
  <xr:revisionPtr revIDLastSave="0" documentId="13_ncr:1_{F189C6ED-DC4C-4921-A8ED-9F5B6B3EB22C}" xr6:coauthVersionLast="47" xr6:coauthVersionMax="47" xr10:uidLastSave="{00000000-0000-0000-0000-000000000000}"/>
  <bookViews>
    <workbookView xWindow="-105" yWindow="-16320" windowWidth="29040" windowHeight="15720" tabRatio="771" xr2:uid="{00000000-000D-0000-FFFF-FFFF00000000}"/>
  </bookViews>
  <sheets>
    <sheet name="Samenvatting" sheetId="4" r:id="rId1"/>
    <sheet name="0. Dimensionering" sheetId="25" r:id="rId2"/>
    <sheet name="1. Implementatie" sheetId="31" r:id="rId3"/>
    <sheet name="2abc Gebruiksrecht - Kubernetes" sheetId="35" r:id="rId4"/>
    <sheet name="2def Gebruiksrecht - SaaS" sheetId="27" r:id="rId5"/>
    <sheet name="3. Additionele dienstverlening" sheetId="29" r:id="rId6"/>
    <sheet name="BPK-Grafiek" sheetId="36" r:id="rId7"/>
    <sheet name="DATA" sheetId="37" state="hidden" r:id="rId8"/>
    <sheet name="Calculator" sheetId="34" state="hidden" r:id="rId9"/>
  </sheets>
  <externalReferences>
    <externalReference r:id="rId10"/>
    <externalReference r:id="rId11"/>
    <externalReference r:id="rId12"/>
    <externalReference r:id="rId13"/>
  </externalReferences>
  <definedNames>
    <definedName name="_xlnm._FilterDatabase" localSheetId="8" hidden="1">Calculator!$B$11:$F$1247</definedName>
    <definedName name="A">'[1]HULP-velden'!$D$8</definedName>
    <definedName name="B">'[1]HULP-velden'!$D$9</definedName>
    <definedName name="Exponent">[1]Superformule!$K$19</definedName>
    <definedName name="HDD">Calculator!$E$1251:$E$1261</definedName>
    <definedName name="LAQ" localSheetId="1">[1]Superformule!$K$22</definedName>
    <definedName name="LAQ" localSheetId="5">[1]Superformule!$K$22</definedName>
    <definedName name="LAQ">[2]Superformule!$K$22</definedName>
    <definedName name="Linux">Calculator!$E$12:$E$666</definedName>
    <definedName name="Maximaal" localSheetId="1">'[1]HULP-velden'!$L$20</definedName>
    <definedName name="Maximaal" localSheetId="5">'[1]HULP-velden'!$L$20</definedName>
    <definedName name="Maximaal">'[2]HULP-velden'!$L$20</definedName>
    <definedName name="Percentage_Qeisen" localSheetId="1">'[1]HULP-velden'!$J$80</definedName>
    <definedName name="Percentage_Qeisen" localSheetId="5">'[1]HULP-velden'!$J$80</definedName>
    <definedName name="Percentage_Qeisen">'[2]HULP-velden'!$J$80</definedName>
    <definedName name="Pmax">[1]Superformule!$K$16</definedName>
    <definedName name="Pref">[1]Superformule!$K$15</definedName>
    <definedName name="PrimairEenheidY">'[1]HULP-velden'!$P$59</definedName>
    <definedName name="Qmax">[1]Superformule!$K$13</definedName>
    <definedName name="Qmin">[1]Superformule!$K$11</definedName>
    <definedName name="Qref">[1]Superformule!$K$14</definedName>
    <definedName name="Qref_wensen">'[1]HULP-velden'!$J$77</definedName>
    <definedName name="Qwensen">[1]Superformule!$K$12</definedName>
    <definedName name="SDD">Calculator!$E$1263:$E$1276</definedName>
    <definedName name="SOLVERWAARDE">'[1]HULP-velden'!$D$10</definedName>
    <definedName name="Staffel_koop">'[3]2b. Gebruiksrecht Perpetual'!#REF!</definedName>
    <definedName name="Staffel_subscription">#REF!</definedName>
    <definedName name="Windows">Calculator!$E$667:$E$1247</definedName>
    <definedName name="Xwaarden">[1]Vergelijken!#REF!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35" l="1"/>
  <c r="H44" i="35"/>
  <c r="N53" i="27"/>
  <c r="I53" i="27" s="1"/>
  <c r="G53" i="27"/>
  <c r="K13" i="35"/>
  <c r="K73" i="35" s="1"/>
  <c r="J13" i="35"/>
  <c r="J73" i="35" s="1"/>
  <c r="I13" i="35"/>
  <c r="I73" i="35" s="1"/>
  <c r="H13" i="35"/>
  <c r="H73" i="35" s="1"/>
  <c r="G13" i="35"/>
  <c r="G73" i="35" s="1"/>
  <c r="F13" i="35"/>
  <c r="F73" i="35" s="1"/>
  <c r="E13" i="35"/>
  <c r="E73" i="35" s="1"/>
  <c r="D13" i="35"/>
  <c r="D73" i="35" s="1"/>
  <c r="C26" i="4"/>
  <c r="D57" i="27"/>
  <c r="N57" i="27" s="1"/>
  <c r="I57" i="27" s="1"/>
  <c r="D56" i="27"/>
  <c r="N56" i="27" s="1"/>
  <c r="I56" i="27" s="1"/>
  <c r="D55" i="27"/>
  <c r="N55" i="27" s="1"/>
  <c r="I55" i="27" s="1"/>
  <c r="D54" i="27"/>
  <c r="N54" i="27" s="1"/>
  <c r="G54" i="27" s="1"/>
  <c r="F53" i="27"/>
  <c r="G52" i="27"/>
  <c r="D68" i="35"/>
  <c r="N68" i="35" s="1"/>
  <c r="I68" i="35" s="1"/>
  <c r="D67" i="35"/>
  <c r="N67" i="35" s="1"/>
  <c r="I67" i="35" s="1"/>
  <c r="D66" i="35"/>
  <c r="N66" i="35" s="1"/>
  <c r="I66" i="35" s="1"/>
  <c r="D65" i="35"/>
  <c r="N65" i="35" s="1"/>
  <c r="I65" i="35" s="1"/>
  <c r="N64" i="35"/>
  <c r="I64" i="35" s="1"/>
  <c r="G64" i="35"/>
  <c r="F64" i="35"/>
  <c r="S64" i="35" s="1"/>
  <c r="G63" i="35"/>
  <c r="D24" i="35"/>
  <c r="I54" i="27" l="1"/>
  <c r="G55" i="27"/>
  <c r="G56" i="27"/>
  <c r="G57" i="27"/>
  <c r="F54" i="27"/>
  <c r="F56" i="27"/>
  <c r="F55" i="27"/>
  <c r="O57" i="27"/>
  <c r="F57" i="27"/>
  <c r="O65" i="35"/>
  <c r="F65" i="35"/>
  <c r="G65" i="35"/>
  <c r="F67" i="35"/>
  <c r="G67" i="35"/>
  <c r="O66" i="35"/>
  <c r="F66" i="35"/>
  <c r="G66" i="35"/>
  <c r="F68" i="35"/>
  <c r="G68" i="35"/>
  <c r="R64" i="35"/>
  <c r="F83" i="36"/>
  <c r="G20" i="36"/>
  <c r="F20" i="36"/>
  <c r="G19" i="36"/>
  <c r="F19" i="36"/>
  <c r="F21" i="36" s="1"/>
  <c r="G21" i="36" s="1"/>
  <c r="E16" i="36"/>
  <c r="G13" i="36"/>
  <c r="F12" i="36"/>
  <c r="F14" i="36" s="1"/>
  <c r="D7" i="37" s="1"/>
  <c r="F7" i="37" s="1"/>
  <c r="O54" i="27" l="1"/>
  <c r="O55" i="27"/>
  <c r="O56" i="27"/>
  <c r="O67" i="35"/>
  <c r="O68" i="35"/>
  <c r="S68" i="35"/>
  <c r="R68" i="35"/>
  <c r="S66" i="35"/>
  <c r="R66" i="35"/>
  <c r="S67" i="35"/>
  <c r="R67" i="35"/>
  <c r="S65" i="35"/>
  <c r="R65" i="35"/>
  <c r="G12" i="36"/>
  <c r="G14" i="36" s="1"/>
  <c r="O58" i="27" l="1"/>
  <c r="I58" i="27" s="1"/>
  <c r="O69" i="35"/>
  <c r="I69" i="35" s="1"/>
  <c r="C14" i="29"/>
  <c r="D14" i="29"/>
  <c r="E14" i="29"/>
  <c r="F14" i="29"/>
  <c r="G14" i="29"/>
  <c r="H14" i="29"/>
  <c r="I14" i="29"/>
  <c r="J14" i="29"/>
  <c r="K14" i="29"/>
  <c r="C15" i="29"/>
  <c r="D15" i="29"/>
  <c r="E15" i="29"/>
  <c r="F15" i="29"/>
  <c r="G15" i="29"/>
  <c r="H15" i="29"/>
  <c r="I15" i="29"/>
  <c r="J15" i="29"/>
  <c r="K15" i="29"/>
  <c r="H33" i="31"/>
  <c r="H32" i="31"/>
  <c r="H34" i="31" l="1"/>
  <c r="D15" i="4" s="1"/>
  <c r="C24" i="4"/>
  <c r="C23" i="4"/>
  <c r="C13" i="29"/>
  <c r="E107" i="27"/>
  <c r="F107" i="27"/>
  <c r="G107" i="27"/>
  <c r="H107" i="27"/>
  <c r="I107" i="27"/>
  <c r="J107" i="27"/>
  <c r="K107" i="27"/>
  <c r="D107" i="27"/>
  <c r="G83" i="27"/>
  <c r="D87" i="27"/>
  <c r="N87" i="27" s="1"/>
  <c r="G87" i="27" s="1"/>
  <c r="D86" i="27"/>
  <c r="N86" i="27" s="1"/>
  <c r="I86" i="27" s="1"/>
  <c r="D85" i="27"/>
  <c r="N85" i="27" s="1"/>
  <c r="I85" i="27" s="1"/>
  <c r="D84" i="27"/>
  <c r="N84" i="27" s="1"/>
  <c r="I84" i="27" s="1"/>
  <c r="N83" i="27"/>
  <c r="I83" i="27" s="1"/>
  <c r="F83" i="27"/>
  <c r="C21" i="4"/>
  <c r="C20" i="4"/>
  <c r="G120" i="35"/>
  <c r="E146" i="35"/>
  <c r="F146" i="35"/>
  <c r="G146" i="35"/>
  <c r="H146" i="35"/>
  <c r="I146" i="35"/>
  <c r="J146" i="35"/>
  <c r="K146" i="35"/>
  <c r="D146" i="35"/>
  <c r="D124" i="35"/>
  <c r="N124" i="35" s="1"/>
  <c r="G124" i="35" s="1"/>
  <c r="D123" i="35"/>
  <c r="N123" i="35" s="1"/>
  <c r="G123" i="35" s="1"/>
  <c r="D122" i="35"/>
  <c r="N122" i="35" s="1"/>
  <c r="G122" i="35" s="1"/>
  <c r="D121" i="35"/>
  <c r="N121" i="35" s="1"/>
  <c r="I121" i="35" s="1"/>
  <c r="N120" i="35"/>
  <c r="I120" i="35" s="1"/>
  <c r="F120" i="35"/>
  <c r="R120" i="35" s="1"/>
  <c r="G44" i="35"/>
  <c r="D48" i="35" s="1"/>
  <c r="G34" i="35"/>
  <c r="C48" i="35"/>
  <c r="C28" i="35"/>
  <c r="J28" i="35"/>
  <c r="C38" i="35"/>
  <c r="H34" i="35"/>
  <c r="I87" i="27" l="1"/>
  <c r="O87" i="27" s="1"/>
  <c r="I124" i="35"/>
  <c r="G86" i="27"/>
  <c r="G85" i="27"/>
  <c r="G84" i="27"/>
  <c r="I123" i="35"/>
  <c r="G121" i="35"/>
  <c r="I122" i="35"/>
  <c r="O122" i="35" s="1"/>
  <c r="F110" i="27"/>
  <c r="D24" i="4" s="1"/>
  <c r="I109" i="27"/>
  <c r="O85" i="27"/>
  <c r="O86" i="27"/>
  <c r="F84" i="27"/>
  <c r="F85" i="27"/>
  <c r="F86" i="27"/>
  <c r="F87" i="27"/>
  <c r="O84" i="27"/>
  <c r="S120" i="35"/>
  <c r="F122" i="35"/>
  <c r="F123" i="35"/>
  <c r="O121" i="35"/>
  <c r="F121" i="35"/>
  <c r="F124" i="35"/>
  <c r="J48" i="35"/>
  <c r="I48" i="35"/>
  <c r="K48" i="35"/>
  <c r="G48" i="35"/>
  <c r="F48" i="35"/>
  <c r="E48" i="35"/>
  <c r="H48" i="35"/>
  <c r="H28" i="35"/>
  <c r="E28" i="35"/>
  <c r="I28" i="35"/>
  <c r="D28" i="35"/>
  <c r="K28" i="35"/>
  <c r="G28" i="35"/>
  <c r="F28" i="35"/>
  <c r="G38" i="35"/>
  <c r="G39" i="35" s="1"/>
  <c r="D92" i="35"/>
  <c r="N92" i="35" s="1"/>
  <c r="D91" i="35"/>
  <c r="N91" i="35" s="1"/>
  <c r="D90" i="35"/>
  <c r="N90" i="35" s="1"/>
  <c r="D89" i="35"/>
  <c r="N89" i="35" s="1"/>
  <c r="N88" i="35"/>
  <c r="I88" i="35" s="1"/>
  <c r="G88" i="35"/>
  <c r="F88" i="35"/>
  <c r="S88" i="35" s="1"/>
  <c r="G87" i="35"/>
  <c r="K15" i="35"/>
  <c r="K129" i="35" s="1"/>
  <c r="J15" i="35"/>
  <c r="J129" i="35" s="1"/>
  <c r="I15" i="35"/>
  <c r="I129" i="35" s="1"/>
  <c r="H15" i="35"/>
  <c r="H129" i="35" s="1"/>
  <c r="G15" i="35"/>
  <c r="G129" i="35" s="1"/>
  <c r="F15" i="35"/>
  <c r="F129" i="35" s="1"/>
  <c r="E15" i="35"/>
  <c r="E129" i="35" s="1"/>
  <c r="D15" i="35"/>
  <c r="D129" i="35" s="1"/>
  <c r="C15" i="35"/>
  <c r="K14" i="35"/>
  <c r="K97" i="35" s="1"/>
  <c r="J14" i="35"/>
  <c r="J97" i="35" s="1"/>
  <c r="I14" i="35"/>
  <c r="I97" i="35" s="1"/>
  <c r="H14" i="35"/>
  <c r="H97" i="35" s="1"/>
  <c r="G14" i="35"/>
  <c r="G97" i="35" s="1"/>
  <c r="F14" i="35"/>
  <c r="F97" i="35" s="1"/>
  <c r="E14" i="35"/>
  <c r="E97" i="35" s="1"/>
  <c r="D14" i="35"/>
  <c r="D97" i="35" s="1"/>
  <c r="C14" i="35"/>
  <c r="C13" i="35"/>
  <c r="C6" i="35"/>
  <c r="C5" i="35"/>
  <c r="C3" i="35"/>
  <c r="C2" i="35"/>
  <c r="F130" i="35" l="1"/>
  <c r="H130" i="35"/>
  <c r="J130" i="35"/>
  <c r="I130" i="35"/>
  <c r="E74" i="35"/>
  <c r="E75" i="35" s="1"/>
  <c r="G74" i="35"/>
  <c r="G75" i="35" s="1"/>
  <c r="I74" i="35"/>
  <c r="I75" i="35" s="1"/>
  <c r="K74" i="35"/>
  <c r="K75" i="35" s="1"/>
  <c r="D74" i="35"/>
  <c r="D75" i="35" s="1"/>
  <c r="F74" i="35"/>
  <c r="F75" i="35" s="1"/>
  <c r="H74" i="35"/>
  <c r="H75" i="35" s="1"/>
  <c r="J74" i="35"/>
  <c r="J75" i="35" s="1"/>
  <c r="O123" i="35"/>
  <c r="O124" i="35"/>
  <c r="D130" i="35"/>
  <c r="O88" i="27"/>
  <c r="I88" i="27" s="1"/>
  <c r="K130" i="35"/>
  <c r="E130" i="35"/>
  <c r="G130" i="35"/>
  <c r="S121" i="35"/>
  <c r="R121" i="35"/>
  <c r="S123" i="35"/>
  <c r="R123" i="35"/>
  <c r="S122" i="35"/>
  <c r="R122" i="35"/>
  <c r="S124" i="35"/>
  <c r="R124" i="35"/>
  <c r="H38" i="35"/>
  <c r="H39" i="35" s="1"/>
  <c r="G49" i="35"/>
  <c r="D49" i="35"/>
  <c r="H49" i="35"/>
  <c r="K49" i="35"/>
  <c r="J49" i="35"/>
  <c r="I49" i="35"/>
  <c r="F49" i="35"/>
  <c r="E49" i="35"/>
  <c r="J38" i="35"/>
  <c r="J39" i="35" s="1"/>
  <c r="F38" i="35"/>
  <c r="F39" i="35" s="1"/>
  <c r="K38" i="35"/>
  <c r="K39" i="35" s="1"/>
  <c r="E38" i="35"/>
  <c r="E39" i="35" s="1"/>
  <c r="D38" i="35"/>
  <c r="D39" i="35" s="1"/>
  <c r="I38" i="35"/>
  <c r="I39" i="35" s="1"/>
  <c r="D29" i="35"/>
  <c r="K29" i="35"/>
  <c r="J29" i="35"/>
  <c r="H29" i="35"/>
  <c r="F29" i="35"/>
  <c r="E29" i="35"/>
  <c r="I29" i="35"/>
  <c r="G29" i="35"/>
  <c r="R88" i="35"/>
  <c r="G90" i="35"/>
  <c r="F90" i="35"/>
  <c r="I90" i="35"/>
  <c r="G91" i="35"/>
  <c r="F91" i="35"/>
  <c r="I91" i="35"/>
  <c r="G92" i="35"/>
  <c r="F92" i="35"/>
  <c r="I92" i="35"/>
  <c r="G89" i="35"/>
  <c r="F89" i="35"/>
  <c r="I89" i="35"/>
  <c r="O89" i="35" s="1"/>
  <c r="I77" i="35" l="1"/>
  <c r="G51" i="35"/>
  <c r="G104" i="35" s="1"/>
  <c r="F78" i="35"/>
  <c r="O125" i="35"/>
  <c r="I125" i="35" s="1"/>
  <c r="G98" i="35"/>
  <c r="G99" i="35" s="1"/>
  <c r="D98" i="35"/>
  <c r="D99" i="35" s="1"/>
  <c r="E98" i="35"/>
  <c r="E99" i="35" s="1"/>
  <c r="I98" i="35"/>
  <c r="I99" i="35" s="1"/>
  <c r="F98" i="35"/>
  <c r="F99" i="35" s="1"/>
  <c r="K98" i="35"/>
  <c r="K99" i="35" s="1"/>
  <c r="J131" i="35"/>
  <c r="D131" i="35"/>
  <c r="F131" i="35"/>
  <c r="K131" i="35"/>
  <c r="E131" i="35"/>
  <c r="H131" i="35"/>
  <c r="G131" i="35"/>
  <c r="H51" i="35"/>
  <c r="D51" i="35"/>
  <c r="F51" i="35"/>
  <c r="J51" i="35"/>
  <c r="I51" i="35"/>
  <c r="E51" i="35"/>
  <c r="K51" i="35"/>
  <c r="O92" i="35"/>
  <c r="H98" i="35"/>
  <c r="H99" i="35" s="1"/>
  <c r="J98" i="35"/>
  <c r="J99" i="35" s="1"/>
  <c r="O91" i="35"/>
  <c r="O90" i="35"/>
  <c r="S90" i="35"/>
  <c r="R90" i="35"/>
  <c r="S89" i="35"/>
  <c r="R89" i="35"/>
  <c r="S92" i="35"/>
  <c r="R92" i="35"/>
  <c r="S91" i="35"/>
  <c r="R91" i="35"/>
  <c r="F40" i="31"/>
  <c r="H40" i="31" s="1"/>
  <c r="F41" i="31"/>
  <c r="H41" i="31" s="1"/>
  <c r="F42" i="31"/>
  <c r="H42" i="31" s="1"/>
  <c r="C16" i="4"/>
  <c r="C14" i="4"/>
  <c r="C13" i="4"/>
  <c r="H14" i="31"/>
  <c r="D14" i="4" s="1"/>
  <c r="F39" i="31"/>
  <c r="H39" i="31" s="1"/>
  <c r="C3" i="31"/>
  <c r="C5" i="31"/>
  <c r="C2" i="31"/>
  <c r="I101" i="35" l="1"/>
  <c r="I106" i="35" s="1"/>
  <c r="F102" i="35"/>
  <c r="F107" i="35" s="1"/>
  <c r="D104" i="35"/>
  <c r="K148" i="35"/>
  <c r="I148" i="35"/>
  <c r="F148" i="35"/>
  <c r="D148" i="35"/>
  <c r="E148" i="35"/>
  <c r="J148" i="35"/>
  <c r="G148" i="35"/>
  <c r="H148" i="35"/>
  <c r="K104" i="35"/>
  <c r="K133" i="35"/>
  <c r="E104" i="35"/>
  <c r="E133" i="35"/>
  <c r="D133" i="35"/>
  <c r="H104" i="35"/>
  <c r="H133" i="35"/>
  <c r="J104" i="35"/>
  <c r="J133" i="35"/>
  <c r="F104" i="35"/>
  <c r="F133" i="35"/>
  <c r="I104" i="35"/>
  <c r="I133" i="35"/>
  <c r="G133" i="35"/>
  <c r="O93" i="35"/>
  <c r="I93" i="35" s="1"/>
  <c r="H43" i="31"/>
  <c r="D16" i="4" s="1"/>
  <c r="F13" i="4" s="1"/>
  <c r="D19" i="4" l="1"/>
  <c r="F151" i="35"/>
  <c r="D21" i="4" s="1"/>
  <c r="I150" i="35"/>
  <c r="I131" i="35"/>
  <c r="E20" i="29"/>
  <c r="G35" i="29" s="1"/>
  <c r="F20" i="29"/>
  <c r="H35" i="29" s="1"/>
  <c r="G20" i="29"/>
  <c r="I35" i="29" s="1"/>
  <c r="H20" i="29"/>
  <c r="J35" i="29" s="1"/>
  <c r="I20" i="29"/>
  <c r="K35" i="29" s="1"/>
  <c r="J20" i="29"/>
  <c r="L35" i="29" s="1"/>
  <c r="K20" i="29"/>
  <c r="M35" i="29" s="1"/>
  <c r="E19" i="29"/>
  <c r="G34" i="29" s="1"/>
  <c r="F19" i="29"/>
  <c r="H34" i="29" s="1"/>
  <c r="G19" i="29"/>
  <c r="I34" i="29" s="1"/>
  <c r="H19" i="29"/>
  <c r="J34" i="29" s="1"/>
  <c r="I19" i="29"/>
  <c r="K34" i="29" s="1"/>
  <c r="J19" i="29"/>
  <c r="L34" i="29" s="1"/>
  <c r="K19" i="29"/>
  <c r="M34" i="29" s="1"/>
  <c r="E18" i="29"/>
  <c r="G33" i="29" s="1"/>
  <c r="F18" i="29"/>
  <c r="H33" i="29" s="1"/>
  <c r="G18" i="29"/>
  <c r="I33" i="29" s="1"/>
  <c r="H18" i="29"/>
  <c r="J33" i="29" s="1"/>
  <c r="I18" i="29"/>
  <c r="K33" i="29" s="1"/>
  <c r="J18" i="29"/>
  <c r="L33" i="29" s="1"/>
  <c r="K18" i="29"/>
  <c r="M33" i="29" s="1"/>
  <c r="E17" i="29"/>
  <c r="G32" i="29" s="1"/>
  <c r="F17" i="29"/>
  <c r="H32" i="29" s="1"/>
  <c r="G17" i="29"/>
  <c r="I32" i="29" s="1"/>
  <c r="H17" i="29"/>
  <c r="J32" i="29" s="1"/>
  <c r="I17" i="29"/>
  <c r="K32" i="29" s="1"/>
  <c r="J17" i="29"/>
  <c r="L32" i="29" s="1"/>
  <c r="K17" i="29"/>
  <c r="M32" i="29" s="1"/>
  <c r="D20" i="29"/>
  <c r="D19" i="29"/>
  <c r="D18" i="29"/>
  <c r="D17" i="29"/>
  <c r="C20" i="29"/>
  <c r="C19" i="29"/>
  <c r="C18" i="29"/>
  <c r="C17" i="29"/>
  <c r="F136" i="35" l="1"/>
  <c r="D20" i="4" s="1"/>
  <c r="M37" i="29"/>
  <c r="K37" i="29"/>
  <c r="I37" i="29"/>
  <c r="G37" i="29"/>
  <c r="L37" i="29"/>
  <c r="J37" i="29"/>
  <c r="H37" i="29"/>
  <c r="I135" i="35"/>
  <c r="E14" i="27"/>
  <c r="E62" i="27" s="1"/>
  <c r="E63" i="27" s="1"/>
  <c r="F14" i="27"/>
  <c r="F62" i="27" s="1"/>
  <c r="F63" i="27" s="1"/>
  <c r="G14" i="27"/>
  <c r="G62" i="27" s="1"/>
  <c r="G63" i="27" s="1"/>
  <c r="H14" i="27"/>
  <c r="H62" i="27" s="1"/>
  <c r="H63" i="27" s="1"/>
  <c r="I14" i="27"/>
  <c r="I62" i="27" s="1"/>
  <c r="I63" i="27" s="1"/>
  <c r="J14" i="27"/>
  <c r="J62" i="27" s="1"/>
  <c r="J63" i="27" s="1"/>
  <c r="K14" i="27"/>
  <c r="K62" i="27" s="1"/>
  <c r="K63" i="27" s="1"/>
  <c r="D14" i="27"/>
  <c r="D62" i="27" s="1"/>
  <c r="D63" i="27" s="1"/>
  <c r="C14" i="27"/>
  <c r="D13" i="27"/>
  <c r="E16" i="29"/>
  <c r="F25" i="29" s="1"/>
  <c r="F16" i="29"/>
  <c r="G25" i="29" s="1"/>
  <c r="G16" i="29"/>
  <c r="H25" i="29" s="1"/>
  <c r="H16" i="29"/>
  <c r="I25" i="29" s="1"/>
  <c r="I16" i="29"/>
  <c r="J25" i="29" s="1"/>
  <c r="J16" i="29"/>
  <c r="K25" i="29" s="1"/>
  <c r="K16" i="29"/>
  <c r="L25" i="29" s="1"/>
  <c r="D16" i="29"/>
  <c r="E25" i="29" s="1"/>
  <c r="C16" i="29"/>
  <c r="C15" i="27"/>
  <c r="C13" i="27"/>
  <c r="E15" i="27"/>
  <c r="E92" i="27" s="1"/>
  <c r="E93" i="27" s="1"/>
  <c r="G15" i="27"/>
  <c r="G92" i="27" s="1"/>
  <c r="G93" i="27" s="1"/>
  <c r="H15" i="27"/>
  <c r="H92" i="27" s="1"/>
  <c r="H93" i="27" s="1"/>
  <c r="I15" i="27"/>
  <c r="I92" i="27" s="1"/>
  <c r="I93" i="27" s="1"/>
  <c r="J15" i="27"/>
  <c r="J92" i="27" s="1"/>
  <c r="J93" i="27" s="1"/>
  <c r="K15" i="27"/>
  <c r="K92" i="27" s="1"/>
  <c r="K93" i="27" s="1"/>
  <c r="E13" i="27"/>
  <c r="F13" i="27"/>
  <c r="G13" i="27"/>
  <c r="H13" i="27"/>
  <c r="I13" i="27"/>
  <c r="J13" i="27"/>
  <c r="J38" i="27" s="1"/>
  <c r="K13" i="27"/>
  <c r="K38" i="27" s="1"/>
  <c r="E27" i="29" l="1"/>
  <c r="F15" i="27"/>
  <c r="F92" i="27" s="1"/>
  <c r="F93" i="27" s="1"/>
  <c r="D15" i="27"/>
  <c r="D92" i="27" s="1"/>
  <c r="D93" i="27" s="1"/>
  <c r="E41" i="29" l="1"/>
  <c r="C28" i="4" l="1"/>
  <c r="C27" i="4"/>
  <c r="C6" i="29"/>
  <c r="C5" i="29"/>
  <c r="C3" i="29"/>
  <c r="C2" i="29"/>
  <c r="G28" i="27"/>
  <c r="D27" i="4" l="1"/>
  <c r="I38" i="27"/>
  <c r="H38" i="27"/>
  <c r="G38" i="27"/>
  <c r="F38" i="27"/>
  <c r="E38" i="27"/>
  <c r="D38" i="27"/>
  <c r="C6" i="27"/>
  <c r="C5" i="27"/>
  <c r="C3" i="27"/>
  <c r="C2" i="27"/>
  <c r="D33" i="27"/>
  <c r="D32" i="27"/>
  <c r="N32" i="27" s="1"/>
  <c r="D31" i="27"/>
  <c r="D30" i="27"/>
  <c r="N30" i="27" s="1"/>
  <c r="N29" i="27"/>
  <c r="I29" i="27" s="1"/>
  <c r="G29" i="27"/>
  <c r="F29" i="27"/>
  <c r="F64" i="27" l="1"/>
  <c r="J64" i="27"/>
  <c r="G64" i="27"/>
  <c r="K64" i="27"/>
  <c r="D64" i="27"/>
  <c r="H64" i="27"/>
  <c r="E64" i="27"/>
  <c r="I64" i="27"/>
  <c r="I94" i="27"/>
  <c r="H94" i="27"/>
  <c r="J94" i="27"/>
  <c r="K94" i="27"/>
  <c r="G94" i="27"/>
  <c r="D94" i="27"/>
  <c r="E94" i="27"/>
  <c r="N31" i="27"/>
  <c r="G31" i="27" s="1"/>
  <c r="D28" i="4"/>
  <c r="F26" i="4" s="1"/>
  <c r="F30" i="27"/>
  <c r="I30" i="27"/>
  <c r="O30" i="27" s="1"/>
  <c r="G30" i="27"/>
  <c r="F32" i="27"/>
  <c r="I32" i="27"/>
  <c r="G32" i="27"/>
  <c r="N33" i="27"/>
  <c r="I66" i="27" l="1"/>
  <c r="F67" i="27"/>
  <c r="F31" i="27"/>
  <c r="I31" i="27"/>
  <c r="O32" i="27" s="1"/>
  <c r="F33" i="27"/>
  <c r="I33" i="27"/>
  <c r="G33" i="27"/>
  <c r="O31" i="27" l="1"/>
  <c r="O33" i="27"/>
  <c r="K39" i="27"/>
  <c r="K40" i="27" s="1"/>
  <c r="J39" i="27"/>
  <c r="J40" i="27" s="1"/>
  <c r="D39" i="27"/>
  <c r="D40" i="27" s="1"/>
  <c r="F39" i="27"/>
  <c r="F40" i="27" s="1"/>
  <c r="E39" i="27"/>
  <c r="E40" i="27" s="1"/>
  <c r="G39" i="27"/>
  <c r="G40" i="27" s="1"/>
  <c r="O34" i="27" l="1"/>
  <c r="I34" i="27" s="1"/>
  <c r="I39" i="27"/>
  <c r="I40" i="27" s="1"/>
  <c r="H39" i="27"/>
  <c r="H40" i="27" s="1"/>
  <c r="I42" i="27" l="1"/>
  <c r="I69" i="27" s="1"/>
  <c r="F43" i="27"/>
  <c r="F70" i="27" s="1"/>
  <c r="D22" i="4" s="1"/>
  <c r="B5" i="25"/>
  <c r="B2" i="25"/>
  <c r="B3" i="25"/>
  <c r="F94" i="27" l="1"/>
  <c r="F97" i="27" l="1"/>
  <c r="D23" i="4" s="1"/>
  <c r="I96" i="27"/>
  <c r="F18" i="4" l="1" a="1"/>
  <c r="F18" i="4" s="1"/>
  <c r="F31" i="4" s="1"/>
  <c r="F9" i="36" s="1"/>
  <c r="C7" i="37" s="1"/>
  <c r="E7" i="37" s="1"/>
  <c r="F15"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<sst xmlns="http://schemas.openxmlformats.org/spreadsheetml/2006/main" count="5702" uniqueCount="1612">
  <si>
    <t>Europese aanbesteding</t>
  </si>
  <si>
    <t xml:space="preserve"> </t>
  </si>
  <si>
    <t>Samenvatting</t>
  </si>
  <si>
    <t>1a</t>
  </si>
  <si>
    <t>2a</t>
  </si>
  <si>
    <t>2b</t>
  </si>
  <si>
    <t>Vergelijkingswaarde t.b.v. BPK-formule</t>
  </si>
  <si>
    <t>1b</t>
  </si>
  <si>
    <t>(Prijzen exclusief BTW)</t>
  </si>
  <si>
    <t>Hulpvelden</t>
  </si>
  <si>
    <t>Dimensionering</t>
  </si>
  <si>
    <t>Dimensionering (indicatief)</t>
  </si>
  <si>
    <t>Jaar 1</t>
  </si>
  <si>
    <t>Jaar 2</t>
  </si>
  <si>
    <t>Jaar 3</t>
  </si>
  <si>
    <t>Jaar 4</t>
  </si>
  <si>
    <t>Oplossing (cumulatieve aantallen)</t>
  </si>
  <si>
    <t>Vrije velden voor toelichting / onderbouwing / Licentie, Onderhoud &amp; Support en overige kosten.</t>
  </si>
  <si>
    <t xml:space="preserve">Naam Inschrijver: </t>
  </si>
  <si>
    <t>Omschrijving / specificatie</t>
  </si>
  <si>
    <t>Korting</t>
  </si>
  <si>
    <t>Omschrijving</t>
  </si>
  <si>
    <t>Grondslag</t>
  </si>
  <si>
    <t>Vergoeding</t>
  </si>
  <si>
    <t xml:space="preserve">"&gt;" meer dan </t>
  </si>
  <si>
    <t>uitbreiding</t>
  </si>
  <si>
    <t>Korting  per staffel *1</t>
  </si>
  <si>
    <t>naar cum.</t>
  </si>
  <si>
    <t>Staffel</t>
  </si>
  <si>
    <t xml:space="preserve">van </t>
  </si>
  <si>
    <t>tot en met</t>
  </si>
  <si>
    <t>cumulatief</t>
  </si>
  <si>
    <t>aantal</t>
  </si>
  <si>
    <t>&gt;</t>
  </si>
  <si>
    <t>*1 Het kortingspercentage van de opvolgende staffel dient minimaal gelijk aan of hoger dan van de voorgaande staffel te zijn. Indien dit niet het geval is, zullen cellen rood opkleuren en is de staffel niet acceptabel ingevuld.</t>
  </si>
  <si>
    <t>Totaal per jaar</t>
  </si>
  <si>
    <t>Totaal</t>
  </si>
  <si>
    <t>Jaar  3</t>
  </si>
  <si>
    <t>Gebruiksrecht per jaar</t>
  </si>
  <si>
    <t>Opleidingen</t>
  </si>
  <si>
    <t>Totaal per periode (inclusief korting)</t>
  </si>
  <si>
    <t>T.b.v. Vergelijkingswaarde</t>
  </si>
  <si>
    <t>Consultancy</t>
  </si>
  <si>
    <t>Gebruiksrecht Oplossing</t>
  </si>
  <si>
    <t>Gebruiksrecht "Enterprise site licentie"</t>
  </si>
  <si>
    <t>Gebruiksrecht o.b.v. Staffel</t>
  </si>
  <si>
    <t>2a.</t>
  </si>
  <si>
    <t>Vergoeding per jaar</t>
  </si>
  <si>
    <t>Initiële termijn Overeenkomst</t>
  </si>
  <si>
    <r>
      <t>Toelichting / onderbouwing</t>
    </r>
    <r>
      <rPr>
        <sz val="12"/>
        <color theme="1"/>
        <rFont val="Verdana"/>
        <family val="2"/>
      </rPr>
      <t xml:space="preserve"> </t>
    </r>
  </si>
  <si>
    <t>(discontopercentage 5%)</t>
  </si>
  <si>
    <t xml:space="preserve">STAFFEL 1 </t>
  </si>
  <si>
    <t xml:space="preserve">STAFFEL 2 </t>
  </si>
  <si>
    <t xml:space="preserve">STAFFEL 3 </t>
  </si>
  <si>
    <t xml:space="preserve">STAFFEL 4 </t>
  </si>
  <si>
    <t xml:space="preserve">STAFFEL 5 </t>
  </si>
  <si>
    <t>Aantal Gebruikers</t>
  </si>
  <si>
    <t>Staffeltreden</t>
  </si>
  <si>
    <t>2b.</t>
  </si>
  <si>
    <t>Process Mining Cloud</t>
  </si>
  <si>
    <t>IUC24-026</t>
  </si>
  <si>
    <t>Gebruiksrecht "Gebruikers"</t>
  </si>
  <si>
    <t>Totale cash out 8 jaren</t>
  </si>
  <si>
    <t>Ondersteuning bij Implementatie/Migratie</t>
  </si>
  <si>
    <t>Uurtarief</t>
  </si>
  <si>
    <t># Uren Consultancy - Ondersteuning bij Implementatie/Migratie</t>
  </si>
  <si>
    <t># Uren Consultancy - Ondersteuning gedurende de Operationele fase</t>
  </si>
  <si>
    <t>Additionele dienstverlening</t>
  </si>
  <si>
    <t>Aantal Eventregels</t>
  </si>
  <si>
    <t>Aantal Eventregels per jaar</t>
  </si>
  <si>
    <t>Vergoeding per Eventregel per jaar</t>
  </si>
  <si>
    <t xml:space="preserve">Vergoeding per Eventregel per jaar </t>
  </si>
  <si>
    <t>Gebruiksrecht "Eventregels"</t>
  </si>
  <si>
    <t>per Eventregel bij</t>
  </si>
  <si>
    <t>Totaal op basis van 8 jaar en Netto Contante Waarde t.b.v. Vergelijkingswaarde</t>
  </si>
  <si>
    <t xml:space="preserve">Enterprise / onbeperkt Gebruiksrecht </t>
  </si>
  <si>
    <t>Ondersteuning gedurende de Operationele fase</t>
  </si>
  <si>
    <t># Gebruikers - Developers</t>
  </si>
  <si>
    <t># Gebruikers - Eindgebruikers</t>
  </si>
  <si>
    <t>Opleiding 'Technisch beheerder' in # Gebruikers</t>
  </si>
  <si>
    <t>Opleiding 'Super user' in # Gebruikers</t>
  </si>
  <si>
    <t>Opleiding 'Ontwikkelaar' in # Gebruikers</t>
  </si>
  <si>
    <t>Opleiding 'Eindgebruiker' in # Gebruikers</t>
  </si>
  <si>
    <t>Vaste prijs</t>
  </si>
  <si>
    <t>Naam / Omschrijving</t>
  </si>
  <si>
    <r>
      <t xml:space="preserve">Tarief Opleiding per Gebruiker per dag </t>
    </r>
    <r>
      <rPr>
        <b/>
        <vertAlign val="superscript"/>
        <sz val="10"/>
        <color theme="1"/>
        <rFont val="Verdana"/>
        <family val="2"/>
      </rPr>
      <t>*</t>
    </r>
  </si>
  <si>
    <t>Tarief Opleiding per Gebruiker</t>
  </si>
  <si>
    <t>*Inclusief Documentatie</t>
  </si>
  <si>
    <t>Implementatie</t>
  </si>
  <si>
    <t>Financiële onderbouwing van de Implementatie</t>
  </si>
  <si>
    <t>Implementatie zoals beschreven in de Aanbestedingsstukken inclusief realisatie koppeling met het Douane Platform</t>
  </si>
  <si>
    <t xml:space="preserve">Opleiding 'Technisch beheerder' </t>
  </si>
  <si>
    <t>Opleiding 'Super user'</t>
  </si>
  <si>
    <t xml:space="preserve">Opleiding 'Ontwikkelaar' </t>
  </si>
  <si>
    <t>Opleiding 'Eindgebruiker'</t>
  </si>
  <si>
    <t xml:space="preserve">2c. </t>
  </si>
  <si>
    <t>3a</t>
  </si>
  <si>
    <t>3b</t>
  </si>
  <si>
    <t>2c</t>
  </si>
  <si>
    <t xml:space="preserve">Opleidingen </t>
  </si>
  <si>
    <t>Onderdeel van de Implementatie</t>
  </si>
  <si>
    <t>Windows</t>
  </si>
  <si>
    <t>Besturingssysteem</t>
  </si>
  <si>
    <t>Categorie</t>
  </si>
  <si>
    <t>Serie</t>
  </si>
  <si>
    <t>VM</t>
  </si>
  <si>
    <t>EURO/uur</t>
  </si>
  <si>
    <t>Linux</t>
  </si>
  <si>
    <t>Algemeen doel</t>
  </si>
  <si>
    <t>A-serie</t>
  </si>
  <si>
    <t>A2: 2 kerngeheugens, 3,5 GB RAM, 135 GB tijdelijke opslag</t>
  </si>
  <si>
    <t>A3: 4 kerngeheugens, 7 GB RAM, 285 GB tijdelijke opslag</t>
  </si>
  <si>
    <t>A4: 8 kerngeheugens, 14 GB RAM, 605 GB tijdelijke opslag</t>
  </si>
  <si>
    <t>A5: 2 kerngeheugens, 14 GB RAM, 135 GB tijdelijke opslag</t>
  </si>
  <si>
    <t>A6: 4 kerngeheugens, 28 GB RAM, 285 GB tijdelijke opslag</t>
  </si>
  <si>
    <t>A7: 8 kerngeheugens, 56 GB RAM, 605 GB tijdelijke opslag</t>
  </si>
  <si>
    <t>Av2 Standard</t>
  </si>
  <si>
    <t>A2 v2: 2 kerngeheugens, 4 GB RAM, 20 GB tijdelijke opslag</t>
  </si>
  <si>
    <t>A4 v2: 4 kerngeheugens, 8 GB RAM, 40 GB tijdelijke opslag</t>
  </si>
  <si>
    <t>A8 v2: 8 kerngeheugens, 16 GB RAM, 80 GB tijdelijke opslag</t>
  </si>
  <si>
    <t>A2m v2: 2 kerngeheugens, 16 GB RAM, 20 GB tijdelijke opslag</t>
  </si>
  <si>
    <t>A4m v2: 4 kerngeheugens, 32 GB RAM, 40 GB tijdelijke opslag</t>
  </si>
  <si>
    <t>A8m v2: 8 kerngeheugens, 64 GB RAM, 80 GB tijdelijke opslag</t>
  </si>
  <si>
    <t>Basv2-serie</t>
  </si>
  <si>
    <t xml:space="preserve">B2als v2: 2 vCPU's, 4 GB RAM, 0 GB tijdelijke opslag </t>
  </si>
  <si>
    <t xml:space="preserve">B2as v2: 2 vCPU's, 8 GB RAM, 0 GB tijdelijke opslag </t>
  </si>
  <si>
    <t xml:space="preserve">B2ats v2: 2 vCPU's, 1 GB RAM, 0 GB tijdelijke opslag </t>
  </si>
  <si>
    <t xml:space="preserve">B4als v2: 4 vCPU's, 8 GB RAM, 0 GB tijdelijke opslag </t>
  </si>
  <si>
    <t xml:space="preserve">B4as v2: 4 vCPU's, 16 GB RAM, 0 GB tijdelijke opslag </t>
  </si>
  <si>
    <t>B8als v2: 8 vCPU's, 16 GB RAM, 0 GB tijdelijke opslag</t>
  </si>
  <si>
    <t xml:space="preserve">B8as v2: 8 vCPU's, 32 GB RAM, 0 GB tijdelijke opslag </t>
  </si>
  <si>
    <t xml:space="preserve">B16als v2: 16 vCPU's, 32 GB RAM, 0 GB tijdelijke opslag </t>
  </si>
  <si>
    <t xml:space="preserve">B16as v2: 16 vCPU's, 64 GB RAM, 0 GB tijdelijke opslag </t>
  </si>
  <si>
    <t>B32als v2: 32 vCPU's, 64 GB RAM, 0 GB tijdelijke opslag</t>
  </si>
  <si>
    <t>B32as v2: 32 vCPU's, 128 GB RAM, 0 GB tijdelijke opslag</t>
  </si>
  <si>
    <t>Bpsv2-serie</t>
  </si>
  <si>
    <t>Bs-serie</t>
  </si>
  <si>
    <t>B2s: 2 Kerngeheugens, 4 GB RAM, 8 GB tijdelijke opslag</t>
  </si>
  <si>
    <t>B2ms: 2 Kerngeheugens, 8 GB RAM, 16 GB tijdelijke opslag</t>
  </si>
  <si>
    <t>B4ms: 4 Kerngeheugens, 16 GB RAM, 32 GB tijdelijke opslag</t>
  </si>
  <si>
    <t>B8ms: 8 Kerngeheugens, 32 GB RAM, 64 GB tijdelijke opslag</t>
  </si>
  <si>
    <t>B12ms: 12 Kerngeheugens, 48 GB RAM, 96 GB tijdelijke opslag</t>
  </si>
  <si>
    <t>B16ms: 16 Kerngeheugens, 64 GB RAM, 128 GB tijdelijke opslag</t>
  </si>
  <si>
    <t>B20ms: 20 Kerngeheugens, 80 GB RAM, 160 GB tijdelijke opslag</t>
  </si>
  <si>
    <t>Bsv2-serie</t>
  </si>
  <si>
    <t>B2ls v2: 2 vCPU's, 4 GB RAM, 0 GB tijdelijke opslag</t>
  </si>
  <si>
    <t>B2s v2: 2 vCPU's, 8 GB RAM, 0 GB tijdelijke opslag</t>
  </si>
  <si>
    <t>B2ts v2: 2 vCPU's, 1 GB RAM, 0 GB tijdelijke opslag</t>
  </si>
  <si>
    <t>B4ls v2: 4 vCPU's, 8 GB RAM, 0 GB tijdelijke opslag</t>
  </si>
  <si>
    <t>B4s v2: 4 vCPU's, 16 GB RAM, 0 GB tijdelijke opslag</t>
  </si>
  <si>
    <t>B8ls v2: 8 vCPU's, 16 GB RAM, 0 GB tijdelijke opslag</t>
  </si>
  <si>
    <t>B8s v2: 8 vCPU's, 32 GB RAM, 0 GB tijdelijke opslag</t>
  </si>
  <si>
    <t>B16ls v2: 16 vCPU's, 32 GB RAM, 0 GB tijdelijke opslag</t>
  </si>
  <si>
    <t>B16s v2: 16 vCPU's, 64 GB RAM, 0 GB tijdelijke opslag</t>
  </si>
  <si>
    <t>B32ls v2: 32 vCPU's, 64 GB RAM, 0 GB tijdelijke opslag</t>
  </si>
  <si>
    <t>B32s v2: 32 vCPU's, 128 GB RAM, 0 GB tijdelijke opslag</t>
  </si>
  <si>
    <t>Da v4-serie</t>
  </si>
  <si>
    <t>D2a v4: 2 vCPU's, 8 GB RAM, 50 GB tijdelijke opslag</t>
  </si>
  <si>
    <t>D4a v4: 4 vCPU's, 16 GB RAM, 100 GB tijdelijke opslag</t>
  </si>
  <si>
    <t>D8a v4: 8 vCPU's, 32 GB RAM, 200 GB tijdelijke opslag</t>
  </si>
  <si>
    <t>D16a v4: 16 vCPU's, 64 GB RAM, 400 GB tijdelijke opslag</t>
  </si>
  <si>
    <t>D32a v4: 32 vCPU's, 128 GB RAM, 800 GB tijdelijke opslag</t>
  </si>
  <si>
    <t>D48a v4: 48 vCPU's, 192 GB RAM, 1200 GB tijdelijke opslag</t>
  </si>
  <si>
    <t>D64a v4: 64 vCPU's, 256 GB RAM, 1600 GB tijdelijke opslag</t>
  </si>
  <si>
    <t>D96a v4: 96 vCPU's, 384 GB RAM, 2400 GB tijdelijke opslag</t>
  </si>
  <si>
    <t>Dadsv5-serie</t>
  </si>
  <si>
    <t>D2ads v5: 2 vCPU's, 8 GB RAM, 75 GB tijdelijke opslag</t>
  </si>
  <si>
    <t>D4ads v5: 4 vCPU's, 16 GB RAM, 150 GB tijdelijke opslag</t>
  </si>
  <si>
    <t>D8ads v5: 8 vCPU's, 32 GB RAM, 300 GB tijdelijke opslag</t>
  </si>
  <si>
    <t>D16ads v5: 16 vCPU's, 64 GB RAM, 600 GB tijdelijke opslag</t>
  </si>
  <si>
    <t>D32ads v5: 32 vCPU's, 128 GB RAM, 1200 GB tijdelijke opslag</t>
  </si>
  <si>
    <t>D48ads v5: 48 vCPU's, 192 GB RAM, 1800 GB tijdelijke opslag</t>
  </si>
  <si>
    <t>D64ads v5: 64 vCPU's, 256 GB RAM, 2400 GB tijdelijke opslag</t>
  </si>
  <si>
    <t>D96ads v5: 96 vCPU's, 384 GB RAM, 3600 GB tijdelijke opslag</t>
  </si>
  <si>
    <t>Das v4-serie</t>
  </si>
  <si>
    <t>D2as v4: 2 vCPU's, 8 GB RAM, 16 GB tijdelijke opslag</t>
  </si>
  <si>
    <t>D4as v4: 4 vCPU's, 16 GB RAM, 32 GB tijdelijke opslag</t>
  </si>
  <si>
    <t>D8as v4: 8 vCPU's, 32 GB RAM, 64 GB tijdelijke opslag</t>
  </si>
  <si>
    <t>D16as v4: 16 vCPU's, 64 GB RAM, 128 GB tijdelijke opslag</t>
  </si>
  <si>
    <t>D32as v4: 32 vCPU's, 128 GB RAM, 256 GB tijdelijke opslag</t>
  </si>
  <si>
    <t>D48as v4: 48 vCPU's, 192 GB RAM, 384 GB tijdelijke opslag</t>
  </si>
  <si>
    <t>D64as v4: 64 vCPU's, 256 GB RAM, 512 GB tijdelijke opslag</t>
  </si>
  <si>
    <t>D96as v4: 96 vCPU's, 384 GB RAM, 768 GB tijdelijke opslag</t>
  </si>
  <si>
    <t>Dasv5-serie</t>
  </si>
  <si>
    <t>D2as v5: 2 vCPU's, 8 GB RAM, 0 GB tijdelijke opslag</t>
  </si>
  <si>
    <t>D4as v5: 4 vCPU's, 16 GB RAM, 0 GB tijdelijke opslag</t>
  </si>
  <si>
    <t>D8as v5: 8 vCPU's, 32 GB RAM, 0 GB tijdelijke opslag</t>
  </si>
  <si>
    <t>D16as v5: 16 vCPU's, 64 GB RAM, 0 GB tijdelijke opslag</t>
  </si>
  <si>
    <t>D32as v5: 32 vCPU's, 128 GB RAM, 0 GB tijdelijke opslag</t>
  </si>
  <si>
    <t>D48as v5: 48 vCPU's, 192 GB RAM, 0 GB tijdelijke opslag</t>
  </si>
  <si>
    <t>D64as v5: 64 vCPU's, 256 GB RAM, 0 GB tijdelijke opslag</t>
  </si>
  <si>
    <t>D96as v5: 96 vCPU's, 384 GB RAM, 0 GB tijdelijke opslag</t>
  </si>
  <si>
    <t>DCadsv5-serie</t>
  </si>
  <si>
    <t>DC2ads v5: 2 vCPU's, 8 GB RAM, 75 GB tijdelijke opslag</t>
  </si>
  <si>
    <t>DC4ads v5: 4 vCPU's, 16 GB RAM, 150 GB tijdelijke opslag</t>
  </si>
  <si>
    <t>DC8ads v5: 8 vCPU's, 32 GB RAM, 300 GB tijdelijke opslag</t>
  </si>
  <si>
    <t>DC16ads v5: 16 vCPU's, 64 GB RAM, 600 GB tijdelijke opslag</t>
  </si>
  <si>
    <t>DC32ads v5: 32 vCPU's, 128 GB RAM, 1200 GB tijdelijke opslag</t>
  </si>
  <si>
    <t>DC48ads v5: 48 vCPU's, 192 GB RAM, 1800 GB tijdelijke opslag</t>
  </si>
  <si>
    <t>DC64ads v5: 64 vCPU's, 256 GB RAM, 2400 GB tijdelijke opslag</t>
  </si>
  <si>
    <t>DC96ads v5: 96 vCPU's, 384 GB RAM, 3600 GB tijdelijke opslag</t>
  </si>
  <si>
    <t>DCasv5-serie</t>
  </si>
  <si>
    <t>DC2as v5: 2 vCPU's, 8 GB RAM, 0 GB tijdelijke opslag</t>
  </si>
  <si>
    <t>DC4as v5: 4 vCPU's, 16 GB RAM, 0 GB tijdelijke opslag</t>
  </si>
  <si>
    <t>DC8as v5: 8 vCPU's, 32 GB RAM, 0 GB tijdelijke opslag</t>
  </si>
  <si>
    <t>DC16as v5: 16 vCPU's, 64 GB RAM, 0 GB tijdelijke opslag</t>
  </si>
  <si>
    <t>DC32as v5: 32 vCPU's, 128 GB RAM, 0 GB tijdelijke opslag</t>
  </si>
  <si>
    <t>DC48as v5: 48 vCPU's, 192 GB RAM, 0 GB tijdelijke opslag</t>
  </si>
  <si>
    <t>DC64as v5: 64 vCPU's, 256 GB RAM, 0 GB tijdelijke opslag</t>
  </si>
  <si>
    <t>DC96as v5: 96 vCPU's, 384 GB RAM, 0 GB tijdelijke opslag</t>
  </si>
  <si>
    <t>DCdsv3-serie</t>
  </si>
  <si>
    <t>DC2ds v3: 2 Kerngeheugens, 16 GB RAM, 150 GB tijdelijke opslag</t>
  </si>
  <si>
    <t>DC4ds v3: 4 Kerngeheugens, 32 GB RAM, 300 GB tijdelijke opslag</t>
  </si>
  <si>
    <t>DC8ds v3: 8 Kerngeheugens, 64 GB RAM, 600 GB tijdelijke opslag</t>
  </si>
  <si>
    <t>DC16ds v3: 16 Kerngeheugens, 128 GB RAM, 1200 GB tijdelijke opslag</t>
  </si>
  <si>
    <t>DC24ds v3: 24 Kerngeheugens, 192 GB RAM, 1800 GB tijdelijke opslag</t>
  </si>
  <si>
    <t>DC32ds v3: 32 Kerngeheugens, 256 GB RAM, 2400 GB tijdelijke opslag</t>
  </si>
  <si>
    <t>DC48ds v3: 48 Kerngeheugens, 384 GB RAM, 2400 GB tijdelijke opslag</t>
  </si>
  <si>
    <t>DCesv5-serie</t>
  </si>
  <si>
    <t>DCsv2-series</t>
  </si>
  <si>
    <t>DC2s v2: 2 Kerngeheugens, 8 GB RAM, 100 GB tijdelijke opslag</t>
  </si>
  <si>
    <t>DC4s v2: 4 Kerngeheugens, 16 GB RAM, 200 GB tijdelijke opslag</t>
  </si>
  <si>
    <t>DC8s v2: 8 Kerngeheugens, 32 GB RAM, 400 GB tijdelijke opslag</t>
  </si>
  <si>
    <t>DCsv3-serie</t>
  </si>
  <si>
    <t>DC2s v3: 2 Kerngeheugens, 16 GB RAM, 0 GB tijdelijke opslag</t>
  </si>
  <si>
    <t>DC4s v3: 4 Kerngeheugens, 32 GB RAM, 0 GB tijdelijke opslag</t>
  </si>
  <si>
    <t>DC8s v3: 8 Kerngeheugens, 64 GB RAM, 0 GB tijdelijke opslag</t>
  </si>
  <si>
    <t>DC16s v3: 16 Kerngeheugens, 128 GB RAM, 0 GB tijdelijke opslag</t>
  </si>
  <si>
    <t>DC24s v3: 24 Kerngeheugens, 192 GB RAM, 0 GB tijdelijke opslag</t>
  </si>
  <si>
    <t>DC32s v3: 32 Kerngeheugens, 256 GB RAM, 0 GB tijdelijke opslag</t>
  </si>
  <si>
    <t>DC48s v3: 48 Kerngeheugens, 384 GB RAM, 0 GB tijdelijke opslag</t>
  </si>
  <si>
    <t>Dd v4-serie</t>
  </si>
  <si>
    <t>D2d v4: 2 vCPU's, 8 GB RAM, 75 GB tijdelijke opslag</t>
  </si>
  <si>
    <t>D4d v4: 4 vCPU's, 16 GB RAM, 150 GB tijdelijke opslag</t>
  </si>
  <si>
    <t>D8d v4: 8 vCPU's, 32 GB RAM, 300 GB tijdelijke opslag</t>
  </si>
  <si>
    <t>D16d v4: 16 vCPU's, 64 GB RAM, 600 GB tijdelijke opslag</t>
  </si>
  <si>
    <t>D32d v4: 32 vCPU's, 128 GB RAM, 1200 GB tijdelijke opslag</t>
  </si>
  <si>
    <t>D48d v4: 48 vCPU's, 192 GB RAM, 1800 GB tijdelijke opslag</t>
  </si>
  <si>
    <t>D64d v4: 64 vCPU's, 256 GB RAM, 2400 GB tijdelijke opslag</t>
  </si>
  <si>
    <t>Dds v4-serie</t>
  </si>
  <si>
    <t>D2ds v4: 2 vCPU's, 8 GB RAM, 75 GB tijdelijke opslag</t>
  </si>
  <si>
    <t>D4ds v4: 4 vCPU's, 16 GB RAM, 150 GB tijdelijke opslag</t>
  </si>
  <si>
    <t>D8ds v4: 8 vCPU's, 32 GB RAM, 300 GB tijdelijke opslag</t>
  </si>
  <si>
    <t>D16ds v4: 16 vCPU's, 64 GB RAM, 600 GB tijdelijke opslag</t>
  </si>
  <si>
    <t>D32ds v4: 32 vCPU's, 128 GB RAM, 1200 GB tijdelijke opslag</t>
  </si>
  <si>
    <t>D48ds v4: 48 vCPU's, 192 GB RAM, 1800 GB tijdelijke opslag</t>
  </si>
  <si>
    <t>D64ds v4: 64 vCPU's, 256 GB RAM, 2400 GB tijdelijke opslag</t>
  </si>
  <si>
    <t>Ddsv5-serie</t>
  </si>
  <si>
    <t>D2ds v5: 2 vCPU's, 8 GB RAM, 75 GB tijdelijke opslag</t>
  </si>
  <si>
    <t>D4ds v5: 4 vCPU's, 16 GB RAM, 150 GB tijdelijke opslag</t>
  </si>
  <si>
    <t>D8ds v5: 8 vCPU's, 32 GB RAM, 300 GB tijdelijke opslag</t>
  </si>
  <si>
    <t>D16ds v5: 16 vCPU's, 64 GB RAM, 600 GB tijdelijke opslag</t>
  </si>
  <si>
    <t>D32ds v5: 32 vCPU's, 128 GB RAM, 1200 GB tijdelijke opslag</t>
  </si>
  <si>
    <t>D48ds v5: 48 vCPU's, 192 GB RAM, 1800 GB tijdelijke opslag</t>
  </si>
  <si>
    <t>D64ds v5: 64 vCPU's, 256 GB RAM, 2400 GB tijdelijke opslag</t>
  </si>
  <si>
    <t>D96ds v5: 96 vCPU's, 384 GB RAM, 3600 GB tijdelijke opslag</t>
  </si>
  <si>
    <t>Ddv5-serie</t>
  </si>
  <si>
    <t>D2d v5: 2 vCPU's, 8 GB RAM, 75 GB tijdelijke opslag</t>
  </si>
  <si>
    <t>D4d v5: 4 vCPU's, 16 GB RAM, 150 GB tijdelijke opslag</t>
  </si>
  <si>
    <t>D8d v5: 8 vCPU's, 32 GB RAM, 300 GB tijdelijke opslag</t>
  </si>
  <si>
    <t>D16d v5: 16 vCPU's, 64 GB RAM, 600 GB tijdelijke opslag</t>
  </si>
  <si>
    <t>D32d v5: 32 vCPU's, 128 GB RAM, 1200 GB tijdelijke opslag</t>
  </si>
  <si>
    <t>D48d v5: 48 vCPU's, 192 GB RAM, 1800 GB tijdelijke opslag</t>
  </si>
  <si>
    <t>D64d v5: 64 vCPU's, 256 GB RAM, 2400 GB tijdelijke opslag</t>
  </si>
  <si>
    <t>D96d v5: 96 vCPU's, 384 GB RAM, 3600 GB tijdelijke opslag</t>
  </si>
  <si>
    <t>Dplsv5-serie</t>
  </si>
  <si>
    <t>Dpsv5-serie</t>
  </si>
  <si>
    <t>Algemeen doel / Geoptimaliseerd geheugen</t>
  </si>
  <si>
    <t>D-reeks</t>
  </si>
  <si>
    <t>D2: 2 vCPU's, 7 GB RAM, 100 GB tijdelijke opslag</t>
  </si>
  <si>
    <t>D3: 4 vCPU's, 14 GB RAM, 200 GB tijdelijke opslag</t>
  </si>
  <si>
    <t>D4: 8 vCPU's, 28 GB RAM, 400 GB tijdelijke opslag</t>
  </si>
  <si>
    <t>D11: 2 vCPU's, 14 GB RAM, 100 GB tijdelijke opslag</t>
  </si>
  <si>
    <t>D12: 4 vCPU's, 28 GB RAM, 200 GB tijdelijke opslag</t>
  </si>
  <si>
    <t>D13: 8 vCPU's, 56 GB RAM, 400 GB tijdelijke opslag</t>
  </si>
  <si>
    <t>D14: 16 vCPU's, 112 GB RAM, 800 GB tijdelijke opslag</t>
  </si>
  <si>
    <t>DS-serie</t>
  </si>
  <si>
    <t>D2s: 2 vCPU's, 7 GB RAM, 14 GB tijdelijke opslag</t>
  </si>
  <si>
    <t>D3s: 4 vCPU's, 14 GB RAM, 28 GB tijdelijke opslag</t>
  </si>
  <si>
    <t>D4s: 8 vCPU's, 28 GB RAM, 56 GB tijdelijke opslag</t>
  </si>
  <si>
    <t>D11s: 2 vCPU's, 14 GB RAM, 28 GB tijdelijke opslag</t>
  </si>
  <si>
    <t>D12s: 4 vCPU's, 28 GB RAM, 56 GB tijdelijke opslag</t>
  </si>
  <si>
    <t>D13s: 8 vCPU's, 56 GB RAM, 112 GB tijdelijke opslag</t>
  </si>
  <si>
    <t>D14s: 16 vCPU's, 112 GB RAM, 224 GB tijdelijke opslag</t>
  </si>
  <si>
    <t>Dsv2-serie</t>
  </si>
  <si>
    <t>DS2 v2: 2 vCPU's, 7 GB RAM, 14 GB tijdelijke opslag</t>
  </si>
  <si>
    <t>DS3 v2: 4 vCPU's, 14 GB RAM, 28 GB tijdelijke opslag</t>
  </si>
  <si>
    <t>DS4 v2: 8 vCPU's, 28 GB RAM, 56 GB tijdelijke opslag</t>
  </si>
  <si>
    <t>DS5 v2: 16 vCPU's, 56 GB RAM, 112 GB tijdelijke opslag</t>
  </si>
  <si>
    <t>DS11-1 v2: 1 vCPU's, 14 GB RAM, 28 GB tijdelijke opslag</t>
  </si>
  <si>
    <t>DS11 v2: 2 vCPU's, 14 GB RAM, 28 GB tijdelijke opslag</t>
  </si>
  <si>
    <t>DS12-1 v2: 1 vCPU's, 28 GB RAM, 56 GB tijdelijke opslag</t>
  </si>
  <si>
    <t>DS12-2 v2: 2 vCPU's, 28 GB RAM, 56 GB tijdelijke opslag</t>
  </si>
  <si>
    <t>DS12 v2: 4 vCPU's, 28 GB RAM, 56 GB tijdelijke opslag</t>
  </si>
  <si>
    <t>DS13-2 v2: 2 vCPU's, 56 GB RAM, 112 GB tijdelijke opslag</t>
  </si>
  <si>
    <t>DS13-4 v2: 4 vCPU's, 56 GB RAM, 112 GB tijdelijke opslag</t>
  </si>
  <si>
    <t>DS13 v2: 8 vCPU's, 56 GB RAM, 112 GB tijdelijke opslag</t>
  </si>
  <si>
    <t>DS14-4 v2: 4 vCPU's, 112 GB RAM, 224 GB tijdelijke opslag</t>
  </si>
  <si>
    <t>DS14-8 v2: 8 vCPU's, 112 GB RAM, 224 GB tijdelijke opslag</t>
  </si>
  <si>
    <t>DS15 v2: 20 vCPU's, 140 GB RAM, 280 GB tijdelijke opslag</t>
  </si>
  <si>
    <t>Dsv3-serie</t>
  </si>
  <si>
    <t>D2s v3: 2 vCPU's, 8 GB RAM, 16 GB tijdelijke opslag</t>
  </si>
  <si>
    <t>D4s v3: 4 vCPU's, 16 GB RAM, 32 GB tijdelijke opslag</t>
  </si>
  <si>
    <t>D8s v3: 8 vCPU's, 32 GB RAM, 64 GB tijdelijke opslag</t>
  </si>
  <si>
    <t>D16s v3: 16 vCPU's, 64 GB RAM, 128 GB tijdelijke opslag</t>
  </si>
  <si>
    <t>D32s v3: 32 vCPU's, 128 GB RAM, 256 GB tijdelijke opslag</t>
  </si>
  <si>
    <t>D48s v3: 48 vCPU's, 192 GB RAM, 384 GB tijdelijke opslag</t>
  </si>
  <si>
    <t>D64s v3: 64 vCPU's, 256 GB RAM, 512 GB tijdelijke opslag</t>
  </si>
  <si>
    <t>Dsv4-serie</t>
  </si>
  <si>
    <t>D2s v4: 2 vCPU's, 8 GB RAM, 0 GB tijdelijke opslag</t>
  </si>
  <si>
    <t>D4s v4: 4 vCPU's, 16 GB RAM, 0 GB tijdelijke opslag</t>
  </si>
  <si>
    <t>D8s v4: 8 vCPU's, 32 GB RAM, 0 GB tijdelijke opslag</t>
  </si>
  <si>
    <t>D16s v4: 16 vCPU's, 64 GB RAM, 0 GB tijdelijke opslag</t>
  </si>
  <si>
    <t>D32s v4: 32 vCPU's, 128 GB RAM, 0 GB tijdelijke opslag</t>
  </si>
  <si>
    <t>D48s v4: 48 vCPU's, 192 GB RAM, 0 GB tijdelijke opslag</t>
  </si>
  <si>
    <t>D64s v4: 64 vCPU's, 256 GB RAM, 0 GB tijdelijke opslag</t>
  </si>
  <si>
    <t>Dsv5-serie</t>
  </si>
  <si>
    <t>D2s v5: 2 vCPU's, 8 GB RAM, 0 GB tijdelijke opslag</t>
  </si>
  <si>
    <t>D4s v5: 4 vCPU's, 16 GB RAM, 0 GB tijdelijke opslag</t>
  </si>
  <si>
    <t>D8s v5: 8 vCPU's, 32 GB RAM, 0 GB tijdelijke opslag</t>
  </si>
  <si>
    <t>D16s v5: 16 vCPU's, 64 GB RAM, 0 GB tijdelijke opslag</t>
  </si>
  <si>
    <t>D32s v5: 32 vCPU's, 128 GB RAM, 0 GB tijdelijke opslag</t>
  </si>
  <si>
    <t>D48s v5: 48 vCPU's, 192 GB RAM, 0 GB tijdelijke opslag</t>
  </si>
  <si>
    <t>D64s v5: 64 vCPU's, 256 GB RAM, 0 GB tijdelijke opslag</t>
  </si>
  <si>
    <t>D96s v5: 96 vCPU's, 384 GB RAM, 0 GB tijdelijke opslag</t>
  </si>
  <si>
    <t>Dv2-reeksen</t>
  </si>
  <si>
    <t>D2 v2: 2 vCPU's, 7 GB RAM, 100 GB tijdelijke opslag</t>
  </si>
  <si>
    <t>D3 v2: 4 vCPU's, 14 GB RAM, 200 GB tijdelijke opslag</t>
  </si>
  <si>
    <t>D4 v2: 8 vCPU's, 28 GB RAM, 400 GB tijdelijke opslag</t>
  </si>
  <si>
    <t>D5 v2: 16 vCPU's, 56 GB RAM, 800 GB tijdelijke opslag</t>
  </si>
  <si>
    <t>D11 v2: 2 vCPU's, 14 GB RAM, 100 GB tijdelijke opslag</t>
  </si>
  <si>
    <t>D13 v2: 8 vCPU's, 56 GB RAM, 400 GB tijdelijke opslag</t>
  </si>
  <si>
    <t>D14 v2: 16 vCPU's, 112 GB RAM, 800 GB tijdelijke opslag</t>
  </si>
  <si>
    <t>D15 v2: 20 vCPU's, 140 GB RAM, 1000 GB tijdelijke opslag</t>
  </si>
  <si>
    <t>Dv3-serie</t>
  </si>
  <si>
    <t>D2 v3: 2 vCPU's, 8 GB RAM, 50 GB tijdelijke opslag</t>
  </si>
  <si>
    <t xml:space="preserve">D4 v3: 4 vCPU's, 16 GB RAM, 100 GB tijdelijke opslag </t>
  </si>
  <si>
    <t>D8 v3: 8 vCPU's, 32 GB RAM, 200 GB tijdelijke opslag</t>
  </si>
  <si>
    <t>D16 v3: 16 vCPU's, 64 GB RAM, 400 GB tijdelijke opslag</t>
  </si>
  <si>
    <t>D32 v3: 32 vCPU's, 128 GB RAM, 800 GB tijdelijke opslag</t>
  </si>
  <si>
    <t>D64 v3: 64 vCPU's, 256 GB RAM, 1600 GB tijdelijke opslag</t>
  </si>
  <si>
    <t>Dv4-serie</t>
  </si>
  <si>
    <t>D2 v4: 2 vCPU's, 8 GB RAM, 0 GB tijdelijke opslag</t>
  </si>
  <si>
    <t>D4 v4: 4 vCPU's, 16 GB RAM, 0 GB tijdelijke opslag</t>
  </si>
  <si>
    <t>D8 v4: 8 vCPU's, 32 GB RAM, 0 GB tijdelijke opslag</t>
  </si>
  <si>
    <t>D16 v4: 16 vCPU's, 64 GB RAM, 0 GB tijdelijke opslag</t>
  </si>
  <si>
    <t>D32 v4: 32 vCPU's, 128 GB RAM, 0 GB tijdelijke opslag</t>
  </si>
  <si>
    <t>D48 v4: 48 vCPU's, 192 GB RAM, 0 GB tijdelijke opslag</t>
  </si>
  <si>
    <t>D64 v4: 64 vCPU's, 256 GB RAM, 0 GB tijdelijke opslag</t>
  </si>
  <si>
    <t>Dv5-serie</t>
  </si>
  <si>
    <t>D2 v5: 2 vCPU's, 8 GB RAM, 0 GB tijdelijke opslag</t>
  </si>
  <si>
    <t>D4 v5: 4 vCPU's, 16 GB RAM, 0 GB tijdelijke opslag</t>
  </si>
  <si>
    <t>D8 v5: 8 vCPU's, 32 GB RAM, 0 GB tijdelijke opslag</t>
  </si>
  <si>
    <t>D16 v5: 16 vCPU's, 64 GB RAM, 0 GB tijdelijke opslag</t>
  </si>
  <si>
    <t>D32 v5: 32 vCPU's, 128 GB RAM, 0 GB tijdelijke opslag</t>
  </si>
  <si>
    <t>D48 v5: 48 vCPU's, 192 GB RAM, 0 GB tijdelijke opslag</t>
  </si>
  <si>
    <t>D96 v5: 96 vCPU's, 384 GB RAM, 0 GB tijdelijke opslag</t>
  </si>
  <si>
    <t>Geoptimaliseerd geheugen</t>
  </si>
  <si>
    <t>Ea v4-serie</t>
  </si>
  <si>
    <t>E2a v4: 2 vCPU's, 16 GB RAM, 50 GB tijdelijke opslag</t>
  </si>
  <si>
    <t>E4a v4: 4 vCPU's, 32 GB RAM, 100 GB tijdelijke opslag</t>
  </si>
  <si>
    <t>E8a v4: 8 vCPU's, 64 GB RAM, 200 GB tijdelijke opslag</t>
  </si>
  <si>
    <t>E16a v4: 16 vCPU's, 128 GB RAM, 400 GB tijdelijke opslag</t>
  </si>
  <si>
    <t>E20a v4: 20 vCPU's, 160 GB RAM, 500 GB tijdelijke opslag</t>
  </si>
  <si>
    <t>E32a v4: 32 vCPU's, 256 GB RAM, 800 GB tijdelijke opslag</t>
  </si>
  <si>
    <t>E48a v4: 48 vCPU's, 384 GB RAM, 1200 GB tijdelijke opslag</t>
  </si>
  <si>
    <t>E64a v4: 64 vCPU's, 512 GB RAM, 1600 GB tijdelijke opslag</t>
  </si>
  <si>
    <t>E96a v4: 96 vCPU's, 672 GB RAM, 2400 GB tijdelijke opslag</t>
  </si>
  <si>
    <t>Eadsv5-serie</t>
  </si>
  <si>
    <t>E2ads v5: 2 vCPU's, 16 GB RAM, 75 GB tijdelijke opslag</t>
  </si>
  <si>
    <t>E4-2ads v5: 2 vCPU's, 32 GB RAM, 150 GB tijdelijke opslag</t>
  </si>
  <si>
    <t>E4ads v5: 4 vCPU's, 32 GB RAM, 150 GB tijdelijke opslag</t>
  </si>
  <si>
    <t>E8-2ads v5: 2 vCPU's, 64 GB RAM, 300 GB tijdelijke opslag</t>
  </si>
  <si>
    <t>E8-4ads v5: 4 vCPU's, 64 GB RAM, 300 GB tijdelijke opslag</t>
  </si>
  <si>
    <t>E8ads v5: 8 vCPU's, 64 GB RAM, 300 GB tijdelijke opslag</t>
  </si>
  <si>
    <t>E16-4ads v5: 4 vCPU's, 128 GB RAM, 600 GB tijdelijke opslag</t>
  </si>
  <si>
    <t>E16-8ads v5: 8 vCPU's, 128 GB RAM, 600 GB tijdelijke opslag</t>
  </si>
  <si>
    <t>E16ads v5: 16 vCPU's, 128 GB RAM, 600 GB tijdelijke opslag</t>
  </si>
  <si>
    <t>E20ads v5: 20 vCPU's, 160 GB RAM, 750 GB tijdelijke opslag</t>
  </si>
  <si>
    <t>E32-8ads v5: 8 vCPU's, 256 GB RAM, 1200 GB tijdelijke opslag</t>
  </si>
  <si>
    <t>E32-16ads v5: 16 vCPU's, 256 GB RAM, 1200 GB tijdelijke opslag</t>
  </si>
  <si>
    <t>E32ads v5: 32 vCPU's, 256 GB RAM, 1200 GB tijdelijke opslag</t>
  </si>
  <si>
    <t>E48ads v5: 48 vCPU's, 384 GB RAM, 1800 GB tijdelijke opslag</t>
  </si>
  <si>
    <t>E64-16ads v5: 16 vCPU's, 512 GB RAM, 2400 GB tijdelijke opslag</t>
  </si>
  <si>
    <t>E64ads v5: 64 vCPU's, 512 GB RAM, 2400 GB tijdelijke opslag</t>
  </si>
  <si>
    <t>E96-24ads v5: 24 vCPU's, 672 GB RAM, 3600 GB tijdelijke opslag</t>
  </si>
  <si>
    <t>E96-48ads v5: 48 vCPU's, 672 GB RAM, 3600 GB tijdelijke opslag</t>
  </si>
  <si>
    <t>E96ads v5: 96 vCPU's, 672 GB RAM, 3600 GB tijdelijke opslag</t>
  </si>
  <si>
    <t>Eas v4-serie</t>
  </si>
  <si>
    <t>E2as v4: 2 vCPU's, 16 GB RAM, 32 GB tijdelijke opslag</t>
  </si>
  <si>
    <t>E4-2as v4: 2 vCPU's, 32 GB RAM, 64 GB tijdelijke opslag</t>
  </si>
  <si>
    <t>E4as v4: 4 vCPU's, 32 GB RAM, 64 GB tijdelijke opslag</t>
  </si>
  <si>
    <t>E8-2as v4: 2 vCPU's, 64 GB RAM, 128 GB tijdelijke opslag</t>
  </si>
  <si>
    <t>E8-4as v4: 4 vCPU's, 64 GB RAM, 128 GB tijdelijke opslag</t>
  </si>
  <si>
    <t>E8as v4: 8 vCPU's, 64 GB RAM, 128 GB tijdelijke opslag</t>
  </si>
  <si>
    <t>E16-8as v4: 8 vCPU's, 128 GB RAM, 256 GB tijdelijke opslag</t>
  </si>
  <si>
    <t>E16as v4: 16 vCPU's, 128 GB RAM, 256 GB tijdelijke opslag</t>
  </si>
  <si>
    <t>E32-8as v4: 8 vCPU's, 256 GB RAM, 512 GB tijdelijke opslag</t>
  </si>
  <si>
    <t>E32-16as v4: 16 vCPU's, 256 GB RAM, 512 GB tijdelijke opslag</t>
  </si>
  <si>
    <t>E32as v4: 32 vCPU's, 256 GB RAM, 512 GB tijdelijke opslag</t>
  </si>
  <si>
    <t>E48as v4: 48 vCPU's, 384 GB RAM, 768 GB tijdelijke opslag</t>
  </si>
  <si>
    <t>E64-32as v4: 32 vCPU's, 512 GB RAM, 1024 GB tijdelijke opslag</t>
  </si>
  <si>
    <t>E64as v4: 64 vCPU's, 512 GB RAM, 1024 GB tijdelijke opslag</t>
  </si>
  <si>
    <t>E96-24as v4: 24 vCPU's, 672 GB RAM, 1344 GB tijdelijke opslag</t>
  </si>
  <si>
    <t>E96-48as v4: 48 vCPU's, 672 GB RAM, 1344 GB tijdelijke opslag</t>
  </si>
  <si>
    <t>E96as v4: 96 vCPU's, 672 GB RAM, 1344 GB tijdelijke opslag</t>
  </si>
  <si>
    <t>Easv5-serie</t>
  </si>
  <si>
    <t>E2as v5: 2 vCPU's, 16 GB RAM, 0 GB tijdelijke opslag</t>
  </si>
  <si>
    <t>E4-2as v5: 2 vCPU's, 32 GB RAM, 0 GB tijdelijke opslag</t>
  </si>
  <si>
    <t>E8-2as v5: 2 vCPU's, 64 GB RAM, 0 GB tijdelijke opslag</t>
  </si>
  <si>
    <t>E8-4as v5: 4 vCPU's, 64 GB RAM, 0 GB tijdelijke opslag</t>
  </si>
  <si>
    <t>E8as v5: 8 vCPU's, 64 GB RAM, 0 GB tijdelijke opslag</t>
  </si>
  <si>
    <t>E16-4as v5: 4 vCPU's, 128 GB RAM, 0 GB tijdelijke opslag</t>
  </si>
  <si>
    <t>E16as v5: 16 vCPU's, 128 GB RAM, 0 GB tijdelijke opslag</t>
  </si>
  <si>
    <t>E20as v5: 20 vCPU's, 160 GB RAM, 0 GB tijdelijke opslag</t>
  </si>
  <si>
    <t>E32-8as v5: 8 vCPU's, 256 GB RAM, 0 GB tijdelijke opslag</t>
  </si>
  <si>
    <t>E32-16as v5: 16 vCPU's, 256 GB RAM, 0 GB tijdelijke opslag</t>
  </si>
  <si>
    <t>E32as v5: 32 vCPU's, 256 GB RAM, 0 GB tijdelijke opslag</t>
  </si>
  <si>
    <t>E48as v5: 48 vCPU's, 384 GB RAM, 0 GB tijdelijke opslag</t>
  </si>
  <si>
    <t>E64-16as v5: 16 vCPU's, 512 GB RAM, 0 GB tijdelijke opslag</t>
  </si>
  <si>
    <t>E64-32as v5: 32 vCPU's, 512 GB RAM, 0 GB tijdelijke opslag</t>
  </si>
  <si>
    <t>E64as v5: 64 vCPU's, 512 GB RAM, 0 GB tijdelijke opslag</t>
  </si>
  <si>
    <t>E96-24as v5: 24 vCPU's, 672 GB RAM, 0 GB tijdelijke opslag</t>
  </si>
  <si>
    <t>E96-48as v5: 48 vCPU's, 672 GB RAM, 0 GB tijdelijke opslag</t>
  </si>
  <si>
    <t>E96as v5: 96 vCPU's, 672 GB RAM, 0 GB tijdelijke opslag</t>
  </si>
  <si>
    <t>Ebdsv5-serie</t>
  </si>
  <si>
    <t>E2bds v5: 2 vCPU's, 16 GB RAM, 75 GB tijdelijke opslag</t>
  </si>
  <si>
    <t>E4bds v5: 4 vCPU's, 32 GB RAM, 150 GB tijdelijke opslag</t>
  </si>
  <si>
    <t>E32bds v5: 32 vCPU's, 256 GB RAM, 1200 GB tijdelijke opslag</t>
  </si>
  <si>
    <t>E48bds v5: 48 vCPU's, 384 GB RAM, 1800 GB tijdelijke opslag</t>
  </si>
  <si>
    <t>E64bds v5: 64 vCPU's, 512 GB RAM, 2400 GB tijdelijke opslag</t>
  </si>
  <si>
    <t>E96bds v5: 96 vCPU's, 672 GB RAM, 3600 GB tijdelijke opslag</t>
  </si>
  <si>
    <t>E112bds v5: 112 vCPU's, 672 GB RAM, 3800 GB tijdelijke opslag</t>
  </si>
  <si>
    <t>Ebsv5-serie</t>
  </si>
  <si>
    <t>E2bs v5: 2 vCPU's, 16 GB RAM, 0 GB tijdelijke opslag</t>
  </si>
  <si>
    <t>E4bs v5: 4 vCPU's, 32 GB RAM, 0 GB tijdelijke opslag</t>
  </si>
  <si>
    <t>E8bs v5: 8 vCPU's, 64 GB RAM, 0 GB tijdelijke opslag</t>
  </si>
  <si>
    <t>E32bs v5: 32 vCPU's, 256 GB RAM, 0 GB tijdelijke opslag</t>
  </si>
  <si>
    <t>E48bs v5: 48 vCPU's, 384 GB RAM, 0 GB tijdelijke opslag</t>
  </si>
  <si>
    <t>E64bs v5: 64 vCPU's, 512 GB RAM, 0 GB tijdelijke opslag</t>
  </si>
  <si>
    <t>E96bs v5: 96 vCPU's, 672 GB RAM, 0 GB tijdelijke opslag</t>
  </si>
  <si>
    <t>E112ibs v5: 112 vCPU's, 672 GB RAM, 0 GB tijdelijke opslag</t>
  </si>
  <si>
    <t>ECadsv5-serie</t>
  </si>
  <si>
    <t>EC2ads v5: 2 vCPU's, 16 GB RAM, 75 GB tijdelijke opslag</t>
  </si>
  <si>
    <t>EC4ads v5: 4 vCPU's, 32 GB RAM, 150 GB tijdelijke opslag</t>
  </si>
  <si>
    <t>EC8ads v5: 8 vCPU's, 64 GB RAM, 300 GB tijdelijke opslag</t>
  </si>
  <si>
    <t>EC20ads v5: 20 vCPU's, 160 GB RAM, 750 GB tijdelijke opslag</t>
  </si>
  <si>
    <t>EC32ads v5: 32 vCPU's, 192 GB RAM, 1200 GB tijdelijke opslag</t>
  </si>
  <si>
    <t>EC48ads v5: 48 vCPU's, 384 GB RAM, 1800 GB tijdelijke opslag</t>
  </si>
  <si>
    <t>EC64ads v5: 64 vCPU's, 512 GB RAM, 2400 GB tijdelijke opslag</t>
  </si>
  <si>
    <t>EC96ads v5: 96 vCPU's, 672 GB RAM, 2400 GB tijdelijke opslag</t>
  </si>
  <si>
    <t>EC96iads v5: 96 vCPU's, 672 GB RAM, 2400 GB tijdelijke opslag</t>
  </si>
  <si>
    <t>ECasv5-serie</t>
  </si>
  <si>
    <t>EC2as v5: 2 vCPU's, 16 GB RAM, 0 GB tijdelijke opslag</t>
  </si>
  <si>
    <t>EC4as v5: 4 vCPU's, 32 GB RAM, 0 GB tijdelijke opslag</t>
  </si>
  <si>
    <t>EC8as v5: 8 vCPU's, 64 GB RAM, 0 GB tijdelijke opslag</t>
  </si>
  <si>
    <t>EC16as v5: 16 vCPU's, 128 GB RAM, 0 GB tijdelijke opslag</t>
  </si>
  <si>
    <t>EC20as v5: 20 vCPU's, 160 GB RAM, 0 GB tijdelijke opslag</t>
  </si>
  <si>
    <t>EC32as v5: 32 vCPU's, 192 GB RAM, 0 GB tijdelijke opslag</t>
  </si>
  <si>
    <t>EC48as v5: 48 vCPU's, 384 GB RAM, 0 GB tijdelijke opslag</t>
  </si>
  <si>
    <t>EC64as v5: 64 vCPU's, 512 GB RAM, 0 GB tijdelijke opslag</t>
  </si>
  <si>
    <t>EC96as v5: 96 vCPU's, 672 GB RAM, 0 GB tijdelijke opslag</t>
  </si>
  <si>
    <t>ECesv5-serie</t>
  </si>
  <si>
    <t>Ed v4-serie</t>
  </si>
  <si>
    <t>E2d v4: 2 vCPU's, 16 GB RAM, 75 GB tijdelijke opslag</t>
  </si>
  <si>
    <t>E4d v4: 4 vCPU's, 32 GB RAM, 150 GB tijdelijke opslag</t>
  </si>
  <si>
    <t>E8d v4: 8 vCPU's, 64 GB RAM, 300 GB tijdelijke opslag</t>
  </si>
  <si>
    <t>E16d v4: 16 vCPU's, 128 GB RAM, 600 GB tijdelijke opslag</t>
  </si>
  <si>
    <t>E20d v4: 20 vCPU's, 160 GB RAM, 750 GB tijdelijke opslag</t>
  </si>
  <si>
    <t>E32d v4: 32 vCPU's, 256 GB RAM, 1200 GB tijdelijke opslag</t>
  </si>
  <si>
    <t>E48d v4: 48 vCPU's, 384 GB RAM, 1800 GB tijdelijke opslag</t>
  </si>
  <si>
    <t>E64d v4: 64 vCPU's, 504 GB RAM, 2400 GB tijdelijke opslag</t>
  </si>
  <si>
    <t>Eds v4-serie</t>
  </si>
  <si>
    <t>E2ds v4: 2 vCPU's, 16 GB RAM, 75 GB tijdelijke opslag</t>
  </si>
  <si>
    <t>E4-2ds v4: 2 vCPU's, 32 GB RAM, 150 GB tijdelijke opslag</t>
  </si>
  <si>
    <t>E4ds v4: 4 vCPU's, 32 GB RAM, 150 GB tijdelijke opslag</t>
  </si>
  <si>
    <t>E8-2ds v4: 2 vCPU's, 64 GB RAM, 300 GB tijdelijke opslag</t>
  </si>
  <si>
    <t>E8-4ds v4: 4 vCPU's, 64 GB RAM, 300 GB tijdelijke opslag</t>
  </si>
  <si>
    <t>E16-4ds v4: 4 vCPU's, 128 GB RAM, 600 GB tijdelijke opslag</t>
  </si>
  <si>
    <t>E16-8ds v4: 8 vCPU's, 128 GB RAM, 600 GB tijdelijke opslag</t>
  </si>
  <si>
    <t>E16ds v4: 16 vCPU's, 128 GB RAM, 600 GB tijdelijke opslag</t>
  </si>
  <si>
    <t>E20ds v4: 20 vCPU's, 160 GB RAM, 750 GB tijdelijke opslag</t>
  </si>
  <si>
    <t>E32-8ds v4: 8 vCPU's, 256 GB RAM, 1200 GB tijdelijke opslag</t>
  </si>
  <si>
    <t>E32-16ds v4: 16 vCPU's, 256 GB RAM, 1200 GB tijdelijke opslag</t>
  </si>
  <si>
    <t>E32ds v4: 32 vCPU's, 256 GB RAM, 1200 GB tijdelijke opslag</t>
  </si>
  <si>
    <t>E48ds v4: 48 vCPU's, 384 GB RAM, 1800 GB tijdelijke opslag</t>
  </si>
  <si>
    <t>E64-16ds v4: 16 vCPU's, 504 GB RAM, 2400 GB tijdelijke opslag</t>
  </si>
  <si>
    <t>E64-32ds v4: 32 vCPU's, 504 GB RAM, 2400 GB tijdelijke opslag</t>
  </si>
  <si>
    <t>E64ds v4: 64 vCPU's, 504 GB RAM, 2400 GB tijdelijke opslag</t>
  </si>
  <si>
    <t>E80ids v4: 80 vCPU's, 504 GB RAM, 2400 GB tijdelijke opslag</t>
  </si>
  <si>
    <t>Edsv5-serie</t>
  </si>
  <si>
    <t>E2ds v5: 2 vCPU's, 16 GB RAM, 75 GB tijdelijke opslag</t>
  </si>
  <si>
    <t>E4-2ds v5: 2 vCPU's, 32 GB RAM, 150 GB tijdelijke opslag</t>
  </si>
  <si>
    <t>E8-2ds v5: 2 vCPU's, 64 GB RAM, 300 GB tijdelijke opslag</t>
  </si>
  <si>
    <t>E8-4ds v5: 4 vCPU's, 64 GB RAM, 300 GB tijdelijke opslag</t>
  </si>
  <si>
    <t>E8ds v5: 8 vCPU's, 64 GB RAM, 300 GB tijdelijke opslag</t>
  </si>
  <si>
    <t>E16-4ds v5: 4 vCPU's, 128 GB RAM, 600 GB tijdelijke opslag</t>
  </si>
  <si>
    <t>E16-8ds v5: 8 vCPU's, 128 GB RAM, 600 GB tijdelijke opslag</t>
  </si>
  <si>
    <t>E16ds v5: 16 vCPU's, 128 GB RAM, 600 GB tijdelijke opslag</t>
  </si>
  <si>
    <t>E20ds v5: 20 vCPU's, 160 GB RAM, 750 GB tijdelijke opslag</t>
  </si>
  <si>
    <t>E32-8ds v5: 8 vCPU's, 256 GB RAM, 1200 GB tijdelijke opslag</t>
  </si>
  <si>
    <t>E32-16ds v5: 16 vCPU's, 256 GB RAM, 1200 GB tijdelijke opslag</t>
  </si>
  <si>
    <t>E32ds v5: 32 vCPU's, 256 GB RAM, 1200 GB tijdelijke opslag</t>
  </si>
  <si>
    <t>E64-16ds v5: 16 vCPU's, 512 GB RAM, 2400 GB tijdelijke opslag</t>
  </si>
  <si>
    <t>E64-32ds v5: 32 vCPU's, 512 GB RAM, 2400 GB tijdelijke opslag</t>
  </si>
  <si>
    <t>E64ds v5: 64 vCPU's, 512 GB RAM, 2400 GB tijdelijke opslag</t>
  </si>
  <si>
    <t>E96-24ds v5: 24 vCPU's, 672 GB RAM, 2400 GB tijdelijke opslag</t>
  </si>
  <si>
    <t>E96-48ds v5: 48 vCPU's, 672 GB RAM, 2400 GB tijdelijke opslag</t>
  </si>
  <si>
    <t>E104ids v5: 104 vCPU's, 672 GB RAM, 3900 GB tijdelijke opslag</t>
  </si>
  <si>
    <t>Edv5-serie</t>
  </si>
  <si>
    <t>E2d v5: 2 vCPU's, 16 GB RAM, 75 GB tijdelijke opslag</t>
  </si>
  <si>
    <t>E4d v5: 4 vCPU's, 32 GB RAM, 150 GB tijdelijke opslag</t>
  </si>
  <si>
    <t>E8d v5: 8 vCPU's, 64 GB RAM, 300 GB tijdelijke opslag</t>
  </si>
  <si>
    <t>E16d v5: 16 vCPU's, 128 GB RAM, 600 GB tijdelijke opslag</t>
  </si>
  <si>
    <t>E20d v5: 20 vCPU's, 160 GB RAM, 750 GB tijdelijke opslag</t>
  </si>
  <si>
    <t>E32d v5: 32 vCPU's, 256 GB RAM, 1200 GB tijdelijke opslag</t>
  </si>
  <si>
    <t>E48d v5: 48 vCPU's, 384 GB RAM, 1800 GB tijdelijke opslag</t>
  </si>
  <si>
    <t>E64d v5: 64 vCPU's, 512 GB RAM, 2400 GB tijdelijke opslag</t>
  </si>
  <si>
    <t>E96d v5: 96 vCPU's, 672 GB RAM, 3600 GB tijdelijke opslag</t>
  </si>
  <si>
    <t>E104id v5: 104 vCPU's, 672 GB RAM, 3900 GB tijdelijke opslag</t>
  </si>
  <si>
    <t>Epsv5-serie</t>
  </si>
  <si>
    <t>Esv3-serie</t>
  </si>
  <si>
    <t>E2s v3: 2 vCPU's, 16 GB RAM, 32 GB tijdelijke opslag</t>
  </si>
  <si>
    <t>E4-2s v3: 2 vCPU's, 32 GB RAM, 64 GB tijdelijke opslag</t>
  </si>
  <si>
    <t>E4s v3: 4 vCPU's, 32 GB RAM, 64 GB tijdelijke opslag</t>
  </si>
  <si>
    <t>E8-2s v3: 2 vCPU's, 64 GB RAM, 128 GB tijdelijke opslag</t>
  </si>
  <si>
    <t>E8-4s v3: 4 vCPU's, 64 GB RAM, 128 GB tijdelijke opslag</t>
  </si>
  <si>
    <t>E8s v3: 8 vCPU's, 64 GB RAM, 128 GB tijdelijke opslag</t>
  </si>
  <si>
    <t>E16-8s v3: 8 vCPU's, 128 GB RAM, 256 GB tijdelijke opslag</t>
  </si>
  <si>
    <t>E16s v3: 16 vCPU's, 128 GB RAM, 256 GB tijdelijke opslag</t>
  </si>
  <si>
    <t>E20s v3: 20 vCPU's, 160 GB RAM, 320 GB tijdelijke opslag</t>
  </si>
  <si>
    <t>E32-8s v3: 8 vCPU's, 256 GB RAM, 512 GB tijdelijke opslag</t>
  </si>
  <si>
    <t>E32s v3: 32 vCPU's, 256 GB RAM, 512 GB tijdelijke opslag</t>
  </si>
  <si>
    <t>E48s v3: 48 vCPU's, 384 GB RAM, 768 GB tijdelijke opslag</t>
  </si>
  <si>
    <t>E64-16s v3: 16 vCPU's, 432 GB RAM, 864 GB tijdelijke opslag</t>
  </si>
  <si>
    <t>E64-32s v3: 32 vCPU's, 432 GB RAM, 864 GB tijdelijke opslag</t>
  </si>
  <si>
    <t>E64is v3: 64 vCPU's, 432 GB RAM, 864 GB tijdelijke opslag</t>
  </si>
  <si>
    <t>E64s v3: 64 vCPU's, 432 GB RAM, 864 GB tijdelijke opslag</t>
  </si>
  <si>
    <t>Esv4-serie</t>
  </si>
  <si>
    <t>E4-2s v4: 2 vCPU's, 32 GB RAM, 0 GB tijdelijke opslag</t>
  </si>
  <si>
    <t>E4s v4: 4 vCPU's, 32 GB RAM, 0 GB tijdelijke opslag</t>
  </si>
  <si>
    <t>E8-2s v4: 2 vCPU's, 64 GB RAM, 0 GB tijdelijke opslag</t>
  </si>
  <si>
    <t>E8-4s v4: 4 vCPU's, 64 GB RAM, 0 GB tijdelijke opslag</t>
  </si>
  <si>
    <t>E8s v4: 8 vCPU's, 64 GB RAM, 0 GB tijdelijke opslag</t>
  </si>
  <si>
    <t>E16-4s v4: 4 vCPU's, 128 GB RAM, 0 GB tijdelijke opslag</t>
  </si>
  <si>
    <t>E16-8s v4: 8 vCPU's, 128 GB RAM, 0 GB tijdelijke opslag</t>
  </si>
  <si>
    <t>E16s v4: 16 vCPU's, 128 GB RAM, 0 GB tijdelijke opslag</t>
  </si>
  <si>
    <t>E20s v4: 20 vCPU's, 160 GB RAM, 0 GB tijdelijke opslag</t>
  </si>
  <si>
    <t>E32-16s v4: 16 vCPU's, 256 GB RAM, 0 GB tijdelijke opslag</t>
  </si>
  <si>
    <t>E32s v4: 32 vCPU's, 256 GB RAM, 0 GB tijdelijke opslag</t>
  </si>
  <si>
    <t>E48s v4: 48 vCPU's, 384 GB RAM, 0 GB tijdelijke opslag</t>
  </si>
  <si>
    <t>E64-16s v4: 16 vCPU's, 504 GB RAM, 0 GB tijdelijke opslag</t>
  </si>
  <si>
    <t>E64-32s v4: 32 vCPU's, 504 GB RAM, 0 GB tijdelijke opslag</t>
  </si>
  <si>
    <t>E64s v4: 64 vCPU's, 504 GB RAM, 0 GB tijdelijke opslag</t>
  </si>
  <si>
    <t>E80is v4: 80 vCPU's, 504 GB RAM, 2400 GB tijdelijke opslag</t>
  </si>
  <si>
    <t>Esv5-serie</t>
  </si>
  <si>
    <t>E2s v5: 2 vCPU's, 16 GB RAM, 0 GB tijdelijke opslag</t>
  </si>
  <si>
    <t>E4-2s v5: 2 vCPU's, 32 GB RAM, 0 GB tijdelijke opslag</t>
  </si>
  <si>
    <t>E4s v5: 4 vCPU's, 32 GB RAM, 0 GB tijdelijke opslag</t>
  </si>
  <si>
    <t>E8-2s v5: 2 vCPU's, 64 GB RAM, 0 GB tijdelijke opslag</t>
  </si>
  <si>
    <t>E8-4s v5: 4 vCPU's, 64 GB RAM, 0 GB tijdelijke opslag</t>
  </si>
  <si>
    <t>E8s v5: 8 vCPU's, 64 GB RAM, 0 GB tijdelijke opslag</t>
  </si>
  <si>
    <t>E16-4s v5: 4 vCPU's, 128 GB RAM, 0 GB tijdelijke opslag</t>
  </si>
  <si>
    <t>E16-8s v5: 8 vCPU's, 128 GB RAM, 0 GB tijdelijke opslag</t>
  </si>
  <si>
    <t>E16s v5: 16 vCPU's, 128 GB RAM, 0 GB tijdelijke opslag</t>
  </si>
  <si>
    <t>E20s v5: 20 vCPU's, 160 GB RAM, 0 GB tijdelijke opslag</t>
  </si>
  <si>
    <t>E32-8s v5: 8 vCPU's, 256 GB RAM, 0 GB tijdelijke opslag</t>
  </si>
  <si>
    <t>E32-16s v5: 16 vCPU's, 256 GB RAM, 0 GB tijdelijke opslag</t>
  </si>
  <si>
    <t>E32s v5: 32 vCPU's, 256 GB RAM, 0 GB tijdelijke opslag</t>
  </si>
  <si>
    <t>E48s v5: 48 vCPU's, 384 GB RAM, 0 GB tijdelijke opslag</t>
  </si>
  <si>
    <t>E64-16s v5: 16 vCPU's, 512 GB RAM, 0 GB tijdelijke opslag</t>
  </si>
  <si>
    <t>E64-32s v5: 32 vCPU's, 512 GB RAM, 0 GB tijdelijke opslag</t>
  </si>
  <si>
    <t>E64s v5: 64 vCPU's, 512 GB RAM, 0 GB tijdelijke opslag</t>
  </si>
  <si>
    <t>E96-24s v5: 24 vCPU's, 672 GB RAM, 3600 GB tijdelijke opslag</t>
  </si>
  <si>
    <t>E96-48s v5: 48 vCPU's, 672 GB RAM, 3600 GB tijdelijke opslag</t>
  </si>
  <si>
    <t>E96s v5: 96 vCPU's, 672 GB RAM, 0 GB tijdelijke opslag</t>
  </si>
  <si>
    <t>E104is v5: 104 vCPU's, 672 GB RAM, 0 GB tijdelijke opslag</t>
  </si>
  <si>
    <t>Ev3-serie</t>
  </si>
  <si>
    <t>E2 v3: 2 vCPU's, 16 GB RAM, 50 GB tijdelijke opslag</t>
  </si>
  <si>
    <t>E4 v3: 4 vCPU's, 32 GB RAM, 100 GB tijdelijke opslag</t>
  </si>
  <si>
    <t>E8 v3: 8 vCPU's, 64 GB RAM, 200 GB tijdelijke opslag</t>
  </si>
  <si>
    <t>E16 v3: 16 vCPU's, 128 GB RAM, 400 GB tijdelijke opslag</t>
  </si>
  <si>
    <t>E20 v3: 20 vCPU's, 160 GB RAM, 500 GB tijdelijke opslag</t>
  </si>
  <si>
    <t>E32 v3: 32 vCPU's, 256 GB RAM, 800 GB tijdelijke opslag</t>
  </si>
  <si>
    <t>E48 v3: 48 vCPU's, 384 GB RAM, 1200 GB tijdelijke opslag</t>
  </si>
  <si>
    <t>E64i v3: 64 vCPU's, 432 GB RAM, 1600 GB tijdelijke opslag</t>
  </si>
  <si>
    <t>Ev4-serie</t>
  </si>
  <si>
    <t>E2 v4: 2 vCPU's, 16 GB RAM, 0 GB tijdelijke opslag</t>
  </si>
  <si>
    <t>E4 v4: 4 vCPU's, 32 GB RAM, 0 GB tijdelijke opslag</t>
  </si>
  <si>
    <t>E8 v4: 8 vCPU's, 64 GB RAM, 0 GB tijdelijke opslag</t>
  </si>
  <si>
    <t>E20 v4: 20 vCPU's, 160 GB RAM, 0 GB tijdelijke opslag</t>
  </si>
  <si>
    <t>E32 v4: 32 vCPU's, 256 GB RAM, 0 GB tijdelijke opslag</t>
  </si>
  <si>
    <t>E48 v4: 48 vCPU's, 384 GB RAM, 0 GB tijdelijke opslag</t>
  </si>
  <si>
    <t>E64 v4: 64 vCPU's, 504 GB RAM, 0 GB tijdelijke opslag</t>
  </si>
  <si>
    <t>Ev5-serie</t>
  </si>
  <si>
    <t>E2 v5: 2 vCPU's, 16 GB RAM, 0 GB tijdelijke opslag</t>
  </si>
  <si>
    <t>E4 v5: 4 vCPU's, 32 GB RAM, 0 GB tijdelijke opslag</t>
  </si>
  <si>
    <t>E8 v5: 8 vCPU's, 64 GB RAM, 0 GB tijdelijke opslag</t>
  </si>
  <si>
    <t>E16 v5: 16 vCPU's, 128 GB RAM, 0 GB tijdelijke opslag</t>
  </si>
  <si>
    <t>E20 v5: 20 vCPU's, 160 GB RAM, 0 GB tijdelijke opslag</t>
  </si>
  <si>
    <t>E32 v5: 32 vCPU's, 256 GB RAM, 0 GB tijdelijke opslag</t>
  </si>
  <si>
    <t>E48 v5: 48 vCPU's, 384 GB RAM, 0 GB tijdelijke opslag</t>
  </si>
  <si>
    <t>E64 v5: 64 vCPU's, 512 GB RAM, 0 GB tijdelijke opslag</t>
  </si>
  <si>
    <t>E104i v5: 104 vCPU's, 672 GB RAM, 0 GB tijdelijke opslag</t>
  </si>
  <si>
    <t>Geoptimaliseerde rekenkracht</t>
  </si>
  <si>
    <t>F-serie</t>
  </si>
  <si>
    <t>F2: 2 vCPU's, 4 GB RAM, 32 GB tijdelijke opslag</t>
  </si>
  <si>
    <t>F4: 4 vCPU's, 8 GB RAM, 64 GB tijdelijke opslag</t>
  </si>
  <si>
    <t>F8: 8 vCPU's, 16 GB RAM, 128 GB tijdelijke opslag</t>
  </si>
  <si>
    <t>F16: 16 vCPU's,32 GB RAM, 256 GB tijdelijke opslag</t>
  </si>
  <si>
    <t>Fs-serie</t>
  </si>
  <si>
    <t>F2s: 2 vCPU's, 4 GB RAM, 8 GB tijdelijke opslag</t>
  </si>
  <si>
    <t>F8s: 8 vCPU's, 16 GB RAM, 32 GB tijdelijke opslag</t>
  </si>
  <si>
    <t>F16s: 16 vCPU's,32 GB RAM, 64 GB tijdelijke opslag</t>
  </si>
  <si>
    <t>Fsv2-serie</t>
  </si>
  <si>
    <t>F2s v2: 2 vCPU's, 4 GB RAM, 16 GB tijdelijke opslag</t>
  </si>
  <si>
    <t>F4s v2: 4 vCPU's, 8 GB RAM, 32 GB tijdelijke opslag</t>
  </si>
  <si>
    <t>F8s v2: 8 vCPU's, 16 GB RAM, 64 GB tijdelijke opslag</t>
  </si>
  <si>
    <t>F16s v2: 16 vCPU's, 32 GB RAM, 128 GB tijdelijke opslag</t>
  </si>
  <si>
    <t>F32s v2: 32 vCPU's, 64 GB RAM, 256 GB tijdelijke opslag</t>
  </si>
  <si>
    <t>F48s v2: 48 vCPU's, 96 GB RAM, 384 GB tijdelijke opslag</t>
  </si>
  <si>
    <t>F64s v2: 64 vCPU's, 128 GB RAM, 512 GB tijdelijke opslag</t>
  </si>
  <si>
    <t>G-reeks</t>
  </si>
  <si>
    <t>G1: 2 vCPU's, 28 GB RAM, 384 GB tijdelijke opslag</t>
  </si>
  <si>
    <t>G2: 4 vCPU's, 56 GB RAM, 768 GB tijdelijke opslag</t>
  </si>
  <si>
    <t>G3: 8 vCPU's, 112 GB RAM, 1536 GB tijdelijke opslag</t>
  </si>
  <si>
    <t>G4: 16 vCPU's, 224 GB RAM, 3072 GB tijdelijke opslag</t>
  </si>
  <si>
    <t>G5: 32 vCPU's, 448 GB RAM, 6144 tijdelijke opslag</t>
  </si>
  <si>
    <t>Gs4-8: 8 vCPU's, 224 GB RAM, 3072 GM tijdelijke opslag</t>
  </si>
  <si>
    <t>Gs5-8: 8 vCPU's, 448 GB RAM, 6144 GM tijdelijke opslag</t>
  </si>
  <si>
    <t>Gs5-16: 16 vCPU's, 448 GB RAM, 6144 GM tijdelijke opslag</t>
  </si>
  <si>
    <t>Gs-serie</t>
  </si>
  <si>
    <t>Gs1: 2 vCPU's, 28 GB RAM, 56 GB tijdelijke opslag</t>
  </si>
  <si>
    <t>Gs2: 4 vCPU's, 56 GB RAM, 112 GB tijdelijke opslag</t>
  </si>
  <si>
    <t>Gs3: 8 vCPU's, 112 GB RAM, 224 GB tijdelijke opslag</t>
  </si>
  <si>
    <t>Gs4: 16 vCPU's, 224 GB RAM, 448 GB tijdelijke opslag</t>
  </si>
  <si>
    <t>Gs5: 32 vCPU's, 448 GB RAM, 896 GB tijdelijke opslag</t>
  </si>
  <si>
    <t>Krachtig rekenvermogen</t>
  </si>
  <si>
    <t>H-serie</t>
  </si>
  <si>
    <t>H8: 8 Kerngeheugens, 56 GB RAM, 1000 GB tijdelijke opslag</t>
  </si>
  <si>
    <t>H16: 16 Kerngeheugens, 112 GB RAM, 2000 GB tijdelijke opslag</t>
  </si>
  <si>
    <t>H16m: 16 Kerngeheugens, 224 GB RAM, 2000 GB tijdelijke opslag</t>
  </si>
  <si>
    <t>H16mr: 16 Kerngeheugens, 224 GB RAM, 2000 GB tijdelijke opslag</t>
  </si>
  <si>
    <t xml:space="preserve">H16r: 16 Kerngeheugens, 112 GB RAM, 2000 GB tijdelijke opslag </t>
  </si>
  <si>
    <t>Geoptimaliseerde opslag</t>
  </si>
  <si>
    <t>Lasv3-serie</t>
  </si>
  <si>
    <t>L8as v3: 8 vCPU's, 64 GB RAM, 80 GB tijdelijke opslag</t>
  </si>
  <si>
    <t>L16as v3: 16 vCPU's, 128 GB RAM, 160 GB tijdelijke opslag</t>
  </si>
  <si>
    <t>L32as v3: 32 vCPU's, 256 GB RAM, 320 GB tijdelijke opslag</t>
  </si>
  <si>
    <t>L48as v3: 48 vCPU's, 384 GB RAM, 480 GB tijdelijke opslag</t>
  </si>
  <si>
    <t>L80as v3: 80 vCPU's, 640 GB RAM, 800 GB tijdelijke opslag</t>
  </si>
  <si>
    <t>Ls-serie</t>
  </si>
  <si>
    <t>L4s: 4 vCPU's, 32 GB RAM, 678 GB tijdelijke opslag</t>
  </si>
  <si>
    <t>L8s: 8 vCPU's, 64 GB RAM, 1388 GB tijdelijke opslag</t>
  </si>
  <si>
    <t>L16s: 16 vCPU's, 128 GB RAM, 2807 GB tijdelijke opslag</t>
  </si>
  <si>
    <t>Lsv2-serie</t>
  </si>
  <si>
    <t>L8s v2: 8 vCPU's, 64 GB RAM, 80 GB tijdelijke opslag</t>
  </si>
  <si>
    <t>L16s v2: 16 vCPU's, 128 GB RAM, 160 GB tijdelijke opslag</t>
  </si>
  <si>
    <t>L32s v2: 32 vCPU's, 256 GB RAM, 320 GB tijdelijke opslag</t>
  </si>
  <si>
    <t>L48s v2: 48 vCPU's, 384 GB RAM, 480 GB tijdelijke opslag</t>
  </si>
  <si>
    <t>L64s v2: 64 vCPU's, 512 GB RAM, 640 GB tijdelijke opslag</t>
  </si>
  <si>
    <t>Lsv3-serie</t>
  </si>
  <si>
    <t>L8s v3: 8 vCPU's, 64 GB RAM, 80 GB tijdelijke opslag</t>
  </si>
  <si>
    <t>L16s v3: 16 vCPU's, 128 GB RAM, 160 GB tijdelijke opslag</t>
  </si>
  <si>
    <t>L32s v3: 32 vCPU's, 256 GB RAM, 320 GB tijdelijke opslag</t>
  </si>
  <si>
    <t>L48s v3: 48 vCPU's, 384 GB RAM, 480 GB tijdelijke opslag</t>
  </si>
  <si>
    <t>L64s v3: 64 vCPU's, 512 GB RAM, 640 GB tijdelijke opslag</t>
  </si>
  <si>
    <t>L80s v3: 80 vCPU's, 640 GB RAM, 800 GB tijdelijke opslag</t>
  </si>
  <si>
    <t>Mdsv2-serie</t>
  </si>
  <si>
    <t>M32dms v2: 32 vCPU's, 875 GB RAM, 1024 GB tijdelijke opslag</t>
  </si>
  <si>
    <t>M64dms v2: 64 vCPU's, 1792 GB RAM, 2048 GB tijdelijke opslag</t>
  </si>
  <si>
    <t>M64ds v2: 64 vCPU's, 1024 GB RAM, 2048 GB tijdelijke opslag</t>
  </si>
  <si>
    <t>M128dms v2: 128 vCPU's, 3892 GB RAM, 4096 GB tijdelijke opslag</t>
  </si>
  <si>
    <t>M128ds v2: 128 vCPU's, 2048 GB RAM, 4096 GB tijdelijke opslag</t>
  </si>
  <si>
    <t>M192ids v2: 192 vCPU's, 2048 GB RAM, 4096 GB tijdelijke opslag</t>
  </si>
  <si>
    <t>M-serie</t>
  </si>
  <si>
    <t>M64: 64 vCPU's, 1024 GB, 7168 GB tijdelijke opslag</t>
  </si>
  <si>
    <t>M128: 128 vCPU's, 2048 GB, 14336 GB tijdelijke opslag</t>
  </si>
  <si>
    <t>M32ls: 32 vCPU's, 256 GB, 1024 GB tijdelijke opslag</t>
  </si>
  <si>
    <t>M64ls: 64 vCPU's, 512 GB, 2048 GB tijdelijke opslag</t>
  </si>
  <si>
    <t>M64m: 64 vCPU's, 1792 GB, 7168 GB tijdelijke opslag</t>
  </si>
  <si>
    <t>M128m: 128 vCPU's, 3892 GB, 14336 GB tijdelijke opslag</t>
  </si>
  <si>
    <t>M8-2ms: 2 vCPU's, 218,75 GB, 256 GB tijdelijke opslag</t>
  </si>
  <si>
    <t>M8-4ms: 4 vCPU's, 218,75 GB, 256 GB tijdelijke opslag</t>
  </si>
  <si>
    <t>M8ms: 8 vCPU's, 218,75 GB, 256 GB tijdelijke opslag</t>
  </si>
  <si>
    <t>M16-4ms: 4 vCPU's, 437,5 GB, 256 GB tijdelijke opslag</t>
  </si>
  <si>
    <t>M16-8ms: 8 vCPU's, 437,5 GB, 256 GB tijdelijke opslag</t>
  </si>
  <si>
    <t>M16ms: 16 vCPU's, 437,5 GB, 512 GB tijdelijke opslag</t>
  </si>
  <si>
    <t>M32-8ms: 8 vCPU's, 875 GB, 1024 GB tijdelijke opslag</t>
  </si>
  <si>
    <t>M32-16ms: 16 vCPU's, 875 GB, 1024 GB tijdelijke opslag</t>
  </si>
  <si>
    <t xml:space="preserve">M32ms: 32 vCPU's, 875 GB, 1024 GB tijdelijke opslag </t>
  </si>
  <si>
    <t>M64-16ms: 16 vCPU's, 1792 GB, 2048 GB tijdelijke opslag</t>
  </si>
  <si>
    <t>M64-32ms: 32 vCPU's, 1792 GB, 2048 GB tijdelijke opslag</t>
  </si>
  <si>
    <t>M64ms: 64 vCPU's, 1792 GB, 2048 GB tijdelijke opslag</t>
  </si>
  <si>
    <t>M128-32ms: 32 vCPU's, 3892 GB, 4096 GB tijdelijke opslag</t>
  </si>
  <si>
    <t>M128-64ms: 64 vCPU's, 3892 GB, 4096 GB tijdelijke opslag</t>
  </si>
  <si>
    <t>M128ms: 128 vCPU's, 3892 GB, 4096 GB tijdelijke opslag</t>
  </si>
  <si>
    <t>M64s: 64 vCPU's, 1024 GB, 2048 GB tijdelijke opslag</t>
  </si>
  <si>
    <t>M128s: 128 vCPU's, 2048 GB, 4096 GB tijdelijke opslag</t>
  </si>
  <si>
    <t>M32ts: 32 vCPU's, 192 GB, 1024 GB tijdelijke opslag</t>
  </si>
  <si>
    <t>Msv2-serie</t>
  </si>
  <si>
    <t>M32ms v2: 32 vCPU's, 875 GB RAM, 0 GB tijdelijke opslag</t>
  </si>
  <si>
    <t xml:space="preserve">M128s v2: 128 vCPU's, 2048 GB RAM, 0 GB tijdelijke opslag </t>
  </si>
  <si>
    <t>M192is v2: 192 vCPU's, 2048 GB RAM, 0 GB tijdelijke opslag</t>
  </si>
  <si>
    <t>Mv2-serie</t>
  </si>
  <si>
    <t>M208ms v2: 208 vCPU's, 5700 GB RAM, 4096 GB tijdelijke opslag</t>
  </si>
  <si>
    <t>M416ms v2: 416 vCPU's, 11400 GB RAM, 8192 GB tijdelijke opslag</t>
  </si>
  <si>
    <t>M208ms v2: 208 vCPU's, 2850 GB RAM, 4096 GB tijdelijke opslag</t>
  </si>
  <si>
    <t>M416s_8_v2: 416 vCPU's, 7600 GB RAM, 4096 GB tijdelijke opslag</t>
  </si>
  <si>
    <t>M416s v2: 416 vCPU's, 5700 GB RAM, 8192 GB tijdelijke opslag</t>
  </si>
  <si>
    <t>GPU</t>
  </si>
  <si>
    <t>NC_T4_v3-serie</t>
  </si>
  <si>
    <t>NC8as T4 v3: 8 vCPU's, 56 GB RAM, 360 GB tijdelijke opslag</t>
  </si>
  <si>
    <t>NC16as T4 v3: 16 vCPU's, 110 GB RAM, 360 GB tijdelijke opslag</t>
  </si>
  <si>
    <t>NC64as T4 v3: 64 vCPU's, 440 GB RAM, 2880 GB tijdelijke opslag</t>
  </si>
  <si>
    <t>NCsv3-serie</t>
  </si>
  <si>
    <t>NC6s v3: 6 vCPU's, 112 GB RAM, 736 GB tijdelijke opslag</t>
  </si>
  <si>
    <t>NC12s v3: 12 vCPU's, 224 GB RAM, 1474 GB tijdelijke opslag</t>
  </si>
  <si>
    <t>NC24s v3: 24 vCPU's, 448 GB RAM, 2948 GB tijdelijke opslag</t>
  </si>
  <si>
    <t>NC24rs v3: 24 vCPU's, 448 GB RAM, 2948 GB tijdelijke opslag</t>
  </si>
  <si>
    <t>NVv3-serie</t>
  </si>
  <si>
    <t>NV12s v3: 12 vCPU's, 112 GB RAM, 736 GB tijdelijke opslag</t>
  </si>
  <si>
    <t>NV24s v3: 24 vCPU's, 224 GB RAM, 1474 GB tijdelijke opslag</t>
  </si>
  <si>
    <t>NV48s v3: 48 vCPU's, 448 GB RAM, 2948 GB tijdelijke opslag</t>
  </si>
  <si>
    <t>SAP HANA</t>
  </si>
  <si>
    <t>SAP HANA (2e generatie)</t>
  </si>
  <si>
    <t>DS14 v2: 16 vCPU's, 112 GB RAM, 224 GB tijdelijke opslag,</t>
  </si>
  <si>
    <t>DS15i v2: 20 vCPU's, 140 GB RAM, 280 GB tijdelijke opslag</t>
  </si>
  <si>
    <t>D12 v2: 4 vCPU's, 28 GB RAM, 200 GB tijdelijke opslag</t>
  </si>
  <si>
    <t>D15i v2: 20 vCPU's, 140 GB RAM, 1000 GB tijdelijke opslag</t>
  </si>
  <si>
    <t>D48 v3: 48 vCPU's, 192 GB RAM, 1200 GB tijdelijke opslag</t>
  </si>
  <si>
    <t>D64 v5: 64 vCPU's, 256 GB RAM, 0 GB tijdelijke opslag</t>
  </si>
  <si>
    <t>E64-32ads v5: 32 vCPU's, 512 GB RAM, 2400 GB tijdelijke opslag</t>
  </si>
  <si>
    <t>E16-4as v4: 4 vCPU's, 128 GB RAM, 256 GB tijdelijke opslag,</t>
  </si>
  <si>
    <t>E20as v4: 20 vCPU's, 160 GB RAM, 320 GB tijdelijke opslag</t>
  </si>
  <si>
    <t>E64-16as v4: 16 vCPU's, 512 GB RAM, 1024 GB tijdelijke opslag</t>
  </si>
  <si>
    <t>E4as v5: 4 vCPU's, 32 GB RAM, 0 GB tijdelijke opslag</t>
  </si>
  <si>
    <t>E16-8as v5: 8 vCPU's, 128 GB RAM, 0 GB tijdelijke opslag</t>
  </si>
  <si>
    <t>E8bds v5: 8 vCPU's, 64 GB RAM, 300 GB tijdelijke opslag</t>
  </si>
  <si>
    <t>E16bds v5: 16 vCPU's, 128 GB RAM, 600 GB tijdelijke opslag</t>
  </si>
  <si>
    <t>E16bs v5: 16 vCPU's, 128 GB RAM, 0 GB tijdelijke opslag</t>
  </si>
  <si>
    <t>EC16ads v5: 16 vCPU's, 128 GB RAM, 600 GB tijdelijke opslag</t>
  </si>
  <si>
    <t>EC96ias v5: 96 vCPU's, 672 GB RAM, 0 GB tijdelijke opslag</t>
  </si>
  <si>
    <t>E8ds v4: 8 vCPU's, 64 GB RAM, 300 GB tijdelijke opslag</t>
  </si>
  <si>
    <t>E4ds v5: 4 vCPU's, 32 GB RAM, 150 GB tijdelijke opslag</t>
  </si>
  <si>
    <t>E48ds v5: 48 vCPU's, 384 GB RAM, 1800 GB tijdelijke opslag</t>
  </si>
  <si>
    <t>E96ds v5: 96 vCPU's, 672 GB RAM, 3600 GB tijdelijke opslag</t>
  </si>
  <si>
    <t>E16-4s v3: 4 vCPU's, 128 GB RAM, 256 GB tijdelijke opslag</t>
  </si>
  <si>
    <t>E32-16s v3: 16 vCPU's, 256 GB RAM, 512 GB tijdelijke opslag</t>
  </si>
  <si>
    <t>E2s v4: 2 vCPU's, 16 GB RAM, 0 GB tijdelijke opslag</t>
  </si>
  <si>
    <t>E32-8s v4: 8 vCPU's, 256 GB RAM, 0 GB tijdelijke opslag</t>
  </si>
  <si>
    <t>E64 v3: 64 vCPU's, 432 GB RAM, 1600 GB tijdelijke opslag</t>
  </si>
  <si>
    <t>E16 v4: 16 vCPU's, 128 GB RAM, 0 GB tijdelijke opslag</t>
  </si>
  <si>
    <t>E96 v5: 64 vCPU's, 672 GB RAM, 0 GB tijdelijke opslag</t>
  </si>
  <si>
    <t>F4s: 4 vCPU's, 8 GB RAM, 16 GB tijdelijke opslag</t>
  </si>
  <si>
    <t>F72s v2: 72 vCPU's, 144 GB RAM, 576 GB tijdelijke opslag</t>
  </si>
  <si>
    <t>Gs4-4: 4 vCPU's, 224 GB RAM, 3072 GM tijdelijke opslag</t>
  </si>
  <si>
    <t>H8m: 8 Kerngeheugens, 112 GB RAM, 1000 GB tijdelijke opslag</t>
  </si>
  <si>
    <t>L64as v3: 64 vCPU's, 512 GB RAM, 640 GB tijdelijke opslag</t>
  </si>
  <si>
    <t>L32s: 32 vCPU's, 256 GB RAM, 5630 GB tijdelijke opslag</t>
  </si>
  <si>
    <t>L80s v2: 80 vCPU's, 640 GB RAM, 800 GB tijdelijke opslag</t>
  </si>
  <si>
    <t>M192idms v2: 192 vCPU's, 4096 GB RAM, 4096 GB tijdelijke opslag</t>
  </si>
  <si>
    <t>M64ms v2: 64 vCPU's, 1792 GB RAM, 0 GB tijdelijke opslag</t>
  </si>
  <si>
    <t xml:space="preserve">M64s v2: 64 vCPU's, 1024 GB RAM, 0 GB tijdelijke opslag </t>
  </si>
  <si>
    <t>M128ms v2: 128 vCPU's, 3892 GB RAM, 0 GB tijdelijke opslag</t>
  </si>
  <si>
    <t>M192ims v2: 192 vCPU's, 4096 GB RAM, 0 GB tijdelijke opslag</t>
  </si>
  <si>
    <t>NC4as T4 v3: 4 vCPU's, 28 GB RAM, 180 GB tijdelijke opslag</t>
  </si>
  <si>
    <t>2d</t>
  </si>
  <si>
    <t>Virtual Machine</t>
  </si>
  <si>
    <t>Kosten gebruik Azure platform Opdrachtgever</t>
  </si>
  <si>
    <t>€/uur</t>
  </si>
  <si>
    <t>Aantal uur per jaar</t>
  </si>
  <si>
    <t>A2: 2 kerngeheugens, 3,5 GB RAM, 135 GB tijdelijke opslag, Linux</t>
  </si>
  <si>
    <t>A3: 4 kerngeheugens, 7 GB RAM, 285 GB tijdelijke opslag, Linux</t>
  </si>
  <si>
    <t>A4: 8 kerngeheugens, 14 GB RAM, 605 GB tijdelijke opslag, Linux</t>
  </si>
  <si>
    <t>A5: 2 kerngeheugens, 14 GB RAM, 135 GB tijdelijke opslag, Linux</t>
  </si>
  <si>
    <t>A6: 4 kerngeheugens, 28 GB RAM, 285 GB tijdelijke opslag, Linux</t>
  </si>
  <si>
    <t>A7: 8 kerngeheugens, 56 GB RAM, 605 GB tijdelijke opslag, Linux</t>
  </si>
  <si>
    <t>A2 v2: 2 kerngeheugens, 4 GB RAM, 20 GB tijdelijke opslag, Linux</t>
  </si>
  <si>
    <t>A4 v2: 4 kerngeheugens, 8 GB RAM, 40 GB tijdelijke opslag, Linux</t>
  </si>
  <si>
    <t>A8 v2: 8 kerngeheugens, 16 GB RAM, 80 GB tijdelijke opslag, Linux</t>
  </si>
  <si>
    <t>A2m v2: 2 kerngeheugens, 16 GB RAM, 20 GB tijdelijke opslag, Linux</t>
  </si>
  <si>
    <t>A4m v2: 4 kerngeheugens, 32 GB RAM, 40 GB tijdelijke opslag, Linux</t>
  </si>
  <si>
    <t>A8m v2: 8 kerngeheugens, 64 GB RAM, 80 GB tijdelijke opslag, Linux</t>
  </si>
  <si>
    <t>B2als v2: 2 vCPU's, 4 GB RAM, 0 GB tijdelijke opslag, Linux</t>
  </si>
  <si>
    <t>B2as v2: 2 vCPU's, 8 GB RAM, 0 GB tijdelijke opslag, Linux</t>
  </si>
  <si>
    <t>B2ats v2: 2 vCPU's, 1 GB RAM, 0 GB tijdelijke opslag, Linux</t>
  </si>
  <si>
    <t>B4als v2: 4 vCPU's, 8 GB RAM, 0 GB tijdelijke opslag, Linux</t>
  </si>
  <si>
    <t>B4as v2: 4 vCPU's, 16 GB RAM, 0 GB tijdelijke opslag, Linux</t>
  </si>
  <si>
    <t>B8als v2: 8 vCPU's, 16 GB RAM, 0 GB tijdelijke opslag, Linux</t>
  </si>
  <si>
    <t>B8as v2: 8 vCPU's, 32 GB RAM, 0 GB tijdelijke opslag, Linux</t>
  </si>
  <si>
    <t>B16als v2: 16 vCPU's, 32 GB RAM, 0 GB tijdelijke opslag, Linux</t>
  </si>
  <si>
    <t xml:space="preserve">B16as v2: 16 vCPU's, 64 GB RAM, 0 GB tijdelijke opslag, Linux </t>
  </si>
  <si>
    <t>B32als v2: 32 vCPU's, 64 GB RAM, 0 GB tijdelijke opslag, Linux</t>
  </si>
  <si>
    <t>B32as v2: 32 vCPU's, 128 GB RAM, 0 GB tijdelijke opslag, Linux</t>
  </si>
  <si>
    <t>B2ps v2: 2 vCPU's, 8 GB RAM, 0 GB tijdelijke opslag, Linux</t>
  </si>
  <si>
    <t>B2pts v2: 2 vCPU's, 1 GB RAM, 0 GB tijdelijke opslag, Linux</t>
  </si>
  <si>
    <t>B2pls v2: 2 vCPU's, 4 GB RAM, 0 GB tijdelijke opslag, Linux</t>
  </si>
  <si>
    <t>B4pls v2: 4 vCPU's, 8 GB RAM, 0 GB tijdelijke opslag, Linux</t>
  </si>
  <si>
    <t>B4ps v2: 4 vCPU's, 16 GB RAM, 0 GB tijdelijke opslag, Linux</t>
  </si>
  <si>
    <t>B8pls v2: 8 vCPU's, 16 GB RAM, 0 GB tijdelijke opslag, Linux</t>
  </si>
  <si>
    <t>B8ps v2: 8 vCPU's, 32 GB RAM, 0 GB tijdelijke opslag, Linux</t>
  </si>
  <si>
    <t>B16pls v2: 16 vCPU's, 32 GB RAM, 0 GB tijdelijke opslag, Linux</t>
  </si>
  <si>
    <t>B16ps v2: 16 vCPU's, 64 GB RAM, 0 GB tijdelijke opslag, Linux</t>
  </si>
  <si>
    <t>B2s: 2 Kerngeheugens, 4 GB RAM, 8 GB tijdelijke opslag, Linux</t>
  </si>
  <si>
    <t>B2ms: 2 Kerngeheugens, 8 GB RAM, 16 GB tijdelijke opslag, Linux</t>
  </si>
  <si>
    <t>B4ms: 4 Kerngeheugens, 16 GB RAM, 32 GB tijdelijke opslag, Linux</t>
  </si>
  <si>
    <t>B8ms: 8 Kerngeheugens, 32 GB RAM, 64 GB tijdelijke opslag, Linux</t>
  </si>
  <si>
    <t>B12ms: 12 Kerngeheugens, 48 GB RAM, 96 GB tijdelijke opslag, Linux</t>
  </si>
  <si>
    <t>B16ms: 16 Kerngeheugens, 64 GB RAM, 128 GB tijdelijke opslag, Linux</t>
  </si>
  <si>
    <t>B20ms: 20 Kerngeheugens, 80 GB RAM, 160 GB tijdelijke opslag, Linux</t>
  </si>
  <si>
    <t>B2ls v2: 2 vCPU's, 4 GB RAM, 0 GB tijdelijke opslag, Linux</t>
  </si>
  <si>
    <t>B2s v2: 2 vCPU's, 8 GB RAM, 0 GB tijdelijke opslag, Linux</t>
  </si>
  <si>
    <t>B2ts v2: 2 vCPU's, 1 GB RAM, 0 GB tijdelijke opslag, Linux</t>
  </si>
  <si>
    <t>B4ls v2: 4 vCPU's, 8 GB RAM, 0 GB tijdelijke opslag, Linux</t>
  </si>
  <si>
    <t>B4s v2: 4 vCPU's, 16 GB RAM, 0 GB tijdelijke opslag, Linux</t>
  </si>
  <si>
    <t>B8ls v2: 8 vCPU's, 16 GB RAM, 0 GB tijdelijke opslag, Linux</t>
  </si>
  <si>
    <t>B8s v2: 8 vCPU's, 32 GB RAM, 0 GB tijdelijke opslag, Linux</t>
  </si>
  <si>
    <t>B16ls v2: 16 vCPU's, 32 GB RAM, 0 GB tijdelijke opslag, Linux</t>
  </si>
  <si>
    <t>B16s v2: 16 vCPU's, 64 GB RAM, 0 GB tijdelijke opslag, Linux</t>
  </si>
  <si>
    <t>B32ls v2: 32 vCPU's, 64 GB RAM, 0 GB tijdelijke opslag, Linux</t>
  </si>
  <si>
    <t>B32s v2: 32 vCPU's, 128 GB RAM, 0 GB tijdelijke opslag, Linux</t>
  </si>
  <si>
    <t>D2a v4: 2 vCPU's, 8 GB RAM, 50 GB tijdelijke opslag, Linux</t>
  </si>
  <si>
    <t>D4a v4: 4 vCPU's, 16 GB RAM, 100 GB tijdelijke opslag, Linux</t>
  </si>
  <si>
    <t>D8a v4: 8 vCPU's, 32 GB RAM, 200 GB tijdelijke opslag, Linux</t>
  </si>
  <si>
    <t>D16a v4: 16 vCPU's, 64 GB RAM, 400 GB tijdelijke opslag, Linux</t>
  </si>
  <si>
    <t>D32a v4: 32 vCPU's, 128 GB RAM, 800 GB tijdelijke opslag, Linux</t>
  </si>
  <si>
    <t>D48a v4: 48 vCPU's, 192 GB RAM, 1200 GB tijdelijke opslag, Linux</t>
  </si>
  <si>
    <t>D64a v4: 64 vCPU's, 256 GB RAM, 1600 GB tijdelijke opslag, Linux</t>
  </si>
  <si>
    <t>D96a v4: 96 vCPU's, 384 GB RAM, 2400 GB tijdelijke opslag, Linux</t>
  </si>
  <si>
    <t>D2ads v5: 2 vCPU's, 8 GB RAM, 75 GB tijdelijke opslag, Linux</t>
  </si>
  <si>
    <t>D4ads v5: 4 vCPU's, 16 GB RAM, 150 GB tijdelijke opslag, Linux</t>
  </si>
  <si>
    <t>D8ads v5: 8 vCPU's, 32 GB RAM, 300 GB tijdelijke opslag, Linux</t>
  </si>
  <si>
    <t>D16ads v5: 16 vCPU's, 64 GB RAM, 600 GB tijdelijke opslag, Linux</t>
  </si>
  <si>
    <t>D32ads v5: 32 vCPU's, 128 GB RAM, 1200 GB tijdelijke opslag, Linux</t>
  </si>
  <si>
    <t>D48ads v5: 48 vCPU's, 192 GB RAM, 1800 GB tijdelijke opslag, Linux</t>
  </si>
  <si>
    <t>D64ads v5: 64 vCPU's, 256 GB RAM, 2400 GB tijdelijke opslag, Linux</t>
  </si>
  <si>
    <t>D96ads v5: 96 vCPU's, 384 GB RAM, 3600 GB tijdelijke opslag, Linux</t>
  </si>
  <si>
    <t>D2as v4: 2 vCPU's, 8 GB RAM, 16 GB tijdelijke opslag, Linux</t>
  </si>
  <si>
    <t>D4as v4: 4 vCPU's, 16 GB RAM, 32 GB tijdelijke opslag, Linux</t>
  </si>
  <si>
    <t>D8as v4: 8 vCPU's, 32 GB RAM, 64 GB tijdelijke opslag, Linux</t>
  </si>
  <si>
    <t>D16as v4: 16 vCPU's, 64 GB RAM, 128 GB tijdelijke opslag, Linux</t>
  </si>
  <si>
    <t>D32as v4: 32 vCPU's, 128 GB RAM, 256 GB tijdelijke opslag, Linux</t>
  </si>
  <si>
    <t>D48as v4: 48 vCPU's, 192 GB RAM, 384 GB tijdelijke opslag, Linux</t>
  </si>
  <si>
    <t>D64as v4: 64 vCPU's, 256 GB RAM, 512 GB tijdelijke opslag, Linux</t>
  </si>
  <si>
    <t>D96as v4: 96 vCPU's, 384 GB RAM, 768 GB tijdelijke opslag, Linux</t>
  </si>
  <si>
    <t>D2as v5: 2 vCPU's, 8 GB RAM, 0 GB tijdelijke opslag, Linux</t>
  </si>
  <si>
    <t>D4as v5: 4 vCPU's, 16 GB RAM, 0 GB tijdelijke opslag, Linux</t>
  </si>
  <si>
    <t>D8as v5: 8 vCPU's, 32 GB RAM, 0 GB tijdelijke opslag, Linux</t>
  </si>
  <si>
    <t>D16as v5: 16 vCPU's, 64 GB RAM, 0 GB tijdelijke opslag, Linux</t>
  </si>
  <si>
    <t>D32as v5: 32 vCPU's, 128 GB RAM, 0 GB tijdelijke opslag, Linux</t>
  </si>
  <si>
    <t>D48as v5: 48 vCPU's, 192 GB RAM, 0 GB tijdelijke opslag, Linux</t>
  </si>
  <si>
    <t>D64as v5: 64 vCPU's, 256 GB RAM, 0 GB tijdelijke opslag, Linux</t>
  </si>
  <si>
    <t>D96as v5: 96 vCPU's, 384 GB RAM, 0 GB tijdelijke opslag, Linux</t>
  </si>
  <si>
    <t>DC2ads v5: 2 vCPU's, 8 GB RAM, 75 GB tijdelijke opslag, Linux</t>
  </si>
  <si>
    <t>DC4ads v5: 4 vCPU's, 16 GB RAM, 150 GB tijdelijke opslag, Linux</t>
  </si>
  <si>
    <t>DC8ads v5: 8 vCPU's, 32 GB RAM, 300 GB tijdelijke opslag, Linux</t>
  </si>
  <si>
    <t>DC16ads v5: 16 vCPU's, 64 GB RAM, 600 GB tijdelijke opslag, Linux</t>
  </si>
  <si>
    <t>DC32ads v5: 32 vCPU's, 128 GB RAM, 1200 GB tijdelijke opslag, Linux</t>
  </si>
  <si>
    <t>DC48ads v5: 48 vCPU's, 192 GB RAM, 1800 GB tijdelijke opslag, Linux</t>
  </si>
  <si>
    <t>DC64ads v5: 64 vCPU's, 256 GB RAM, 2400 GB tijdelijke opslag, Linux</t>
  </si>
  <si>
    <t>DC96ads v5: 96 vCPU's, 384 GB RAM, 3600 GB tijdelijke opslag, Linux</t>
  </si>
  <si>
    <t>DC2as v5: 2 vCPU's, 8 GB RAM, 0 GB tijdelijke opslag, Linux</t>
  </si>
  <si>
    <t>DC4as v5: 4 vCPU's, 16 GB RAM, 0 GB tijdelijke opslag, Linux</t>
  </si>
  <si>
    <t>DC8as v5: 8 vCPU's, 32 GB RAM, 0 GB tijdelijke opslag, Linux</t>
  </si>
  <si>
    <t>DC16as v5: 16 vCPU's, 64 GB RAM, 0 GB tijdelijke opslag, Linux</t>
  </si>
  <si>
    <t>DC32as v5: 32 vCPU's, 128 GB RAM, 0 GB tijdelijke opslag, Linux</t>
  </si>
  <si>
    <t>DC48as v5: 48 vCPU's, 192 GB RAM, 0 GB tijdelijke opslag, Linux</t>
  </si>
  <si>
    <t>DC64as v5: 64 vCPU's, 256 GB RAM, 0 GB tijdelijke opslag, Linux</t>
  </si>
  <si>
    <t>DC96as v5: 96 vCPU's, 384 GB RAM, 0 GB tijdelijke opslag, Linux</t>
  </si>
  <si>
    <t>DC2ds v3: 2 Kerngeheugens, 16 GB RAM, 150 GB tijdelijke opslag, Linux</t>
  </si>
  <si>
    <t>DC4ds v3: 4 Kerngeheugens, 32 GB RAM, 300 GB tijdelijke opslag, Linux</t>
  </si>
  <si>
    <t>DC8ds v3: 8 Kerngeheugens, 64 GB RAM, 600 GB tijdelijke opslag, Linux</t>
  </si>
  <si>
    <t>DC16ds v3: 16 Kerngeheugens, 128 GB RAM, 1200 GB tijdelijke opslag, Linux</t>
  </si>
  <si>
    <t>DC24ds v3: 24 Kerngeheugens, 192 GB RAM, 1800 GB tijdelijke opslag, Linux</t>
  </si>
  <si>
    <t>DC32ds v3: 32 Kerngeheugens, 256 GB RAM, 2400 GB tijdelijke opslag, Linux</t>
  </si>
  <si>
    <t>DC48ds v3: 48 Kerngeheugens, 384 GB RAM, 2400 GB tijdelijke opslag, Linux</t>
  </si>
  <si>
    <t>DC2es-v5: 2 vCPU's, 8 GB RAM, 0 GB tijdelijke opslag, Linux</t>
  </si>
  <si>
    <t>DC4es-v5: 4 vCPU's, 16 GB RAM, 0 GB tijdelijke opslag, Linux</t>
  </si>
  <si>
    <t>DC8es-v5: 8 vCPU's, 32 GB RAM, 0 GB tijdelijke opslag, Linux</t>
  </si>
  <si>
    <t>DC16es-v5: 16 vCPU's, 64 GB RAM, 0 GB tijdelijke opslag, Linux</t>
  </si>
  <si>
    <t>DC32es-v5: 32 vCPU's, 128 GB RAM, 0 GB tijdelijke opslag, Linux</t>
  </si>
  <si>
    <t>DC48es-v5: 48 vCPU's, 192 GB RAM, 0 GB tijdelijke opslag, Linux</t>
  </si>
  <si>
    <t>DC64es-v5: 64 vCPU's, 256 GB RAM, 0 GB tijdelijke opslag, Linux</t>
  </si>
  <si>
    <t>DC96es-v5: 96 vCPU's, 384 GB RAM, 0 GB tijdelijke opslag, Linux</t>
  </si>
  <si>
    <t>DC2s v2: 2 Kerngeheugens, 8 GB RAM, 100 GB tijdelijke opslag, Linux</t>
  </si>
  <si>
    <t>DC4s v2: 4 Kerngeheugens, 16 GB RAM, 200 GB tijdelijke opslag, Linux</t>
  </si>
  <si>
    <t>DC8s v2: 8 Kerngeheugens, 32 GB RAM, 400 GB tijdelijke opslag, Linux</t>
  </si>
  <si>
    <t>DC2s v3: 2 Kerngeheugens, 16 GB RAM, 0 GB tijdelijke opslag, Linux</t>
  </si>
  <si>
    <t>DC4s v3: 4 Kerngeheugens, 32 GB RAM, 0 GB tijdelijke opslag, Linux</t>
  </si>
  <si>
    <t>DC8s v3: 8 Kerngeheugens, 64 GB RAM, 0 GB tijdelijke opslag, Linux</t>
  </si>
  <si>
    <t>DC16s v3: 16 Kerngeheugens, 128 GB RAM, 0 GB tijdelijke opslag, Linux</t>
  </si>
  <si>
    <t>DC24s v3: 24 Kerngeheugens, 192 GB RAM, 0 GB tijdelijke opslag, Linux</t>
  </si>
  <si>
    <t>DC32s v3: 32 Kerngeheugens, 256 GB RAM, 0 GB tijdelijke opslag, Linux</t>
  </si>
  <si>
    <t>DC48s v3: 48 Kerngeheugens, 384 GB RAM, 0 GB tijdelijke opslag, Linux</t>
  </si>
  <si>
    <t>D2d v4: 2 vCPU's, 8 GB RAM, 75 GB tijdelijke opslag, Linux</t>
  </si>
  <si>
    <t>D4d v4: 4 vCPU's, 16 GB RAM, 150 GB tijdelijke opslag, Linux</t>
  </si>
  <si>
    <t>D8d v4: 8 vCPU's, 32 GB RAM, 300 GB tijdelijke opslag, Linux</t>
  </si>
  <si>
    <t>D16d v4: 16 vCPU's, 64 GB RAM, 600 GB tijdelijke opslag, Linux</t>
  </si>
  <si>
    <t>D32d v4: 32 vCPU's, 128 GB RAM, 1200 GB tijdelijke opslag, Linux</t>
  </si>
  <si>
    <t>D48d v4: 48 vCPU's, 192 GB RAM, 1800 GB tijdelijke opslag, Linux</t>
  </si>
  <si>
    <t>D64d v4: 64 vCPU's, 256 GB RAM, 2400 GB tijdelijke opslag, Linux</t>
  </si>
  <si>
    <t>D2ds v4: 2 vCPU's, 8 GB RAM, 75 GB tijdelijke opslag, Linux</t>
  </si>
  <si>
    <t>D4ds v4: 4 vCPU's, 16 GB RAM, 150 GB tijdelijke opslag, Linux</t>
  </si>
  <si>
    <t>D8ds v4: 8 vCPU's, 32 GB RAM, 300 GB tijdelijke opslag, Linux</t>
  </si>
  <si>
    <t>D16ds v4: 16 vCPU's, 64 GB RAM, 600 GB tijdelijke opslag, Linux</t>
  </si>
  <si>
    <t>D32ds v4: 32 vCPU's, 128 GB RAM, 1200 GB tijdelijke opslag, Linux</t>
  </si>
  <si>
    <t>D48ds v4: 48 vCPU's, 192 GB RAM, 1800 GB tijdelijke opslag, Linux</t>
  </si>
  <si>
    <t>D64ds v4: 64 vCPU's, 256 GB RAM, 2400 GB tijdelijke opslag, Linux</t>
  </si>
  <si>
    <t>D2ds v5: 2 vCPU's, 8 GB RAM, 75 GB tijdelijke opslag, Linux</t>
  </si>
  <si>
    <t>D4ds v5: 4 vCPU's, 16 GB RAM, 150 GB tijdelijke opslag, Linux</t>
  </si>
  <si>
    <t>D8ds v5: 8 vCPU's, 32 GB RAM, 300 GB tijdelijke opslag, Linux</t>
  </si>
  <si>
    <t>D16ds v5: 16 vCPU's, 64 GB RAM, 600 GB tijdelijke opslag, Linux</t>
  </si>
  <si>
    <t>D32ds v5: 32 vCPU's, 128 GB RAM, 1200 GB tijdelijke opslag, Linux</t>
  </si>
  <si>
    <t>D48ds v5: 48 vCPU's, 192 GB RAM, 1800 GB tijdelijke opslag, Linux</t>
  </si>
  <si>
    <t>D64ds v5: 64 vCPU's, 256 GB RAM, 2400 GB tijdelijke opslag, Linux</t>
  </si>
  <si>
    <t>D96ds v5: 96 vCPU's, 384 GB RAM, 3600 GB tijdelijke opslag, Linux</t>
  </si>
  <si>
    <t>D2d v5: 2 vCPU's, 8 GB RAM, 75 GB tijdelijke opslag, Linux</t>
  </si>
  <si>
    <t>D4d v5: 4 vCPU's, 16 GB RAM, 150 GB tijdelijke opslag, Linux</t>
  </si>
  <si>
    <t>D8d v5: 8 vCPU's, 32 GB RAM, 300 GB tijdelijke opslag, Linux</t>
  </si>
  <si>
    <t>D16d v5: 16 vCPU's, 64 GB RAM, 600 GB tijdelijke opslag, Linux</t>
  </si>
  <si>
    <t>D32d v5: 32 vCPU's, 128 GB RAM, 1200 GB tijdelijke opslag, Linux</t>
  </si>
  <si>
    <t>D48d v5: 48 vCPU's, 192 GB RAM, 1800 GB tijdelijke opslag, Linux</t>
  </si>
  <si>
    <t>D64d v5: 64 vCPU's, 256 GB RAM, 2400 GB tijdelijke opslag, Linux</t>
  </si>
  <si>
    <t>D96d v5: 96 vCPU's, 384 GB RAM, 3600 GB tijdelijke opslag, Linux</t>
  </si>
  <si>
    <t>D2pls v5: 2 vCPU's, 4 GB RAM, 0 GB tijdelijke opslag, Linux</t>
  </si>
  <si>
    <t>D4pls v5: 4 vCPU's, 8 GB RAM, 0 GB tijdelijke opslag, Linux</t>
  </si>
  <si>
    <t>D8pls v5: 8 vCPU's, 16 GB RAM, 0 GB tijdelijke opslag, Linux</t>
  </si>
  <si>
    <t>D16pls v5: 16 vCPU's, 32 GB RAM, 0 GB tijdelijke opslag, Linux</t>
  </si>
  <si>
    <t>D32pls v5: 32 vCPU's, 64 GB RAM, 0 GB tijdelijke opslag, Linux</t>
  </si>
  <si>
    <t>D48pls v5: 48 vCPU's, 96 GB RAM, 0 GB tijdelijke opslag, Linux</t>
  </si>
  <si>
    <t>D64pls v5: 64 vCPU's, 128 GB RAM, 0 GB tijdelijke opslag, Linux</t>
  </si>
  <si>
    <t>D2ps v5: 2 vCPU's, 8 GB RAM, 0 GB tijdelijke opslag, Linux</t>
  </si>
  <si>
    <t>D4ps v5: 4 vCPU's, 16 GB RAM, 0 GB tijdelijke opslag, Linux</t>
  </si>
  <si>
    <t>D8ps v5: 8 vCPU's, 32 GB RAM, 0 GB tijdelijke opslag, Linux</t>
  </si>
  <si>
    <t>D16ps v5: 16 vCPU's, 64 GB RAM, 0 GB tijdelijke opslag, Linux</t>
  </si>
  <si>
    <t>D32ps v5: 32 vCPU's, 128 GB RAM, 0 GB tijdelijke opslag, Linux</t>
  </si>
  <si>
    <t>D48ps v5: 48 vCPU's, 192 GB RAM, 0 GB tijdelijke opslag, Linux</t>
  </si>
  <si>
    <t>D64ps v5: 64 vCPU's, 208 GB RAM, 0 GB tijdelijke opslag, Linux</t>
  </si>
  <si>
    <t>D2: 2 vCPU's, 7 GB RAM, 100 GB tijdelijke opslag, Linux</t>
  </si>
  <si>
    <t>D3: 4 vCPU's, 14 GB RAM, 200 GB tijdelijke opslag, Linux</t>
  </si>
  <si>
    <t>D4: 8 vCPU's, 28 GB RAM, 400 GB tijdelijke opslag, Linux</t>
  </si>
  <si>
    <t>D11: 2 vCPU's, 14 GB RAM, 100 GB tijdelijke opslag, Linux</t>
  </si>
  <si>
    <t>D12: 4 vCPU's, 28 GB RAM, 200 GB tijdelijke opslag, Linux</t>
  </si>
  <si>
    <t>D13: 8 vCPU's, 56 GB RAM, 400 GB tijdelijke opslag, Linux</t>
  </si>
  <si>
    <t>D14: 16 vCPU's, 112 GB RAM, 800 GB tijdelijke opslag, Linux</t>
  </si>
  <si>
    <t>D2s: 2 vCPU's, 7 GB RAM, 14 GB tijdelijke opslag, Linux</t>
  </si>
  <si>
    <t>D3s: 4 vCPU's, 14 GB RAM, 28 GB tijdelijke opslag, Linux</t>
  </si>
  <si>
    <t>D4s: 8 vCPU's, 28 GB RAM, 56 GB tijdelijke opslag, Linux</t>
  </si>
  <si>
    <t>D11s: 2 vCPU's, 14 GB RAM, 28 GB tijdelijke opslag, Linux</t>
  </si>
  <si>
    <t>D12s: 4 vCPU's, 28 GB RAM, 56 GB tijdelijke opslag, Linux</t>
  </si>
  <si>
    <t>D13s: 8 vCPU's, 56 GB RAM, 112 GB tijdelijke opslag, Linux</t>
  </si>
  <si>
    <t>D14s: 16 vCPU's, 112 GB RAM, 224 GB tijdelijke opslag, Linux</t>
  </si>
  <si>
    <t>DS2 v2: 2 vCPU's, 7 GB RAM, 14 GB tijdelijke opslag, Linux</t>
  </si>
  <si>
    <t>DS3 v2: 4 vCPU's, 14 GB RAM, 28 GB tijdelijke opslag, Linux</t>
  </si>
  <si>
    <t>DS4 v2: 8 vCPU's, 28 GB RAM, 56 GB tijdelijke opslag, Linux</t>
  </si>
  <si>
    <t>DS5 v2: 16 vCPU's, 56 GB RAM, 112 GB tijdelijke opslag, Linux</t>
  </si>
  <si>
    <t>DS11-1 v2: 1 vCPU's, 14 GB RAM, 28 GB tijdelijke opslag, Linux</t>
  </si>
  <si>
    <t>DS11 v2: 2 vCPU's, 14 GB RAM, 28 GB tijdelijke opslag, Linux</t>
  </si>
  <si>
    <t>DS12-1 v2: 1 vCPU's, 28 GB RAM, 56 GB tijdelijke opslag, Linux</t>
  </si>
  <si>
    <t>DS12-2 v2: 2 vCPU's, 28 GB RAM, 56 GB tijdelijke opslag, Linux</t>
  </si>
  <si>
    <t>DS12 v2: 4 vCPU's, 28 GB RAM, 56 GB tijdelijke opslag, Linux</t>
  </si>
  <si>
    <t>DS13-2 v2: 2 vCPU's, 56 GB RAM, 112 GB tijdelijke opslag, Linux</t>
  </si>
  <si>
    <t>DS13-4 v2: 4 vCPU's, 56 GB RAM, 112 GB tijdelijke opslag, Linux</t>
  </si>
  <si>
    <t>DS13 v2: 8 vCPU's, 56 GB RAM, 112 GB tijdelijke opslag, Linux</t>
  </si>
  <si>
    <t>DS14-4 v2: 4 vCPU's, 112 GB RAM, 224 GB tijdelijke opslag, Linux</t>
  </si>
  <si>
    <t>DS14-8 v2: 8 vCPU's, 112 GB RAM, 224 GB tijdelijke opslag, Linux</t>
  </si>
  <si>
    <t>DS14 v2: 16 vCPU's, 112 GB RAM, 224 GB tijdelijke opslag, Linux</t>
  </si>
  <si>
    <t>DS15 v2: 20 vCPU's, 140 GB RAM, 280 GB tijdelijke opslag, Linux</t>
  </si>
  <si>
    <t>DS15i v2: 20 vCPU's, 140 GB RAM, 280 GB tijdelijke opslag, Linux</t>
  </si>
  <si>
    <t>D2s v3: 2 vCPU's, 8 GB RAM, 16 GB tijdelijke opslag, Linux</t>
  </si>
  <si>
    <t>D4s v3: 4 vCPU's, 16 GB RAM, 32 GB tijdelijke opslag, Linux</t>
  </si>
  <si>
    <t>D8s v3: 8 vCPU's, 32 GB RAM, 64 GB tijdelijke opslag, Linux</t>
  </si>
  <si>
    <t>D16s v3: 16 vCPU's, 64 GB RAM, 128 GB tijdelijke opslag, Linux</t>
  </si>
  <si>
    <t>D32s v3: 32 vCPU's, 128 GB RAM, 256 GB tijdelijke opslag, Linux</t>
  </si>
  <si>
    <t>D48s v3: 48 vCPU's, 192 GB RAM, 384 GB tijdelijke opslag, Linux</t>
  </si>
  <si>
    <t>D64s v3: 64 vCPU's, 256 GB RAM, 512 GB tijdelijke opslag, Linux</t>
  </si>
  <si>
    <t>D2s v4: 2 vCPU's, 8 GB RAM, 0 GB tijdelijke opslag, Linux</t>
  </si>
  <si>
    <t>D4s v4: 4 vCPU's, 16 GB RAM, 0 GB tijdelijke opslag, Linux</t>
  </si>
  <si>
    <t>D8s v4: 8 vCPU's, 32 GB RAM, 0 GB tijdelijke opslag, Linux</t>
  </si>
  <si>
    <t>D16s v4: 16 vCPU's, 64 GB RAM, 0 GB tijdelijke opslag, Linux</t>
  </si>
  <si>
    <t>D32s v4: 32 vCPU's, 128 GB RAM, 0 GB tijdelijke opslag, Linux</t>
  </si>
  <si>
    <t>D48s v4: 48 vCPU's, 192 GB RAM, 0 GB tijdelijke opslag, Linux</t>
  </si>
  <si>
    <t>D64s v4: 64 vCPU's, 256 GB RAM, 0 GB tijdelijke opslag, Linux</t>
  </si>
  <si>
    <t>D2s v5: 2 vCPU's, 8 GB RAM, 0 GB tijdelijke opslag, Linux</t>
  </si>
  <si>
    <t>D4s v5: 4 vCPU's, 16 GB RAM, 0 GB tijdelijke opslag, Linux</t>
  </si>
  <si>
    <t>D8s v5: 8 vCPU's, 32 GB RAM, 0 GB tijdelijke opslag, Linux</t>
  </si>
  <si>
    <t>D16s v5: 16 vCPU's, 64 GB RAM, 0 GB tijdelijke opslag, Linux</t>
  </si>
  <si>
    <t>D32s v5: 32 vCPU's, 128 GB RAM, 0 GB tijdelijke opslag, Linux</t>
  </si>
  <si>
    <t>S896ooo: 896 vCPU's, 7680 GB RAM, 43250 GB tijdelijke opslag, Linux</t>
  </si>
  <si>
    <t>S896oom: 896 vCPU's, 12288 GB RAM, 51500 GB tijdelijke opslag, Linux</t>
  </si>
  <si>
    <t>S896oo: 896 vCPU's, 6144 GB RAM, 26750 GB tijdelijke opslag, Linux</t>
  </si>
  <si>
    <t>S896om: 896 vCPU's, 12288 GB RAM, 35000 GB tijdelijke opslag, Linux</t>
  </si>
  <si>
    <t>S896m: 896 vCPU's, 24576 GB RAM, 35000 GB tijdelijke opslag, Linux</t>
  </si>
  <si>
    <t>S896: 896 vCPU's, 12288 GB RAM, 18500 GB tijdelijke opslag, Linux</t>
  </si>
  <si>
    <t>S672ooo: 672 vCPU's, 5760 GB RAM, 32938 GB tijdelijke opslag, Linux</t>
  </si>
  <si>
    <t>S672oom: 672 vCPU's, 9216 GB RAM, 39125 GB tijdelijke opslag, Linux</t>
  </si>
  <si>
    <t>S672oo: 672 vCPU's, 4608 GB RAM, 20563 GB tijdelijke opslag, Linux</t>
  </si>
  <si>
    <t>S672om: 672 vCPU's, 9216 GB RAM, 26750 GB tijdelijke opslag, Linux</t>
  </si>
  <si>
    <t>S672m: 672 vCPU's, 18432 GB RAM, 26750 GB tijdelijke opslag, Linux</t>
  </si>
  <si>
    <t>S672: 672 vCPU's, 9216 GB RAM, 14375 GB tijdelijke opslag, Linux</t>
  </si>
  <si>
    <t>S448ooo: 448 vCPU's, 3840 GB RAM, 22625 GB tijdelijke opslag, Linux</t>
  </si>
  <si>
    <t>S448oom: 448 vCPU's, 6144 GB RAM, 26750 GB tijdelijke opslag, Linux</t>
  </si>
  <si>
    <t>S448oo: 448 vCPU's, 3072 GB RAM, 14375 GB tijdelijke opslag, Linux</t>
  </si>
  <si>
    <t>S448om: 448 vCPU's, 6144 GB RAM, 18500 GB tijdelijke opslag, Linux</t>
  </si>
  <si>
    <t>D48s v5: 48 vCPU's, 192 GB RAM, 0 GB tijdelijke opslag, Linux</t>
  </si>
  <si>
    <t>D64s v5: 64 vCPU's, 256 GB RAM, 0 GB tijdelijke opslag, Linux</t>
  </si>
  <si>
    <t>D96s v5: 96 vCPU's, 384 GB RAM, 0 GB tijdelijke opslag, Linux</t>
  </si>
  <si>
    <t>D2 v2: 2 vCPU's, 7 GB RAM, 100 GB tijdelijke opslag, Linux</t>
  </si>
  <si>
    <t>D3 v2: 4 vCPU's, 14 GB RAM, 200 GB tijdelijke opslag, Linux</t>
  </si>
  <si>
    <t>D4 v2: 8 vCPU's, 28 GB RAM, 400 GB tijdelijke opslag, Linux</t>
  </si>
  <si>
    <t>D5 v2: 16 vCPU's, 56 GB RAM, 800 GB tijdelijke opslag, Linux</t>
  </si>
  <si>
    <t>D11 v2: 2 vCPU's, 14 GB RAM, 100 GB tijdelijke opslag, Linux</t>
  </si>
  <si>
    <t>D12 v2: 4 vCPU's, 28 GB RAM, 200 GB tijdelijke opslag, Linux</t>
  </si>
  <si>
    <t>D13 v2: 8 vCPU's, 56 GB RAM, 400 GB tijdelijke opslag, Linux</t>
  </si>
  <si>
    <t>D14 v2: 16 vCPU's, 112 GB RAM, 800 GB tijdelijke opslag, Linux</t>
  </si>
  <si>
    <t>D15 v2: 20 vCPU's, 140 GB RAM, 1000 GB tijdelijke opslag, Linux</t>
  </si>
  <si>
    <t>D15i v2: 20 vCPU's, 140 GB RAM, 1000 GB tijdelijke opslag, Linux</t>
  </si>
  <si>
    <t>D2 v3: 2 vCPU's, 8 GB RAM, 50 GB tijdelijke opslag, Linux</t>
  </si>
  <si>
    <t>D4 v3: 4 vCPU's, 16 GB RAM, 100 GB tijdelijke opslag, Linux</t>
  </si>
  <si>
    <t>D8 v3: 8 vCPU's, 32 GB RAM, 200 GB tijdelijke opslag, Linux</t>
  </si>
  <si>
    <t>D16 v3: 16 vCPU's, 64 GB RAM, 400 GB tijdelijke opslag, Linux</t>
  </si>
  <si>
    <t>D32 v3: 32 vCPU's, 128 GB RAM, 800 GB tijdelijke opslag, Linux</t>
  </si>
  <si>
    <t>D48 v3: 48 vCPU's, 192 GB RAM, 1200 GB tijdelijke opslag, Linux</t>
  </si>
  <si>
    <t>D64 v3: 64 vCPU's, 256 GB RAM, 1600 GB tijdelijke opslag, Linux</t>
  </si>
  <si>
    <t>D2 v4: 2 vCPU's, 8 GB RAM, 0 GB tijdelijke opslag, Linux</t>
  </si>
  <si>
    <t>D4 v4: 4 vCPU's, 16 GB RAM, 0 GB tijdelijke opslag, Linux</t>
  </si>
  <si>
    <t>D8 v4: 8 vCPU's, 32 GB RAM, 0 GB tijdelijke opslag, Linux</t>
  </si>
  <si>
    <t>D16 v4: 16 vCPU's, 64 GB RAM, 0 GB tijdelijke opslag, Linux</t>
  </si>
  <si>
    <t>D32 v4: 32 vCPU's, 128 GB RAM, 0 GB tijdelijke opslag, Linux</t>
  </si>
  <si>
    <t>D48 v4: 48 vCPU's, 192 GB RAM, 0 GB tijdelijke opslag, Linux</t>
  </si>
  <si>
    <t>D64 v4: 64 vCPU's, 256 GB RAM, 0 GB tijdelijke opslag, Linux</t>
  </si>
  <si>
    <t>D2 v5: 2 vCPU's, 8 GB RAM, 0 GB tijdelijke opslag, Linux</t>
  </si>
  <si>
    <t>D4 v5: 4 vCPU's, 16 GB RAM, 0 GB tijdelijke opslag, Linux</t>
  </si>
  <si>
    <t>D8 v5: 8 vCPU's, 32 GB RAM, 0 GB tijdelijke opslag, Linux</t>
  </si>
  <si>
    <t>D16 v5: 16 vCPU's, 64 GB RAM, 0 GB tijdelijke opslag, Linux</t>
  </si>
  <si>
    <t>D32 v5: 32 vCPU's, 128 GB RAM, 0 GB tijdelijke opslag, Linux</t>
  </si>
  <si>
    <t>D48 v5: 48 vCPU's, 192 GB RAM, 0 GB tijdelijke opslag, Linux</t>
  </si>
  <si>
    <t>D64 v5: 64 vCPU's, 256 GB RAM, 0 GB tijdelijke opslag, Linux</t>
  </si>
  <si>
    <t>D96 v5: 96 vCPU's, 384 GB RAM, 0 GB tijdelijke opslag, Linux</t>
  </si>
  <si>
    <t>E2a v4: 2 vCPU's, 16 GB RAM, 50 GB tijdelijke opslag, Linux</t>
  </si>
  <si>
    <t>E4a v4: 4 vCPU's, 32 GB RAM, 100 GB tijdelijke opslag, Linux</t>
  </si>
  <si>
    <t>E8a v4: 8 vCPU's, 64 GB RAM, 200 GB tijdelijke opslag, Linux</t>
  </si>
  <si>
    <t>E16a v4: 16 vCPU's, 128 GB RAM, 400 GB tijdelijke opslag, Linux</t>
  </si>
  <si>
    <t>E20a v4: 20 vCPU's, 160 GB RAM, 500 GB tijdelijke opslag, Linux</t>
  </si>
  <si>
    <t>E32a v4: 32 vCPU's, 256 GB RAM, 800 GB tijdelijke opslag, Linux</t>
  </si>
  <si>
    <t>E48a v4: 48 vCPU's, 384 GB RAM, 1200 GB tijdelijke opslag, Linux</t>
  </si>
  <si>
    <t>E64a v4: 64 vCPU's, 512 GB RAM, 1600 GB tijdelijke opslag, Linux</t>
  </si>
  <si>
    <t>E96a v4: 96 vCPU's, 672 GB RAM, 2400 GB tijdelijke opslag, Linux</t>
  </si>
  <si>
    <t>E2ads v5: 2 vCPU's, 16 GB RAM, 75 GB tijdelijke opslag, Linux</t>
  </si>
  <si>
    <t>E4-2ads v5: 2 vCPU's, 32 GB RAM, 150 GB tijdelijke opslag, Linux</t>
  </si>
  <si>
    <t>E4ads v5: 4 vCPU's, 32 GB RAM, 150 GB tijdelijke opslag, Linux</t>
  </si>
  <si>
    <t>E8-2ads v5: 2 vCPU's, 64 GB RAM, 300 GB tijdelijke opslag, Linux</t>
  </si>
  <si>
    <t>E8-4ads v5: 4 vCPU's, 64 GB RAM, 300 GB tijdelijke opslag, Linux</t>
  </si>
  <si>
    <t>E8ads v5: 8 vCPU's, 64 GB RAM, 300 GB tijdelijke opslag, Linux</t>
  </si>
  <si>
    <t>E16-4ads v5: 4 vCPU's, 128 GB RAM, 600 GB tijdelijke opslag, Linux</t>
  </si>
  <si>
    <t>E16-8ads v5: 8 vCPU's, 128 GB RAM, 600 GB tijdelijke opslag, Linux</t>
  </si>
  <si>
    <t>E16ads v5: 16 vCPU's, 128 GB RAM, 600 GB tijdelijke opslag, Linux</t>
  </si>
  <si>
    <t>E20ads v5: 20 vCPU's, 160 GB RAM, 750 GB tijdelijke opslag, Linux</t>
  </si>
  <si>
    <t>E32-8ads v5: 8 vCPU's, 256 GB RAM, 1200 GB tijdelijke opslag, Linux</t>
  </si>
  <si>
    <t>E32-16ads v5: 16 vCPU's, 256 GB RAM, 1200 GB tijdelijke opslag, Linux</t>
  </si>
  <si>
    <t>E32ads v5: 32 vCPU's, 256 GB RAM, 1200 GB tijdelijke opslag, Linux</t>
  </si>
  <si>
    <t>E48ads v5: 48 vCPU's, 384 GB RAM, 1800 GB tijdelijke opslag, Linux</t>
  </si>
  <si>
    <t>E64-16ads v5: 16 vCPU's, 512 GB RAM, 2400 GB tijdelijke opslag, Linux</t>
  </si>
  <si>
    <t>E64-32ads v5: 32 vCPU's, 512 GB RAM, 2400 GB tijdelijke opslag, Linux</t>
  </si>
  <si>
    <t>E64ads v5: 64 vCPU's, 512 GB RAM, 2400 GB tijdelijke opslag, Linux</t>
  </si>
  <si>
    <t>E96-24ads v5: 24 vCPU's, 672 GB RAM, 3600 GB tijdelijke opslag, Linux</t>
  </si>
  <si>
    <t>E96-48ads v5: 48 vCPU's, 672 GB RAM, 3600 GB tijdelijke opslag, Linux</t>
  </si>
  <si>
    <t>E96ads v5: 96 vCPU's, 672 GB RAM, 3600 GB tijdelijke opslag, Linux</t>
  </si>
  <si>
    <t>E2as v4: 2 vCPU's, 16 GB RAM, 32 GB tijdelijke opslag, Linux</t>
  </si>
  <si>
    <t>E4-2as v4: 2 vCPU's, 32 GB RAM, 64 GB tijdelijke opslag, Linux</t>
  </si>
  <si>
    <t>E4as v4: 4 vCPU's, 32 GB RAM, 64 GB tijdelijke opslag, Linux</t>
  </si>
  <si>
    <t>E8-2as v4: 2 vCPU's, 64 GB RAM, 128 GB tijdelijke opslag, Linux</t>
  </si>
  <si>
    <t>E8-4as v4: 4 vCPU's, 64 GB RAM, 128 GB tijdelijke opslag, Linux</t>
  </si>
  <si>
    <t>E8as v4: 8 vCPU's, 64 GB RAM, 128 GB tijdelijke opslag, Linux</t>
  </si>
  <si>
    <t>E16-4as v4: 4 vCPU's, 128 GB RAM, 256 GB tijdelijke opslag, Linux</t>
  </si>
  <si>
    <t>E16-8as v4: 8 vCPU's, 128 GB RAM, 256 GB tijdelijke opslag, Linux</t>
  </si>
  <si>
    <t>E16as v4: 16 vCPU's, 128 GB RAM, 256 GB tijdelijke opslag, Linux</t>
  </si>
  <si>
    <t>E20as v4: 20 vCPU's, 160 GB RAM, 320 GB tijdelijke opslag, Linux</t>
  </si>
  <si>
    <t>E32-8as v4: 8 vCPU's, 256 GB RAM, 512 GB tijdelijke opslag, Linux</t>
  </si>
  <si>
    <t>E32-16as v4: 16 vCPU's, 256 GB RAM, 512 GB tijdelijke opslag, Linux</t>
  </si>
  <si>
    <t>E32as v4: 32 vCPU's, 256 GB RAM, 512 GB tijdelijke opslag, Linux</t>
  </si>
  <si>
    <t>E48as v4: 48 vCPU's, 384 GB RAM, 768 GB tijdelijke opslag, Linux</t>
  </si>
  <si>
    <t>E64-16as v4: 16 vCPU's, 512 GB RAM, 1024 GB tijdelijke opslag, Linux</t>
  </si>
  <si>
    <t>E64-32as v4: 32 vCPU's, 512 GB RAM, 1024 GB tijdelijke opslag, Linux</t>
  </si>
  <si>
    <t>E64as v4: 64 vCPU's, 512 GB RAM, 1024 GB tijdelijke opslag, Linux</t>
  </si>
  <si>
    <t>E96-24as v4: 24 vCPU's, 672 GB RAM, 1344 GB tijdelijke opslag, Linux</t>
  </si>
  <si>
    <t>E96-48as v4: 48 vCPU's, 672 GB RAM, 1344 GB tijdelijke opslag, Linux</t>
  </si>
  <si>
    <t>E96as v4: 96 vCPU's, 672 GB RAM, 1344 GB tijdelijke opslag, Linux</t>
  </si>
  <si>
    <t>E2as v5: 2 vCPU's, 16 GB RAM, 0 GB tijdelijke opslag, Linux</t>
  </si>
  <si>
    <t>E4-2as v5: 2 vCPU's, 32 GB RAM, 0 GB tijdelijke opslag, Linux</t>
  </si>
  <si>
    <t>E4as v5: 4 vCPU's, 32 GB RAM, 0 GB tijdelijke opslag, Linux</t>
  </si>
  <si>
    <t>E8-2as v5: 2 vCPU's, 64 GB RAM, 0 GB tijdelijke opslag, Linux</t>
  </si>
  <si>
    <t>E8-4as v5: 4 vCPU's, 64 GB RAM, 0 GB tijdelijke opslag, Linux</t>
  </si>
  <si>
    <t>E8as v5: 8 vCPU's, 64 GB RAM, 0 GB tijdelijke opslag, Linux</t>
  </si>
  <si>
    <t>E16-4as v5: 4 vCPU's, 128 GB RAM, 0 GB tijdelijke opslag, Linux</t>
  </si>
  <si>
    <t>E16-8as v5: 8 vCPU's, 128 GB RAM, 0 GB tijdelijke opslag, Linux</t>
  </si>
  <si>
    <t>E16as v5: 16 vCPU's, 128 GB RAM, 0 GB tijdelijke opslag, Linux</t>
  </si>
  <si>
    <t>E20as v5: 20 vCPU's, 160 GB RAM, 0 GB tijdelijke opslag, Linux</t>
  </si>
  <si>
    <t>E32-8as v5: 8 vCPU's, 256 GB RAM, 0 GB tijdelijke opslag, Linux</t>
  </si>
  <si>
    <t>E32-16as v5: 16 vCPU's, 256 GB RAM, 0 GB tijdelijke opslag, Linux</t>
  </si>
  <si>
    <t>E32as v5: 32 vCPU's, 256 GB RAM, 0 GB tijdelijke opslag, Linux</t>
  </si>
  <si>
    <t>E48as v5: 48 vCPU's, 384 GB RAM, 0 GB tijdelijke opslag, Linux</t>
  </si>
  <si>
    <t>E64-16as v5: 16 vCPU's, 512 GB RAM, 0 GB tijdelijke opslag, Linux</t>
  </si>
  <si>
    <t>E64-32as v5: 32 vCPU's, 512 GB RAM, 0 GB tijdelijke opslag, Linux</t>
  </si>
  <si>
    <t>E64as v5: 64 vCPU's, 512 GB RAM, 0 GB tijdelijke opslag, Linux</t>
  </si>
  <si>
    <t>E96-24as v5: 24 vCPU's, 672 GB RAM, 0 GB tijdelijke opslag, Linux</t>
  </si>
  <si>
    <t>E96-48as v5: 48 vCPU's, 672 GB RAM, 0 GB tijdelijke opslag, Linux</t>
  </si>
  <si>
    <t>E96as v5: 96 vCPU's, 672 GB RAM, 0 GB tijdelijke opslag, Linux</t>
  </si>
  <si>
    <t>E2bds v5: 2 vCPU's, 16 GB RAM, 75 GB tijdelijke opslag, Linux</t>
  </si>
  <si>
    <t>E4bds v5: 4 vCPU's, 32 GB RAM, 150 GB tijdelijke opslag, Linux</t>
  </si>
  <si>
    <t>E8bds v5: 8 vCPU's, 64 GB RAM, 300 GB tijdelijke opslag, Linux</t>
  </si>
  <si>
    <t>E16bds v5: 16 vCPU's, 128 GB RAM, 600 GB tijdelijke opslag, Linux</t>
  </si>
  <si>
    <t>E32bds v5: 32 vCPU's, 256 GB RAM, 1200 GB tijdelijke opslag, Linux</t>
  </si>
  <si>
    <t>E48bds v5: 48 vCPU's, 384 GB RAM, 1800 GB tijdelijke opslag, Linux</t>
  </si>
  <si>
    <t>E64bds v5: 64 vCPU's, 512 GB RAM, 2400 GB tijdelijke opslag, Linux</t>
  </si>
  <si>
    <t>E96bds v5: 96 vCPU's, 672 GB RAM, 3600 GB tijdelijke opslag, Linux</t>
  </si>
  <si>
    <t>E112bds v5: 112 vCPU's, 672 GB RAM, 3800 GB tijdelijke opslag, Linux</t>
  </si>
  <si>
    <t>E2bs v5: 2 vCPU's, 16 GB RAM, 0 GB tijdelijke opslag, Linux</t>
  </si>
  <si>
    <t>E4bs v5: 4 vCPU's, 32 GB RAM, 0 GB tijdelijke opslag, Linux</t>
  </si>
  <si>
    <t>E8bs v5: 8 vCPU's, 64 GB RAM, 0 GB tijdelijke opslag, Linux</t>
  </si>
  <si>
    <t>E16bs v5: 16 vCPU's, 128 GB RAM, 0 GB tijdelijke opslag, Linux</t>
  </si>
  <si>
    <t>E32bs v5: 32 vCPU's, 256 GB RAM, 0 GB tijdelijke opslag, Linux</t>
  </si>
  <si>
    <t>E48bs v5: 48 vCPU's, 384 GB RAM, 0 GB tijdelijke opslag, Linux</t>
  </si>
  <si>
    <t>E64bs v5: 64 vCPU's, 512 GB RAM, 0 GB tijdelijke opslag, Linux</t>
  </si>
  <si>
    <t>E96bs v5: 96 vCPU's, 672 GB RAM, 0 GB tijdelijke opslag, Linux</t>
  </si>
  <si>
    <t>E112ibs v5: 112 vCPU's, 672 GB RAM, 0 GB tijdelijke opslag, Linux</t>
  </si>
  <si>
    <t>EC2ads v5: 2 vCPU's, 16 GB RAM, 75 GB tijdelijke opslag, Linux</t>
  </si>
  <si>
    <t>EC4ads v5: 4 vCPU's, 32 GB RAM, 150 GB tijdelijke opslag, Linux</t>
  </si>
  <si>
    <t>EC8ads v5: 8 vCPU's, 64 GB RAM, 300 GB tijdelijke opslag, Linux</t>
  </si>
  <si>
    <t>EC16ads v5: 16 vCPU's, 128 GB RAM, 600 GB tijdelijke opslag, Linux</t>
  </si>
  <si>
    <t>EC20ads v5: 20 vCPU's, 160 GB RAM, 750 GB tijdelijke opslag, Linux</t>
  </si>
  <si>
    <t>EC32ads v5: 32 vCPU's, 192 GB RAM, 1200 GB tijdelijke opslag, Linux</t>
  </si>
  <si>
    <t>EC48ads v5: 48 vCPU's, 384 GB RAM, 1800 GB tijdelijke opslag, Linux</t>
  </si>
  <si>
    <t>EC64ads v5: 64 vCPU's, 512 GB RAM, 2400 GB tijdelijke opslag, Linux</t>
  </si>
  <si>
    <t>EC96ads v5: 96 vCPU's, 672 GB RAM, 2400 GB tijdelijke opslag, Linux</t>
  </si>
  <si>
    <t>EC96iads v5: 96 vCPU's, 672 GB RAM, 2400 GB tijdelijke opslag, Linux</t>
  </si>
  <si>
    <t>EC2as v5: 2 vCPU's, 16 GB RAM, 0 GB tijdelijke opslag, Linux</t>
  </si>
  <si>
    <t>EC4as v5: 4 vCPU's, 32 GB RAM, 0 GB tijdelijke opslag, Linux</t>
  </si>
  <si>
    <t>EC8as v5: 8 vCPU's, 64 GB RAM, 0 GB tijdelijke opslag, Linux</t>
  </si>
  <si>
    <t>EC16as v5: 16 vCPU's, 128 GB RAM, 0 GB tijdelijke opslag, Linux</t>
  </si>
  <si>
    <t>EC20as v5: 20 vCPU's, 160 GB RAM, 0 GB tijdelijke opslag, Linux</t>
  </si>
  <si>
    <t>EC32as v5: 32 vCPU's, 192 GB RAM, 0 GB tijdelijke opslag, Linux</t>
  </si>
  <si>
    <t>EC48as v5: 48 vCPU's, 384 GB RAM, 0 GB tijdelijke opslag, Linux</t>
  </si>
  <si>
    <t>EC64as v5: 64 vCPU's, 512 GB RAM, 0 GB tijdelijke opslag, Linux</t>
  </si>
  <si>
    <t>EC96as v5: 96 vCPU's, 672 GB RAM, 0 GB tijdelijke opslag, Linux</t>
  </si>
  <si>
    <t>EC96ias v5: 96 vCPU's, 672 GB RAM, 0 GB tijdelijke opslag, Linux</t>
  </si>
  <si>
    <t>EC2es-v5: 2 vCPU's, 16 GB RAM, 0 GB tijdelijke opslag, Linux</t>
  </si>
  <si>
    <t>EC4es-v5: 4 vCPU's, 32 GB RAM, 0 GB tijdelijke opslag, Linux</t>
  </si>
  <si>
    <t>EC8es-v5: 8 vCPU's, 64 GB RAM, 0 GB tijdelijke opslag, Linux</t>
  </si>
  <si>
    <t>EC16es-v5: 16 vCPU's, 128 GB RAM, 0 GB tijdelijke opslag, Linux</t>
  </si>
  <si>
    <t>EC32es-v5: 32 vCPU's, 256 GB RAM, 0 GB tijdelijke opslag, Linux</t>
  </si>
  <si>
    <t>EC48es-v5: 48 vCPU's, 384 GB RAM, 0 GB tijdelijke opslag, Linux</t>
  </si>
  <si>
    <t>EC64es-v5: 64 vCPU's, 512 GB RAM, 0 GB tijdelijke opslag, Linux</t>
  </si>
  <si>
    <t>E2d v4: 2 vCPU's, 16 GB RAM, 75 GB tijdelijke opslag, Linux</t>
  </si>
  <si>
    <t>E4d v4: 4 vCPU's, 32 GB RAM, 150 GB tijdelijke opslag, Linux</t>
  </si>
  <si>
    <t>E8d v4: 8 vCPU's, 64 GB RAM, 300 GB tijdelijke opslag, Linux</t>
  </si>
  <si>
    <t>E16d v4: 16 vCPU's, 128 GB RAM, 600 GB tijdelijke opslag, Linux</t>
  </si>
  <si>
    <t>E20d v4: 20 vCPU's, 160 GB RAM, 750 GB tijdelijke opslag, Linux</t>
  </si>
  <si>
    <t>E32d v4: 32 vCPU's, 256 GB RAM, 1200 GB tijdelijke opslag, Linux</t>
  </si>
  <si>
    <t>E48d v4: 48 vCPU's, 384 GB RAM, 1800 GB tijdelijke opslag, Linux</t>
  </si>
  <si>
    <t>E64d v4: 64 vCPU's, 504 GB RAM, 2400 GB tijdelijke opslag, Linux</t>
  </si>
  <si>
    <t>E2ds v4: 2 vCPU's, 16 GB RAM, 75 GB tijdelijke opslag, Linux</t>
  </si>
  <si>
    <t>E4-2ds v4: 2 vCPU's, 32 GB RAM, 150 GB tijdelijke opslag, Linux</t>
  </si>
  <si>
    <t>E4ds v4: 4 vCPU's, 32 GB RAM, 150 GB tijdelijke opslag, Linux</t>
  </si>
  <si>
    <t>E8-2ds v4: 2 vCPU's, 64 GB RAM, 300 GB tijdelijke opslag, Linux</t>
  </si>
  <si>
    <t>E8-4ds v4: 4 vCPU's, 64 GB RAM, 300 GB tijdelijke opslag, Linux</t>
  </si>
  <si>
    <t>E8ds v4: 8 vCPU's, 64 GB RAM, 300 GB tijdelijke opslag, Linux</t>
  </si>
  <si>
    <t>E16-4ds v4: 4 vCPU's, 128 GB RAM, 600 GB tijdelijke opslag, Linux</t>
  </si>
  <si>
    <t>E16-8ds v4: 8 vCPU's, 128 GB RAM, 600 GB tijdelijke opslag, Linux</t>
  </si>
  <si>
    <t>E16ds v4: 16 vCPU's, 128 GB RAM, 600 GB tijdelijke opslag, Linux</t>
  </si>
  <si>
    <t>E20ds v4: 20 vCPU's, 160 GB RAM, 750 GB tijdelijke opslag, Linux</t>
  </si>
  <si>
    <t>E32-8ds v4: 8 vCPU's, 256 GB RAM, 1200 GB tijdelijke opslag, Linux</t>
  </si>
  <si>
    <t>E32-16ds v4: 16 vCPU's, 256 GB RAM, 1200 GB tijdelijke opslag, Linux</t>
  </si>
  <si>
    <t>E32ds v4: 32 vCPU's, 256 GB RAM, 1200 GB tijdelijke opslag, Linux</t>
  </si>
  <si>
    <t>E48ds v4: 48 vCPU's, 384 GB RAM, 1800 GB tijdelijke opslag, Linux</t>
  </si>
  <si>
    <t>E64-16ds v4: 16 vCPU's, 504 GB RAM, 2400 GB tijdelijke opslag, Linux</t>
  </si>
  <si>
    <t>E64-32ds v4: 32 vCPU's, 504 GB RAM, 2400 GB tijdelijke opslag, Linux</t>
  </si>
  <si>
    <t>E64ds v4: 64 vCPU's, 504 GB RAM, 2400 GB tijdelijke opslag, Linux</t>
  </si>
  <si>
    <t>E80ids v4: 80 vCPU's, 504 GB RAM, 2400 GB tijdelijke opslag, Linux</t>
  </si>
  <si>
    <t>E2ds v5: 2 vCPU's, 16 GB RAM, 75 GB tijdelijke opslag, Linux</t>
  </si>
  <si>
    <t>E4-2ds v5: 2 vCPU's, 32 GB RAM, 150 GB tijdelijke opslag, Linux</t>
  </si>
  <si>
    <t>E4ds v5: 4 vCPU's, 32 GB RAM, 150 GB tijdelijke opslag, Linux</t>
  </si>
  <si>
    <t>E8-2ds v5: 2 vCPU's, 64 GB RAM, 300 GB tijdelijke opslag, Linux</t>
  </si>
  <si>
    <t>E8-4ds v5: 4 vCPU's, 64 GB RAM, 300 GB tijdelijke opslag, Linux</t>
  </si>
  <si>
    <t>E8ds v5: 8 vCPU's, 64 GB RAM, 300 GB tijdelijke opslag, Linux</t>
  </si>
  <si>
    <t>E16-4ds v5: 4 vCPU's, 128 GB RAM, 600 GB tijdelijke opslag, Linux</t>
  </si>
  <si>
    <t>E16-8ds v5: 8 vCPU's, 128 GB RAM, 600 GB tijdelijke opslag, Linux</t>
  </si>
  <si>
    <t>E16ds v5: 16 vCPU's, 128 GB RAM, 600 GB tijdelijke opslag, Linux</t>
  </si>
  <si>
    <t>E20ds v5: 20 vCPU's, 160 GB RAM, 750 GB tijdelijke opslag, Linux</t>
  </si>
  <si>
    <t>E32-8ds v5: 8 vCPU's, 256 GB RAM, 1200 GB tijdelijke opslag, Linux</t>
  </si>
  <si>
    <t>E32-16ds v5: 16 vCPU's, 256 GB RAM, 1200 GB tijdelijke opslag, Linux</t>
  </si>
  <si>
    <t>E32ds v5: 32 vCPU's, 256 GB RAM, 1200 GB tijdelijke opslag, Linux</t>
  </si>
  <si>
    <t>E48ds v5: 48 vCPU's, 384 GB RAM, 1800 GB tijdelijke opslag, Linux</t>
  </si>
  <si>
    <t>E64-16ds v5: 16 vCPU's, 512 GB RAM, 2400 GB tijdelijke opslag, Linux</t>
  </si>
  <si>
    <t>E64-32ds v5: 32 vCPU's, 512 GB RAM, 2400 GB tijdelijke opslag, Linux</t>
  </si>
  <si>
    <t>E64ds v5: 64 vCPU's, 512 GB RAM, 2400 GB tijdelijke opslag, Linux</t>
  </si>
  <si>
    <t>E96-24ds v5: 24 vCPU's, 672 GB RAM, 2400 GB tijdelijke opslag, Linux</t>
  </si>
  <si>
    <t>E96-48ds v5: 48 vCPU's, 672 GB RAM, 2400 GB tijdelijke opslag, Linux</t>
  </si>
  <si>
    <t>E96ds v5: 96 vCPU's, 672 GB RAM, 3600 GB tijdelijke opslag, Linux</t>
  </si>
  <si>
    <t>E104ids v5: 104 vCPU's, 672 GB RAM, 3900 GB tijdelijke opslag, Linux</t>
  </si>
  <si>
    <t>E2d v5: 2 vCPU's, 16 GB RAM, 75 GB tijdelijke opslag, Linux</t>
  </si>
  <si>
    <t>E4d v5: 4 vCPU's, 32 GB RAM, 150 GB tijdelijke opslag, Linux</t>
  </si>
  <si>
    <t>E8d v5: 8 vCPU's, 64 GB RAM, 300 GB tijdelijke opslag, Linux</t>
  </si>
  <si>
    <t>E16d v5: 16 vCPU's, 128 GB RAM, 600 GB tijdelijke opslag, Linux</t>
  </si>
  <si>
    <t>E20d v5: 20 vCPU's, 160 GB RAM, 750 GB tijdelijke opslag, Linux</t>
  </si>
  <si>
    <t>E32d v5: 32 vCPU's, 256 GB RAM, 1200 GB tijdelijke opslag, Linux</t>
  </si>
  <si>
    <t>E48d v5: 48 vCPU's, 384 GB RAM, 1800 GB tijdelijke opslag, Linux</t>
  </si>
  <si>
    <t>E64d v5: 64 vCPU's, 512 GB RAM, 2400 GB tijdelijke opslag, Linux</t>
  </si>
  <si>
    <t>E96d v5: 96 vCPU's, 672 GB RAM, 3600 GB tijdelijke opslag, Linux</t>
  </si>
  <si>
    <t>E104id v5: 104 vCPU's, 672 GB RAM, 3900 GB tijdelijke opslag, Linux</t>
  </si>
  <si>
    <t>E2ps v5: 2 vCPU's, 16 GB RAM, 0 GB tijdelijke opslag, Linux</t>
  </si>
  <si>
    <t>E4ps v5: 4 vCPU's, 32 GB RAM, 0 GB tijdelijke opslag, Linux</t>
  </si>
  <si>
    <t>E8ps v5: 8 vCPU's, 64 GB RAM, 0 GB tijdelijke opslag, Linux</t>
  </si>
  <si>
    <t>E16ps v5: 16 vCPU's, 128 GB RAM, 0 GB tijdelijke opslag, Linux</t>
  </si>
  <si>
    <t>E20ps v5: 20 vCPU's, 160 GB RAM, 0 GB tijdelijke opslag, Linux</t>
  </si>
  <si>
    <t>E32ps v5: 32 vCPU's, 208 GB RAM, 0 GB tijdelijke opslag, Linux</t>
  </si>
  <si>
    <t>E2s v3: 2 vCPU's, 16 GB RAM, 32 GB tijdelijke opslag, Linux</t>
  </si>
  <si>
    <t>E4-2s v3: 2 vCPU's, 32 GB RAM, 64 GB tijdelijke opslag, Linux</t>
  </si>
  <si>
    <t>E4s v3: 4 vCPU's, 32 GB RAM, 64 GB tijdelijke opslag, Linux</t>
  </si>
  <si>
    <t>E8-2s v3: 2 vCPU's, 64 GB RAM, 128 GB tijdelijke opslag, Linux</t>
  </si>
  <si>
    <t>E8-4s v3: 4 vCPU's, 64 GB RAM, 128 GB tijdelijke opslag, Linux</t>
  </si>
  <si>
    <t>E8s v3: 8 vCPU's, 64 GB RAM, 128 GB tijdelijke opslag, Linux</t>
  </si>
  <si>
    <t>E16-4s v3: 4 vCPU's, 128 GB RAM, 256 GB tijdelijke opslag, Linux</t>
  </si>
  <si>
    <t>E16-8s v3: 8 vCPU's, 128 GB RAM, 256 GB tijdelijke opslag, Linux</t>
  </si>
  <si>
    <t>E16s v3: 16 vCPU's, 128 GB RAM, 256 GB tijdelijke opslag, Linux</t>
  </si>
  <si>
    <t>E20s v3: 20 vCPU's, 160 GB RAM, 320 GB tijdelijke opslag, Linux</t>
  </si>
  <si>
    <t>E32-8s v3: 8 vCPU's, 256 GB RAM, 512 GB tijdelijke opslag, Linux</t>
  </si>
  <si>
    <t>E32-16s v3: 16 vCPU's, 256 GB RAM, 512 GB tijdelijke opslag, Linux</t>
  </si>
  <si>
    <t>E32s v3: 32 vCPU's, 256 GB RAM, 512 GB tijdelijke opslag, Linux</t>
  </si>
  <si>
    <t>E48s v3: 48 vCPU's, 384 GB RAM, 768 GB tijdelijke opslag, Linux</t>
  </si>
  <si>
    <t>E64-16s v3: 16 vCPU's, 432 GB RAM, 864 GB tijdelijke opslag, Linux</t>
  </si>
  <si>
    <t>E64-32s v3: 32 vCPU's, 432 GB RAM, 864 GB tijdelijke opslag, Linux</t>
  </si>
  <si>
    <t>E64is v3: 64 vCPU's, 432 GB RAM, 864 GB tijdelijke opslag, Linux</t>
  </si>
  <si>
    <t>E64s v3: 64 vCPU's, 432 GB RAM, 864 GB tijdelijke opslag, Linux</t>
  </si>
  <si>
    <t>E2s v4: 2 vCPU's, 16 GB RAM, 0 GB tijdelijke opslag, Linux</t>
  </si>
  <si>
    <t>E4-2s v4: 2 vCPU's, 32 GB RAM, 0 GB tijdelijke opslag, Linux</t>
  </si>
  <si>
    <t>E4s v4: 4 vCPU's, 32 GB RAM, 0 GB tijdelijke opslag, Linux</t>
  </si>
  <si>
    <t>E8-2s v4: 2 vCPU's, 64 GB RAM, 0 GB tijdelijke opslag, Linux</t>
  </si>
  <si>
    <t>E8-4s v4: 4 vCPU's, 64 GB RAM, 0 GB tijdelijke opslag, Linux</t>
  </si>
  <si>
    <t>E8s v4: 8 vCPU's, 64 GB RAM, 0 GB tijdelijke opslag, Linux</t>
  </si>
  <si>
    <t>E16-4s v4: 4 vCPU's, 128 GB RAM, 0 GB tijdelijke opslag, Linux</t>
  </si>
  <si>
    <t>E16-8s v4: 8 vCPU's, 128 GB RAM, 0 GB tijdelijke opslag, Linux</t>
  </si>
  <si>
    <t>E16s v4: 16 vCPU's, 128 GB RAM, 0 GB tijdelijke opslag, Linux</t>
  </si>
  <si>
    <t>E20s v4: 20 vCPU's, 160 GB RAM, 0 GB tijdelijke opslag, Linux</t>
  </si>
  <si>
    <t>E32-8s v4: 8 vCPU's, 256 GB RAM, 0 GB tijdelijke opslag, Linux</t>
  </si>
  <si>
    <t>E32-16s v4: 16 vCPU's, 256 GB RAM, 0 GB tijdelijke opslag, Linux</t>
  </si>
  <si>
    <t>E32s v4: 32 vCPU's, 256 GB RAM, 0 GB tijdelijke opslag, Linux</t>
  </si>
  <si>
    <t>E48s v4: 48 vCPU's, 384 GB RAM, 0 GB tijdelijke opslag, Linux</t>
  </si>
  <si>
    <t>E64-16s v4: 16 vCPU's, 504 GB RAM, 0 GB tijdelijke opslag, Linux</t>
  </si>
  <si>
    <t>E64-32s v4: 32 vCPU's, 504 GB RAM, 0 GB tijdelijke opslag, Linux</t>
  </si>
  <si>
    <t>E64s v4: 64 vCPU's, 504 GB RAM, 0 GB tijdelijke opslag, Linux</t>
  </si>
  <si>
    <t>E80is v4: 80 vCPU's, 504 GB RAM, 2400 GB tijdelijke opslag, Linux</t>
  </si>
  <si>
    <t>E2s v5: 2 vCPU's, 16 GB RAM, 0 GB tijdelijke opslag, Linux</t>
  </si>
  <si>
    <t>E4-2s v5: 2 vCPU's, 32 GB RAM, 0 GB tijdelijke opslag, Linux</t>
  </si>
  <si>
    <t>E4s v5: 4 vCPU's, 32 GB RAM, 0 GB tijdelijke opslag, Linux</t>
  </si>
  <si>
    <t>E8-2s v5: 2 vCPU's, 64 GB RAM, 0 GB tijdelijke opslag, Linux</t>
  </si>
  <si>
    <t>E8-4s v5: 4 vCPU's, 64 GB RAM, 0 GB tijdelijke opslag, Linux</t>
  </si>
  <si>
    <t>E8s v5: 8 vCPU's, 64 GB RAM, 0 GB tijdelijke opslag, Linux</t>
  </si>
  <si>
    <t>E16-4s v5: 4 vCPU's, 128 GB RAM, 0 GB tijdelijke opslag, Linux</t>
  </si>
  <si>
    <t>E16-8s v5: 8 vCPU's, 128 GB RAM, 0 GB tijdelijke opslag, Linux</t>
  </si>
  <si>
    <t>E16s v5: 16 vCPU's, 128 GB RAM, 0 GB tijdelijke opslag, Linux</t>
  </si>
  <si>
    <t>E20s v5: 20 vCPU's, 160 GB RAM, 0 GB tijdelijke opslag, Linux</t>
  </si>
  <si>
    <t>E32-8s v5: 8 vCPU's, 256 GB RAM, 0 GB tijdelijke opslag, Linux</t>
  </si>
  <si>
    <t>E32-16s v5: 16 vCPU's, 256 GB RAM, 0 GB tijdelijke opslag, Linux</t>
  </si>
  <si>
    <t>E32s v5: 32 vCPU's, 256 GB RAM, 0 GB tijdelijke opslag, Linux</t>
  </si>
  <si>
    <t>E48s v5: 48 vCPU's, 384 GB RAM, 0 GB tijdelijke opslag, Linux</t>
  </si>
  <si>
    <t>E64-16s v5: 16 vCPU's, 512 GB RAM, 0 GB tijdelijke opslag, Linux</t>
  </si>
  <si>
    <t>E64-32s v5: 32 vCPU's, 512 GB RAM, 0 GB tijdelijke opslag, Linux</t>
  </si>
  <si>
    <t>S448m: 448 vCPU's, 12288 GB RAM, 18500 GB tijdelijke opslag, Linux</t>
  </si>
  <si>
    <t>S448: 448 vCPU's, 6144 GB RAM, 10250 GB tijdelijke opslag, Linux</t>
  </si>
  <si>
    <t>S224ooo: 224 vCPU's, 1536 GB RAM, 12312 GB tijdelijke opslag, Linux</t>
  </si>
  <si>
    <t>S224oom: 224 vCPU's, 3072 GB RAM, 14375 GB tijdelijke opslag, Linux</t>
  </si>
  <si>
    <t>S224oo: 224 vCPU's, 1536 GB RAM, 8187 GB tijdelijke opslag, Linux</t>
  </si>
  <si>
    <t>S224om: 224 vCPU's, 3072 GB RAM, 10250 GB tijdelijke opslag, Linux</t>
  </si>
  <si>
    <t>S224m: 224 vCPU's, 6144 GB RAM, 10250 GB tijdelijke opslag, Linux</t>
  </si>
  <si>
    <t>S224m: 224 vCPU's, 3072 GB RAM, 6125 GB tijdelijke opslag, Linux</t>
  </si>
  <si>
    <t>S64m: 32 vCPU's, 3072 GB RAM, 0 GB tijdelijke opslag, Linux</t>
  </si>
  <si>
    <t>S32m: 32 vCPU's, 1536 GB RAM, 0 GB tijdelijke opslag, Linux</t>
  </si>
  <si>
    <t>S192xm: 192 vCPU's, 6144 GB RAM, 16384 GB tijdelijke opslag, Linux</t>
  </si>
  <si>
    <t>S192m: 192 vCPU's, 4096 GB RAM, 16384 GB tijdelijke opslag, Linux</t>
  </si>
  <si>
    <t>S192: 192 vCPU's, 2048 GB RAM, 8192 GB tijdelijke opslag, Linux</t>
  </si>
  <si>
    <t>S96: 96 vCPU's, 768 GB RAM, 3072 GB tijdelijke opslag, Linux</t>
  </si>
  <si>
    <t>NV48s v3: 48 vCPU's, 448 GB RAM, 2948 GB tijdelijke opslag, Linux</t>
  </si>
  <si>
    <t>NV24s v3: 24 vCPU's, 224 GB RAM, 1474 GB tijdelijke opslag, Linux</t>
  </si>
  <si>
    <t>NV12s v3: 12 vCPU's, 112 GB RAM, 736 GB tijdelijke opslag, Linux</t>
  </si>
  <si>
    <t>NC24rs v3: 24 vCPU's, 448 GB RAM, 2948 GB tijdelijke opslag, Linux</t>
  </si>
  <si>
    <t>NC24s v3: 24 vCPU's, 448 GB RAM, 2948 GB tijdelijke opslag, Linux</t>
  </si>
  <si>
    <t>NC12s v3: 12 vCPU's, 224 GB RAM, 1474 GB tijdelijke opslag, Linux</t>
  </si>
  <si>
    <t>NC6s v3: 6 vCPU's, 112 GB RAM, 736 GB tijdelijke opslag, Linux</t>
  </si>
  <si>
    <t>NC64as T4 v3: 64 vCPU's, 440 GB RAM, 2880 GB tijdelijke opslag, Linux</t>
  </si>
  <si>
    <t>NC16as T4 v3: 16 vCPU's, 110 GB RAM, 360 GB tijdelijke opslag, Linux</t>
  </si>
  <si>
    <t>NC8as T4 v3: 8 vCPU's, 56 GB RAM, 360 GB tijdelijke opslag, Linux</t>
  </si>
  <si>
    <t>NC4as T4 v3: 4 vCPU's, 28 GB RAM, 180 GB tijdelijke opslag , Linux</t>
  </si>
  <si>
    <t>M416s v2: 416 vCPU's, 5700 GB RAM, 8192 GB tijdelijke opslag, Linux</t>
  </si>
  <si>
    <t>M416s_8_v2: 416 vCPU's, 7600 GB RAM, 4096 GB tijdelijke opslag, Linux</t>
  </si>
  <si>
    <t>M208ms v2: 208 vCPU's, 2850 GB RAM, 4096 GB tijdelijke opslag, Linux</t>
  </si>
  <si>
    <t>M416ms v2: 416 vCPU's, 11400 GB RAM, 8192 GB tijdelijke opslag, Linux</t>
  </si>
  <si>
    <t>M208ms v2: 208 vCPU's, 5700 GB RAM, 4096 GB tijdelijke opslag, Linux</t>
  </si>
  <si>
    <t>M192is v2: 192 vCPU's, 2048 GB RAM, 0 GB tijdelijke opslag, Linux</t>
  </si>
  <si>
    <t>M192ims v2: 192 vCPU's, 4096 GB RAM, 0 GB tijdelijke opslag, Linux</t>
  </si>
  <si>
    <t>M128s v2: 128 vCPU's, 2048 GB RAM, 0 GB tijdelijke opslag, Linux</t>
  </si>
  <si>
    <t>M128ms v2: 128 vCPU's, 3892 GB RAM, 0 GB tijdelijke opslag, Linux</t>
  </si>
  <si>
    <t>M64s v2: 64 vCPU's, 1024 GB RAM, 0 GB tijdelijke opslag, Linux</t>
  </si>
  <si>
    <t>M64ms v2: 64 vCPU's, 1792 GB RAM, 0 GB tijdelijke opslag, Linux</t>
  </si>
  <si>
    <t>M32ms v2: 32 vCPU's, 875 GB RAM, 0 GB tijdelijke opslag, Linux</t>
  </si>
  <si>
    <t>M32ts: 32 vCPU's, 192 GB, 1024 GB tijdelijke opslag, Linux</t>
  </si>
  <si>
    <t>M128s: 128 vCPU's, 2048 GB, 4096 GB tijdelijke opslag, Linux</t>
  </si>
  <si>
    <t>M64s: 64 vCPU's, 1024 GB, 2048 GB tijdelijke opslag, Linux</t>
  </si>
  <si>
    <t>M128ms: 128 vCPU's, 3892 GB, 4096 GB tijdelijke opslag, Linux</t>
  </si>
  <si>
    <t>M128-64ms: 64 vCPU's, 3892 GB, 4096 GB tijdelijke opslag, Linux</t>
  </si>
  <si>
    <t>M128-32ms: 32 vCPU's, 3892 GB, 4096 GB tijdelijke opslag, Linux</t>
  </si>
  <si>
    <t>M64ms: 64 vCPU's, 1792 GB, 2048 GB tijdelijke opslag, Linux</t>
  </si>
  <si>
    <t>E64s v5: 64 vCPU's, 512 GB RAM, 0 GB tijdelijke opslag, Linux</t>
  </si>
  <si>
    <t>E96-24s v5: 24 vCPU's, 672 GB RAM, 3600 GB tijdelijke opslag, Linux</t>
  </si>
  <si>
    <t>E96-48s v5: 48 vCPU's, 672 GB RAM, 3600 GB tijdelijke opslag, Linux</t>
  </si>
  <si>
    <t>E96s v5: 96 vCPU's, 672 GB RAM, 0 GB tijdelijke opslag, Linux</t>
  </si>
  <si>
    <t>E104is v5: 104 vCPU's, 672 GB RAM, 0 GB tijdelijke opslag, Linux</t>
  </si>
  <si>
    <t>E2 v3: 2 vCPU's, 16 GB RAM, 50 GB tijdelijke opslag, Linux</t>
  </si>
  <si>
    <t>E4 v3: 4 vCPU's, 32 GB RAM, 100 GB tijdelijke opslag, Linux</t>
  </si>
  <si>
    <t>E8 v3: 8 vCPU's, 64 GB RAM, 200 GB tijdelijke opslag, Linux</t>
  </si>
  <si>
    <t>E16 v3: 16 vCPU's, 128 GB RAM, 400 GB tijdelijke opslag, Linux</t>
  </si>
  <si>
    <t>E20 v3: 20 vCPU's, 160 GB RAM, 500 GB tijdelijke opslag, Linux</t>
  </si>
  <si>
    <t>E32 v3: 32 vCPU's, 256 GB RAM, 800 GB tijdelijke opslag, Linux</t>
  </si>
  <si>
    <t>E48 v3: 48 vCPU's, 384 GB RAM, 1200 GB tijdelijke opslag, Linux</t>
  </si>
  <si>
    <t>E64i v3: 64 vCPU's, 432 GB RAM, 1600 GB tijdelijke opslag, Linux</t>
  </si>
  <si>
    <t>E64 v3: 64 vCPU's, 432 GB RAM, 1600 GB tijdelijke opslag, Linux</t>
  </si>
  <si>
    <t>E2 v4: 2 vCPU's, 16 GB RAM, 0 GB tijdelijke opslag, Linux</t>
  </si>
  <si>
    <t>E4 v4: 4 vCPU's, 32 GB RAM, 0 GB tijdelijke opslag, Linux</t>
  </si>
  <si>
    <t>E8 v4: 8 vCPU's, 64 GB RAM, 0 GB tijdelijke opslag, Linux</t>
  </si>
  <si>
    <t>E16 v4: 16 vCPU's, 128 GB RAM, 0 GB tijdelijke opslag, Linux</t>
  </si>
  <si>
    <t>E20 v4: 20 vCPU's, 160 GB RAM, 0 GB tijdelijke opslag, Linux</t>
  </si>
  <si>
    <t>E32 v4: 32 vCPU's, 256 GB RAM, 0 GB tijdelijke opslag, Linux</t>
  </si>
  <si>
    <t>E48 v4: 48 vCPU's, 384 GB RAM, 0 GB tijdelijke opslag, Linux</t>
  </si>
  <si>
    <t>E64 v4: 64 vCPU's, 504 GB RAM, 0 GB tijdelijke opslag, Linux</t>
  </si>
  <si>
    <t>E2 v5: 2 vCPU's, 16 GB RAM, 0 GB tijdelijke opslag, Linux</t>
  </si>
  <si>
    <t>E4 v5: 4 vCPU's, 32 GB RAM, 0 GB tijdelijke opslag, Linux</t>
  </si>
  <si>
    <t>E8 v5: 8 vCPU's, 64 GB RAM, 0 GB tijdelijke opslag, Linux</t>
  </si>
  <si>
    <t>E16 v5: 16 vCPU's, 128 GB RAM, 0 GB tijdelijke opslag, Linux</t>
  </si>
  <si>
    <t>E20 v5: 20 vCPU's, 160 GB RAM, 0 GB tijdelijke opslag, Linux</t>
  </si>
  <si>
    <t>E32 v5: 32 vCPU's, 256 GB RAM, 0 GB tijdelijke opslag, Linux</t>
  </si>
  <si>
    <t>E48 v5: 48 vCPU's, 384 GB RAM, 0 GB tijdelijke opslag, Linux</t>
  </si>
  <si>
    <t>E64 v5: 64 vCPU's, 512 GB RAM, 0 GB tijdelijke opslag, Linux</t>
  </si>
  <si>
    <t>E96 v5: 64 vCPU's, 672 GB RAM, 0 GB tijdelijke opslag, Linux</t>
  </si>
  <si>
    <t>E104i v5: 104 vCPU's, 672 GB RAM, 0 GB tijdelijke opslag, Linux</t>
  </si>
  <si>
    <t>F2: 2 vCPU's, 4 GB RAM, 32 GB tijdelijke opslag, Linux</t>
  </si>
  <si>
    <t>F4: 4 vCPU's, 8 GB RAM, 64 GB tijdelijke opslag, Linux</t>
  </si>
  <si>
    <t>F8: 8 vCPU's, 16 GB RAM, 128 GB tijdelijke opslag, Linux</t>
  </si>
  <si>
    <t>F16: 16 vCPU's,32 GB RAM, 256 GB tijdelijke opslag, Linux</t>
  </si>
  <si>
    <t>F2s: 2 vCPU's, 4 GB RAM, 8 GB tijdelijke opslag, Linux</t>
  </si>
  <si>
    <t>F4s: 4 vCPU's, 8 GB RAM, 16 GB tijdelijke opslag, Linux</t>
  </si>
  <si>
    <t>F8s: 8 vCPU's, 16 GB RAM, 32 GB tijdelijke opslag, Linux</t>
  </si>
  <si>
    <t>F16s: 16 vCPU's,32 GB RAM, 64 GB tijdelijke opslag, Linux</t>
  </si>
  <si>
    <t>F2s v2: 2 vCPU's, 4 GB RAM, 16 GB tijdelijke opslag, Linux</t>
  </si>
  <si>
    <t>F4s v2: 4 vCPU's, 8 GB RAM, 32 GB tijdelijke opslag, Linux</t>
  </si>
  <si>
    <t>F8s v2: 8 vCPU's, 16 GB RAM, 64 GB tijdelijke opslag, Linux</t>
  </si>
  <si>
    <t>F16s v2: 16 vCPU's, 32 GB RAM, 128 GB tijdelijke opslag, Linux</t>
  </si>
  <si>
    <t>F32s v2: 32 vCPU's, 64 GB RAM, 256 GB tijdelijke opslag, Linux</t>
  </si>
  <si>
    <t>F48s v2: 48 vCPU's, 96 GB RAM, 384 GB tijdelijke opslag, Linux</t>
  </si>
  <si>
    <t>F64s v2: 64 vCPU's, 128 GB RAM, 512 GB tijdelijke opslag, Linux</t>
  </si>
  <si>
    <t>F72s v2: 72 vCPU's, 144 GB RAM, 576 GB tijdelijke opslag, Linux</t>
  </si>
  <si>
    <t>G1: 2 vCPU's, 28 GB RAM, 384 GB tijdelijke opslag, Linux</t>
  </si>
  <si>
    <t>G2: 4 vCPU's, 56 GB RAM, 768 GB tijdelijke opslag, Linux</t>
  </si>
  <si>
    <t>G3: 8 vCPU's, 112 GB RAM, 1536 GB tijdelijke opslag, Linux</t>
  </si>
  <si>
    <t>G4: 16 vCPU's, 224 GB RAM, 3072 GB tijdelijke opslag, Linux</t>
  </si>
  <si>
    <t>G5: 32 vCPU's, 448 GB RAM, 6144 tijdelijke opslag, Linux</t>
  </si>
  <si>
    <t>Gs4-4: 4 vCPU's, 224 GB RAM, 3072 GM tijdelijke opslag, Linux</t>
  </si>
  <si>
    <t>Gs4-8: 8 vCPU's, 224 GB RAM, 3072 GM tijdelijke opslag, Linux</t>
  </si>
  <si>
    <t>Gs5-8: 8 vCPU's, 448 GB RAM, 6144 GM tijdelijke opslag, Linux</t>
  </si>
  <si>
    <t>Gs5-16: 16 vCPU's, 448 GB RAM, 6144 GM tijdelijke opslag, Linux</t>
  </si>
  <si>
    <t>Gs1: 2 vCPU's, 28 GB RAM, 56 GB tijdelijke opslag, Linux</t>
  </si>
  <si>
    <t>Gs2: 4 vCPU's, 56 GB RAM, 112 GB tijdelijke opslag, Linux</t>
  </si>
  <si>
    <t>Gs3: 8 vCPU's, 112 GB RAM, 224 GB tijdelijke opslag, Linux</t>
  </si>
  <si>
    <t>Gs4: 16 vCPU's, 224 GB RAM, 448 GB tijdelijke opslag, Linux</t>
  </si>
  <si>
    <t>Gs5: 32 vCPU's, 448 GB RAM, 896 GB tijdelijke opslag, Linux</t>
  </si>
  <si>
    <t>H8: 8 Kerngeheugens, 56 GB RAM, 1000 GB tijdelijke opslag, Linux</t>
  </si>
  <si>
    <t>H16: 16 Kerngeheugens, 112 GB RAM, 2000 GB tijdelijke opslag, Linux</t>
  </si>
  <si>
    <t>H8m: 8 Kerngeheugens, 112 GB RAM, 1000 GB tijdelijke opslag, Linux</t>
  </si>
  <si>
    <t>H16m: 16 Kerngeheugens, 224 GB RAM, 2000 GB tijdelijke opslag, Linux</t>
  </si>
  <si>
    <t>H16mr: 16 Kerngeheugens, 224 GB RAM, 2000 GB tijdelijke opslag, Linux</t>
  </si>
  <si>
    <t>H16r: 16 Kerngeheugens, 112 GB RAM, 2000 GB tijdelijke opslag, Linux</t>
  </si>
  <si>
    <t>L8as v3: 8 vCPU's, 64 GB RAM, 80 GB tijdelijke opslag, Linux</t>
  </si>
  <si>
    <t>L16as v3: 16 vCPU's, 128 GB RAM, 160 GB tijdelijke opslag, Linux</t>
  </si>
  <si>
    <t>L32as v3: 32 vCPU's, 256 GB RAM, 320 GB tijdelijke opslag, Linux</t>
  </si>
  <si>
    <t>L48as v3: 48 vCPU's, 384 GB RAM, 480 GB tijdelijke opslag, Linux</t>
  </si>
  <si>
    <t>L64as v3: 64 vCPU's, 512 GB RAM, 640 GB tijdelijke opslag, Linux</t>
  </si>
  <si>
    <t>L80as v3: 80 vCPU's, 640 GB RAM, 800 GB tijdelijke opslag, Linux</t>
  </si>
  <si>
    <t>L4s: 4 vCPU's, 32 GB RAM, 678 GB tijdelijke opslag, Linux</t>
  </si>
  <si>
    <t>L8s: 8 vCPU's, 64 GB RAM, 1388 GB tijdelijke opslag, Linux</t>
  </si>
  <si>
    <t>L16s: 16 vCPU's, 128 GB RAM, 2807 GB tijdelijke opslag, Linux</t>
  </si>
  <si>
    <t>L32s: 32 vCPU's, 256 GB RAM, 5630 GB tijdelijke opslag, Linux</t>
  </si>
  <si>
    <t>L8s v2: 8 vCPU's, 64 GB RAM, 80 GB tijdelijke opslag, Linux</t>
  </si>
  <si>
    <t>L16s v2: 16 vCPU's, 128 GB RAM, 160 GB tijdelijke opslag, Linux</t>
  </si>
  <si>
    <t>L32s v2: 32 vCPU's, 256 GB RAM, 320 GB tijdelijke opslag, Linux</t>
  </si>
  <si>
    <t>L48s v2: 48 vCPU's, 384 GB RAM, 480 GB tijdelijke opslag, Linux</t>
  </si>
  <si>
    <t>L64s v2: 64 vCPU's, 512 GB RAM, 640 GB tijdelijke opslag, Linux</t>
  </si>
  <si>
    <t>L80s v2: 80 vCPU's, 640 GB RAM, 800 GB tijdelijke opslag, Linux</t>
  </si>
  <si>
    <t>L8s v3: 8 vCPU's, 64 GB RAM, 80 GB tijdelijke opslag, Linux</t>
  </si>
  <si>
    <t>L16s v3: 16 vCPU's, 128 GB RAM, 160 GB tijdelijke opslag, Linux</t>
  </si>
  <si>
    <t>L32s v3: 32 vCPU's, 256 GB RAM, 320 GB tijdelijke opslag, Linux</t>
  </si>
  <si>
    <t>L48s v3: 48 vCPU's, 384 GB RAM, 480 GB tijdelijke opslag, Linux</t>
  </si>
  <si>
    <t>L64s v3: 64 vCPU's, 512 GB RAM, 640 GB tijdelijke opslag, Linux</t>
  </si>
  <si>
    <t>L80s v3: 80 vCPU's, 640 GB RAM, 800 GB tijdelijke opslag, Linux</t>
  </si>
  <si>
    <t>M32dms v2: 32 vCPU's, 875 GB RAM, 1024 GB tijdelijke opslag, Linux</t>
  </si>
  <si>
    <t>M64dms v2: 64 vCPU's, 1792 GB RAM, 2048 GB tijdelijke opslag, Linux</t>
  </si>
  <si>
    <t>M64ds v2: 64 vCPU's, 1024 GB RAM, 2048 GB tijdelijke opslag, Linux</t>
  </si>
  <si>
    <t>M128dms v2: 128 vCPU's, 3892 GB RAM, 4096 GB tijdelijke opslag, Linux</t>
  </si>
  <si>
    <t>M128ds v2: 128 vCPU's, 2048 GB RAM, 4096 GB tijdelijke opslag, Linux</t>
  </si>
  <si>
    <t>M192idms v2: 192 vCPU's, 4096 GB RAM, 4096 GB tijdelijke opslag, Linux</t>
  </si>
  <si>
    <t>M192ids v2: 192 vCPU's, 2048 GB RAM, 4096 GB tijdelijke opslag, Linux</t>
  </si>
  <si>
    <t>M64: 64 vCPU's, 1024 GB, 7168 GB tijdelijke opslag, Linux</t>
  </si>
  <si>
    <t>M128: 128 vCPU's, 2048 GB, 14336 GB tijdelijke opslag, Linux</t>
  </si>
  <si>
    <t>M32ls: 32 vCPU's, 256 GB, 1024 GB tijdelijke opslag, Linux</t>
  </si>
  <si>
    <t>M64ls: 64 vCPU's, 512 GB, 2048 GB tijdelijke opslag, Linux</t>
  </si>
  <si>
    <t>M64m: 64 vCPU's, 1792 GB, 7168 GB tijdelijke opslag, Linux</t>
  </si>
  <si>
    <t>M128m: 128 vCPU's, 3892 GB, 14336 GB tijdelijke opslag, Linux</t>
  </si>
  <si>
    <t>M8-2ms: 2 vCPU's, 218,75 GB, 256 GB tijdelijke opslag, Linux</t>
  </si>
  <si>
    <t>M8-4ms: 4 vCPU's, 218,75 GB, 256 GB tijdelijke opslag, Linux</t>
  </si>
  <si>
    <t>M8ms: 8 vCPU's, 218,75 GB, 256 GB tijdelijke opslag, Linux</t>
  </si>
  <si>
    <t>M16-4ms: 4 vCPU's, 437,5 GB, 256 GB tijdelijke opslag, Linux</t>
  </si>
  <si>
    <t>M16-8ms: 8 vCPU's, 437,5 GB, 256 GB tijdelijke opslag, Linux</t>
  </si>
  <si>
    <t>M16ms: 16 vCPU's, 437,5 GB, 512 GB tijdelijke opslag, Linux</t>
  </si>
  <si>
    <t>M32-8ms: 8 vCPU's, 875 GB, 1024 GB tijdelijke opslag, Linux</t>
  </si>
  <si>
    <t>M32-16ms: 16 vCPU's, 875 GB, 1024 GB tijdelijke opslag, Linux</t>
  </si>
  <si>
    <t>M32ms: 32 vCPU's, 875 GB, 1024 GB tijdelijke opslag, Linux</t>
  </si>
  <si>
    <t>M64-16ms: 16 vCPU's, 1792 GB, 2048 GB tijdelijke opslag, Linux</t>
  </si>
  <si>
    <t>M64-32ms: 32 vCPU's, 1792 GB, 2048 GB tijdelijke opslag, Linux</t>
  </si>
  <si>
    <t>€/jaar</t>
  </si>
  <si>
    <t>Jaar</t>
  </si>
  <si>
    <t>€/jaar per Virtual Machine</t>
  </si>
  <si>
    <t xml:space="preserve">Totaal €/jaar </t>
  </si>
  <si>
    <t>€/jaar per Cluster</t>
  </si>
  <si>
    <t>€/maand per Cluster</t>
  </si>
  <si>
    <t>Kosten Virtual Machines (o.b.v. https://azure.microsoft.com/nl-nl/pricing/calculator/, peildatum 4 februari 2025)</t>
  </si>
  <si>
    <t>Kosten Clusters (o.b.v. https://azure.microsoft.com/nl-nl/pricing/calculator/, peildatum 4 februari 2025)</t>
  </si>
  <si>
    <t>Aantal benodigde Clusters</t>
  </si>
  <si>
    <t>Aantal benodigde Virtual Machines</t>
  </si>
  <si>
    <t>Kosten gebruik Azure platform Opdrachtgever (Azure Kubernetes Service (AKS))</t>
  </si>
  <si>
    <t>Kosten Beheerde besturingssysteemschijven (o.b.v. https://azure.microsoft.com/nl-nl/pricing/calculator/, peildatum 4 februari 2025)</t>
  </si>
  <si>
    <t>Schijfgrootte</t>
  </si>
  <si>
    <t>€/maand</t>
  </si>
  <si>
    <t>HDD</t>
  </si>
  <si>
    <t>S4 - 32 GB</t>
  </si>
  <si>
    <t>S6 - 64 GB</t>
  </si>
  <si>
    <t>S10 - 128 GB</t>
  </si>
  <si>
    <t>S15 - 256 GB</t>
  </si>
  <si>
    <t>S20 - 512 GB</t>
  </si>
  <si>
    <t>S30 - 1024 GB</t>
  </si>
  <si>
    <t>S40 - 2048 GB</t>
  </si>
  <si>
    <t>S50 - 4096 GB</t>
  </si>
  <si>
    <t>S60 - 8192 GB</t>
  </si>
  <si>
    <t>S70 - 16384 GB</t>
  </si>
  <si>
    <t>S80 - 32767 GB</t>
  </si>
  <si>
    <t>E1 - 4 GB</t>
  </si>
  <si>
    <t>E2 - 8 GB</t>
  </si>
  <si>
    <t>E3 - 16 GB</t>
  </si>
  <si>
    <t>E4 - 32 GB</t>
  </si>
  <si>
    <t>E6 - 64 GB</t>
  </si>
  <si>
    <t>E10 - 128 GB</t>
  </si>
  <si>
    <t>E15 - 256 GB</t>
  </si>
  <si>
    <t>E20 - 512 GB</t>
  </si>
  <si>
    <t>E30 - 1024 GB</t>
  </si>
  <si>
    <t>E40 - 2048 GB</t>
  </si>
  <si>
    <t>E50 - 4096 GB</t>
  </si>
  <si>
    <t>E60 - 8192 GB</t>
  </si>
  <si>
    <t>E70 - 16384 GB</t>
  </si>
  <si>
    <t>E80 - 32767 GB</t>
  </si>
  <si>
    <t>Besturingssysteemschijf</t>
  </si>
  <si>
    <t>Aantal benodigde Schijven</t>
  </si>
  <si>
    <t>2.</t>
  </si>
  <si>
    <t>Gebruiksrecht Oplossing o.b.v. # Gebruikers (Kubernetes)</t>
  </si>
  <si>
    <t>Gebruiksrecht Oplossing 'Kubernetes'</t>
  </si>
  <si>
    <t>Gebruiksrecht Oplossing 'SaaS'</t>
  </si>
  <si>
    <t>Gebruiksrecht Oplossing o.b.v. # Eventregels (Kubernetes)</t>
  </si>
  <si>
    <t>2e</t>
  </si>
  <si>
    <t>2f</t>
  </si>
  <si>
    <t>Gebruiksrecht Oplossing o.b.v. Enterprise site licentie (Kubernetes)</t>
  </si>
  <si>
    <t>2d.</t>
  </si>
  <si>
    <t>Gebruiksrecht Oplossing o.b.v. # Gebruikers (SaaS)</t>
  </si>
  <si>
    <t>2e.</t>
  </si>
  <si>
    <t xml:space="preserve">2f. </t>
  </si>
  <si>
    <t># Eventregels per jaar</t>
  </si>
  <si>
    <t>(Additionele) dienstverlening**</t>
  </si>
  <si>
    <t>Gebruiksrecht Oplossing o.b.v. Enterprise site licentie (SaaS)</t>
  </si>
  <si>
    <t>Gebruiksrecht Oplossing o.b.v. # Eventregels (SaaS)</t>
  </si>
  <si>
    <t>De Vergelijkingswaarde is gebaseerd op 8 contractjaren en Netto Contante Waarde ten aanzien van het Gebruiksrecht en de kosten van het Azure platform.</t>
  </si>
  <si>
    <t>2**</t>
  </si>
  <si>
    <t>3**</t>
  </si>
  <si>
    <t>20**</t>
  </si>
  <si>
    <t>10**</t>
  </si>
  <si>
    <t>** Onderdeel van de Implementatie, het is echter óók mogelijk dat een gedeelte van deze dienstverlening in contractjaar 2 afgenomen gaat worden.</t>
  </si>
  <si>
    <t>* Jaar 5 t/m 8 betreffen door Opdrachtgever 1-zijdige verlengingsopties (zie óók het Beschrijvend Document voor nadere toelichting).</t>
  </si>
  <si>
    <t>500**</t>
  </si>
  <si>
    <t>200**</t>
  </si>
  <si>
    <t>Jaar 5 (optie)</t>
  </si>
  <si>
    <t>Jaar 6 (optie)</t>
  </si>
  <si>
    <t>Jaar 7 (optie)</t>
  </si>
  <si>
    <t>Jaar 8 (optie)</t>
  </si>
  <si>
    <t>Aantal uren</t>
  </si>
  <si>
    <t>1c</t>
  </si>
  <si>
    <t>Ondersteuning</t>
  </si>
  <si>
    <t>SSD</t>
  </si>
  <si>
    <t xml:space="preserve">Aantal dagen per Opleiding** </t>
  </si>
  <si>
    <t>Aantal dagen per Opleiding ***</t>
  </si>
  <si>
    <t>* Inclusief Documentatie.</t>
  </si>
  <si>
    <t>** Middels de Opleiding zijn Gebruikers in staat optimaal gebruik te maken van de Oplossing.</t>
  </si>
  <si>
    <r>
      <t>Naam / Omschrijving</t>
    </r>
    <r>
      <rPr>
        <b/>
        <vertAlign val="superscript"/>
        <sz val="10"/>
        <color theme="1"/>
        <rFont val="Verdana"/>
        <family val="2"/>
      </rPr>
      <t>**</t>
    </r>
  </si>
  <si>
    <t>Europese Aanbesteding</t>
  </si>
  <si>
    <t>BPK-Grafiek</t>
  </si>
  <si>
    <t>Kenmerk: IUC24-026</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</si>
  <si>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</si>
  <si>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</si>
  <si>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</si>
  <si>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</si>
  <si>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</si>
  <si>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</si>
  <si>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</si>
  <si>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</si>
  <si>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</si>
  <si>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</si>
  <si>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</si>
  <si>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</si>
  <si>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</si>
  <si>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</si>
  <si>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</si>
  <si>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</si>
  <si>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</si>
  <si>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</si>
  <si>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</si>
  <si>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</si>
  <si>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</si>
  <si>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</si>
  <si>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</si>
  <si>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</si>
  <si>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</si>
  <si>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</si>
  <si>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</si>
  <si>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</si>
  <si>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</si>
  <si>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</si>
  <si>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</si>
  <si>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</si>
  <si>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</si>
  <si>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</si>
  <si>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</si>
  <si>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</si>
  <si>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</si>
  <si>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</si>
  <si>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</si>
  <si>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</si>
  <si>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</si>
  <si>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</si>
  <si>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</si>
  <si>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</si>
  <si>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</si>
  <si>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</si>
  <si>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</si>
  <si>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</si>
  <si>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</si>
  <si>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</si>
  <si>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</si>
  <si>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</si>
  <si>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</si>
  <si>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</si>
  <si>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</si>
  <si>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</si>
  <si>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</si>
  <si>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</si>
  <si>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Ondersteuning bij veranderingsproces als onderdeel van Migratie</t>
  </si>
  <si>
    <t>Verlengingsperiodes Overeenkomst</t>
  </si>
  <si>
    <t>Jaar 5</t>
  </si>
  <si>
    <t xml:space="preserve">Jaar 6 </t>
  </si>
  <si>
    <t xml:space="preserve">Jaar 7 </t>
  </si>
  <si>
    <t xml:space="preserve">Jaar 8 </t>
  </si>
  <si>
    <t>Verlengingsperiodes Overeenkomst*</t>
  </si>
  <si>
    <t>Jaar 6</t>
  </si>
  <si>
    <t>Jaar 7</t>
  </si>
  <si>
    <t>Jaar 8</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</si>
  <si>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als SaaS,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een staffelkorting aanbieden. In kolom E kunt u steeds de drempelwaarde van een staffel opnemen, met in kolom H de bijbehorende korting op de Vergoeding per Gebruiker (cel D24) of per Eventregel (cel D51). Biedt u geen staffel dan kunt u in de eerste staffelregel het "&gt;"-teken invullen. De hoogste staffeltrede staat steeds automatisch ingevuld, behalve de bijbehorende korting. </t>
  </si>
  <si>
    <t xml:space="preserve">Jaar 5 </t>
  </si>
  <si>
    <t># Uren Consultancy - Ondersteuning bij veranderingsproces als onderdeel van Migratie</t>
  </si>
  <si>
    <t>*** Vooraf ingevuld op basis van kader / verwachting Opdrachtgever (zie Bijlage A).</t>
  </si>
  <si>
    <t>** Vooraf ingevuld op basis van kader / verwachting Opdrachtgever (zie Bijlage A). Naar eigen inzicht aan te passen.</t>
  </si>
  <si>
    <t>Gebruiksrecht Oplossing o.b.v. # Developers (Kubernetes)</t>
  </si>
  <si>
    <t>Vergoeding per Developer per jaar</t>
  </si>
  <si>
    <t>Gebruiksrecht o.b.v. # Developers</t>
  </si>
  <si>
    <t>Aantal Developers per jaar</t>
  </si>
  <si>
    <t>Gebruiksrecht Oplossing o.b.v. # Eindgebruikers (Kubernetes)</t>
  </si>
  <si>
    <t>Vergoeding per Eindgebruiker per jaar</t>
  </si>
  <si>
    <t>Aantal Developers</t>
  </si>
  <si>
    <t xml:space="preserve">Vergoeding per </t>
  </si>
  <si>
    <t>per Developer bij</t>
  </si>
  <si>
    <t>Totaal Gebruikers op basis van 8 jaar en Netto Contante Waarde t.b.v. Vergelijkingswaarde</t>
  </si>
  <si>
    <t>Totaal Eindgebruikersop basis van 8 jaar en Netto Contante Waarde t.b.v. Vergelijkingswaarde</t>
  </si>
  <si>
    <t>Totaal Developers op basis van 8 jaar en Netto Contante Waarde t.b.v. Vergelijkingswaarde</t>
  </si>
  <si>
    <t>Gebruiksrecht o.b.v. # Eindgebruikers</t>
  </si>
  <si>
    <t>Aantal Eindgebruikers per jaar</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</si>
  <si>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op het Kubernetes platform van Opdrachtgever,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per licentiemodel een staffelkorting aanbieden. In kolom E kunt u steeds de drempelwaarde van een staffel opnemen, met in kolom H de bijbehorende korting op de Vergoeding per Developer (cel D59) en/of Eindgebruiker (cel D85) of Eventregel (cel D117). Biedt u geen staffel dan kunt u in de eerste staffelregel het "&gt;"-teken invullen. De hoogste staffeltrede staat steeds automatisch ingevuld, behalve de bijbehorende korting. ** Om een eerlijke prijsvergelijking te maken tussen de verschillende Oplossingen worden de kosten van het Azure platform meegenomen. Indien u gebruik maakt van het Azure platform van Opdrachtgever dient u in dit tabblad het volgende in te vullen: # benodigde Clusters per jaar, het besturingssysteem, het type benodigde Virtual Machines, # benodigde Virtual Machines per jaar, het type besturingssysteemschijf en de schijfgrootte.                                                                                                                                                                 </t>
  </si>
  <si>
    <t>Aantal Eindgebruikers</t>
  </si>
  <si>
    <t>per Eindgebruiker bij</t>
  </si>
  <si>
    <t>Gebruiksrecht Oplossing o.b.v. # Developers (SaaS)</t>
  </si>
  <si>
    <t xml:space="preserve">Vergoeding per   </t>
  </si>
  <si>
    <t>Gebruiksrecht Oplossing o.b.v. # Eindgebruikers (SaaS)</t>
  </si>
  <si>
    <t>Vergoeding per</t>
  </si>
  <si>
    <t>Totaal Developers</t>
  </si>
  <si>
    <t>Totaal Eindgebruikers</t>
  </si>
  <si>
    <t xml:space="preserve">Totaal Developers </t>
  </si>
  <si>
    <t>Totaal Gebruikers (Developers + Eindgebruikers + Azure)</t>
  </si>
  <si>
    <t>versie 1.4</t>
  </si>
  <si>
    <t>Totaal o.b.v. Gebruikers (Developers + Eindgebruikers)</t>
  </si>
  <si>
    <t>Totaal o.b.v. Eventregels</t>
  </si>
  <si>
    <t>Totaal o.b.v. Enterprise site licentie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</si>
</sst>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quot;€&quot;* #,##0.00_);_(&quot;€&quot;* \(#,##0.00\);_(&quot;€&quot;* &quot;-&quot;??_);_(@_)"/>
    <numFmt numFmtId="167" formatCode="_(* #,##0.00_);_(* \(#,##0.00\);_(* &quot;-&quot;??_);_(@_)"/>
    <numFmt numFmtId="168" formatCode="_-* #,##0_-;_-* #,##0\-;_-* &quot;-&quot;??_-;_-@_-"/>
    <numFmt numFmtId="169" formatCode="0_ ;\-0\ "/>
    <numFmt numFmtId="170" formatCode="_ * #,##0_ ;_ * \-#,##0_ ;_ * &quot;-&quot;??_ ;_ @_ "/>
    <numFmt numFmtId="171" formatCode="#,##0_ ;\-#,##0\ "/>
    <numFmt numFmtId="172" formatCode="0.0%"/>
    <numFmt numFmtId="173" formatCode="&quot;€&quot;\ #,##0.00"/>
    <numFmt numFmtId="174" formatCode="&quot;€&quot;\ #,##0.0000;&quot;€&quot;\ \-#,##0.0000"/>
    <numFmt numFmtId="175" formatCode="_ &quot;€&quot;\ * #,##0.0000_ ;_ &quot;€&quot;\ * \-#,##0.0000_ ;_ &quot;€&quot;\ * &quot;-&quot;????_ ;_ @_ "/>
    <numFmt numFmtId="176" formatCode="&quot;€&quot;\ #,##0.000"/>
    <numFmt numFmtId="177" formatCode="#,##0.00_ ;\-#,##0.00\ "/>
    <numFmt numFmtId="178" formatCode="&quot;€&quot;#,##0.00_);\(&quot;€&quot;#,##0.00\)"/>
    <numFmt numFmtId="179" formatCode="0.0"/>
    <numFmt numFmtId="180" formatCode="#,##0.0"/>
    <numFmt numFmtId="181" formatCode="0.000"/>
    <numFmt numFmtId="182" formatCode="_ &quot;€&quot;\ * #,##0_ ;_ &quot;€&quot;\ * \-#,##0_ ;_ &quot;€&quot;\ * &quot;-&quot;??_ ;_ @_ "/>
    <numFmt numFmtId="183" formatCode="_ &quot;€&quot;\ * #,##0.00000_ ;_ &quot;€&quot;\ * \-#,##0.00000_ ;_ &quot;€&quot;\ * &quot;-&quot;????_ ;_ @_ "/>
  </numFmts>
  <fonts count="50"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Verdana"/>
      <family val="2"/>
    </font>
    <font>
      <b/>
      <sz val="18"/>
      <color theme="1"/>
      <name val="Verdana"/>
      <family val="2"/>
    </font>
    <font>
      <sz val="10"/>
      <color theme="1"/>
      <name val="Verdana"/>
      <family val="2"/>
    </font>
    <font>
      <b/>
      <sz val="14"/>
      <color theme="1"/>
      <name val="Verdana"/>
      <family val="2"/>
    </font>
    <font>
      <b/>
      <sz val="10"/>
      <color rgb="FFFF0000"/>
      <name val="Verdana"/>
      <family val="2"/>
    </font>
    <font>
      <b/>
      <sz val="16"/>
      <color theme="0"/>
      <name val="Verdana"/>
      <family val="2"/>
    </font>
    <font>
      <b/>
      <sz val="10"/>
      <color theme="1"/>
      <name val="Verdana"/>
      <family val="2"/>
    </font>
    <font>
      <i/>
      <sz val="10"/>
      <color theme="1"/>
      <name val="Verdana"/>
      <family val="2"/>
    </font>
    <font>
      <sz val="10"/>
      <color indexed="8"/>
      <name val="Verdana"/>
      <family val="2"/>
    </font>
    <font>
      <sz val="10"/>
      <color indexed="9"/>
      <name val="Verdana"/>
      <family val="2"/>
    </font>
    <font>
      <b/>
      <sz val="16"/>
      <color theme="1"/>
      <name val="Verdana"/>
      <family val="2"/>
    </font>
    <font>
      <sz val="12"/>
      <color theme="1"/>
      <name val="Verdana"/>
      <family val="2"/>
    </font>
    <font>
      <sz val="11"/>
      <color theme="1"/>
      <name val="Verdana"/>
      <family val="2"/>
    </font>
    <font>
      <b/>
      <sz val="12"/>
      <color indexed="10"/>
      <name val="Verdana"/>
      <family val="2"/>
    </font>
    <font>
      <b/>
      <sz val="18"/>
      <color indexed="10"/>
      <name val="Verdana"/>
      <family val="2"/>
    </font>
    <font>
      <sz val="18"/>
      <color theme="1"/>
      <name val="Verdana"/>
      <family val="2"/>
    </font>
    <font>
      <sz val="18"/>
      <color indexed="8"/>
      <name val="Verdana"/>
      <family val="2"/>
    </font>
    <font>
      <b/>
      <sz val="8"/>
      <color indexed="10"/>
      <name val="Verdana"/>
      <family val="2"/>
    </font>
    <font>
      <b/>
      <sz val="8"/>
      <color theme="1"/>
      <name val="Verdana"/>
      <family val="2"/>
    </font>
    <font>
      <sz val="8"/>
      <color indexed="8"/>
      <name val="Verdana"/>
      <family val="2"/>
    </font>
    <font>
      <sz val="8"/>
      <name val="Verdana"/>
      <family val="2"/>
    </font>
    <font>
      <i/>
      <u/>
      <sz val="12"/>
      <color theme="1"/>
      <name val="Verdana"/>
      <family val="2"/>
    </font>
    <font>
      <b/>
      <sz val="12"/>
      <color theme="1"/>
      <name val="Verdana"/>
      <family val="2"/>
    </font>
    <font>
      <b/>
      <sz val="10"/>
      <color indexed="10"/>
      <name val="Verdana"/>
      <family val="2"/>
    </font>
    <font>
      <b/>
      <sz val="10"/>
      <name val="Verdana"/>
      <family val="2"/>
    </font>
    <font>
      <sz val="12"/>
      <name val="Verdana"/>
      <family val="2"/>
    </font>
    <font>
      <i/>
      <sz val="10"/>
      <name val="Verdana"/>
      <family val="2"/>
    </font>
    <font>
      <sz val="8"/>
      <color theme="1"/>
      <name val="Verdana"/>
      <family val="2"/>
    </font>
    <font>
      <b/>
      <sz val="12"/>
      <name val="Verdana"/>
      <family val="2"/>
    </font>
    <font>
      <b/>
      <vertAlign val="superscript"/>
      <sz val="10"/>
      <color theme="1"/>
      <name val="Verdana"/>
      <family val="2"/>
    </font>
    <font>
      <b/>
      <sz val="10"/>
      <color theme="0"/>
      <name val="Verdana"/>
      <family val="2"/>
    </font>
    <font>
      <b/>
      <sz val="11"/>
      <color theme="1"/>
      <name val="Calibri"/>
      <family val="2"/>
      <scheme val="minor"/>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10">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rgb="FFFFFF99"/>
        <bgColor indexed="64"/>
      </patternFill>
    </fill>
    <fill>
      <patternFill patternType="solid">
        <fgColor theme="6" tint="0.39997558519241921"/>
        <bgColor indexed="64"/>
      </patternFill>
    </fill>
    <fill>
      <patternFill patternType="solid">
        <fgColor theme="6" tint="0.79998168889431442"/>
        <bgColor indexed="64"/>
      </patternFill>
    </fill>
  </fills>
  <borders count="2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s>
  <cellStyleXfs count="13">
    <xf numFmtId="0" fontId="0" fillId="0" borderId="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cellStyleXfs>
  <cellXfs count="662">
    <xf numFmtId="0" fontId="0" fillId="0" borderId="0" xfId="0"/>
    <xf numFmtId="1" fontId="5" fillId="2" borderId="0" xfId="0" applyNumberFormat="1" applyFont="1" applyFill="1" applyAlignment="1" applyProtection="1">
      <alignment horizontal="left"/>
      <protection hidden="1"/>
    </xf>
    <xf numFmtId="0" fontId="6" fillId="2" borderId="0" xfId="0" applyFont="1" applyFill="1" applyProtection="1">
      <protection hidden="1"/>
    </xf>
    <xf numFmtId="1" fontId="7" fillId="2" borderId="0" xfId="0" applyNumberFormat="1" applyFont="1" applyFill="1" applyAlignment="1" applyProtection="1">
      <alignment horizontal="left"/>
      <protection hidden="1"/>
    </xf>
    <xf numFmtId="1" fontId="9"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vertical="top"/>
      <protection hidden="1"/>
    </xf>
    <xf numFmtId="0" fontId="10" fillId="2" borderId="0" xfId="0" applyFont="1" applyFill="1" applyProtection="1">
      <protection hidden="1"/>
    </xf>
    <xf numFmtId="0" fontId="11" fillId="3" borderId="0" xfId="0" applyFont="1" applyFill="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16" fillId="0" borderId="0" xfId="0" applyFont="1" applyProtection="1">
      <protection hidden="1"/>
    </xf>
    <xf numFmtId="0" fontId="4" fillId="0" borderId="0" xfId="0" applyFont="1" applyProtection="1">
      <protection hidden="1"/>
    </xf>
    <xf numFmtId="164" fontId="16" fillId="0" borderId="0" xfId="0" applyNumberFormat="1" applyFont="1" applyProtection="1">
      <protection hidden="1"/>
    </xf>
    <xf numFmtId="164" fontId="16" fillId="0" borderId="0" xfId="0" applyNumberFormat="1" applyFont="1" applyAlignment="1" applyProtection="1">
      <alignment horizontal="right"/>
      <protection hidden="1"/>
    </xf>
    <xf numFmtId="164" fontId="17" fillId="0" borderId="0" xfId="0" applyNumberFormat="1" applyFont="1" applyProtection="1">
      <protection hidden="1"/>
    </xf>
    <xf numFmtId="0" fontId="18" fillId="0" borderId="0" xfId="0" applyFont="1" applyAlignment="1" applyProtection="1">
      <alignment vertical="center"/>
      <protection hidden="1"/>
    </xf>
    <xf numFmtId="164" fontId="5" fillId="2" borderId="0" xfId="0" applyNumberFormat="1" applyFont="1" applyFill="1" applyAlignment="1" applyProtection="1">
      <alignment vertical="center"/>
      <protection hidden="1"/>
    </xf>
    <xf numFmtId="164" fontId="5" fillId="2" borderId="0" xfId="0" applyNumberFormat="1" applyFont="1" applyFill="1" applyAlignment="1" applyProtection="1">
      <alignment horizontal="right" vertical="center"/>
      <protection hidden="1"/>
    </xf>
    <xf numFmtId="0" fontId="5" fillId="2" borderId="0" xfId="0" applyFont="1" applyFill="1" applyAlignment="1" applyProtection="1">
      <alignment vertical="center"/>
      <protection hidden="1"/>
    </xf>
    <xf numFmtId="1" fontId="19" fillId="2" borderId="0" xfId="0" applyNumberFormat="1" applyFont="1" applyFill="1" applyAlignment="1" applyProtection="1">
      <alignment vertical="center"/>
      <protection hidden="1"/>
    </xf>
    <xf numFmtId="164" fontId="18" fillId="0" borderId="0" xfId="0" applyNumberFormat="1" applyFont="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1" fontId="7" fillId="2" borderId="0" xfId="0" applyNumberFormat="1" applyFont="1" applyFill="1" applyAlignment="1" applyProtection="1">
      <alignment vertical="center"/>
      <protection hidden="1"/>
    </xf>
    <xf numFmtId="164" fontId="22" fillId="2" borderId="0" xfId="0" applyNumberFormat="1" applyFont="1" applyFill="1" applyAlignment="1" applyProtection="1">
      <alignment vertical="center"/>
      <protection hidden="1"/>
    </xf>
    <xf numFmtId="164" fontId="22" fillId="2" borderId="0" xfId="0" applyNumberFormat="1" applyFont="1" applyFill="1" applyAlignment="1" applyProtection="1">
      <alignment horizontal="right" vertical="center"/>
      <protection hidden="1"/>
    </xf>
    <xf numFmtId="164" fontId="17"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9" fillId="2" borderId="0" xfId="0" applyFont="1" applyFill="1" applyAlignment="1" applyProtection="1">
      <alignment vertical="center"/>
      <protection hidden="1"/>
    </xf>
    <xf numFmtId="1" fontId="10" fillId="2" borderId="0" xfId="0" applyNumberFormat="1" applyFont="1" applyFill="1" applyAlignment="1" applyProtection="1">
      <alignment vertical="center"/>
      <protection hidden="1"/>
    </xf>
    <xf numFmtId="0" fontId="11" fillId="2" borderId="0" xfId="0" applyFont="1" applyFill="1" applyAlignment="1" applyProtection="1">
      <alignment vertical="center"/>
      <protection hidden="1"/>
    </xf>
    <xf numFmtId="0" fontId="21" fillId="0" borderId="0" xfId="0" applyFont="1" applyProtection="1">
      <protection hidden="1"/>
    </xf>
    <xf numFmtId="1" fontId="22" fillId="2" borderId="0" xfId="0" applyNumberFormat="1" applyFont="1" applyFill="1" applyAlignment="1" applyProtection="1">
      <alignment horizontal="right"/>
      <protection hidden="1"/>
    </xf>
    <xf numFmtId="164" fontId="22" fillId="2" borderId="0" xfId="0" applyNumberFormat="1" applyFont="1" applyFill="1" applyAlignment="1" applyProtection="1">
      <alignment horizontal="right"/>
      <protection hidden="1"/>
    </xf>
    <xf numFmtId="1" fontId="4" fillId="0" borderId="1" xfId="0" applyNumberFormat="1" applyFont="1" applyBorder="1" applyProtection="1">
      <protection hidden="1"/>
    </xf>
    <xf numFmtId="9" fontId="24" fillId="0" borderId="1" xfId="10" applyFont="1" applyFill="1" applyBorder="1" applyProtection="1">
      <protection hidden="1"/>
    </xf>
    <xf numFmtId="1" fontId="4" fillId="0" borderId="0" xfId="0" applyNumberFormat="1" applyFont="1" applyProtection="1">
      <protection hidden="1"/>
    </xf>
    <xf numFmtId="1" fontId="24" fillId="0" borderId="0" xfId="0" applyNumberFormat="1" applyFont="1" applyProtection="1">
      <protection hidden="1"/>
    </xf>
    <xf numFmtId="1" fontId="24" fillId="0" borderId="0" xfId="0" applyNumberFormat="1" applyFont="1" applyAlignment="1" applyProtection="1">
      <alignment horizontal="right"/>
      <protection hidden="1"/>
    </xf>
    <xf numFmtId="0" fontId="6" fillId="0" borderId="0" xfId="0" applyFont="1" applyProtection="1">
      <protection hidden="1"/>
    </xf>
    <xf numFmtId="0" fontId="10" fillId="2" borderId="11" xfId="0" applyFont="1" applyFill="1" applyBorder="1" applyProtection="1">
      <protection hidden="1"/>
    </xf>
    <xf numFmtId="0" fontId="25" fillId="2" borderId="11" xfId="0" applyFont="1" applyFill="1" applyBorder="1" applyAlignment="1" applyProtection="1">
      <alignment horizontal="right" vertical="center"/>
      <protection hidden="1"/>
    </xf>
    <xf numFmtId="0" fontId="10" fillId="0" borderId="0" xfId="0" applyFont="1" applyProtection="1">
      <protection hidden="1"/>
    </xf>
    <xf numFmtId="1" fontId="4" fillId="0" borderId="11" xfId="0" applyNumberFormat="1" applyFont="1" applyBorder="1" applyProtection="1">
      <protection hidden="1"/>
    </xf>
    <xf numFmtId="0" fontId="26" fillId="2" borderId="8" xfId="0" applyFont="1" applyFill="1" applyBorder="1" applyProtection="1">
      <protection hidden="1"/>
    </xf>
    <xf numFmtId="0" fontId="10" fillId="2" borderId="0" xfId="0" applyFont="1" applyFill="1" applyAlignment="1" applyProtection="1">
      <alignment horizontal="right"/>
      <protection hidden="1"/>
    </xf>
    <xf numFmtId="0" fontId="6" fillId="2" borderId="18" xfId="0" applyFont="1" applyFill="1" applyBorder="1" applyAlignment="1" applyProtection="1">
      <alignment horizontal="left"/>
      <protection hidden="1"/>
    </xf>
    <xf numFmtId="164" fontId="6" fillId="2" borderId="13" xfId="0" applyNumberFormat="1" applyFont="1" applyFill="1" applyBorder="1" applyProtection="1">
      <protection hidden="1"/>
    </xf>
    <xf numFmtId="164" fontId="6" fillId="2" borderId="13" xfId="0" applyNumberFormat="1" applyFont="1" applyFill="1" applyBorder="1" applyAlignment="1" applyProtection="1">
      <alignment horizontal="right"/>
      <protection hidden="1"/>
    </xf>
    <xf numFmtId="164" fontId="10" fillId="2" borderId="13" xfId="0" applyNumberFormat="1" applyFont="1" applyFill="1" applyBorder="1" applyAlignment="1" applyProtection="1">
      <alignment horizontal="center"/>
      <protection hidden="1"/>
    </xf>
    <xf numFmtId="164" fontId="10" fillId="2" borderId="0" xfId="0" applyNumberFormat="1" applyFont="1" applyFill="1" applyAlignment="1" applyProtection="1">
      <alignment horizontal="center"/>
      <protection hidden="1"/>
    </xf>
    <xf numFmtId="169" fontId="6" fillId="4" borderId="11" xfId="9" applyNumberFormat="1" applyFont="1" applyFill="1" applyBorder="1" applyAlignment="1" applyProtection="1">
      <alignment vertical="top"/>
      <protection hidden="1"/>
    </xf>
    <xf numFmtId="169" fontId="6" fillId="4" borderId="0" xfId="9" applyNumberFormat="1" applyFont="1" applyFill="1" applyBorder="1" applyAlignment="1" applyProtection="1">
      <alignment vertical="top"/>
      <protection hidden="1"/>
    </xf>
    <xf numFmtId="169" fontId="6" fillId="4" borderId="18" xfId="9" applyNumberFormat="1" applyFont="1" applyFill="1" applyBorder="1" applyAlignment="1" applyProtection="1">
      <alignment vertical="top"/>
      <protection hidden="1"/>
    </xf>
    <xf numFmtId="169" fontId="6" fillId="4" borderId="13" xfId="9" applyNumberFormat="1" applyFont="1" applyFill="1" applyBorder="1" applyAlignment="1" applyProtection="1">
      <alignment vertical="top"/>
      <protection hidden="1"/>
    </xf>
    <xf numFmtId="1" fontId="24" fillId="0" borderId="1" xfId="0" applyNumberFormat="1" applyFont="1" applyBorder="1" applyProtection="1">
      <protection hidden="1"/>
    </xf>
    <xf numFmtId="1" fontId="24" fillId="0" borderId="1" xfId="0" applyNumberFormat="1" applyFont="1" applyBorder="1" applyAlignment="1" applyProtection="1">
      <alignment horizontal="right"/>
      <protection hidden="1"/>
    </xf>
    <xf numFmtId="0" fontId="4" fillId="0" borderId="0" xfId="2" applyFont="1" applyProtection="1">
      <protection hidden="1"/>
    </xf>
    <xf numFmtId="0" fontId="28" fillId="0" borderId="1" xfId="2" applyFont="1" applyBorder="1" applyProtection="1">
      <protection hidden="1"/>
    </xf>
    <xf numFmtId="164" fontId="4" fillId="0" borderId="1" xfId="2" applyNumberFormat="1" applyFont="1" applyBorder="1" applyProtection="1">
      <protection hidden="1"/>
    </xf>
    <xf numFmtId="169" fontId="4" fillId="0" borderId="1" xfId="3" applyNumberFormat="1" applyFont="1" applyFill="1" applyBorder="1" applyProtection="1">
      <protection hidden="1"/>
    </xf>
    <xf numFmtId="164" fontId="10" fillId="2" borderId="9" xfId="0" applyNumberFormat="1" applyFont="1" applyFill="1" applyBorder="1" applyProtection="1">
      <protection hidden="1"/>
    </xf>
    <xf numFmtId="164" fontId="4" fillId="0" borderId="0" xfId="2" applyNumberFormat="1" applyFont="1" applyProtection="1">
      <protection hidden="1"/>
    </xf>
    <xf numFmtId="0" fontId="26" fillId="2" borderId="11" xfId="0" applyFont="1" applyFill="1" applyBorder="1" applyProtection="1">
      <protection hidden="1"/>
    </xf>
    <xf numFmtId="0" fontId="21" fillId="0" borderId="0" xfId="2" applyFont="1" applyProtection="1">
      <protection hidden="1"/>
    </xf>
    <xf numFmtId="0" fontId="21" fillId="6" borderId="0" xfId="2" applyFont="1" applyFill="1" applyProtection="1">
      <protection hidden="1"/>
    </xf>
    <xf numFmtId="0" fontId="18" fillId="0" borderId="0" xfId="2" applyFont="1" applyAlignment="1" applyProtection="1">
      <alignment vertical="center"/>
      <protection hidden="1"/>
    </xf>
    <xf numFmtId="1" fontId="5" fillId="2" borderId="0" xfId="0" applyNumberFormat="1" applyFont="1" applyFill="1" applyAlignment="1" applyProtection="1">
      <alignment vertical="center"/>
      <protection hidden="1"/>
    </xf>
    <xf numFmtId="0" fontId="21" fillId="2" borderId="0" xfId="2" applyFont="1" applyFill="1" applyAlignment="1" applyProtection="1">
      <alignment vertical="center"/>
      <protection hidden="1"/>
    </xf>
    <xf numFmtId="0" fontId="18" fillId="6" borderId="0" xfId="2" applyFont="1" applyFill="1" applyAlignment="1" applyProtection="1">
      <alignment vertical="center"/>
      <protection hidden="1"/>
    </xf>
    <xf numFmtId="0" fontId="21" fillId="0" borderId="0" xfId="2" applyFont="1" applyAlignment="1" applyProtection="1">
      <alignment vertical="center"/>
      <protection hidden="1"/>
    </xf>
    <xf numFmtId="0" fontId="7" fillId="2" borderId="0" xfId="0" applyFont="1" applyFill="1" applyAlignment="1" applyProtection="1">
      <alignment vertical="center"/>
      <protection hidden="1"/>
    </xf>
    <xf numFmtId="0" fontId="21" fillId="6" borderId="0" xfId="2" applyFont="1" applyFill="1" applyAlignment="1" applyProtection="1">
      <alignment vertical="center"/>
      <protection hidden="1"/>
    </xf>
    <xf numFmtId="1" fontId="10"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center"/>
      <protection hidden="1"/>
    </xf>
    <xf numFmtId="1" fontId="11" fillId="2" borderId="0" xfId="0" applyNumberFormat="1" applyFont="1" applyFill="1" applyAlignment="1" applyProtection="1">
      <alignment vertical="center"/>
      <protection hidden="1"/>
    </xf>
    <xf numFmtId="0" fontId="10" fillId="2" borderId="0" xfId="0" applyFont="1" applyFill="1" applyAlignment="1" applyProtection="1">
      <alignment horizontal="left" vertical="center"/>
      <protection hidden="1"/>
    </xf>
    <xf numFmtId="3" fontId="22" fillId="2" borderId="0" xfId="0" applyNumberFormat="1" applyFont="1" applyFill="1" applyAlignment="1" applyProtection="1">
      <alignment horizontal="right"/>
      <protection hidden="1"/>
    </xf>
    <xf numFmtId="0" fontId="21" fillId="2" borderId="0" xfId="2" applyFont="1" applyFill="1" applyProtection="1">
      <protection hidden="1"/>
    </xf>
    <xf numFmtId="0" fontId="4" fillId="0" borderId="0" xfId="2" applyFont="1" applyAlignment="1" applyProtection="1">
      <alignment vertical="center"/>
      <protection hidden="1"/>
    </xf>
    <xf numFmtId="0" fontId="28" fillId="0" borderId="1" xfId="2" applyFont="1" applyBorder="1" applyAlignment="1" applyProtection="1">
      <alignment vertical="center"/>
      <protection hidden="1"/>
    </xf>
    <xf numFmtId="164" fontId="4" fillId="0" borderId="1" xfId="2" applyNumberFormat="1" applyFont="1" applyBorder="1" applyAlignment="1" applyProtection="1">
      <alignment horizontal="right" vertical="center"/>
      <protection hidden="1"/>
    </xf>
    <xf numFmtId="0" fontId="28" fillId="0" borderId="0" xfId="2" applyFont="1" applyAlignment="1" applyProtection="1">
      <alignment vertical="center"/>
      <protection hidden="1"/>
    </xf>
    <xf numFmtId="164" fontId="4" fillId="0" borderId="0" xfId="2" applyNumberFormat="1" applyFont="1" applyAlignment="1" applyProtection="1">
      <alignment horizontal="right" vertical="center"/>
      <protection hidden="1"/>
    </xf>
    <xf numFmtId="0" fontId="4" fillId="0" borderId="0" xfId="2" quotePrefix="1" applyFont="1" applyAlignment="1" applyProtection="1">
      <alignment horizontal="left" vertical="center" wrapText="1"/>
      <protection hidden="1"/>
    </xf>
    <xf numFmtId="164" fontId="7" fillId="2" borderId="9" xfId="0" applyNumberFormat="1" applyFont="1" applyFill="1" applyBorder="1" applyAlignment="1" applyProtection="1">
      <alignment vertical="center"/>
      <protection hidden="1"/>
    </xf>
    <xf numFmtId="0" fontId="24" fillId="0" borderId="0" xfId="2" applyFont="1" applyProtection="1">
      <protection hidden="1"/>
    </xf>
    <xf numFmtId="0" fontId="26" fillId="2" borderId="8" xfId="0" applyFont="1" applyFill="1" applyBorder="1" applyAlignment="1" applyProtection="1">
      <alignment horizontal="left" vertical="center"/>
      <protection hidden="1"/>
    </xf>
    <xf numFmtId="0" fontId="6" fillId="2" borderId="15" xfId="0" applyFont="1" applyFill="1" applyBorder="1" applyAlignment="1" applyProtection="1">
      <alignment horizontal="right" vertical="center"/>
      <protection hidden="1"/>
    </xf>
    <xf numFmtId="0" fontId="6" fillId="2" borderId="15" xfId="0" applyFont="1" applyFill="1" applyBorder="1" applyAlignment="1" applyProtection="1">
      <alignment horizontal="right"/>
      <protection hidden="1"/>
    </xf>
    <xf numFmtId="168" fontId="6" fillId="3" borderId="2" xfId="9" applyNumberFormat="1" applyFont="1" applyFill="1" applyBorder="1" applyProtection="1">
      <protection hidden="1"/>
    </xf>
    <xf numFmtId="168" fontId="6" fillId="3" borderId="4" xfId="9" applyNumberFormat="1" applyFont="1" applyFill="1" applyBorder="1" applyProtection="1">
      <protection hidden="1"/>
    </xf>
    <xf numFmtId="168" fontId="6" fillId="3" borderId="2" xfId="9" applyNumberFormat="1" applyFont="1" applyFill="1" applyBorder="1" applyAlignment="1" applyProtection="1">
      <alignment horizontal="right"/>
      <protection hidden="1"/>
    </xf>
    <xf numFmtId="168" fontId="6" fillId="3" borderId="3" xfId="9" applyNumberFormat="1" applyFont="1" applyFill="1" applyBorder="1" applyProtection="1">
      <protection hidden="1"/>
    </xf>
    <xf numFmtId="168" fontId="6" fillId="3" borderId="16" xfId="9" applyNumberFormat="1" applyFont="1" applyFill="1" applyBorder="1" applyProtection="1">
      <protection hidden="1"/>
    </xf>
    <xf numFmtId="164" fontId="26" fillId="2" borderId="8" xfId="0" applyNumberFormat="1" applyFont="1" applyFill="1" applyBorder="1" applyProtection="1">
      <protection hidden="1"/>
    </xf>
    <xf numFmtId="164" fontId="26" fillId="5" borderId="19" xfId="0" applyNumberFormat="1" applyFont="1" applyFill="1" applyBorder="1" applyAlignment="1" applyProtection="1">
      <alignment vertical="center"/>
      <protection hidden="1"/>
    </xf>
    <xf numFmtId="164" fontId="10" fillId="2" borderId="13" xfId="0" applyNumberFormat="1" applyFont="1" applyFill="1" applyBorder="1" applyAlignment="1" applyProtection="1">
      <alignment horizontal="right" wrapText="1"/>
      <protection hidden="1"/>
    </xf>
    <xf numFmtId="0" fontId="10" fillId="2" borderId="15" xfId="0" applyFont="1" applyFill="1" applyBorder="1" applyAlignment="1" applyProtection="1">
      <alignment horizontal="right" vertical="center"/>
      <protection hidden="1"/>
    </xf>
    <xf numFmtId="0" fontId="32" fillId="0" borderId="0" xfId="2" applyFont="1" applyAlignment="1" applyProtection="1">
      <alignment vertical="center"/>
      <protection hidden="1"/>
    </xf>
    <xf numFmtId="44" fontId="6" fillId="4" borderId="2" xfId="11" applyFont="1" applyFill="1" applyBorder="1" applyAlignment="1" applyProtection="1">
      <protection locked="0"/>
    </xf>
    <xf numFmtId="172" fontId="6" fillId="4" borderId="2" xfId="10" applyNumberFormat="1" applyFont="1" applyFill="1" applyBorder="1" applyAlignment="1" applyProtection="1">
      <alignment horizontal="right"/>
      <protection locked="0"/>
    </xf>
    <xf numFmtId="164" fontId="6" fillId="0" borderId="3" xfId="0" applyNumberFormat="1" applyFont="1" applyBorder="1" applyProtection="1">
      <protection hidden="1"/>
    </xf>
    <xf numFmtId="164" fontId="6" fillId="0" borderId="16" xfId="0" applyNumberFormat="1" applyFont="1" applyBorder="1" applyProtection="1">
      <protection hidden="1"/>
    </xf>
    <xf numFmtId="164" fontId="6" fillId="0" borderId="13" xfId="0" applyNumberFormat="1" applyFont="1" applyBorder="1" applyProtection="1">
      <protection hidden="1"/>
    </xf>
    <xf numFmtId="164" fontId="6" fillId="7" borderId="19" xfId="0" applyNumberFormat="1" applyFont="1" applyFill="1" applyBorder="1" applyProtection="1">
      <protection locked="0"/>
    </xf>
    <xf numFmtId="9" fontId="6" fillId="7" borderId="2" xfId="10" applyFont="1" applyFill="1" applyBorder="1" applyAlignment="1" applyProtection="1">
      <alignment horizontal="right"/>
      <protection locked="0"/>
    </xf>
    <xf numFmtId="164" fontId="32" fillId="5" borderId="19" xfId="2" applyNumberFormat="1" applyFont="1" applyFill="1" applyBorder="1" applyAlignment="1" applyProtection="1">
      <alignment horizontal="right" vertical="center"/>
      <protection hidden="1"/>
    </xf>
    <xf numFmtId="164" fontId="26" fillId="2" borderId="8" xfId="0" applyNumberFormat="1" applyFont="1" applyFill="1" applyBorder="1" applyAlignment="1" applyProtection="1">
      <alignment vertical="center"/>
      <protection hidden="1"/>
    </xf>
    <xf numFmtId="164" fontId="10" fillId="2" borderId="18" xfId="0" applyNumberFormat="1" applyFont="1" applyFill="1" applyBorder="1" applyProtection="1">
      <protection hidden="1"/>
    </xf>
    <xf numFmtId="0" fontId="4" fillId="0" borderId="2" xfId="2" quotePrefix="1" applyFont="1" applyBorder="1" applyAlignment="1" applyProtection="1">
      <alignment horizontal="left" vertical="center" wrapText="1"/>
      <protection hidden="1"/>
    </xf>
    <xf numFmtId="44" fontId="4" fillId="4" borderId="17" xfId="2" applyNumberFormat="1" applyFont="1" applyFill="1" applyBorder="1" applyAlignment="1" applyProtection="1">
      <alignment horizontal="right" vertical="center"/>
      <protection locked="0"/>
    </xf>
    <xf numFmtId="164" fontId="10" fillId="2" borderId="18" xfId="0" applyNumberFormat="1" applyFont="1" applyFill="1" applyBorder="1" applyAlignment="1" applyProtection="1">
      <alignment vertical="center" wrapText="1"/>
      <protection hidden="1"/>
    </xf>
    <xf numFmtId="164" fontId="10" fillId="2" borderId="13" xfId="0" applyNumberFormat="1" applyFont="1" applyFill="1" applyBorder="1" applyAlignment="1" applyProtection="1">
      <alignment horizontal="right" vertical="center" wrapText="1"/>
      <protection hidden="1"/>
    </xf>
    <xf numFmtId="44" fontId="4" fillId="4" borderId="17" xfId="2" applyNumberFormat="1" applyFont="1" applyFill="1" applyBorder="1" applyAlignment="1" applyProtection="1">
      <alignment vertical="center"/>
      <protection locked="0"/>
    </xf>
    <xf numFmtId="168" fontId="6" fillId="0" borderId="2" xfId="9" applyNumberFormat="1" applyFont="1" applyFill="1" applyBorder="1" applyAlignment="1" applyProtection="1">
      <alignment horizontal="right"/>
      <protection hidden="1"/>
    </xf>
    <xf numFmtId="169" fontId="4" fillId="4" borderId="17" xfId="2" applyNumberFormat="1" applyFont="1" applyFill="1" applyBorder="1" applyAlignment="1" applyProtection="1">
      <alignment horizontal="center" vertical="center"/>
      <protection locked="0"/>
    </xf>
    <xf numFmtId="164" fontId="10" fillId="0" borderId="2" xfId="0" applyNumberFormat="1" applyFont="1" applyBorder="1" applyProtection="1">
      <protection hidden="1"/>
    </xf>
    <xf numFmtId="0" fontId="28" fillId="0" borderId="0" xfId="2" applyFont="1" applyAlignment="1" applyProtection="1">
      <alignment horizontal="right"/>
      <protection hidden="1"/>
    </xf>
    <xf numFmtId="3" fontId="6" fillId="4" borderId="2" xfId="10" applyNumberFormat="1" applyFont="1" applyFill="1" applyBorder="1" applyAlignment="1" applyProtection="1">
      <alignment horizontal="right"/>
      <protection locked="0"/>
    </xf>
    <xf numFmtId="0" fontId="10" fillId="0" borderId="2" xfId="0" applyFont="1" applyBorder="1" applyAlignment="1" applyProtection="1">
      <alignment horizontal="right"/>
      <protection hidden="1"/>
    </xf>
    <xf numFmtId="0" fontId="28" fillId="0" borderId="0" xfId="2" applyFont="1" applyProtection="1">
      <protection hidden="1"/>
    </xf>
    <xf numFmtId="10" fontId="4" fillId="4" borderId="17" xfId="2" applyNumberFormat="1" applyFont="1" applyFill="1" applyBorder="1" applyAlignment="1" applyProtection="1">
      <alignment horizontal="center" vertical="center"/>
      <protection locked="0"/>
    </xf>
    <xf numFmtId="168" fontId="6" fillId="3" borderId="0" xfId="9" applyNumberFormat="1" applyFont="1" applyFill="1" applyBorder="1" applyProtection="1">
      <protection hidden="1"/>
    </xf>
    <xf numFmtId="164" fontId="10" fillId="0" borderId="0" xfId="0" applyNumberFormat="1" applyFont="1" applyProtection="1">
      <protection hidden="1"/>
    </xf>
    <xf numFmtId="164" fontId="15" fillId="0" borderId="0" xfId="0" applyNumberFormat="1" applyFont="1" applyAlignment="1" applyProtection="1">
      <alignment horizontal="center"/>
      <protection hidden="1"/>
    </xf>
    <xf numFmtId="168" fontId="6" fillId="3" borderId="0" xfId="9" applyNumberFormat="1" applyFont="1" applyFill="1" applyBorder="1" applyAlignment="1" applyProtection="1">
      <alignment horizontal="center"/>
      <protection hidden="1"/>
    </xf>
    <xf numFmtId="168" fontId="6" fillId="0" borderId="0" xfId="9" applyNumberFormat="1" applyFont="1" applyFill="1" applyBorder="1" applyProtection="1">
      <protection hidden="1"/>
    </xf>
    <xf numFmtId="169" fontId="4" fillId="0" borderId="0" xfId="3" applyNumberFormat="1" applyFont="1" applyFill="1" applyBorder="1" applyProtection="1">
      <protection hidden="1"/>
    </xf>
    <xf numFmtId="0" fontId="6" fillId="2" borderId="0" xfId="0" applyFont="1" applyFill="1" applyAlignment="1" applyProtection="1">
      <alignment horizontal="right"/>
      <protection hidden="1"/>
    </xf>
    <xf numFmtId="168" fontId="6" fillId="0" borderId="0" xfId="9" applyNumberFormat="1" applyFont="1" applyFill="1" applyBorder="1" applyAlignment="1" applyProtection="1">
      <alignment horizontal="right"/>
      <protection hidden="1"/>
    </xf>
    <xf numFmtId="44" fontId="4" fillId="0" borderId="17" xfId="2" applyNumberFormat="1" applyFont="1" applyBorder="1" applyAlignment="1" applyProtection="1">
      <alignment horizontal="right" vertical="center"/>
      <protection hidden="1"/>
    </xf>
    <xf numFmtId="0" fontId="4" fillId="0" borderId="1" xfId="2" applyFont="1" applyBorder="1" applyAlignment="1" applyProtection="1">
      <alignment vertical="center"/>
      <protection hidden="1"/>
    </xf>
    <xf numFmtId="164" fontId="10" fillId="2" borderId="0" xfId="0" applyNumberFormat="1" applyFont="1" applyFill="1" applyAlignment="1" applyProtection="1">
      <alignment horizontal="right"/>
      <protection hidden="1"/>
    </xf>
    <xf numFmtId="164" fontId="4" fillId="4" borderId="2" xfId="2" applyNumberFormat="1" applyFont="1" applyFill="1" applyBorder="1" applyAlignment="1" applyProtection="1">
      <alignment horizontal="right" vertical="center"/>
      <protection locked="0"/>
    </xf>
    <xf numFmtId="0" fontId="4" fillId="0" borderId="17" xfId="2" quotePrefix="1" applyFont="1" applyBorder="1" applyAlignment="1" applyProtection="1">
      <alignment vertical="center" wrapText="1"/>
      <protection hidden="1"/>
    </xf>
    <xf numFmtId="164" fontId="4" fillId="4" borderId="17" xfId="2" applyNumberFormat="1" applyFont="1" applyFill="1" applyBorder="1" applyAlignment="1" applyProtection="1">
      <alignment vertical="center"/>
      <protection locked="0"/>
    </xf>
    <xf numFmtId="1" fontId="4" fillId="4" borderId="17" xfId="4" applyNumberFormat="1" applyFont="1" applyFill="1" applyBorder="1" applyAlignment="1" applyProtection="1">
      <alignment horizontal="center" vertical="center"/>
      <protection locked="0"/>
    </xf>
    <xf numFmtId="0" fontId="4" fillId="0" borderId="2" xfId="2" quotePrefix="1" applyFont="1" applyBorder="1" applyAlignment="1" applyProtection="1">
      <alignment vertical="center" wrapText="1"/>
      <protection hidden="1"/>
    </xf>
    <xf numFmtId="164" fontId="4" fillId="4" borderId="2" xfId="2" applyNumberFormat="1" applyFont="1" applyFill="1" applyBorder="1" applyAlignment="1" applyProtection="1">
      <alignment vertical="center"/>
      <protection locked="0"/>
    </xf>
    <xf numFmtId="1" fontId="4" fillId="4" borderId="2" xfId="4" applyNumberFormat="1" applyFont="1" applyFill="1" applyBorder="1" applyAlignment="1" applyProtection="1">
      <alignment horizontal="center" vertical="center"/>
      <protection locked="0"/>
    </xf>
    <xf numFmtId="0" fontId="0" fillId="0" borderId="0" xfId="0" applyProtection="1">
      <protection hidden="1"/>
    </xf>
    <xf numFmtId="1" fontId="4" fillId="0" borderId="0" xfId="0" applyNumberFormat="1" applyFont="1" applyAlignment="1" applyProtection="1">
      <alignment horizontal="left" vertical="top" wrapText="1"/>
      <protection hidden="1"/>
    </xf>
    <xf numFmtId="171" fontId="6" fillId="4" borderId="2" xfId="11" applyNumberFormat="1" applyFont="1" applyFill="1" applyBorder="1" applyAlignment="1" applyProtection="1">
      <protection locked="0"/>
    </xf>
    <xf numFmtId="0" fontId="35" fillId="0" borderId="0" xfId="0" applyFont="1" applyProtection="1">
      <protection hidden="1"/>
    </xf>
    <xf numFmtId="176" fontId="0" fillId="0" borderId="0" xfId="0" applyNumberFormat="1" applyProtection="1">
      <protection hidden="1"/>
    </xf>
    <xf numFmtId="176" fontId="0" fillId="3" borderId="0" xfId="0" applyNumberFormat="1" applyFill="1" applyProtection="1">
      <protection hidden="1"/>
    </xf>
    <xf numFmtId="173" fontId="0" fillId="0" borderId="0" xfId="0" applyNumberFormat="1" applyProtection="1">
      <protection hidden="1"/>
    </xf>
    <xf numFmtId="0" fontId="31" fillId="0" borderId="0" xfId="0" applyFont="1" applyProtection="1">
      <protection hidden="1"/>
    </xf>
    <xf numFmtId="168" fontId="6" fillId="3" borderId="21" xfId="9" applyNumberFormat="1" applyFont="1" applyFill="1" applyBorder="1" applyAlignment="1" applyProtection="1">
      <alignment horizontal="right"/>
      <protection hidden="1"/>
    </xf>
    <xf numFmtId="0" fontId="31" fillId="0" borderId="1" xfId="0" applyFont="1" applyBorder="1" applyProtection="1">
      <protection hidden="1"/>
    </xf>
    <xf numFmtId="0" fontId="10" fillId="0" borderId="1" xfId="0" applyFont="1" applyBorder="1" applyProtection="1">
      <protection hidden="1"/>
    </xf>
    <xf numFmtId="0" fontId="31" fillId="0" borderId="9" xfId="0" applyFont="1" applyBorder="1" applyProtection="1">
      <protection hidden="1"/>
    </xf>
    <xf numFmtId="171" fontId="6" fillId="3" borderId="2" xfId="9" applyNumberFormat="1"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24" fillId="0" borderId="0" xfId="0" applyFont="1" applyProtection="1">
      <protection hidden="1"/>
    </xf>
    <xf numFmtId="0" fontId="5" fillId="2" borderId="0" xfId="0" applyFont="1" applyFill="1" applyProtection="1">
      <protection hidden="1"/>
    </xf>
    <xf numFmtId="0" fontId="16" fillId="2" borderId="0" xfId="0" applyFont="1" applyFill="1" applyProtection="1">
      <protection hidden="1"/>
    </xf>
    <xf numFmtId="0" fontId="7" fillId="2" borderId="0" xfId="0" applyFont="1" applyFill="1" applyProtection="1">
      <protection hidden="1"/>
    </xf>
    <xf numFmtId="0" fontId="36" fillId="2" borderId="0" xfId="0" applyFont="1" applyFill="1" applyProtection="1">
      <protection hidden="1"/>
    </xf>
    <xf numFmtId="0" fontId="37" fillId="2" borderId="0" xfId="0" applyFont="1" applyFill="1" applyAlignment="1" applyProtection="1">
      <alignment vertical="center"/>
      <protection hidden="1"/>
    </xf>
    <xf numFmtId="1" fontId="38" fillId="0" borderId="1" xfId="0" applyNumberFormat="1" applyFont="1" applyBorder="1" applyProtection="1">
      <protection hidden="1"/>
    </xf>
    <xf numFmtId="166" fontId="24" fillId="0" borderId="0" xfId="7" applyFont="1" applyAlignment="1" applyProtection="1">
      <alignment horizontal="left"/>
      <protection hidden="1"/>
    </xf>
    <xf numFmtId="0" fontId="16" fillId="0" borderId="0" xfId="0" applyFont="1" applyAlignment="1" applyProtection="1">
      <alignment wrapText="1"/>
      <protection hidden="1"/>
    </xf>
    <xf numFmtId="178" fontId="39" fillId="5" borderId="2" xfId="7" quotePrefix="1" applyNumberFormat="1"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3" fontId="39" fillId="3" borderId="2" xfId="0" quotePrefix="1" applyNumberFormat="1" applyFont="1" applyFill="1" applyBorder="1" applyAlignment="1" applyProtection="1">
      <alignment horizontal="right" vertical="center" wrapText="1"/>
      <protection hidden="1"/>
    </xf>
    <xf numFmtId="179" fontId="39" fillId="0" borderId="3" xfId="0" applyNumberFormat="1" applyFont="1" applyBorder="1" applyAlignment="1" applyProtection="1">
      <alignment horizontal="right" vertical="center"/>
      <protection hidden="1"/>
    </xf>
    <xf numFmtId="179" fontId="39" fillId="0" borderId="4" xfId="0" applyNumberFormat="1" applyFont="1" applyBorder="1" applyAlignment="1" applyProtection="1">
      <alignment horizontal="left" vertical="center"/>
      <protection hidden="1"/>
    </xf>
    <xf numFmtId="180" fontId="16" fillId="7" borderId="2" xfId="8" applyNumberFormat="1" applyFont="1" applyFill="1" applyBorder="1" applyAlignment="1" applyProtection="1">
      <alignment horizontal="right" vertical="center" wrapText="1"/>
      <protection locked="0"/>
    </xf>
    <xf numFmtId="0" fontId="16" fillId="0" borderId="3" xfId="0" applyFont="1" applyBorder="1" applyAlignment="1" applyProtection="1">
      <alignment horizontal="center" vertical="center"/>
      <protection hidden="1"/>
    </xf>
    <xf numFmtId="0" fontId="16" fillId="0" borderId="4" xfId="0" applyFont="1" applyBorder="1" applyAlignment="1" applyProtection="1">
      <alignment horizontal="right" vertical="center"/>
      <protection hidden="1"/>
    </xf>
    <xf numFmtId="3" fontId="16" fillId="0" borderId="2" xfId="0" applyNumberFormat="1" applyFont="1" applyBorder="1" applyAlignment="1" applyProtection="1">
      <alignment horizontal="right" vertical="center"/>
      <protection hidden="1"/>
    </xf>
    <xf numFmtId="181" fontId="41" fillId="0" borderId="2" xfId="0" applyNumberFormat="1" applyFont="1" applyBorder="1" applyAlignment="1" applyProtection="1">
      <alignment horizontal="right" vertical="center"/>
      <protection hidden="1"/>
    </xf>
    <xf numFmtId="0" fontId="40" fillId="0" borderId="3" xfId="0" applyFont="1" applyBorder="1" applyAlignment="1" applyProtection="1">
      <alignment horizontal="right" vertical="center"/>
      <protection hidden="1"/>
    </xf>
    <xf numFmtId="0" fontId="11" fillId="0" borderId="16" xfId="6" applyFont="1" applyBorder="1" applyAlignment="1" applyProtection="1">
      <alignment vertical="center"/>
      <protection hidden="1"/>
    </xf>
    <xf numFmtId="0" fontId="39" fillId="0" borderId="4" xfId="6" applyFont="1" applyBorder="1" applyAlignment="1" applyProtection="1">
      <alignment vertical="center"/>
      <protection hidden="1"/>
    </xf>
    <xf numFmtId="0" fontId="39" fillId="0" borderId="11" xfId="6" applyFont="1" applyBorder="1" applyAlignment="1" applyProtection="1">
      <alignment vertical="center"/>
      <protection hidden="1"/>
    </xf>
    <xf numFmtId="0" fontId="39" fillId="0" borderId="0" xfId="6" applyFont="1" applyAlignment="1" applyProtection="1">
      <alignment horizontal="left" vertical="center"/>
      <protection hidden="1"/>
    </xf>
    <xf numFmtId="0" fontId="40" fillId="0" borderId="0" xfId="0" applyFont="1" applyAlignment="1" applyProtection="1">
      <alignment horizontal="right" vertical="center"/>
      <protection hidden="1"/>
    </xf>
    <xf numFmtId="0" fontId="37" fillId="2" borderId="9" xfId="0" applyFont="1" applyFill="1" applyBorder="1" applyAlignment="1" applyProtection="1">
      <alignment horizontal="right" vertical="center" wrapText="1"/>
      <protection hidden="1"/>
    </xf>
    <xf numFmtId="0" fontId="39" fillId="0" borderId="0" xfId="0" applyFont="1" applyProtection="1">
      <protection hidden="1"/>
    </xf>
    <xf numFmtId="3" fontId="16"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left" vertical="center"/>
      <protection hidden="1"/>
    </xf>
    <xf numFmtId="0" fontId="37" fillId="2" borderId="11" xfId="0" applyFont="1" applyFill="1" applyBorder="1" applyAlignment="1" applyProtection="1">
      <alignment horizontal="center" vertical="center"/>
      <protection hidden="1"/>
    </xf>
    <xf numFmtId="0" fontId="37" fillId="2" borderId="0" xfId="0" applyFont="1" applyFill="1" applyAlignment="1" applyProtection="1">
      <alignment horizontal="center" vertical="center"/>
      <protection hidden="1"/>
    </xf>
    <xf numFmtId="0" fontId="16" fillId="0" borderId="2" xfId="0" applyFont="1" applyBorder="1" applyAlignment="1" applyProtection="1">
      <alignment horizontal="right" vertical="center"/>
      <protection hidden="1"/>
    </xf>
    <xf numFmtId="0" fontId="39" fillId="0" borderId="3" xfId="10" applyNumberFormat="1" applyFont="1" applyBorder="1" applyAlignment="1" applyProtection="1">
      <alignment vertical="center"/>
      <protection hidden="1"/>
    </xf>
    <xf numFmtId="0" fontId="42" fillId="3" borderId="0" xfId="0" applyFont="1" applyFill="1" applyProtection="1">
      <protection hidden="1"/>
    </xf>
    <xf numFmtId="0" fontId="43" fillId="3" borderId="0" xfId="0" applyFont="1" applyFill="1" applyProtection="1">
      <protection hidden="1"/>
    </xf>
    <xf numFmtId="0" fontId="43" fillId="3" borderId="0" xfId="0" applyFont="1" applyFill="1" applyAlignment="1" applyProtection="1">
      <alignment wrapText="1"/>
      <protection hidden="1"/>
    </xf>
    <xf numFmtId="0" fontId="45" fillId="3" borderId="0" xfId="0" applyFont="1" applyFill="1" applyAlignment="1" applyProtection="1">
      <alignment horizontal="left" vertical="center"/>
      <protection hidden="1"/>
    </xf>
    <xf numFmtId="0" fontId="43" fillId="3" borderId="0" xfId="0" applyFont="1" applyFill="1" applyAlignment="1" applyProtection="1">
      <alignment horizontal="center" vertical="center"/>
      <protection hidden="1"/>
    </xf>
    <xf numFmtId="166" fontId="43" fillId="3" borderId="0" xfId="7" applyFont="1" applyFill="1" applyBorder="1" applyAlignment="1" applyProtection="1">
      <alignment horizontal="right" vertical="center" wrapText="1"/>
      <protection hidden="1"/>
    </xf>
    <xf numFmtId="179" fontId="43" fillId="3" borderId="0" xfId="0" applyNumberFormat="1" applyFont="1" applyFill="1" applyAlignment="1" applyProtection="1">
      <alignment horizontal="right" vertical="center" wrapText="1"/>
      <protection hidden="1"/>
    </xf>
    <xf numFmtId="181" fontId="46" fillId="3" borderId="0" xfId="0" applyNumberFormat="1" applyFont="1" applyFill="1" applyAlignment="1" applyProtection="1">
      <alignment horizontal="right" vertical="center"/>
      <protection hidden="1"/>
    </xf>
    <xf numFmtId="1" fontId="46" fillId="3" borderId="0" xfId="0" applyNumberFormat="1" applyFont="1" applyFill="1" applyAlignment="1" applyProtection="1">
      <alignment horizontal="right" vertical="center"/>
      <protection hidden="1"/>
    </xf>
    <xf numFmtId="0" fontId="47" fillId="3" borderId="0" xfId="0" applyFont="1" applyFill="1" applyAlignment="1" applyProtection="1">
      <alignment vertical="center"/>
      <protection hidden="1"/>
    </xf>
    <xf numFmtId="0" fontId="48" fillId="3" borderId="0" xfId="0" applyFont="1" applyFill="1" applyAlignment="1" applyProtection="1">
      <alignment vertical="center"/>
      <protection hidden="1"/>
    </xf>
    <xf numFmtId="0" fontId="43" fillId="3" borderId="0" xfId="0" applyFont="1" applyFill="1" applyAlignment="1" applyProtection="1">
      <alignment vertical="center"/>
      <protection hidden="1"/>
    </xf>
    <xf numFmtId="0" fontId="45" fillId="3" borderId="0" xfId="0" applyFont="1" applyFill="1" applyAlignment="1" applyProtection="1">
      <alignment horizontal="left" vertical="center"/>
      <protection locked="0"/>
    </xf>
    <xf numFmtId="0" fontId="45" fillId="3" borderId="0" xfId="0" applyFont="1" applyFill="1" applyAlignment="1" applyProtection="1">
      <alignment horizontal="right" vertical="center"/>
      <protection locked="0"/>
    </xf>
    <xf numFmtId="0" fontId="43" fillId="3" borderId="0" xfId="0" applyFont="1" applyFill="1" applyProtection="1">
      <protection locked="0"/>
    </xf>
    <xf numFmtId="0" fontId="46" fillId="3" borderId="0" xfId="0" applyFont="1" applyFill="1" applyAlignment="1" applyProtection="1">
      <alignment horizontal="center" vertical="center"/>
      <protection locked="0"/>
    </xf>
    <xf numFmtId="178" fontId="46" fillId="3" borderId="0" xfId="7" applyNumberFormat="1" applyFont="1" applyFill="1" applyBorder="1" applyAlignment="1" applyProtection="1">
      <alignment horizontal="right" vertical="center"/>
      <protection locked="0"/>
    </xf>
    <xf numFmtId="179" fontId="46" fillId="3" borderId="0" xfId="0" applyNumberFormat="1" applyFont="1" applyFill="1" applyAlignment="1" applyProtection="1">
      <alignment horizontal="right" vertical="center"/>
      <protection locked="0"/>
    </xf>
    <xf numFmtId="181" fontId="46" fillId="3" borderId="0" xfId="0" applyNumberFormat="1" applyFont="1" applyFill="1" applyAlignment="1" applyProtection="1">
      <alignment horizontal="right" vertical="center"/>
      <protection locked="0"/>
    </xf>
    <xf numFmtId="0" fontId="45" fillId="3" borderId="0" xfId="0" applyFont="1" applyFill="1" applyAlignment="1" applyProtection="1">
      <alignment vertical="center"/>
      <protection locked="0"/>
    </xf>
    <xf numFmtId="167" fontId="43" fillId="3" borderId="0" xfId="8" applyFont="1" applyFill="1" applyBorder="1" applyAlignment="1" applyProtection="1">
      <alignment vertical="center"/>
      <protection locked="0"/>
    </xf>
    <xf numFmtId="167" fontId="45" fillId="3" borderId="0" xfId="8" applyFont="1" applyFill="1" applyBorder="1" applyAlignment="1" applyProtection="1">
      <alignment vertical="center"/>
      <protection locked="0"/>
    </xf>
    <xf numFmtId="0" fontId="43" fillId="3" borderId="0" xfId="0" applyFont="1" applyFill="1" applyAlignment="1" applyProtection="1">
      <alignment vertical="center" wrapText="1"/>
      <protection locked="0"/>
    </xf>
    <xf numFmtId="0" fontId="43" fillId="3" borderId="0" xfId="0" applyFont="1" applyFill="1" applyAlignment="1" applyProtection="1">
      <alignment vertical="center"/>
      <protection locked="0"/>
    </xf>
    <xf numFmtId="0" fontId="43" fillId="3" borderId="0" xfId="0" applyFont="1" applyFill="1" applyAlignment="1" applyProtection="1">
      <alignment wrapText="1"/>
      <protection locked="0"/>
    </xf>
    <xf numFmtId="2" fontId="43" fillId="3" borderId="0" xfId="0" applyNumberFormat="1" applyFont="1" applyFill="1" applyProtection="1">
      <protection locked="0"/>
    </xf>
    <xf numFmtId="167" fontId="43" fillId="3" borderId="0" xfId="8" applyFont="1" applyFill="1" applyBorder="1" applyAlignment="1" applyProtection="1">
      <alignment horizontal="right"/>
      <protection locked="0"/>
    </xf>
    <xf numFmtId="0" fontId="42" fillId="3" borderId="0" xfId="0" applyFont="1" applyFill="1" applyProtection="1">
      <protection locked="0"/>
    </xf>
    <xf numFmtId="0" fontId="43" fillId="3" borderId="0" xfId="0" applyFont="1" applyFill="1" applyAlignment="1" applyProtection="1">
      <alignment horizontal="center" vertical="center"/>
      <protection locked="0"/>
    </xf>
    <xf numFmtId="182" fontId="43" fillId="3" borderId="0" xfId="7" applyNumberFormat="1" applyFont="1" applyFill="1" applyBorder="1" applyAlignment="1" applyProtection="1">
      <alignment horizontal="right" vertical="center"/>
      <protection locked="0"/>
    </xf>
    <xf numFmtId="1" fontId="43" fillId="3" borderId="0" xfId="0" applyNumberFormat="1" applyFont="1" applyFill="1" applyAlignment="1" applyProtection="1">
      <alignment horizontal="right" vertical="center"/>
      <protection locked="0"/>
    </xf>
    <xf numFmtId="166" fontId="43" fillId="3" borderId="0" xfId="7" applyFont="1" applyFill="1" applyBorder="1" applyAlignment="1" applyProtection="1">
      <alignment horizontal="center" vertical="center"/>
      <protection locked="0"/>
    </xf>
    <xf numFmtId="0" fontId="43" fillId="3" borderId="0" xfId="0" applyFont="1" applyFill="1" applyAlignment="1" applyProtection="1">
      <alignment horizontal="right" vertical="center"/>
      <protection locked="0"/>
    </xf>
    <xf numFmtId="1" fontId="43" fillId="3" borderId="0" xfId="8" applyNumberFormat="1" applyFont="1" applyFill="1" applyBorder="1" applyAlignment="1" applyProtection="1">
      <alignment horizontal="center" vertical="center"/>
      <protection locked="0"/>
    </xf>
    <xf numFmtId="1" fontId="43" fillId="3" borderId="0" xfId="0" applyNumberFormat="1" applyFont="1" applyFill="1" applyAlignment="1" applyProtection="1">
      <alignment horizontal="center" vertical="center"/>
      <protection locked="0"/>
    </xf>
    <xf numFmtId="166" fontId="43" fillId="3" borderId="0" xfId="7" applyFont="1" applyFill="1" applyBorder="1" applyAlignment="1" applyProtection="1">
      <alignment horizontal="right" vertical="center"/>
      <protection locked="0"/>
    </xf>
    <xf numFmtId="0" fontId="42" fillId="3" borderId="0" xfId="0" applyFont="1" applyFill="1" applyAlignment="1" applyProtection="1">
      <alignment horizontal="center" vertical="center"/>
      <protection locked="0"/>
    </xf>
    <xf numFmtId="0" fontId="43" fillId="3" borderId="0" xfId="0" quotePrefix="1" applyFont="1" applyFill="1" applyAlignment="1" applyProtection="1">
      <alignment vertical="center"/>
      <protection locked="0"/>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10" fillId="2" borderId="2" xfId="0" applyFont="1" applyFill="1" applyBorder="1" applyAlignment="1" applyProtection="1">
      <alignment horizontal="right"/>
      <protection hidden="1"/>
    </xf>
    <xf numFmtId="0" fontId="18" fillId="0" borderId="0" xfId="0" applyFont="1" applyProtection="1">
      <protection hidden="1"/>
    </xf>
    <xf numFmtId="164" fontId="5" fillId="2" borderId="0" xfId="0" applyNumberFormat="1" applyFont="1" applyFill="1" applyProtection="1">
      <protection hidden="1"/>
    </xf>
    <xf numFmtId="0" fontId="19" fillId="0" borderId="0" xfId="0" applyFont="1" applyProtection="1">
      <protection hidden="1"/>
    </xf>
    <xf numFmtId="164" fontId="22" fillId="2" borderId="0" xfId="0" applyNumberFormat="1" applyFont="1" applyFill="1" applyProtection="1">
      <protection hidden="1"/>
    </xf>
    <xf numFmtId="1" fontId="10" fillId="2" borderId="0" xfId="0" applyNumberFormat="1" applyFont="1" applyFill="1" applyProtection="1">
      <protection hidden="1"/>
    </xf>
    <xf numFmtId="1" fontId="6" fillId="2" borderId="0" xfId="0" applyNumberFormat="1" applyFont="1" applyFill="1" applyProtection="1">
      <protection hidden="1"/>
    </xf>
    <xf numFmtId="1" fontId="29" fillId="0" borderId="0" xfId="0" applyNumberFormat="1" applyFont="1" applyProtection="1">
      <protection hidden="1"/>
    </xf>
    <xf numFmtId="164" fontId="10" fillId="2" borderId="9" xfId="0" applyNumberFormat="1" applyFont="1" applyFill="1" applyBorder="1" applyAlignment="1" applyProtection="1">
      <alignment horizontal="center"/>
      <protection hidden="1"/>
    </xf>
    <xf numFmtId="164" fontId="10" fillId="2" borderId="10" xfId="0" applyNumberFormat="1" applyFont="1" applyFill="1" applyBorder="1" applyAlignment="1" applyProtection="1">
      <alignment horizontal="center"/>
      <protection hidden="1"/>
    </xf>
    <xf numFmtId="164" fontId="10" fillId="2" borderId="11" xfId="0" applyNumberFormat="1" applyFont="1" applyFill="1" applyBorder="1" applyAlignment="1" applyProtection="1">
      <alignment horizontal="center"/>
      <protection hidden="1"/>
    </xf>
    <xf numFmtId="164" fontId="10" fillId="2" borderId="12" xfId="0" applyNumberFormat="1" applyFont="1" applyFill="1" applyBorder="1" applyAlignment="1" applyProtection="1">
      <alignment horizontal="center"/>
      <protection hidden="1"/>
    </xf>
    <xf numFmtId="1" fontId="10" fillId="2" borderId="3" xfId="0" applyNumberFormat="1" applyFont="1" applyFill="1" applyBorder="1" applyAlignment="1" applyProtection="1">
      <alignment horizontal="right"/>
      <protection hidden="1"/>
    </xf>
    <xf numFmtId="1" fontId="10" fillId="2" borderId="16" xfId="0" applyNumberFormat="1" applyFont="1" applyFill="1" applyBorder="1" applyAlignment="1" applyProtection="1">
      <alignment horizontal="right"/>
      <protection hidden="1"/>
    </xf>
    <xf numFmtId="1" fontId="10" fillId="2" borderId="2" xfId="0" applyNumberFormat="1" applyFont="1" applyFill="1" applyBorder="1" applyAlignment="1" applyProtection="1">
      <alignment horizontal="right"/>
      <protection hidden="1"/>
    </xf>
    <xf numFmtId="7" fontId="6" fillId="0" borderId="2" xfId="11" applyNumberFormat="1" applyFont="1" applyFill="1" applyBorder="1" applyAlignment="1" applyProtection="1">
      <protection hidden="1"/>
    </xf>
    <xf numFmtId="164" fontId="10" fillId="9" borderId="19" xfId="0" applyNumberFormat="1" applyFont="1" applyFill="1" applyBorder="1" applyProtection="1">
      <protection hidden="1"/>
    </xf>
    <xf numFmtId="0" fontId="10" fillId="2" borderId="11" xfId="0" applyFont="1" applyFill="1" applyBorder="1" applyAlignment="1" applyProtection="1">
      <alignment horizontal="center"/>
      <protection hidden="1"/>
    </xf>
    <xf numFmtId="0" fontId="10" fillId="2" borderId="11" xfId="0" applyFont="1" applyFill="1" applyBorder="1" applyAlignment="1" applyProtection="1">
      <alignment horizontal="left"/>
      <protection hidden="1"/>
    </xf>
    <xf numFmtId="0" fontId="12" fillId="3" borderId="2" xfId="0" applyFont="1" applyFill="1" applyBorder="1" applyAlignment="1" applyProtection="1">
      <alignment horizontal="left"/>
      <protection hidden="1"/>
    </xf>
    <xf numFmtId="164" fontId="10" fillId="2" borderId="12" xfId="0" applyNumberFormat="1" applyFont="1" applyFill="1" applyBorder="1" applyAlignment="1" applyProtection="1">
      <alignment horizontal="right"/>
      <protection hidden="1"/>
    </xf>
    <xf numFmtId="0" fontId="6" fillId="2" borderId="11" xfId="0" applyFont="1" applyFill="1" applyBorder="1" applyAlignment="1" applyProtection="1">
      <alignment horizontal="left"/>
      <protection hidden="1"/>
    </xf>
    <xf numFmtId="164" fontId="28" fillId="2" borderId="0" xfId="0" applyNumberFormat="1" applyFont="1" applyFill="1" applyAlignment="1" applyProtection="1">
      <alignment horizontal="center"/>
      <protection hidden="1"/>
    </xf>
    <xf numFmtId="164" fontId="28" fillId="2" borderId="0" xfId="0" applyNumberFormat="1" applyFont="1" applyFill="1" applyAlignment="1" applyProtection="1">
      <alignment horizontal="right"/>
      <protection hidden="1"/>
    </xf>
    <xf numFmtId="49" fontId="10" fillId="2" borderId="12" xfId="0" applyNumberFormat="1" applyFont="1" applyFill="1" applyBorder="1" applyAlignment="1" applyProtection="1">
      <alignment horizontal="right"/>
      <protection hidden="1"/>
    </xf>
    <xf numFmtId="164" fontId="28" fillId="2" borderId="18" xfId="0" applyNumberFormat="1" applyFont="1" applyFill="1" applyBorder="1" applyAlignment="1" applyProtection="1">
      <alignment horizontal="center"/>
      <protection hidden="1"/>
    </xf>
    <xf numFmtId="164" fontId="28" fillId="2" borderId="14"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protection hidden="1"/>
    </xf>
    <xf numFmtId="164" fontId="10" fillId="2" borderId="14" xfId="0" applyNumberFormat="1" applyFont="1" applyFill="1" applyBorder="1" applyAlignment="1" applyProtection="1">
      <alignment horizontal="right"/>
      <protection hidden="1"/>
    </xf>
    <xf numFmtId="0" fontId="6" fillId="0" borderId="17" xfId="0" applyFont="1" applyBorder="1" applyAlignment="1" applyProtection="1">
      <alignment horizontal="right"/>
      <protection hidden="1"/>
    </xf>
    <xf numFmtId="3" fontId="6" fillId="0" borderId="2" xfId="9" applyNumberFormat="1" applyFont="1" applyFill="1" applyBorder="1" applyAlignment="1" applyProtection="1">
      <protection hidden="1"/>
    </xf>
    <xf numFmtId="171" fontId="6" fillId="0" borderId="17" xfId="9" applyNumberFormat="1" applyFont="1" applyFill="1" applyBorder="1" applyAlignment="1" applyProtection="1">
      <alignment horizontal="right"/>
      <protection hidden="1"/>
    </xf>
    <xf numFmtId="44" fontId="6" fillId="0" borderId="17" xfId="12" applyNumberFormat="1" applyFont="1" applyFill="1" applyBorder="1" applyAlignment="1" applyProtection="1">
      <alignment horizontal="right"/>
      <protection hidden="1"/>
    </xf>
    <xf numFmtId="44" fontId="6" fillId="8" borderId="2" xfId="11" applyFont="1" applyFill="1" applyBorder="1" applyAlignment="1" applyProtection="1">
      <alignment horizontal="center"/>
      <protection hidden="1"/>
    </xf>
    <xf numFmtId="0" fontId="6" fillId="3" borderId="0" xfId="0" applyFont="1" applyFill="1" applyAlignment="1" applyProtection="1">
      <alignment horizontal="center"/>
      <protection hidden="1"/>
    </xf>
    <xf numFmtId="0" fontId="6" fillId="0" borderId="2" xfId="0" applyFont="1" applyBorder="1" applyAlignment="1" applyProtection="1">
      <alignment horizontal="right"/>
      <protection hidden="1"/>
    </xf>
    <xf numFmtId="0" fontId="4" fillId="0" borderId="2" xfId="0" applyFont="1" applyBorder="1" applyAlignment="1" applyProtection="1">
      <alignment horizontal="right"/>
      <protection hidden="1"/>
    </xf>
    <xf numFmtId="168" fontId="12" fillId="3" borderId="2" xfId="9" applyNumberFormat="1" applyFont="1" applyFill="1" applyBorder="1" applyAlignment="1" applyProtection="1">
      <alignment horizontal="right"/>
      <protection hidden="1"/>
    </xf>
    <xf numFmtId="0" fontId="27" fillId="0" borderId="0" xfId="0" applyFont="1" applyProtection="1">
      <protection hidden="1"/>
    </xf>
    <xf numFmtId="0" fontId="10" fillId="5" borderId="2" xfId="0" applyFont="1" applyFill="1" applyBorder="1" applyAlignment="1" applyProtection="1">
      <alignment horizontal="right"/>
      <protection hidden="1"/>
    </xf>
    <xf numFmtId="44" fontId="31" fillId="0" borderId="0" xfId="0" applyNumberFormat="1" applyFont="1" applyProtection="1">
      <protection hidden="1"/>
    </xf>
    <xf numFmtId="164" fontId="15" fillId="0" borderId="0" xfId="0" applyNumberFormat="1" applyFont="1" applyProtection="1">
      <protection hidden="1"/>
    </xf>
    <xf numFmtId="0" fontId="15" fillId="0" borderId="0" xfId="0" applyFont="1" applyProtection="1">
      <protection hidden="1"/>
    </xf>
    <xf numFmtId="0" fontId="26" fillId="0" borderId="0" xfId="0" applyFont="1" applyProtection="1">
      <protection hidden="1"/>
    </xf>
    <xf numFmtId="0" fontId="17" fillId="0" borderId="0" xfId="0" applyFont="1" applyProtection="1">
      <protection hidden="1"/>
    </xf>
    <xf numFmtId="0" fontId="10" fillId="2" borderId="3" xfId="0" applyFont="1" applyFill="1" applyBorder="1" applyProtection="1">
      <protection hidden="1"/>
    </xf>
    <xf numFmtId="0" fontId="6" fillId="3" borderId="2" xfId="0" applyFont="1" applyFill="1" applyBorder="1" applyAlignment="1" applyProtection="1">
      <alignment horizontal="right"/>
      <protection hidden="1"/>
    </xf>
    <xf numFmtId="170" fontId="6" fillId="3" borderId="2" xfId="9" applyNumberFormat="1" applyFont="1" applyFill="1" applyBorder="1" applyAlignment="1" applyProtection="1">
      <alignment horizontal="right"/>
      <protection hidden="1"/>
    </xf>
    <xf numFmtId="170" fontId="6" fillId="0" borderId="2" xfId="9" applyNumberFormat="1" applyFont="1" applyFill="1" applyBorder="1" applyAlignment="1" applyProtection="1">
      <alignment horizontal="right"/>
      <protection hidden="1"/>
    </xf>
    <xf numFmtId="0" fontId="10" fillId="3" borderId="2" xfId="0" applyFont="1" applyFill="1" applyBorder="1" applyAlignment="1" applyProtection="1">
      <alignment horizontal="right"/>
      <protection hidden="1"/>
    </xf>
    <xf numFmtId="175" fontId="6" fillId="8" borderId="2" xfId="11" applyNumberFormat="1" applyFont="1" applyFill="1" applyBorder="1" applyAlignment="1" applyProtection="1">
      <alignment horizontal="center"/>
      <protection hidden="1"/>
    </xf>
    <xf numFmtId="174" fontId="6" fillId="0" borderId="2" xfId="11" applyNumberFormat="1" applyFont="1" applyFill="1" applyBorder="1" applyAlignment="1" applyProtection="1">
      <protection hidden="1"/>
    </xf>
    <xf numFmtId="164" fontId="26" fillId="2" borderId="11" xfId="0" applyNumberFormat="1" applyFont="1" applyFill="1" applyBorder="1" applyAlignment="1" applyProtection="1">
      <alignment vertical="center"/>
      <protection hidden="1"/>
    </xf>
    <xf numFmtId="164" fontId="14" fillId="2" borderId="0" xfId="0" applyNumberFormat="1" applyFont="1" applyFill="1" applyAlignment="1" applyProtection="1">
      <alignment vertical="center"/>
      <protection hidden="1"/>
    </xf>
    <xf numFmtId="1" fontId="31" fillId="0" borderId="0" xfId="0" applyNumberFormat="1" applyFont="1" applyProtection="1">
      <protection hidden="1"/>
    </xf>
    <xf numFmtId="0" fontId="22" fillId="0" borderId="0" xfId="0" applyFont="1" applyProtection="1">
      <protection hidden="1"/>
    </xf>
    <xf numFmtId="0" fontId="6" fillId="0" borderId="0" xfId="2" applyFont="1" applyProtection="1">
      <protection hidden="1"/>
    </xf>
    <xf numFmtId="164" fontId="10" fillId="2" borderId="3" xfId="0" applyNumberFormat="1" applyFont="1" applyFill="1" applyBorder="1" applyProtection="1">
      <protection hidden="1"/>
    </xf>
    <xf numFmtId="0" fontId="10" fillId="2" borderId="4" xfId="2" applyFont="1" applyFill="1" applyBorder="1" applyAlignment="1" applyProtection="1">
      <alignment horizontal="right"/>
      <protection hidden="1"/>
    </xf>
    <xf numFmtId="0" fontId="10" fillId="0" borderId="0" xfId="0" applyFont="1" applyAlignment="1" applyProtection="1">
      <alignment horizontal="right"/>
      <protection hidden="1"/>
    </xf>
    <xf numFmtId="173" fontId="6" fillId="0" borderId="0" xfId="2" applyNumberFormat="1" applyFont="1" applyProtection="1">
      <protection hidden="1"/>
    </xf>
    <xf numFmtId="0" fontId="6" fillId="0" borderId="3" xfId="2" quotePrefix="1" applyFont="1" applyBorder="1" applyProtection="1">
      <protection hidden="1"/>
    </xf>
    <xf numFmtId="43" fontId="31" fillId="0" borderId="0" xfId="0" applyNumberFormat="1" applyFont="1" applyProtection="1">
      <protection hidden="1"/>
    </xf>
    <xf numFmtId="0" fontId="10" fillId="0" borderId="0" xfId="0" applyFont="1" applyAlignment="1" applyProtection="1">
      <alignment horizontal="left"/>
      <protection hidden="1"/>
    </xf>
    <xf numFmtId="43" fontId="31" fillId="0" borderId="0" xfId="9" applyFont="1" applyBorder="1" applyProtection="1">
      <protection hidden="1"/>
    </xf>
    <xf numFmtId="1" fontId="10" fillId="2" borderId="4" xfId="0" applyNumberFormat="1" applyFont="1" applyFill="1" applyBorder="1" applyAlignment="1" applyProtection="1">
      <alignment horizontal="right"/>
      <protection hidden="1"/>
    </xf>
    <xf numFmtId="0" fontId="6" fillId="0" borderId="3" xfId="0" applyFont="1" applyBorder="1" applyAlignment="1" applyProtection="1">
      <alignment horizontal="right"/>
      <protection hidden="1"/>
    </xf>
    <xf numFmtId="164" fontId="6" fillId="0" borderId="0" xfId="2" applyNumberFormat="1" applyFont="1" applyAlignment="1" applyProtection="1">
      <alignment horizontal="right"/>
      <protection hidden="1"/>
    </xf>
    <xf numFmtId="0" fontId="10" fillId="0" borderId="1" xfId="2" applyFont="1" applyBorder="1" applyProtection="1">
      <protection hidden="1"/>
    </xf>
    <xf numFmtId="164" fontId="6" fillId="0" borderId="1" xfId="2" applyNumberFormat="1" applyFont="1" applyBorder="1" applyProtection="1">
      <protection hidden="1"/>
    </xf>
    <xf numFmtId="164" fontId="6" fillId="0" borderId="0" xfId="2" applyNumberFormat="1" applyFont="1" applyProtection="1">
      <protection hidden="1"/>
    </xf>
    <xf numFmtId="0" fontId="26" fillId="2" borderId="0" xfId="0" applyFont="1" applyFill="1" applyAlignment="1" applyProtection="1">
      <alignment horizontal="left" vertical="center"/>
      <protection hidden="1"/>
    </xf>
    <xf numFmtId="164" fontId="28" fillId="2" borderId="0" xfId="0" applyNumberFormat="1" applyFont="1" applyFill="1" applyAlignment="1" applyProtection="1">
      <alignment horizontal="right" wrapText="1"/>
      <protection hidden="1"/>
    </xf>
    <xf numFmtId="164" fontId="28" fillId="2" borderId="13" xfId="0" applyNumberFormat="1" applyFont="1" applyFill="1" applyBorder="1" applyAlignment="1" applyProtection="1">
      <alignment horizontal="right" wrapText="1"/>
      <protection hidden="1"/>
    </xf>
    <xf numFmtId="0" fontId="10" fillId="2" borderId="11" xfId="0" applyFont="1" applyFill="1" applyBorder="1" applyAlignment="1" applyProtection="1">
      <alignment horizontal="right"/>
      <protection hidden="1"/>
    </xf>
    <xf numFmtId="0" fontId="27" fillId="0" borderId="0" xfId="2" applyFont="1"/>
    <xf numFmtId="0" fontId="27" fillId="6" borderId="0" xfId="2" applyFont="1" applyFill="1"/>
    <xf numFmtId="1" fontId="5" fillId="2" borderId="0" xfId="0" applyNumberFormat="1" applyFont="1" applyFill="1"/>
    <xf numFmtId="0" fontId="10" fillId="2" borderId="0" xfId="0" applyFont="1" applyFill="1"/>
    <xf numFmtId="164" fontId="10" fillId="2" borderId="0" xfId="0" applyNumberFormat="1" applyFont="1" applyFill="1"/>
    <xf numFmtId="1" fontId="7" fillId="2" borderId="0" xfId="0" applyNumberFormat="1" applyFont="1" applyFill="1"/>
    <xf numFmtId="0" fontId="9" fillId="2" borderId="0" xfId="0" applyFont="1" applyFill="1"/>
    <xf numFmtId="1" fontId="10" fillId="2" borderId="0" xfId="0" applyNumberFormat="1" applyFont="1" applyFill="1" applyAlignment="1">
      <alignment horizontal="left" vertical="top"/>
    </xf>
    <xf numFmtId="0" fontId="11" fillId="2" borderId="0" xfId="0" applyFont="1" applyFill="1"/>
    <xf numFmtId="3" fontId="10" fillId="2" borderId="0" xfId="0" applyNumberFormat="1" applyFont="1" applyFill="1" applyAlignment="1">
      <alignment horizontal="right"/>
    </xf>
    <xf numFmtId="1" fontId="10" fillId="2" borderId="0" xfId="0" applyNumberFormat="1" applyFont="1" applyFill="1" applyAlignment="1">
      <alignment horizontal="right"/>
    </xf>
    <xf numFmtId="164" fontId="10" fillId="2" borderId="0" xfId="0" applyNumberFormat="1" applyFont="1" applyFill="1" applyAlignment="1">
      <alignment horizontal="right"/>
    </xf>
    <xf numFmtId="0" fontId="4" fillId="0" borderId="0" xfId="2" applyFont="1"/>
    <xf numFmtId="0" fontId="28" fillId="0" borderId="1" xfId="2" applyFont="1" applyBorder="1"/>
    <xf numFmtId="164" fontId="4" fillId="0" borderId="1" xfId="2" applyNumberFormat="1" applyFont="1" applyBorder="1"/>
    <xf numFmtId="169" fontId="4" fillId="0" borderId="1" xfId="3" applyNumberFormat="1" applyFont="1" applyFill="1" applyBorder="1" applyProtection="1"/>
    <xf numFmtId="168" fontId="4" fillId="0" borderId="1" xfId="3" applyNumberFormat="1" applyFont="1" applyFill="1" applyBorder="1" applyAlignment="1" applyProtection="1">
      <alignment horizontal="center"/>
    </xf>
    <xf numFmtId="0" fontId="28" fillId="0" borderId="0" xfId="2" applyFont="1"/>
    <xf numFmtId="164" fontId="4" fillId="0" borderId="0" xfId="2" applyNumberFormat="1" applyFont="1" applyAlignment="1">
      <alignment horizontal="right"/>
    </xf>
    <xf numFmtId="0" fontId="4" fillId="0" borderId="0" xfId="2" applyFont="1" applyAlignment="1">
      <alignment horizontal="right"/>
    </xf>
    <xf numFmtId="0" fontId="32" fillId="0" borderId="0" xfId="2" applyFont="1"/>
    <xf numFmtId="164" fontId="26" fillId="2" borderId="8" xfId="0" applyNumberFormat="1" applyFont="1" applyFill="1" applyBorder="1"/>
    <xf numFmtId="164" fontId="10" fillId="2" borderId="9" xfId="0" applyNumberFormat="1" applyFont="1" applyFill="1" applyBorder="1"/>
    <xf numFmtId="164" fontId="10" fillId="2" borderId="10" xfId="0" applyNumberFormat="1" applyFont="1" applyFill="1" applyBorder="1"/>
    <xf numFmtId="164" fontId="10" fillId="2" borderId="11" xfId="0" applyNumberFormat="1" applyFont="1" applyFill="1" applyBorder="1"/>
    <xf numFmtId="164" fontId="10" fillId="2" borderId="12" xfId="0" applyNumberFormat="1" applyFont="1" applyFill="1" applyBorder="1"/>
    <xf numFmtId="164" fontId="10" fillId="2" borderId="0" xfId="0" applyNumberFormat="1" applyFont="1" applyFill="1" applyAlignment="1">
      <alignment horizontal="right" wrapText="1"/>
    </xf>
    <xf numFmtId="0" fontId="10" fillId="2" borderId="12" xfId="0" applyFont="1" applyFill="1" applyBorder="1" applyAlignment="1">
      <alignment horizontal="right" wrapText="1"/>
    </xf>
    <xf numFmtId="0" fontId="4" fillId="0" borderId="3" xfId="2" quotePrefix="1" applyFont="1" applyBorder="1" applyAlignment="1">
      <alignment wrapText="1"/>
    </xf>
    <xf numFmtId="164" fontId="10" fillId="2" borderId="13" xfId="0" applyNumberFormat="1" applyFont="1" applyFill="1" applyBorder="1" applyAlignment="1">
      <alignment horizontal="right" vertical="center"/>
    </xf>
    <xf numFmtId="164" fontId="26" fillId="2" borderId="13" xfId="0" applyNumberFormat="1" applyFont="1" applyFill="1" applyBorder="1" applyAlignment="1">
      <alignment horizontal="right" vertical="center"/>
    </xf>
    <xf numFmtId="0" fontId="26" fillId="2" borderId="14" xfId="0" applyFont="1" applyFill="1" applyBorder="1" applyAlignment="1">
      <alignment horizontal="right" vertical="center"/>
    </xf>
    <xf numFmtId="164" fontId="26" fillId="5" borderId="19" xfId="0" applyNumberFormat="1" applyFont="1" applyFill="1" applyBorder="1" applyAlignment="1">
      <alignment vertical="center"/>
    </xf>
    <xf numFmtId="0" fontId="24" fillId="0" borderId="0" xfId="2" applyFont="1"/>
    <xf numFmtId="164" fontId="4" fillId="0" borderId="0" xfId="2" applyNumberFormat="1" applyFont="1"/>
    <xf numFmtId="169" fontId="4" fillId="0" borderId="0" xfId="3" applyNumberFormat="1" applyFont="1" applyFill="1" applyBorder="1" applyProtection="1"/>
    <xf numFmtId="164" fontId="26" fillId="2" borderId="0" xfId="0" applyNumberFormat="1" applyFont="1" applyFill="1"/>
    <xf numFmtId="0" fontId="28" fillId="2" borderId="0" xfId="2" applyFont="1" applyFill="1"/>
    <xf numFmtId="164" fontId="4" fillId="2" borderId="0" xfId="2" applyNumberFormat="1" applyFont="1" applyFill="1"/>
    <xf numFmtId="169" fontId="4" fillId="2" borderId="0" xfId="3" applyNumberFormat="1" applyFont="1" applyFill="1" applyBorder="1" applyProtection="1"/>
    <xf numFmtId="168" fontId="4" fillId="2" borderId="0" xfId="3" applyNumberFormat="1" applyFont="1" applyFill="1" applyBorder="1" applyAlignment="1" applyProtection="1">
      <alignment horizontal="center"/>
    </xf>
    <xf numFmtId="1" fontId="4" fillId="0" borderId="1" xfId="0" applyNumberFormat="1" applyFont="1" applyBorder="1"/>
    <xf numFmtId="1" fontId="4" fillId="0" borderId="1" xfId="0" applyNumberFormat="1" applyFont="1" applyBorder="1" applyAlignment="1">
      <alignment horizontal="right"/>
    </xf>
    <xf numFmtId="164" fontId="34" fillId="2" borderId="11" xfId="0" applyNumberFormat="1" applyFont="1" applyFill="1" applyBorder="1"/>
    <xf numFmtId="164" fontId="10" fillId="2" borderId="18" xfId="0" applyNumberFormat="1" applyFont="1" applyFill="1" applyBorder="1" applyAlignment="1">
      <alignment wrapText="1"/>
    </xf>
    <xf numFmtId="164" fontId="10" fillId="2" borderId="13" xfId="0" applyNumberFormat="1" applyFont="1" applyFill="1" applyBorder="1" applyAlignment="1">
      <alignment horizontal="right" wrapText="1"/>
    </xf>
    <xf numFmtId="164" fontId="10" fillId="2" borderId="13" xfId="0" applyNumberFormat="1" applyFont="1" applyFill="1" applyBorder="1" applyAlignment="1">
      <alignment horizontal="right" vertical="center" wrapText="1"/>
    </xf>
    <xf numFmtId="0" fontId="10" fillId="2" borderId="14" xfId="0" applyFont="1" applyFill="1" applyBorder="1" applyAlignment="1">
      <alignment horizontal="right" wrapText="1"/>
    </xf>
    <xf numFmtId="177" fontId="4" fillId="3" borderId="17" xfId="1" applyNumberFormat="1" applyFont="1" applyFill="1" applyBorder="1" applyAlignment="1" applyProtection="1">
      <alignment vertical="center"/>
    </xf>
    <xf numFmtId="164" fontId="10" fillId="9" borderId="19" xfId="0" applyNumberFormat="1" applyFont="1" applyFill="1" applyBorder="1" applyAlignment="1">
      <alignment horizontal="right" vertical="center"/>
    </xf>
    <xf numFmtId="0" fontId="4" fillId="0" borderId="17" xfId="2" quotePrefix="1" applyFont="1" applyBorder="1" applyAlignment="1">
      <alignment vertical="center" wrapText="1"/>
    </xf>
    <xf numFmtId="44" fontId="4" fillId="3" borderId="17" xfId="1" applyFont="1" applyFill="1" applyBorder="1" applyAlignment="1" applyProtection="1">
      <alignment vertical="center"/>
    </xf>
    <xf numFmtId="1" fontId="4" fillId="3" borderId="17" xfId="3" applyNumberFormat="1" applyFont="1" applyFill="1" applyBorder="1" applyAlignment="1" applyProtection="1">
      <alignment horizontal="center" vertical="center"/>
    </xf>
    <xf numFmtId="0" fontId="4" fillId="0" borderId="2" xfId="2" quotePrefix="1" applyFont="1" applyBorder="1" applyAlignment="1">
      <alignment vertical="center" wrapText="1"/>
    </xf>
    <xf numFmtId="1" fontId="4" fillId="3" borderId="2" xfId="3" applyNumberFormat="1" applyFont="1" applyFill="1" applyBorder="1" applyAlignment="1" applyProtection="1">
      <alignment horizontal="center" vertical="center"/>
    </xf>
    <xf numFmtId="0" fontId="24" fillId="0" borderId="1" xfId="2" applyFont="1" applyBorder="1"/>
    <xf numFmtId="0" fontId="18" fillId="0" borderId="0" xfId="0" applyFont="1"/>
    <xf numFmtId="0" fontId="4" fillId="0" borderId="0" xfId="0" applyFont="1"/>
    <xf numFmtId="0" fontId="16" fillId="0" borderId="0" xfId="0" applyFont="1"/>
    <xf numFmtId="164" fontId="16" fillId="0" borderId="0" xfId="0" applyNumberFormat="1" applyFont="1"/>
    <xf numFmtId="164" fontId="17" fillId="0" borderId="0" xfId="0" applyNumberFormat="1" applyFont="1"/>
    <xf numFmtId="1" fontId="5" fillId="2" borderId="0" xfId="0" applyNumberFormat="1" applyFont="1" applyFill="1" applyAlignment="1">
      <alignment horizontal="left"/>
    </xf>
    <xf numFmtId="0" fontId="5" fillId="2" borderId="0" xfId="0" applyFont="1" applyFill="1"/>
    <xf numFmtId="164" fontId="5" fillId="2" borderId="0" xfId="0" applyNumberFormat="1" applyFont="1" applyFill="1"/>
    <xf numFmtId="0" fontId="19" fillId="0" borderId="0" xfId="0" applyFont="1"/>
    <xf numFmtId="1" fontId="7" fillId="2" borderId="0" xfId="0" applyNumberFormat="1" applyFont="1" applyFill="1" applyAlignment="1">
      <alignment horizontal="left"/>
    </xf>
    <xf numFmtId="0" fontId="21" fillId="0" borderId="0" xfId="0" applyFont="1"/>
    <xf numFmtId="1" fontId="9" fillId="2" borderId="0" xfId="0" applyNumberFormat="1" applyFont="1" applyFill="1" applyAlignment="1">
      <alignment horizontal="left"/>
    </xf>
    <xf numFmtId="164" fontId="22" fillId="2" borderId="0" xfId="0" applyNumberFormat="1" applyFont="1" applyFill="1"/>
    <xf numFmtId="0" fontId="31" fillId="0" borderId="0" xfId="0" applyFont="1"/>
    <xf numFmtId="1" fontId="10" fillId="2" borderId="0" xfId="0" applyNumberFormat="1" applyFont="1" applyFill="1"/>
    <xf numFmtId="1" fontId="6" fillId="2" borderId="0" xfId="0" applyNumberFormat="1" applyFont="1" applyFill="1"/>
    <xf numFmtId="3" fontId="22" fillId="2" borderId="0" xfId="0" applyNumberFormat="1" applyFont="1" applyFill="1" applyAlignment="1">
      <alignment horizontal="right"/>
    </xf>
    <xf numFmtId="1" fontId="22" fillId="2" borderId="0" xfId="0" applyNumberFormat="1" applyFont="1" applyFill="1" applyAlignment="1">
      <alignment horizontal="right"/>
    </xf>
    <xf numFmtId="164" fontId="22" fillId="2" borderId="0" xfId="0" applyNumberFormat="1" applyFont="1" applyFill="1" applyAlignment="1">
      <alignment horizontal="right"/>
    </xf>
    <xf numFmtId="1" fontId="4" fillId="0" borderId="0" xfId="0" applyNumberFormat="1" applyFont="1"/>
    <xf numFmtId="1" fontId="24" fillId="0" borderId="0" xfId="0" applyNumberFormat="1" applyFont="1"/>
    <xf numFmtId="0" fontId="26" fillId="2" borderId="8" xfId="0" applyFont="1" applyFill="1" applyBorder="1" applyAlignment="1">
      <alignment horizontal="left" vertical="center"/>
    </xf>
    <xf numFmtId="0" fontId="26" fillId="2" borderId="11" xfId="0" applyFont="1" applyFill="1" applyBorder="1"/>
    <xf numFmtId="0" fontId="25" fillId="2" borderId="11" xfId="0" applyFont="1" applyFill="1" applyBorder="1" applyAlignment="1">
      <alignment horizontal="right" vertical="center"/>
    </xf>
    <xf numFmtId="0" fontId="10" fillId="2" borderId="3" xfId="0" applyFont="1" applyFill="1" applyBorder="1" applyAlignment="1">
      <alignment horizontal="right"/>
    </xf>
    <xf numFmtId="0" fontId="10" fillId="2" borderId="16" xfId="0" applyFont="1" applyFill="1" applyBorder="1" applyAlignment="1">
      <alignment horizontal="right"/>
    </xf>
    <xf numFmtId="0" fontId="10" fillId="2" borderId="4" xfId="0" applyFont="1" applyFill="1" applyBorder="1" applyAlignment="1">
      <alignment horizontal="right"/>
    </xf>
    <xf numFmtId="0" fontId="10" fillId="2" borderId="2" xfId="0" applyFont="1" applyFill="1" applyBorder="1" applyAlignment="1">
      <alignment horizontal="right"/>
    </xf>
    <xf numFmtId="0" fontId="10" fillId="2" borderId="15" xfId="0" applyFont="1" applyFill="1" applyBorder="1" applyAlignment="1">
      <alignment horizontal="right" vertical="center"/>
    </xf>
    <xf numFmtId="164" fontId="6" fillId="0" borderId="3" xfId="0" applyNumberFormat="1" applyFont="1" applyBorder="1"/>
    <xf numFmtId="164" fontId="6" fillId="0" borderId="16" xfId="0" applyNumberFormat="1" applyFont="1" applyBorder="1"/>
    <xf numFmtId="164" fontId="6" fillId="0" borderId="13" xfId="0" applyNumberFormat="1" applyFont="1" applyBorder="1"/>
    <xf numFmtId="0" fontId="6" fillId="2" borderId="15" xfId="0" applyFont="1" applyFill="1" applyBorder="1" applyAlignment="1">
      <alignment horizontal="right" vertical="center"/>
    </xf>
    <xf numFmtId="168" fontId="6" fillId="3" borderId="2" xfId="9" applyNumberFormat="1" applyFont="1" applyFill="1" applyBorder="1" applyProtection="1"/>
    <xf numFmtId="1" fontId="29" fillId="0" borderId="0" xfId="0" applyNumberFormat="1" applyFont="1"/>
    <xf numFmtId="1" fontId="4" fillId="0" borderId="0" xfId="0" applyNumberFormat="1" applyFont="1" applyAlignment="1">
      <alignment horizontal="left" vertical="top" wrapText="1"/>
    </xf>
    <xf numFmtId="0" fontId="32" fillId="0" borderId="0" xfId="2" applyFont="1" applyAlignment="1">
      <alignment vertical="center"/>
    </xf>
    <xf numFmtId="0" fontId="26" fillId="2" borderId="0" xfId="0" applyFont="1" applyFill="1" applyAlignment="1">
      <alignment horizontal="left" vertical="center"/>
    </xf>
    <xf numFmtId="0" fontId="10" fillId="0" borderId="0" xfId="0" applyFont="1"/>
    <xf numFmtId="164" fontId="10" fillId="2" borderId="8" xfId="0" applyNumberFormat="1" applyFont="1" applyFill="1" applyBorder="1" applyAlignment="1">
      <alignment horizontal="left" vertical="center"/>
    </xf>
    <xf numFmtId="164" fontId="10" fillId="2" borderId="9" xfId="0" applyNumberFormat="1" applyFont="1" applyFill="1" applyBorder="1" applyAlignment="1">
      <alignment horizontal="center"/>
    </xf>
    <xf numFmtId="164" fontId="10" fillId="2" borderId="10" xfId="0" applyNumberFormat="1" applyFont="1" applyFill="1" applyBorder="1" applyAlignment="1">
      <alignment horizontal="center"/>
    </xf>
    <xf numFmtId="164" fontId="10" fillId="2" borderId="11" xfId="0" applyNumberFormat="1" applyFont="1" applyFill="1" applyBorder="1" applyAlignment="1">
      <alignment horizontal="center"/>
    </xf>
    <xf numFmtId="164" fontId="10" fillId="2" borderId="0" xfId="0" applyNumberFormat="1" applyFont="1" applyFill="1" applyAlignment="1">
      <alignment horizontal="center"/>
    </xf>
    <xf numFmtId="164" fontId="10" fillId="2" borderId="12" xfId="0" applyNumberFormat="1" applyFont="1" applyFill="1" applyBorder="1" applyAlignment="1">
      <alignment horizontal="center"/>
    </xf>
    <xf numFmtId="164" fontId="10" fillId="2" borderId="18" xfId="0" applyNumberFormat="1" applyFont="1" applyFill="1" applyBorder="1" applyAlignment="1">
      <alignment vertical="center"/>
    </xf>
    <xf numFmtId="164" fontId="10" fillId="2" borderId="13" xfId="0" applyNumberFormat="1" applyFont="1" applyFill="1" applyBorder="1" applyAlignment="1">
      <alignment vertical="center"/>
    </xf>
    <xf numFmtId="164" fontId="10" fillId="2" borderId="0" xfId="0" applyNumberFormat="1" applyFont="1" applyFill="1" applyAlignment="1">
      <alignment vertical="center"/>
    </xf>
    <xf numFmtId="164" fontId="10" fillId="2" borderId="12" xfId="0" applyNumberFormat="1" applyFont="1" applyFill="1" applyBorder="1" applyAlignment="1">
      <alignment vertical="center"/>
    </xf>
    <xf numFmtId="173" fontId="10" fillId="0" borderId="2" xfId="0" applyNumberFormat="1" applyFont="1" applyBorder="1"/>
    <xf numFmtId="173" fontId="10" fillId="0" borderId="16" xfId="0" applyNumberFormat="1" applyFont="1" applyBorder="1"/>
    <xf numFmtId="164" fontId="10" fillId="2" borderId="14" xfId="0" applyNumberFormat="1" applyFont="1" applyFill="1" applyBorder="1" applyAlignment="1">
      <alignment vertical="center"/>
    </xf>
    <xf numFmtId="1" fontId="10" fillId="2" borderId="3" xfId="0" applyNumberFormat="1" applyFont="1" applyFill="1" applyBorder="1" applyAlignment="1">
      <alignment horizontal="right"/>
    </xf>
    <xf numFmtId="1" fontId="10" fillId="2" borderId="16" xfId="0" applyNumberFormat="1" applyFont="1" applyFill="1" applyBorder="1" applyAlignment="1">
      <alignment horizontal="right"/>
    </xf>
    <xf numFmtId="1" fontId="10" fillId="2" borderId="2" xfId="0" applyNumberFormat="1" applyFont="1" applyFill="1" applyBorder="1" applyAlignment="1">
      <alignment horizontal="right"/>
    </xf>
    <xf numFmtId="164" fontId="10" fillId="2" borderId="15" xfId="0" applyNumberFormat="1" applyFont="1" applyFill="1" applyBorder="1" applyAlignment="1">
      <alignment horizontal="right" vertical="center"/>
    </xf>
    <xf numFmtId="7" fontId="6" fillId="0" borderId="2" xfId="11" applyNumberFormat="1" applyFont="1" applyFill="1" applyBorder="1" applyAlignment="1" applyProtection="1"/>
    <xf numFmtId="164" fontId="10" fillId="2" borderId="17" xfId="0" applyNumberFormat="1" applyFont="1" applyFill="1" applyBorder="1" applyAlignment="1">
      <alignment horizontal="right" vertical="center"/>
    </xf>
    <xf numFmtId="164" fontId="10" fillId="9" borderId="19" xfId="0" applyNumberFormat="1" applyFont="1" applyFill="1" applyBorder="1"/>
    <xf numFmtId="164" fontId="10" fillId="2" borderId="11" xfId="0" applyNumberFormat="1" applyFont="1" applyFill="1" applyBorder="1" applyAlignment="1">
      <alignment horizontal="left" vertical="center"/>
    </xf>
    <xf numFmtId="176" fontId="10" fillId="0" borderId="2" xfId="0" applyNumberFormat="1" applyFont="1" applyBorder="1"/>
    <xf numFmtId="0" fontId="10" fillId="0" borderId="2" xfId="0" applyFont="1" applyBorder="1"/>
    <xf numFmtId="0" fontId="10" fillId="0" borderId="1" xfId="0" applyFont="1" applyBorder="1"/>
    <xf numFmtId="0" fontId="10" fillId="2" borderId="11" xfId="0" applyFont="1" applyFill="1" applyBorder="1" applyAlignment="1">
      <alignment horizontal="center"/>
    </xf>
    <xf numFmtId="0" fontId="10" fillId="2" borderId="0" xfId="0" applyFont="1" applyFill="1" applyAlignment="1">
      <alignment horizontal="right"/>
    </xf>
    <xf numFmtId="0" fontId="10" fillId="2" borderId="11" xfId="0" applyFont="1" applyFill="1" applyBorder="1" applyAlignment="1">
      <alignment horizontal="left"/>
    </xf>
    <xf numFmtId="0" fontId="10" fillId="2" borderId="13" xfId="0" applyFont="1" applyFill="1" applyBorder="1" applyAlignment="1">
      <alignment horizontal="right"/>
    </xf>
    <xf numFmtId="0" fontId="12" fillId="3" borderId="2" xfId="0" applyFont="1" applyFill="1" applyBorder="1" applyAlignment="1">
      <alignment horizontal="left"/>
    </xf>
    <xf numFmtId="164" fontId="10" fillId="2" borderId="12" xfId="0" applyNumberFormat="1" applyFont="1" applyFill="1" applyBorder="1" applyAlignment="1">
      <alignment horizontal="right"/>
    </xf>
    <xf numFmtId="0" fontId="6" fillId="2" borderId="11" xfId="0" applyFont="1" applyFill="1" applyBorder="1" applyAlignment="1">
      <alignment horizontal="left"/>
    </xf>
    <xf numFmtId="164" fontId="28" fillId="2" borderId="0" xfId="0" applyNumberFormat="1" applyFont="1" applyFill="1" applyAlignment="1">
      <alignment horizontal="center"/>
    </xf>
    <xf numFmtId="164" fontId="28" fillId="2" borderId="0" xfId="0" applyNumberFormat="1" applyFont="1" applyFill="1" applyAlignment="1">
      <alignment horizontal="right"/>
    </xf>
    <xf numFmtId="0" fontId="10" fillId="2" borderId="11" xfId="0" applyFont="1" applyFill="1" applyBorder="1" applyAlignment="1">
      <alignment horizontal="right"/>
    </xf>
    <xf numFmtId="49" fontId="10" fillId="2" borderId="12" xfId="0" applyNumberFormat="1" applyFont="1" applyFill="1" applyBorder="1" applyAlignment="1">
      <alignment horizontal="right"/>
    </xf>
    <xf numFmtId="0" fontId="10" fillId="2" borderId="18" xfId="0" applyFont="1" applyFill="1" applyBorder="1" applyAlignment="1">
      <alignment horizontal="right"/>
    </xf>
    <xf numFmtId="164" fontId="28" fillId="2" borderId="18" xfId="0" applyNumberFormat="1" applyFont="1" applyFill="1" applyBorder="1" applyAlignment="1">
      <alignment horizontal="center"/>
    </xf>
    <xf numFmtId="164" fontId="28" fillId="2" borderId="14" xfId="0" applyNumberFormat="1" applyFont="1" applyFill="1" applyBorder="1" applyAlignment="1">
      <alignment horizontal="center"/>
    </xf>
    <xf numFmtId="164" fontId="28" fillId="2" borderId="13" xfId="0" applyNumberFormat="1" applyFont="1" applyFill="1" applyBorder="1" applyAlignment="1">
      <alignment horizontal="right"/>
    </xf>
    <xf numFmtId="164" fontId="28" fillId="2" borderId="13" xfId="0" applyNumberFormat="1" applyFont="1" applyFill="1" applyBorder="1" applyAlignment="1">
      <alignment horizontal="right" wrapText="1"/>
    </xf>
    <xf numFmtId="164" fontId="10" fillId="2" borderId="14" xfId="0" applyNumberFormat="1" applyFont="1" applyFill="1" applyBorder="1" applyAlignment="1">
      <alignment horizontal="right"/>
    </xf>
    <xf numFmtId="0" fontId="6" fillId="0" borderId="17" xfId="0" applyFont="1" applyBorder="1" applyAlignment="1">
      <alignment horizontal="right"/>
    </xf>
    <xf numFmtId="3" fontId="6" fillId="0" borderId="2" xfId="9" applyNumberFormat="1" applyFont="1" applyFill="1" applyBorder="1" applyAlignment="1" applyProtection="1"/>
    <xf numFmtId="171" fontId="6" fillId="0" borderId="17" xfId="9" applyNumberFormat="1" applyFont="1" applyFill="1" applyBorder="1" applyAlignment="1" applyProtection="1">
      <alignment horizontal="right"/>
    </xf>
    <xf numFmtId="44" fontId="6" fillId="0" borderId="17" xfId="12" applyNumberFormat="1" applyFont="1" applyFill="1" applyBorder="1" applyAlignment="1" applyProtection="1">
      <alignment horizontal="right"/>
    </xf>
    <xf numFmtId="44" fontId="6" fillId="8" borderId="2" xfId="11" applyFont="1" applyFill="1" applyBorder="1" applyAlignment="1" applyProtection="1">
      <alignment horizontal="center"/>
    </xf>
    <xf numFmtId="0" fontId="6" fillId="3" borderId="0" xfId="0" applyFont="1" applyFill="1" applyAlignment="1">
      <alignment horizontal="center"/>
    </xf>
    <xf numFmtId="0" fontId="31" fillId="0" borderId="2" xfId="0" applyFont="1" applyBorder="1" applyAlignment="1">
      <alignment horizontal="right"/>
    </xf>
    <xf numFmtId="0" fontId="6" fillId="0" borderId="2" xfId="0" applyFont="1" applyBorder="1" applyAlignment="1">
      <alignment horizontal="right"/>
    </xf>
    <xf numFmtId="0" fontId="4" fillId="0" borderId="2" xfId="0" applyFont="1" applyBorder="1" applyAlignment="1">
      <alignment horizontal="right"/>
    </xf>
    <xf numFmtId="168" fontId="12" fillId="3" borderId="2" xfId="9" applyNumberFormat="1" applyFont="1" applyFill="1" applyBorder="1" applyAlignment="1" applyProtection="1">
      <alignment horizontal="right"/>
    </xf>
    <xf numFmtId="0" fontId="27" fillId="0" borderId="0" xfId="0" applyFont="1"/>
    <xf numFmtId="0" fontId="10" fillId="5" borderId="2" xfId="0" applyFont="1" applyFill="1" applyBorder="1" applyAlignment="1">
      <alignment horizontal="right"/>
    </xf>
    <xf numFmtId="44" fontId="31" fillId="0" borderId="0" xfId="0" applyNumberFormat="1" applyFont="1"/>
    <xf numFmtId="164" fontId="15" fillId="0" borderId="0" xfId="0" applyNumberFormat="1" applyFont="1"/>
    <xf numFmtId="0" fontId="15" fillId="0" borderId="0" xfId="0" applyFont="1"/>
    <xf numFmtId="0" fontId="26" fillId="0" borderId="0" xfId="0" applyFont="1"/>
    <xf numFmtId="0" fontId="17" fillId="0" borderId="0" xfId="0" applyFont="1"/>
    <xf numFmtId="0" fontId="10" fillId="2" borderId="3" xfId="0" applyFont="1" applyFill="1" applyBorder="1"/>
    <xf numFmtId="0" fontId="6" fillId="3" borderId="2" xfId="0" applyFont="1" applyFill="1" applyBorder="1" applyAlignment="1">
      <alignment horizontal="right"/>
    </xf>
    <xf numFmtId="170" fontId="6" fillId="3" borderId="2" xfId="9" applyNumberFormat="1" applyFont="1" applyFill="1" applyBorder="1" applyAlignment="1" applyProtection="1">
      <alignment horizontal="right"/>
    </xf>
    <xf numFmtId="0" fontId="10" fillId="3" borderId="2" xfId="0" applyFont="1" applyFill="1" applyBorder="1" applyAlignment="1">
      <alignment horizontal="right"/>
    </xf>
    <xf numFmtId="0" fontId="10" fillId="0" borderId="2" xfId="0" applyFont="1" applyBorder="1" applyAlignment="1">
      <alignment horizontal="right"/>
    </xf>
    <xf numFmtId="164" fontId="10" fillId="0" borderId="2" xfId="0" applyNumberFormat="1" applyFont="1" applyBorder="1"/>
    <xf numFmtId="164" fontId="10" fillId="0" borderId="0" xfId="0" applyNumberFormat="1" applyFont="1"/>
    <xf numFmtId="0" fontId="6" fillId="0" borderId="0" xfId="0" applyFont="1"/>
    <xf numFmtId="164" fontId="28" fillId="2" borderId="0" xfId="0" applyNumberFormat="1" applyFont="1" applyFill="1" applyAlignment="1">
      <alignment horizontal="right" wrapText="1"/>
    </xf>
    <xf numFmtId="0" fontId="26" fillId="3" borderId="0" xfId="0" applyFont="1" applyFill="1" applyAlignment="1">
      <alignment horizontal="right" vertical="center"/>
    </xf>
    <xf numFmtId="1" fontId="24" fillId="0" borderId="1" xfId="0" applyNumberFormat="1" applyFont="1" applyBorder="1"/>
    <xf numFmtId="0" fontId="21" fillId="0" borderId="1" xfId="0" applyFont="1" applyBorder="1"/>
    <xf numFmtId="175" fontId="6" fillId="8" borderId="2" xfId="11" applyNumberFormat="1" applyFont="1" applyFill="1" applyBorder="1" applyAlignment="1" applyProtection="1">
      <alignment horizontal="center"/>
    </xf>
    <xf numFmtId="174" fontId="6" fillId="0" borderId="2" xfId="11" applyNumberFormat="1" applyFont="1" applyFill="1" applyBorder="1" applyAlignment="1" applyProtection="1"/>
    <xf numFmtId="164" fontId="26" fillId="2" borderId="11" xfId="0" applyNumberFormat="1" applyFont="1" applyFill="1" applyBorder="1" applyAlignment="1">
      <alignment vertical="center"/>
    </xf>
    <xf numFmtId="164" fontId="14" fillId="2" borderId="0" xfId="0" applyNumberFormat="1" applyFont="1" applyFill="1" applyAlignment="1">
      <alignment vertical="center"/>
    </xf>
    <xf numFmtId="1" fontId="31" fillId="0" borderId="0" xfId="0" applyNumberFormat="1" applyFont="1"/>
    <xf numFmtId="0" fontId="22" fillId="0" borderId="0" xfId="0" applyFont="1"/>
    <xf numFmtId="0" fontId="6" fillId="0" borderId="0" xfId="2" applyFont="1"/>
    <xf numFmtId="164" fontId="10" fillId="2" borderId="3" xfId="0" applyNumberFormat="1" applyFont="1" applyFill="1" applyBorder="1"/>
    <xf numFmtId="0" fontId="10" fillId="2" borderId="4" xfId="2" applyFont="1" applyFill="1" applyBorder="1" applyAlignment="1">
      <alignment horizontal="right"/>
    </xf>
    <xf numFmtId="0" fontId="10" fillId="0" borderId="0" xfId="0" applyFont="1" applyAlignment="1">
      <alignment horizontal="right"/>
    </xf>
    <xf numFmtId="173" fontId="6" fillId="0" borderId="0" xfId="2" applyNumberFormat="1" applyFont="1"/>
    <xf numFmtId="0" fontId="6" fillId="0" borderId="3" xfId="2" quotePrefix="1" applyFont="1" applyBorder="1"/>
    <xf numFmtId="43" fontId="31" fillId="0" borderId="0" xfId="0" applyNumberFormat="1" applyFont="1"/>
    <xf numFmtId="0" fontId="10" fillId="0" borderId="0" xfId="0" applyFont="1" applyAlignment="1">
      <alignment horizontal="left"/>
    </xf>
    <xf numFmtId="43" fontId="31" fillId="0" borderId="0" xfId="9" applyFont="1" applyBorder="1" applyProtection="1"/>
    <xf numFmtId="1" fontId="10" fillId="2" borderId="4" xfId="0" applyNumberFormat="1" applyFont="1" applyFill="1" applyBorder="1" applyAlignment="1">
      <alignment horizontal="right"/>
    </xf>
    <xf numFmtId="0" fontId="6" fillId="0" borderId="3" xfId="0" applyFont="1" applyBorder="1" applyAlignment="1">
      <alignment horizontal="right"/>
    </xf>
    <xf numFmtId="164" fontId="6" fillId="0" borderId="0" xfId="2" applyNumberFormat="1" applyFont="1" applyAlignment="1">
      <alignment horizontal="right"/>
    </xf>
    <xf numFmtId="0" fontId="28" fillId="0" borderId="0" xfId="2" applyFont="1" applyAlignment="1">
      <alignment horizontal="right"/>
    </xf>
    <xf numFmtId="0" fontId="10" fillId="0" borderId="1" xfId="2" applyFont="1" applyBorder="1"/>
    <xf numFmtId="164" fontId="6" fillId="0" borderId="1" xfId="2" applyNumberFormat="1" applyFont="1" applyBorder="1"/>
    <xf numFmtId="164" fontId="6" fillId="0" borderId="0" xfId="2" applyNumberFormat="1" applyFont="1"/>
    <xf numFmtId="0" fontId="10" fillId="0" borderId="0" xfId="2" applyFont="1"/>
    <xf numFmtId="0" fontId="6" fillId="2" borderId="0" xfId="0" applyFont="1" applyFill="1" applyAlignment="1" applyProtection="1">
      <alignment horizontal="right" vertical="top"/>
      <protection hidden="1"/>
    </xf>
    <xf numFmtId="1" fontId="4" fillId="0" borderId="0" xfId="0" applyNumberFormat="1" applyFont="1" applyAlignment="1" applyProtection="1">
      <alignment horizontal="center" vertical="top"/>
      <protection hidden="1"/>
    </xf>
    <xf numFmtId="0" fontId="4" fillId="0" borderId="0" xfId="0" applyFont="1" applyAlignment="1" applyProtection="1">
      <alignment vertical="top"/>
      <protection hidden="1"/>
    </xf>
    <xf numFmtId="1" fontId="5" fillId="2" borderId="0" xfId="0" applyNumberFormat="1" applyFont="1" applyFill="1" applyAlignment="1" applyProtection="1">
      <alignment horizontal="left" vertical="top"/>
      <protection hidden="1"/>
    </xf>
    <xf numFmtId="0" fontId="6" fillId="2" borderId="0" xfId="0" applyFont="1" applyFill="1" applyAlignment="1" applyProtection="1">
      <alignment vertical="top"/>
      <protection hidden="1"/>
    </xf>
    <xf numFmtId="1" fontId="7" fillId="2" borderId="0" xfId="0" applyNumberFormat="1" applyFont="1" applyFill="1" applyAlignment="1" applyProtection="1">
      <alignment horizontal="left" vertical="top"/>
      <protection hidden="1"/>
    </xf>
    <xf numFmtId="0" fontId="8" fillId="2" borderId="0" xfId="0" applyFont="1" applyFill="1" applyAlignment="1" applyProtection="1">
      <alignment vertical="top"/>
      <protection hidden="1"/>
    </xf>
    <xf numFmtId="1" fontId="9" fillId="2" borderId="0" xfId="0" applyNumberFormat="1" applyFont="1" applyFill="1" applyAlignment="1" applyProtection="1">
      <alignment horizontal="left" vertical="top"/>
      <protection hidden="1"/>
    </xf>
    <xf numFmtId="1" fontId="11" fillId="2" borderId="0" xfId="0" applyNumberFormat="1" applyFont="1" applyFill="1" applyAlignment="1" applyProtection="1">
      <alignment horizontal="left" vertical="top"/>
      <protection hidden="1"/>
    </xf>
    <xf numFmtId="1" fontId="4" fillId="2" borderId="0" xfId="0" applyNumberFormat="1" applyFont="1" applyFill="1" applyAlignment="1" applyProtection="1">
      <alignment horizontal="center" vertical="top"/>
      <protection hidden="1"/>
    </xf>
    <xf numFmtId="0" fontId="26" fillId="2" borderId="0" xfId="0" applyFont="1" applyFill="1" applyAlignment="1" applyProtection="1">
      <alignment horizontal="left" vertical="top"/>
      <protection hidden="1"/>
    </xf>
    <xf numFmtId="0" fontId="4" fillId="2" borderId="0" xfId="0" applyFont="1" applyFill="1" applyAlignment="1" applyProtection="1">
      <alignment vertical="top"/>
      <protection hidden="1"/>
    </xf>
    <xf numFmtId="164" fontId="4" fillId="0" borderId="0" xfId="0" applyNumberFormat="1" applyFont="1" applyAlignment="1" applyProtection="1">
      <alignment vertical="top"/>
      <protection hidden="1"/>
    </xf>
    <xf numFmtId="44" fontId="4" fillId="0" borderId="0" xfId="1" applyFont="1" applyAlignment="1" applyProtection="1">
      <alignment horizontal="left" vertical="top"/>
      <protection hidden="1"/>
    </xf>
    <xf numFmtId="0" fontId="12" fillId="4" borderId="2" xfId="0" applyFont="1" applyFill="1" applyBorder="1" applyAlignment="1" applyProtection="1">
      <alignment vertical="top"/>
      <protection locked="0"/>
    </xf>
    <xf numFmtId="0" fontId="13" fillId="2" borderId="0" xfId="0" applyFont="1" applyFill="1" applyAlignment="1" applyProtection="1">
      <alignment vertical="top"/>
      <protection hidden="1"/>
    </xf>
    <xf numFmtId="0" fontId="12" fillId="2" borderId="0" xfId="0" applyFont="1" applyFill="1" applyAlignment="1" applyProtection="1">
      <alignment horizontal="left" vertical="top"/>
      <protection hidden="1"/>
    </xf>
    <xf numFmtId="0" fontId="10" fillId="2" borderId="0" xfId="0" applyFont="1" applyFill="1" applyAlignment="1" applyProtection="1">
      <alignment vertical="top"/>
      <protection hidden="1"/>
    </xf>
    <xf numFmtId="1" fontId="4" fillId="0" borderId="1" xfId="0" applyNumberFormat="1" applyFont="1" applyBorder="1" applyAlignment="1" applyProtection="1">
      <alignment horizontal="center" vertical="top"/>
      <protection hidden="1"/>
    </xf>
    <xf numFmtId="1" fontId="4" fillId="0" borderId="1" xfId="0" applyNumberFormat="1" applyFont="1" applyBorder="1" applyAlignment="1" applyProtection="1">
      <alignment vertical="top"/>
      <protection hidden="1"/>
    </xf>
    <xf numFmtId="1" fontId="4" fillId="0" borderId="1" xfId="0" applyNumberFormat="1" applyFont="1" applyBorder="1" applyAlignment="1" applyProtection="1">
      <alignment horizontal="right" vertical="top"/>
      <protection hidden="1"/>
    </xf>
    <xf numFmtId="1" fontId="4" fillId="0" borderId="0" xfId="0" applyNumberFormat="1" applyFont="1" applyAlignment="1" applyProtection="1">
      <alignment vertical="top"/>
      <protection hidden="1"/>
    </xf>
    <xf numFmtId="1" fontId="4" fillId="0" borderId="0" xfId="0" applyNumberFormat="1" applyFont="1" applyAlignment="1" applyProtection="1">
      <alignment horizontal="right" vertical="top"/>
      <protection hidden="1"/>
    </xf>
    <xf numFmtId="1" fontId="26" fillId="2" borderId="3" xfId="0" applyNumberFormat="1" applyFont="1" applyFill="1" applyBorder="1" applyAlignment="1" applyProtection="1">
      <alignment horizontal="center" vertical="top"/>
      <protection hidden="1"/>
    </xf>
    <xf numFmtId="164" fontId="26" fillId="2" borderId="3" xfId="0" applyNumberFormat="1" applyFont="1" applyFill="1" applyBorder="1" applyAlignment="1" applyProtection="1">
      <alignment vertical="top"/>
      <protection hidden="1"/>
    </xf>
    <xf numFmtId="0" fontId="15" fillId="2" borderId="4" xfId="0" applyFont="1" applyFill="1" applyBorder="1" applyAlignment="1" applyProtection="1">
      <alignment horizontal="right" vertical="top"/>
      <protection hidden="1"/>
    </xf>
    <xf numFmtId="0" fontId="26" fillId="3" borderId="0" xfId="0" applyFont="1" applyFill="1" applyAlignment="1" applyProtection="1">
      <alignment horizontal="left" vertical="top"/>
      <protection hidden="1"/>
    </xf>
    <xf numFmtId="44" fontId="32" fillId="5" borderId="2" xfId="1" applyFont="1" applyFill="1" applyBorder="1" applyAlignment="1" applyProtection="1">
      <alignment vertical="top"/>
      <protection hidden="1"/>
    </xf>
    <xf numFmtId="1" fontId="30" fillId="0" borderId="2" xfId="0" applyNumberFormat="1" applyFont="1" applyBorder="1" applyAlignment="1" applyProtection="1">
      <alignment horizontal="center" vertical="top"/>
      <protection hidden="1"/>
    </xf>
    <xf numFmtId="1" fontId="30" fillId="0" borderId="2" xfId="0" applyNumberFormat="1" applyFont="1" applyBorder="1" applyAlignment="1" applyProtection="1">
      <alignment vertical="top"/>
      <protection hidden="1"/>
    </xf>
    <xf numFmtId="164" fontId="11" fillId="8" borderId="19" xfId="0" applyNumberFormat="1" applyFont="1" applyFill="1" applyBorder="1" applyAlignment="1">
      <alignment vertical="top"/>
    </xf>
    <xf numFmtId="44" fontId="4" fillId="0" borderId="0" xfId="1" applyFont="1" applyBorder="1" applyAlignment="1" applyProtection="1">
      <alignment vertical="top"/>
      <protection hidden="1"/>
    </xf>
    <xf numFmtId="0" fontId="26" fillId="2" borderId="4" xfId="0" applyFont="1" applyFill="1" applyBorder="1" applyAlignment="1" applyProtection="1">
      <alignment horizontal="left" vertical="top"/>
      <protection hidden="1"/>
    </xf>
    <xf numFmtId="1" fontId="4" fillId="0" borderId="20" xfId="0" applyNumberFormat="1" applyFont="1" applyBorder="1" applyAlignment="1" applyProtection="1">
      <alignment horizontal="center" vertical="top"/>
      <protection hidden="1"/>
    </xf>
    <xf numFmtId="0" fontId="26" fillId="5" borderId="5" xfId="0" applyFont="1" applyFill="1" applyBorder="1" applyAlignment="1" applyProtection="1">
      <alignment vertical="top"/>
      <protection hidden="1"/>
    </xf>
    <xf numFmtId="0" fontId="29" fillId="5" borderId="6" xfId="0" applyFont="1" applyFill="1" applyBorder="1" applyAlignment="1" applyProtection="1">
      <alignment vertical="top"/>
      <protection hidden="1"/>
    </xf>
    <xf numFmtId="44" fontId="32" fillId="5" borderId="7" xfId="0" applyNumberFormat="1" applyFont="1" applyFill="1" applyBorder="1" applyAlignment="1" applyProtection="1">
      <alignment vertical="top"/>
      <protection hidden="1"/>
    </xf>
    <xf numFmtId="1" fontId="24" fillId="0" borderId="1" xfId="0" applyNumberFormat="1" applyFont="1" applyBorder="1" applyAlignment="1" applyProtection="1">
      <alignment vertical="top"/>
      <protection hidden="1"/>
    </xf>
    <xf numFmtId="164" fontId="15" fillId="0" borderId="18" xfId="0" applyNumberFormat="1" applyFont="1" applyBorder="1" applyAlignment="1" applyProtection="1">
      <alignment horizontal="center"/>
      <protection hidden="1"/>
    </xf>
    <xf numFmtId="164" fontId="15" fillId="0" borderId="13" xfId="0" applyNumberFormat="1" applyFont="1" applyBorder="1" applyAlignment="1" applyProtection="1">
      <alignment horizontal="center"/>
      <protection hidden="1"/>
    </xf>
    <xf numFmtId="168" fontId="6" fillId="3" borderId="3" xfId="9" applyNumberFormat="1" applyFont="1" applyFill="1" applyBorder="1" applyAlignment="1" applyProtection="1">
      <alignment horizontal="center"/>
      <protection hidden="1"/>
    </xf>
    <xf numFmtId="168" fontId="6" fillId="3" borderId="16" xfId="9" applyNumberFormat="1" applyFont="1" applyFill="1" applyBorder="1" applyAlignment="1" applyProtection="1">
      <alignment horizontal="center"/>
      <protection hidden="1"/>
    </xf>
    <xf numFmtId="164" fontId="6" fillId="2" borderId="8" xfId="0" applyNumberFormat="1" applyFont="1" applyFill="1" applyBorder="1" applyAlignment="1" applyProtection="1">
      <alignment horizontal="center" vertical="center"/>
      <protection hidden="1"/>
    </xf>
    <xf numFmtId="164" fontId="6" fillId="2" borderId="9" xfId="0" applyNumberFormat="1" applyFont="1" applyFill="1" applyBorder="1" applyAlignment="1" applyProtection="1">
      <alignment horizontal="center" vertical="center"/>
      <protection hidden="1"/>
    </xf>
    <xf numFmtId="164" fontId="6" fillId="2" borderId="10" xfId="0" applyNumberFormat="1" applyFont="1" applyFill="1" applyBorder="1" applyAlignment="1" applyProtection="1">
      <alignment horizontal="center" vertical="center"/>
      <protection hidden="1"/>
    </xf>
    <xf numFmtId="164" fontId="6" fillId="2" borderId="11" xfId="0" applyNumberFormat="1" applyFont="1" applyFill="1" applyBorder="1" applyAlignment="1" applyProtection="1">
      <alignment horizontal="center" vertical="center"/>
      <protection hidden="1"/>
    </xf>
    <xf numFmtId="164" fontId="6" fillId="2" borderId="0" xfId="0" applyNumberFormat="1" applyFont="1" applyFill="1" applyAlignment="1" applyProtection="1">
      <alignment horizontal="center" vertical="center"/>
      <protection hidden="1"/>
    </xf>
    <xf numFmtId="164" fontId="6" fillId="2" borderId="12" xfId="0" applyNumberFormat="1" applyFont="1" applyFill="1" applyBorder="1" applyAlignment="1" applyProtection="1">
      <alignment horizontal="center" vertical="center"/>
      <protection hidden="1"/>
    </xf>
    <xf numFmtId="1" fontId="6" fillId="2" borderId="9" xfId="0" applyNumberFormat="1" applyFont="1" applyFill="1" applyBorder="1" applyAlignment="1" applyProtection="1">
      <alignment horizontal="center" vertical="center"/>
      <protection hidden="1"/>
    </xf>
    <xf numFmtId="1" fontId="6" fillId="2" borderId="10" xfId="0" applyNumberFormat="1" applyFont="1" applyFill="1" applyBorder="1" applyAlignment="1" applyProtection="1">
      <alignment horizontal="center" vertical="center"/>
      <protection hidden="1"/>
    </xf>
    <xf numFmtId="1" fontId="6" fillId="2" borderId="0" xfId="0" applyNumberFormat="1" applyFont="1" applyFill="1" applyAlignment="1" applyProtection="1">
      <alignment horizontal="center" vertical="center"/>
      <protection hidden="1"/>
    </xf>
    <xf numFmtId="1" fontId="6" fillId="2" borderId="12" xfId="0" applyNumberFormat="1" applyFont="1" applyFill="1" applyBorder="1" applyAlignment="1" applyProtection="1">
      <alignment horizontal="center" vertical="center"/>
      <protection hidden="1"/>
    </xf>
    <xf numFmtId="49" fontId="4" fillId="4" borderId="8" xfId="2" applyNumberFormat="1" applyFont="1" applyFill="1" applyBorder="1" applyAlignment="1" applyProtection="1">
      <alignment horizontal="left" vertical="top"/>
      <protection locked="0"/>
    </xf>
    <xf numFmtId="49" fontId="4" fillId="4" borderId="9" xfId="2" applyNumberFormat="1" applyFont="1" applyFill="1" applyBorder="1" applyAlignment="1" applyProtection="1">
      <alignment horizontal="left" vertical="top"/>
      <protection locked="0"/>
    </xf>
    <xf numFmtId="49" fontId="4" fillId="4" borderId="10" xfId="2" applyNumberFormat="1" applyFont="1" applyFill="1" applyBorder="1" applyAlignment="1" applyProtection="1">
      <alignment horizontal="left" vertical="top"/>
      <protection locked="0"/>
    </xf>
    <xf numFmtId="49" fontId="4" fillId="4" borderId="11" xfId="2" applyNumberFormat="1" applyFont="1" applyFill="1" applyBorder="1" applyAlignment="1" applyProtection="1">
      <alignment horizontal="left" vertical="top"/>
      <protection locked="0"/>
    </xf>
    <xf numFmtId="49" fontId="4" fillId="4" borderId="0" xfId="2" applyNumberFormat="1" applyFont="1" applyFill="1" applyAlignment="1" applyProtection="1">
      <alignment horizontal="left" vertical="top"/>
      <protection locked="0"/>
    </xf>
    <xf numFmtId="49" fontId="4" fillId="4" borderId="12" xfId="2" applyNumberFormat="1" applyFont="1" applyFill="1" applyBorder="1" applyAlignment="1" applyProtection="1">
      <alignment horizontal="left" vertical="top"/>
      <protection locked="0"/>
    </xf>
    <xf numFmtId="49" fontId="4" fillId="4" borderId="18" xfId="2" applyNumberFormat="1" applyFont="1" applyFill="1" applyBorder="1" applyAlignment="1" applyProtection="1">
      <alignment horizontal="left" vertical="top"/>
      <protection locked="0"/>
    </xf>
    <xf numFmtId="49" fontId="4" fillId="4" borderId="13" xfId="2" applyNumberFormat="1" applyFont="1" applyFill="1" applyBorder="1" applyAlignment="1" applyProtection="1">
      <alignment horizontal="left" vertical="top"/>
      <protection locked="0"/>
    </xf>
    <xf numFmtId="49" fontId="4" fillId="4" borderId="14" xfId="2" applyNumberFormat="1" applyFont="1" applyFill="1" applyBorder="1" applyAlignment="1" applyProtection="1">
      <alignment horizontal="left" vertical="top"/>
      <protection locked="0"/>
    </xf>
    <xf numFmtId="0" fontId="26" fillId="2" borderId="3" xfId="0" applyFont="1" applyFill="1" applyBorder="1" applyAlignment="1">
      <alignment horizontal="right" vertical="center"/>
    </xf>
    <xf numFmtId="0" fontId="26" fillId="2" borderId="16" xfId="0" applyFont="1" applyFill="1" applyBorder="1" applyAlignment="1">
      <alignment horizontal="right" vertical="center"/>
    </xf>
    <xf numFmtId="0" fontId="26" fillId="2" borderId="4" xfId="0" applyFont="1" applyFill="1" applyBorder="1" applyAlignment="1">
      <alignment horizontal="right" vertical="center"/>
    </xf>
    <xf numFmtId="0" fontId="4" fillId="0" borderId="3" xfId="2" quotePrefix="1" applyFont="1" applyBorder="1" applyAlignment="1">
      <alignment horizontal="left" vertical="center" wrapText="1"/>
    </xf>
    <xf numFmtId="0" fontId="4" fillId="0" borderId="16" xfId="2" quotePrefix="1" applyFont="1" applyBorder="1" applyAlignment="1">
      <alignment horizontal="left" vertical="center" wrapText="1"/>
    </xf>
    <xf numFmtId="0" fontId="4" fillId="0" borderId="4" xfId="2" quotePrefix="1" applyFont="1" applyBorder="1" applyAlignment="1">
      <alignment horizontal="left" vertical="center" wrapText="1"/>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164" fontId="6" fillId="2" borderId="10"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164" fontId="6" fillId="2" borderId="12" xfId="0" applyNumberFormat="1" applyFont="1" applyFill="1" applyBorder="1" applyAlignment="1">
      <alignment horizontal="center"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0" fillId="2" borderId="8" xfId="0" applyFont="1" applyFill="1" applyBorder="1" applyAlignment="1">
      <alignment horizontal="left"/>
    </xf>
    <xf numFmtId="0" fontId="10" fillId="2" borderId="9" xfId="0" applyFont="1" applyFill="1" applyBorder="1" applyAlignment="1">
      <alignment horizontal="left"/>
    </xf>
    <xf numFmtId="0" fontId="10" fillId="2" borderId="3" xfId="0" applyFont="1" applyFill="1" applyBorder="1" applyAlignment="1">
      <alignment horizontal="right"/>
    </xf>
    <xf numFmtId="0" fontId="10" fillId="2" borderId="16" xfId="0" applyFont="1" applyFill="1" applyBorder="1" applyAlignment="1">
      <alignment horizontal="right"/>
    </xf>
    <xf numFmtId="0" fontId="10" fillId="2" borderId="4" xfId="0" applyFont="1" applyFill="1" applyBorder="1" applyAlignment="1">
      <alignment horizontal="right"/>
    </xf>
    <xf numFmtId="1" fontId="4" fillId="0" borderId="3" xfId="0" applyNumberFormat="1" applyFont="1" applyBorder="1" applyAlignment="1">
      <alignment horizontal="left" vertical="top" wrapText="1"/>
    </xf>
    <xf numFmtId="1" fontId="4" fillId="0" borderId="16" xfId="0" applyNumberFormat="1" applyFont="1" applyBorder="1" applyAlignment="1">
      <alignment horizontal="left" vertical="top" wrapText="1"/>
    </xf>
    <xf numFmtId="1" fontId="4" fillId="0" borderId="4" xfId="0" applyNumberFormat="1" applyFont="1" applyBorder="1" applyAlignment="1">
      <alignment horizontal="left" vertical="top" wrapText="1"/>
    </xf>
    <xf numFmtId="0" fontId="26" fillId="2" borderId="11" xfId="0" applyFont="1" applyFill="1" applyBorder="1" applyAlignment="1">
      <alignment horizontal="left" vertical="center"/>
    </xf>
    <xf numFmtId="0" fontId="26" fillId="2" borderId="0" xfId="0" applyFont="1" applyFill="1" applyAlignment="1">
      <alignment horizontal="left" vertical="center"/>
    </xf>
    <xf numFmtId="0" fontId="31" fillId="0" borderId="8" xfId="0" applyFont="1" applyBorder="1" applyAlignment="1">
      <alignment horizontal="left" vertical="top"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8" xfId="0" applyFont="1" applyBorder="1" applyAlignment="1">
      <alignment horizontal="left" vertical="top" wrapText="1"/>
    </xf>
    <xf numFmtId="0" fontId="31" fillId="0" borderId="13" xfId="0" applyFont="1" applyBorder="1" applyAlignment="1">
      <alignment horizontal="left" vertical="top" wrapText="1"/>
    </xf>
    <xf numFmtId="0" fontId="31" fillId="0" borderId="14" xfId="0" applyFont="1" applyBorder="1" applyAlignment="1">
      <alignment horizontal="left" vertical="top" wrapText="1"/>
    </xf>
    <xf numFmtId="0" fontId="10" fillId="2" borderId="11" xfId="0" applyFont="1" applyFill="1" applyBorder="1" applyAlignment="1">
      <alignment horizontal="right"/>
    </xf>
    <xf numFmtId="0" fontId="10" fillId="2" borderId="0" xfId="0" applyFont="1" applyFill="1" applyAlignment="1">
      <alignment horizontal="right"/>
    </xf>
    <xf numFmtId="0" fontId="15" fillId="3" borderId="3" xfId="0" applyFont="1" applyFill="1" applyBorder="1" applyAlignment="1">
      <alignment horizontal="right" vertical="center"/>
    </xf>
    <xf numFmtId="0" fontId="15" fillId="3" borderId="16" xfId="0" applyFont="1" applyFill="1" applyBorder="1" applyAlignment="1">
      <alignment horizontal="right" vertical="center"/>
    </xf>
    <xf numFmtId="0" fontId="15" fillId="3" borderId="4" xfId="0" applyFont="1" applyFill="1" applyBorder="1" applyAlignment="1">
      <alignment horizontal="right" vertical="center"/>
    </xf>
    <xf numFmtId="164" fontId="28" fillId="2" borderId="0" xfId="0" applyNumberFormat="1" applyFont="1" applyFill="1" applyAlignment="1">
      <alignment horizontal="right" wrapText="1"/>
    </xf>
    <xf numFmtId="0" fontId="4" fillId="0" borderId="0" xfId="0" applyFont="1" applyAlignment="1">
      <alignment horizontal="right" wrapText="1"/>
    </xf>
    <xf numFmtId="164" fontId="28" fillId="2" borderId="11" xfId="0" applyNumberFormat="1" applyFont="1" applyFill="1" applyBorder="1" applyAlignment="1">
      <alignment horizontal="center"/>
    </xf>
    <xf numFmtId="164" fontId="28" fillId="2" borderId="12" xfId="0" applyNumberFormat="1" applyFont="1" applyFill="1" applyBorder="1" applyAlignment="1">
      <alignment horizontal="center"/>
    </xf>
    <xf numFmtId="164" fontId="28" fillId="2" borderId="13" xfId="0" applyNumberFormat="1" applyFont="1" applyFill="1" applyBorder="1" applyAlignment="1">
      <alignment horizontal="right" wrapText="1"/>
    </xf>
    <xf numFmtId="44" fontId="6" fillId="4" borderId="2" xfId="11" applyFont="1" applyFill="1" applyBorder="1" applyAlignment="1" applyProtection="1">
      <alignment horizontal="left" vertical="center"/>
      <protection locked="0"/>
    </xf>
    <xf numFmtId="164" fontId="10" fillId="2" borderId="0" xfId="0" applyNumberFormat="1" applyFont="1" applyFill="1" applyAlignment="1">
      <alignment horizontal="left" vertical="center"/>
    </xf>
    <xf numFmtId="0" fontId="26" fillId="3" borderId="3" xfId="0" applyFont="1" applyFill="1" applyBorder="1" applyAlignment="1">
      <alignment horizontal="right" vertical="center"/>
    </xf>
    <xf numFmtId="0" fontId="26" fillId="3" borderId="16" xfId="0" applyFont="1" applyFill="1" applyBorder="1" applyAlignment="1">
      <alignment horizontal="right" vertical="center"/>
    </xf>
    <xf numFmtId="0" fontId="26" fillId="3" borderId="4" xfId="0" applyFont="1" applyFill="1" applyBorder="1" applyAlignment="1">
      <alignment horizontal="right" vertical="center"/>
    </xf>
    <xf numFmtId="0" fontId="31" fillId="0" borderId="8" xfId="0" applyFont="1" applyBorder="1" applyAlignment="1" applyProtection="1">
      <alignment horizontal="left" vertical="top" wrapText="1"/>
      <protection hidden="1"/>
    </xf>
    <xf numFmtId="0" fontId="31" fillId="0" borderId="9" xfId="0" applyFont="1" applyBorder="1" applyAlignment="1" applyProtection="1">
      <alignment horizontal="left" vertical="top" wrapText="1"/>
      <protection hidden="1"/>
    </xf>
    <xf numFmtId="0" fontId="31" fillId="0" borderId="10" xfId="0" applyFont="1" applyBorder="1" applyAlignment="1" applyProtection="1">
      <alignment horizontal="left" vertical="top" wrapText="1"/>
      <protection hidden="1"/>
    </xf>
    <xf numFmtId="0" fontId="31" fillId="0" borderId="18" xfId="0" applyFont="1" applyBorder="1" applyAlignment="1" applyProtection="1">
      <alignment horizontal="left" vertical="top" wrapText="1"/>
      <protection hidden="1"/>
    </xf>
    <xf numFmtId="0" fontId="31" fillId="0" borderId="13" xfId="0" applyFont="1" applyBorder="1" applyAlignment="1" applyProtection="1">
      <alignment horizontal="left" vertical="top" wrapText="1"/>
      <protection hidden="1"/>
    </xf>
    <xf numFmtId="0" fontId="31" fillId="0" borderId="14" xfId="0" applyFont="1" applyBorder="1" applyAlignment="1" applyProtection="1">
      <alignment horizontal="left" vertical="top" wrapText="1"/>
      <protection hidden="1"/>
    </xf>
    <xf numFmtId="0" fontId="10" fillId="2" borderId="11" xfId="0" applyFont="1" applyFill="1" applyBorder="1" applyAlignment="1" applyProtection="1">
      <alignment horizontal="right"/>
      <protection hidden="1"/>
    </xf>
    <xf numFmtId="0" fontId="10" fillId="2" borderId="0" xfId="0" applyFont="1" applyFill="1" applyAlignment="1" applyProtection="1">
      <alignment horizontal="right"/>
      <protection hidden="1"/>
    </xf>
    <xf numFmtId="0" fontId="26" fillId="3" borderId="3" xfId="0" applyFont="1" applyFill="1" applyBorder="1" applyAlignment="1" applyProtection="1">
      <alignment horizontal="right" vertical="center"/>
      <protection hidden="1"/>
    </xf>
    <xf numFmtId="0" fontId="26" fillId="3" borderId="16" xfId="0" applyFont="1" applyFill="1" applyBorder="1" applyAlignment="1" applyProtection="1">
      <alignment horizontal="right" vertical="center"/>
      <protection hidden="1"/>
    </xf>
    <xf numFmtId="0" fontId="26" fillId="3" borderId="4" xfId="0" applyFont="1" applyFill="1" applyBorder="1" applyAlignment="1" applyProtection="1">
      <alignment horizontal="right" vertical="center"/>
      <protection hidden="1"/>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26" fillId="2" borderId="11" xfId="0" applyFont="1" applyFill="1" applyBorder="1" applyAlignment="1" applyProtection="1">
      <alignment horizontal="left" vertical="center"/>
      <protection hidden="1"/>
    </xf>
    <xf numFmtId="0" fontId="26" fillId="2" borderId="0" xfId="0" applyFont="1" applyFill="1" applyAlignment="1" applyProtection="1">
      <alignment horizontal="left" vertical="center"/>
      <protection hidden="1"/>
    </xf>
    <xf numFmtId="164" fontId="28" fillId="2" borderId="0" xfId="0" applyNumberFormat="1" applyFont="1" applyFill="1" applyAlignment="1" applyProtection="1">
      <alignment horizontal="right" wrapText="1"/>
      <protection hidden="1"/>
    </xf>
    <xf numFmtId="0" fontId="4" fillId="0" borderId="0" xfId="0" applyFont="1" applyAlignment="1" applyProtection="1">
      <alignment horizontal="right" wrapText="1"/>
      <protection hidden="1"/>
    </xf>
    <xf numFmtId="164" fontId="28" fillId="2" borderId="11" xfId="0" applyNumberFormat="1" applyFont="1" applyFill="1" applyBorder="1" applyAlignment="1" applyProtection="1">
      <alignment horizontal="center"/>
      <protection hidden="1"/>
    </xf>
    <xf numFmtId="164" fontId="28" fillId="2" borderId="12"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wrapText="1"/>
      <protection hidden="1"/>
    </xf>
    <xf numFmtId="0" fontId="10" fillId="2" borderId="8" xfId="0" applyFont="1" applyFill="1" applyBorder="1" applyAlignment="1" applyProtection="1">
      <alignment horizontal="left"/>
      <protection hidden="1"/>
    </xf>
    <xf numFmtId="0" fontId="10" fillId="2" borderId="9" xfId="0" applyFont="1" applyFill="1" applyBorder="1" applyAlignment="1" applyProtection="1">
      <alignment horizontal="left"/>
      <protection hidden="1"/>
    </xf>
    <xf numFmtId="1" fontId="4" fillId="0" borderId="3" xfId="0" applyNumberFormat="1" applyFont="1" applyBorder="1" applyAlignment="1" applyProtection="1">
      <alignment horizontal="left" vertical="top" wrapText="1"/>
      <protection hidden="1"/>
    </xf>
    <xf numFmtId="1" fontId="4" fillId="0" borderId="16" xfId="0" applyNumberFormat="1" applyFont="1" applyBorder="1" applyAlignment="1" applyProtection="1">
      <alignment horizontal="left" vertical="top" wrapText="1"/>
      <protection hidden="1"/>
    </xf>
    <xf numFmtId="1" fontId="4" fillId="0" borderId="4" xfId="0" applyNumberFormat="1" applyFont="1" applyBorder="1" applyAlignment="1" applyProtection="1">
      <alignment horizontal="left" vertical="top" wrapText="1"/>
      <protection hidden="1"/>
    </xf>
    <xf numFmtId="0" fontId="15" fillId="3" borderId="3" xfId="0" applyFont="1" applyFill="1" applyBorder="1" applyAlignment="1" applyProtection="1">
      <alignment horizontal="right" vertical="center"/>
      <protection hidden="1"/>
    </xf>
    <xf numFmtId="0" fontId="15" fillId="3" borderId="16" xfId="0" applyFont="1" applyFill="1" applyBorder="1" applyAlignment="1" applyProtection="1">
      <alignment horizontal="right" vertical="center"/>
      <protection hidden="1"/>
    </xf>
    <xf numFmtId="0" fontId="15" fillId="3" borderId="4" xfId="0" applyFont="1" applyFill="1" applyBorder="1" applyAlignment="1" applyProtection="1">
      <alignment horizontal="right" vertical="center"/>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44" fontId="4" fillId="0" borderId="21" xfId="2" applyNumberFormat="1" applyFont="1" applyBorder="1" applyAlignment="1" applyProtection="1">
      <alignment horizontal="center" vertical="center" wrapText="1"/>
      <protection hidden="1"/>
    </xf>
    <xf numFmtId="44" fontId="4" fillId="0" borderId="15" xfId="2" applyNumberFormat="1" applyFont="1" applyBorder="1" applyAlignment="1" applyProtection="1">
      <alignment horizontal="center" vertical="center" wrapText="1"/>
      <protection hidden="1"/>
    </xf>
    <xf numFmtId="44" fontId="4" fillId="0" borderId="17" xfId="2" applyNumberFormat="1" applyFont="1" applyBorder="1" applyAlignment="1" applyProtection="1">
      <alignment horizontal="center" vertical="center" wrapText="1"/>
      <protection hidden="1"/>
    </xf>
    <xf numFmtId="1" fontId="6" fillId="2" borderId="8" xfId="0" applyNumberFormat="1" applyFont="1" applyFill="1" applyBorder="1" applyAlignment="1" applyProtection="1">
      <alignment horizontal="center" vertical="center"/>
      <protection hidden="1"/>
    </xf>
    <xf numFmtId="1" fontId="6" fillId="2" borderId="11" xfId="0" applyNumberFormat="1" applyFont="1" applyFill="1" applyBorder="1" applyAlignment="1" applyProtection="1">
      <alignment horizontal="center" vertical="center"/>
      <protection hidden="1"/>
    </xf>
    <xf numFmtId="0" fontId="10" fillId="2" borderId="10"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32" fillId="0" borderId="2" xfId="2" applyFont="1" applyBorder="1" applyAlignment="1" applyProtection="1">
      <alignment horizontal="right" vertical="center"/>
      <protection hidden="1"/>
    </xf>
    <xf numFmtId="0" fontId="32" fillId="0" borderId="3" xfId="2" applyFont="1" applyBorder="1" applyAlignment="1" applyProtection="1">
      <alignment horizontal="right" vertical="center"/>
      <protection hidden="1"/>
    </xf>
    <xf numFmtId="0" fontId="32" fillId="0" borderId="4" xfId="2" applyFont="1" applyBorder="1" applyAlignment="1" applyProtection="1">
      <alignment horizontal="right" vertical="center"/>
      <protection hidden="1"/>
    </xf>
    <xf numFmtId="0" fontId="4" fillId="0" borderId="2" xfId="2" applyFont="1" applyBorder="1" applyAlignment="1" applyProtection="1">
      <alignment horizontal="right" vertical="center"/>
      <protection hidden="1"/>
    </xf>
    <xf numFmtId="168" fontId="6" fillId="3" borderId="18" xfId="9" applyNumberFormat="1" applyFont="1" applyFill="1" applyBorder="1" applyAlignment="1" applyProtection="1">
      <alignment horizontal="center"/>
      <protection hidden="1"/>
    </xf>
    <xf numFmtId="168" fontId="6" fillId="3" borderId="13" xfId="9" applyNumberFormat="1" applyFont="1" applyFill="1" applyBorder="1" applyAlignment="1" applyProtection="1">
      <alignment horizontal="center"/>
      <protection hidden="1"/>
    </xf>
    <xf numFmtId="0" fontId="10" fillId="2" borderId="8" xfId="0"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37" fillId="0" borderId="9" xfId="0" applyFont="1" applyBorder="1" applyAlignment="1" applyProtection="1">
      <alignment horizontal="right" vertical="center"/>
      <protection hidden="1"/>
    </xf>
    <xf numFmtId="0" fontId="37" fillId="0" borderId="2" xfId="0" applyFont="1" applyBorder="1" applyAlignment="1" applyProtection="1">
      <alignment horizontal="right" vertical="center"/>
      <protection hidden="1"/>
    </xf>
    <xf numFmtId="0" fontId="37" fillId="2" borderId="3" xfId="0" applyFont="1" applyFill="1" applyBorder="1" applyAlignment="1" applyProtection="1">
      <alignment horizontal="left" vertical="center" wrapText="1"/>
      <protection hidden="1"/>
    </xf>
    <xf numFmtId="0" fontId="37" fillId="2" borderId="4" xfId="0" applyFont="1" applyFill="1" applyBorder="1" applyAlignment="1" applyProtection="1">
      <alignment horizontal="left" vertical="center" wrapText="1"/>
      <protection hidden="1"/>
    </xf>
    <xf numFmtId="0" fontId="37" fillId="2" borderId="3" xfId="0"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0" fontId="16" fillId="0" borderId="3" xfId="0" applyFont="1" applyBorder="1" applyAlignment="1" applyProtection="1">
      <alignment horizontal="right" vertical="center"/>
      <protection hidden="1"/>
    </xf>
    <xf numFmtId="0" fontId="16" fillId="0" borderId="4" xfId="0" applyFont="1" applyBorder="1" applyAlignment="1" applyProtection="1">
      <alignment horizontal="right" vertical="center"/>
      <protection hidden="1"/>
    </xf>
    <xf numFmtId="0" fontId="37" fillId="0" borderId="3" xfId="0" applyFont="1" applyBorder="1" applyAlignment="1" applyProtection="1">
      <alignment horizontal="right" vertical="center"/>
      <protection hidden="1"/>
    </xf>
    <xf numFmtId="0" fontId="37" fillId="0" borderId="4" xfId="0" applyFont="1" applyBorder="1" applyAlignment="1" applyProtection="1">
      <alignment horizontal="right" vertical="center"/>
      <protection hidden="1"/>
    </xf>
    <xf numFmtId="0" fontId="44" fillId="3" borderId="0" xfId="0" applyFont="1" applyFill="1" applyAlignment="1" applyProtection="1">
      <alignment vertical="center"/>
      <protection hidden="1"/>
    </xf>
    <xf numFmtId="0" fontId="48" fillId="3" borderId="0" xfId="0" applyFont="1" applyFill="1" applyAlignment="1" applyProtection="1">
      <alignment horizontal="left" vertical="top" wrapText="1"/>
      <protection hidden="1"/>
    </xf>
    <xf numFmtId="183" fontId="6" fillId="4" borderId="2" xfId="11" applyNumberFormat="1" applyFont="1" applyFill="1" applyBorder="1" applyAlignment="1" applyProtection="1">
      <protection locked="0"/>
    </xf>
    <xf numFmtId="183" fontId="6" fillId="0" borderId="17" xfId="12" applyNumberFormat="1" applyFont="1" applyFill="1" applyBorder="1" applyAlignment="1" applyProtection="1">
      <alignment horizontal="right"/>
      <protection hidden="1"/>
    </xf>
    <xf numFmtId="183" fontId="6" fillId="0" borderId="17" xfId="12" applyNumberFormat="1" applyFont="1" applyFill="1" applyBorder="1" applyAlignment="1" applyProtection="1">
      <alignment horizontal="right"/>
    </xf>
  </cellXfs>
  <cellStyles count="13">
    <cellStyle name="Komma" xfId="9" builtinId="3"/>
    <cellStyle name="Komma 2" xfId="3" xr:uid="{00000000-0005-0000-0000-000000000000}"/>
    <cellStyle name="Komma 2 2" xfId="5" xr:uid="{00000000-0005-0000-0000-000001000000}"/>
    <cellStyle name="Komma 3" xfId="8" xr:uid="{00000000-0005-0000-0000-000002000000}"/>
    <cellStyle name="Procent" xfId="10" builtinId="5"/>
    <cellStyle name="Procent 2" xfId="4" xr:uid="{00000000-0005-0000-0000-000003000000}"/>
    <cellStyle name="Standaard" xfId="0" builtinId="0"/>
    <cellStyle name="Standaard 3" xfId="6" xr:uid="{00000000-0005-0000-0000-000005000000}"/>
    <cellStyle name="Standaard 4" xfId="2" xr:uid="{00000000-0005-0000-0000-000006000000}"/>
    <cellStyle name="Valuta" xfId="1" builtinId="4"/>
    <cellStyle name="Valuta 2" xfId="7" xr:uid="{00000000-0005-0000-0000-000008000000}"/>
    <cellStyle name="Valuta 2 4" xfId="12" xr:uid="{26C0664B-C5AC-4FD7-9DE0-58A485B6566D}"/>
    <cellStyle name="Valuta 3" xfId="11" xr:uid="{868EF7BF-C470-4D19-88C4-3A2C67B6B910}"/>
  </cellStyles>
  <dxfs count="62">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71.056443389303169</c:v>
                </c:pt>
                <c:pt idx="1">
                  <c:v>71.418237846936876</c:v>
                </c:pt>
                <c:pt idx="2">
                  <c:v>71.780032304570597</c:v>
                </c:pt>
                <c:pt idx="3">
                  <c:v>72.503621219838024</c:v>
                </c:pt>
                <c:pt idx="4">
                  <c:v>73.950799050372865</c:v>
                </c:pt>
                <c:pt idx="5">
                  <c:v>75.397976880907706</c:v>
                </c:pt>
                <c:pt idx="6">
                  <c:v>76.845154711442547</c:v>
                </c:pt>
                <c:pt idx="7">
                  <c:v>78.292332541977373</c:v>
                </c:pt>
                <c:pt idx="8">
                  <c:v>79.739510372512228</c:v>
                </c:pt>
                <c:pt idx="9">
                  <c:v>81.186688203047069</c:v>
                </c:pt>
                <c:pt idx="10">
                  <c:v>82.63386603358191</c:v>
                </c:pt>
                <c:pt idx="11">
                  <c:v>84.081043864116751</c:v>
                </c:pt>
                <c:pt idx="12">
                  <c:v>85.528221694651592</c:v>
                </c:pt>
                <c:pt idx="13">
                  <c:v>86.975399525186418</c:v>
                </c:pt>
                <c:pt idx="14">
                  <c:v>88.422577355721259</c:v>
                </c:pt>
                <c:pt idx="15">
                  <c:v>89.869755186256114</c:v>
                </c:pt>
                <c:pt idx="16">
                  <c:v>91.316933016790941</c:v>
                </c:pt>
                <c:pt idx="17">
                  <c:v>92.764110847325796</c:v>
                </c:pt>
                <c:pt idx="18">
                  <c:v>94.211288677860622</c:v>
                </c:pt>
                <c:pt idx="19">
                  <c:v>95.658466508395463</c:v>
                </c:pt>
                <c:pt idx="20">
                  <c:v>97.105644338930318</c:v>
                </c:pt>
                <c:pt idx="21">
                  <c:v>98.552822169465173</c:v>
                </c:pt>
                <c:pt idx="22">
                  <c:v>100</c:v>
                </c:pt>
              </c:numCache>
            </c:numRef>
          </c:xVal>
          <c:yVal>
            <c:numRef>
              <c:f>DATA!$D$19:$Z$19</c:f>
              <c:numCache>
                <c:formatCode>_(* #,##0.00_);_(* \(#,##0.00\);_(* "-"??_);_(@_)</c:formatCode>
                <c:ptCount val="23"/>
                <c:pt idx="0">
                  <c:v>0</c:v>
                </c:pt>
                <c:pt idx="1">
                  <c:v>847759.33610405168</c:v>
                </c:pt>
                <c:pt idx="2">
                  <c:v>1032284.2044001207</c:v>
                </c:pt>
                <c:pt idx="3">
                  <c:v>1255504.5872447826</c:v>
                </c:pt>
                <c:pt idx="4">
                  <c:v>1523415.3315402777</c:v>
                </c:pt>
                <c:pt idx="5">
                  <c:v>1702569.8424301909</c:v>
                </c:pt>
                <c:pt idx="6">
                  <c:v>1839780.6574594323</c:v>
                </c:pt>
                <c:pt idx="7">
                  <c:v>1951688.2756169699</c:v>
                </c:pt>
                <c:pt idx="8">
                  <c:v>2046359.5830582068</c:v>
                </c:pt>
                <c:pt idx="9">
                  <c:v>2128388.5298743695</c:v>
                </c:pt>
                <c:pt idx="10">
                  <c:v>2200669.1800750354</c:v>
                </c:pt>
                <c:pt idx="11">
                  <c:v>2265156.5189331369</c:v>
                </c:pt>
                <c:pt idx="12">
                  <c:v>2323240.7618834246</c:v>
                </c:pt>
                <c:pt idx="13">
                  <c:v>2375950.3048907155</c:v>
                </c:pt>
                <c:pt idx="14">
                  <c:v>2424070.102910494</c:v>
                </c:pt>
                <c:pt idx="15">
                  <c:v>2468214.7762209056</c:v>
                </c:pt>
                <c:pt idx="16">
                  <c:v>2508875.8817865434</c:v>
                </c:pt>
                <c:pt idx="17">
                  <c:v>2546453.658294817</c:v>
                </c:pt>
                <c:pt idx="18">
                  <c:v>2581279.0317467144</c:v>
                </c:pt>
                <c:pt idx="19">
                  <c:v>2613629.2872106661</c:v>
                </c:pt>
                <c:pt idx="20">
                  <c:v>2643739.4925758401</c:v>
                </c:pt>
                <c:pt idx="21">
                  <c:v>2671810.996289012</c:v>
                </c:pt>
                <c:pt idx="22">
                  <c:v>2698017.8621752649</c:v>
                </c:pt>
              </c:numCache>
            </c:numRef>
          </c:yVal>
          <c:smooth val="0"/>
          <c:extLst>
            <c:ext xmlns:c16="http://schemas.microsoft.com/office/drawing/2014/chart" uri="{C3380CC4-5D6E-409C-BE32-E72D297353CC}">
              <c16:uniqueId val="{00000000-0FC2-4BF1-B442-9E9EA4FE1A87}"/>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82.14899724857105</c:v>
                </c:pt>
                <c:pt idx="1">
                  <c:v>82.372134782963897</c:v>
                </c:pt>
                <c:pt idx="2">
                  <c:v>82.595272317356773</c:v>
                </c:pt>
                <c:pt idx="3">
                  <c:v>83.041547386142497</c:v>
                </c:pt>
                <c:pt idx="4">
                  <c:v>83.93409752371393</c:v>
                </c:pt>
                <c:pt idx="5">
                  <c:v>84.826647661285392</c:v>
                </c:pt>
                <c:pt idx="6">
                  <c:v>85.719197798856825</c:v>
                </c:pt>
                <c:pt idx="7">
                  <c:v>86.611747936428287</c:v>
                </c:pt>
                <c:pt idx="8">
                  <c:v>87.504298073999749</c:v>
                </c:pt>
                <c:pt idx="9">
                  <c:v>88.396848211571182</c:v>
                </c:pt>
                <c:pt idx="10">
                  <c:v>89.28939834914263</c:v>
                </c:pt>
                <c:pt idx="11">
                  <c:v>90.181948486714063</c:v>
                </c:pt>
                <c:pt idx="12">
                  <c:v>91.074498624285511</c:v>
                </c:pt>
                <c:pt idx="13">
                  <c:v>91.967048761856972</c:v>
                </c:pt>
                <c:pt idx="14">
                  <c:v>92.859598899428406</c:v>
                </c:pt>
                <c:pt idx="15">
                  <c:v>93.752149036999867</c:v>
                </c:pt>
                <c:pt idx="16">
                  <c:v>94.644699174571301</c:v>
                </c:pt>
                <c:pt idx="17">
                  <c:v>95.537249312142762</c:v>
                </c:pt>
                <c:pt idx="18">
                  <c:v>96.42979944971421</c:v>
                </c:pt>
                <c:pt idx="19">
                  <c:v>97.322349587285657</c:v>
                </c:pt>
                <c:pt idx="20">
                  <c:v>98.214899724857105</c:v>
                </c:pt>
                <c:pt idx="21">
                  <c:v>99.107449862428538</c:v>
                </c:pt>
                <c:pt idx="22">
                  <c:v>100</c:v>
                </c:pt>
              </c:numCache>
            </c:numRef>
          </c:xVal>
          <c:yVal>
            <c:numRef>
              <c:f>DATA!$D$22:$Z$22</c:f>
              <c:numCache>
                <c:formatCode>_(* #,##0.00_);_(* \(#,##0.00\);_(* "-"??_);_(@_)</c:formatCode>
                <c:ptCount val="23"/>
                <c:pt idx="0">
                  <c:v>0</c:v>
                </c:pt>
                <c:pt idx="1">
                  <c:v>685119.29121959303</c:v>
                </c:pt>
                <c:pt idx="2">
                  <c:v>834550.11238034524</c:v>
                </c:pt>
                <c:pt idx="3">
                  <c:v>1015760.0728734171</c:v>
                </c:pt>
                <c:pt idx="4">
                  <c:v>1234335.220247302</c:v>
                </c:pt>
                <c:pt idx="5">
                  <c:v>1381545.1342661125</c:v>
                </c:pt>
                <c:pt idx="6">
                  <c:v>1495115.8252509828</c:v>
                </c:pt>
                <c:pt idx="7">
                  <c:v>1588441.1286577517</c:v>
                </c:pt>
                <c:pt idx="8">
                  <c:v>1668006.1686423705</c:v>
                </c:pt>
                <c:pt idx="9">
                  <c:v>1737499.5939970813</c:v>
                </c:pt>
                <c:pt idx="10">
                  <c:v>1799242.2401259148</c:v>
                </c:pt>
                <c:pt idx="11">
                  <c:v>1854799.8318064243</c:v>
                </c:pt>
                <c:pt idx="12">
                  <c:v>1905284.2673593459</c:v>
                </c:pt>
                <c:pt idx="13">
                  <c:v>1951516.8898509541</c:v>
                </c:pt>
                <c:pt idx="14">
                  <c:v>1994123.6718837076</c:v>
                </c:pt>
                <c:pt idx="15">
                  <c:v>2033593.9680282571</c:v>
                </c:pt>
                <c:pt idx="16">
                  <c:v>2070318.485236845</c:v>
                </c:pt>
                <c:pt idx="17">
                  <c:v>2104614.7687043957</c:v>
                </c:pt>
                <c:pt idx="18">
                  <c:v>2136744.8594986824</c:v>
                </c:pt>
                <c:pt idx="19">
                  <c:v>2166927.8633141834</c:v>
                </c:pt>
                <c:pt idx="20">
                  <c:v>2195349.1075687166</c:v>
                </c:pt>
                <c:pt idx="21">
                  <c:v>2222166.9494988588</c:v>
                </c:pt>
                <c:pt idx="22">
                  <c:v>2247517.9288165434</c:v>
                </c:pt>
              </c:numCache>
            </c:numRef>
          </c:yVal>
          <c:smooth val="0"/>
          <c:extLst>
            <c:ext xmlns:c16="http://schemas.microsoft.com/office/drawing/2014/chart" uri="{C3380CC4-5D6E-409C-BE32-E72D297353CC}">
              <c16:uniqueId val="{00000001-0FC2-4BF1-B442-9E9EA4FE1A87}"/>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93.241551107838944</c:v>
                </c:pt>
                <c:pt idx="1">
                  <c:v>93.326031718990947</c:v>
                </c:pt>
                <c:pt idx="2">
                  <c:v>93.410512330142964</c:v>
                </c:pt>
                <c:pt idx="3">
                  <c:v>93.579473552446998</c:v>
                </c:pt>
                <c:pt idx="4">
                  <c:v>93.917395997055038</c:v>
                </c:pt>
                <c:pt idx="5">
                  <c:v>94.255318441663107</c:v>
                </c:pt>
                <c:pt idx="6">
                  <c:v>94.593240886271161</c:v>
                </c:pt>
                <c:pt idx="7">
                  <c:v>94.931163330879215</c:v>
                </c:pt>
                <c:pt idx="8">
                  <c:v>95.269085775487255</c:v>
                </c:pt>
                <c:pt idx="9">
                  <c:v>95.607008220095324</c:v>
                </c:pt>
                <c:pt idx="10">
                  <c:v>95.944930664703364</c:v>
                </c:pt>
                <c:pt idx="11">
                  <c:v>96.282853109311432</c:v>
                </c:pt>
                <c:pt idx="12">
                  <c:v>96.620775553919486</c:v>
                </c:pt>
                <c:pt idx="13">
                  <c:v>96.958697998527526</c:v>
                </c:pt>
                <c:pt idx="14">
                  <c:v>97.296620443135581</c:v>
                </c:pt>
                <c:pt idx="15">
                  <c:v>97.634542887743621</c:v>
                </c:pt>
                <c:pt idx="16">
                  <c:v>97.972465332351675</c:v>
                </c:pt>
                <c:pt idx="17">
                  <c:v>98.310387776959743</c:v>
                </c:pt>
                <c:pt idx="18">
                  <c:v>98.648310221567783</c:v>
                </c:pt>
                <c:pt idx="19">
                  <c:v>98.986232666175837</c:v>
                </c:pt>
                <c:pt idx="20">
                  <c:v>99.324155110783892</c:v>
                </c:pt>
                <c:pt idx="21">
                  <c:v>99.662077555391932</c:v>
                </c:pt>
                <c:pt idx="22">
                  <c:v>100</c:v>
                </c:pt>
              </c:numCache>
            </c:numRef>
          </c:xVal>
          <c:yVal>
            <c:numRef>
              <c:f>DATA!$D$25:$Z$25</c:f>
              <c:numCache>
                <c:formatCode>_(* #,##0.00_);_(* \(#,##0.00\);_(* "-"??_);_(@_)</c:formatCode>
                <c:ptCount val="23"/>
                <c:pt idx="0">
                  <c:v>0</c:v>
                </c:pt>
                <c:pt idx="1">
                  <c:v>477395.970712159</c:v>
                </c:pt>
                <c:pt idx="2">
                  <c:v>581787.25731116894</c:v>
                </c:pt>
                <c:pt idx="3">
                  <c:v>708764.34150297998</c:v>
                </c:pt>
                <c:pt idx="4">
                  <c:v>862866.48050218332</c:v>
                </c:pt>
                <c:pt idx="5">
                  <c:v>967559.75301705173</c:v>
                </c:pt>
                <c:pt idx="6">
                  <c:v>1049040.4928481018</c:v>
                </c:pt>
                <c:pt idx="7">
                  <c:v>1116594.9524966828</c:v>
                </c:pt>
                <c:pt idx="8">
                  <c:v>1174712.8172696065</c:v>
                </c:pt>
                <c:pt idx="9">
                  <c:v>1225944.0421308978</c:v>
                </c:pt>
                <c:pt idx="10">
                  <c:v>1271890.6745889448</c:v>
                </c:pt>
                <c:pt idx="11">
                  <c:v>1313631.9262909999</c:v>
                </c:pt>
                <c:pt idx="12">
                  <c:v>1351933.055344251</c:v>
                </c:pt>
                <c:pt idx="13">
                  <c:v>1387358.4894555216</c:v>
                </c:pt>
                <c:pt idx="14">
                  <c:v>1420337.7324135802</c:v>
                </c:pt>
                <c:pt idx="15">
                  <c:v>1451206.0184078654</c:v>
                </c:pt>
                <c:pt idx="16">
                  <c:v>1480230.569176059</c:v>
                </c:pt>
                <c:pt idx="17">
                  <c:v>1507628.2066139679</c:v>
                </c:pt>
                <c:pt idx="18">
                  <c:v>1533577.5477129754</c:v>
                </c:pt>
                <c:pt idx="19">
                  <c:v>1558227.6794209287</c:v>
                </c:pt>
                <c:pt idx="20">
                  <c:v>1581704.4747778706</c:v>
                </c:pt>
                <c:pt idx="21">
                  <c:v>1604115.2858314721</c:v>
                </c:pt>
                <c:pt idx="22">
                  <c:v>1625552.4931738025</c:v>
                </c:pt>
              </c:numCache>
            </c:numRef>
          </c:yVal>
          <c:smooth val="0"/>
          <c:extLst>
            <c:ext xmlns:c16="http://schemas.microsoft.com/office/drawing/2014/chart" uri="{C3380CC4-5D6E-409C-BE32-E72D297353CC}">
              <c16:uniqueId val="{00000002-0FC2-4BF1-B442-9E9EA4FE1A87}"/>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104.33410496710682</c:v>
                </c:pt>
                <c:pt idx="1">
                  <c:v>104.27992865501795</c:v>
                </c:pt>
                <c:pt idx="2">
                  <c:v>104.22575234292914</c:v>
                </c:pt>
                <c:pt idx="3">
                  <c:v>104.11739971875147</c:v>
                </c:pt>
                <c:pt idx="4">
                  <c:v>103.90069447039613</c:v>
                </c:pt>
                <c:pt idx="5">
                  <c:v>103.68398922204078</c:v>
                </c:pt>
                <c:pt idx="6">
                  <c:v>103.46728397368545</c:v>
                </c:pt>
                <c:pt idx="7">
                  <c:v>103.2505787253301</c:v>
                </c:pt>
                <c:pt idx="8">
                  <c:v>103.03387347697478</c:v>
                </c:pt>
                <c:pt idx="9">
                  <c:v>102.81716822861944</c:v>
                </c:pt>
                <c:pt idx="10">
                  <c:v>102.60046298026408</c:v>
                </c:pt>
                <c:pt idx="11">
                  <c:v>102.38375773190876</c:v>
                </c:pt>
                <c:pt idx="12">
                  <c:v>102.16705248355341</c:v>
                </c:pt>
                <c:pt idx="13">
                  <c:v>101.95034723519807</c:v>
                </c:pt>
                <c:pt idx="14">
                  <c:v>101.73364198684274</c:v>
                </c:pt>
                <c:pt idx="15">
                  <c:v>101.51693673848739</c:v>
                </c:pt>
                <c:pt idx="16">
                  <c:v>101.30023149013203</c:v>
                </c:pt>
                <c:pt idx="17">
                  <c:v>101.0835262417767</c:v>
                </c:pt>
                <c:pt idx="18">
                  <c:v>100.86682099342137</c:v>
                </c:pt>
                <c:pt idx="19">
                  <c:v>100.65011574506603</c:v>
                </c:pt>
                <c:pt idx="20">
                  <c:v>100.43341049671068</c:v>
                </c:pt>
                <c:pt idx="21">
                  <c:v>100.21670524835532</c:v>
                </c:pt>
                <c:pt idx="22">
                  <c:v>100</c:v>
                </c:pt>
              </c:numCache>
            </c:numRef>
          </c:xVal>
          <c:yVal>
            <c:numRef>
              <c:f>DATA!$D$28:$Z$28</c:f>
              <c:numCache>
                <c:formatCode>_(* #,##0.00_);_(* \(#,##0.00\);_(* "-"??_);_(@_)</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yVal>
          <c:smooth val="0"/>
          <c:extLst>
            <c:ext xmlns:c16="http://schemas.microsoft.com/office/drawing/2014/chart" uri="{C3380CC4-5D6E-409C-BE32-E72D297353CC}">
              <c16:uniqueId val="{00000003-0FC2-4BF1-B442-9E9EA4FE1A87}"/>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69.969969969969966</c:v>
                </c:pt>
                <c:pt idx="1">
                  <c:v>69.969969969969966</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4-0FC2-4BF1-B442-9E9EA4FE1A87}"/>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5-0FC2-4BF1-B442-9E9EA4FE1A87}"/>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90.990990990990994</c:v>
                </c:pt>
              </c:numCache>
            </c:numRef>
          </c:xVal>
          <c:yVal>
            <c:numRef>
              <c:f>DATA!$C$38</c:f>
              <c:numCache>
                <c:formatCode>_ "€"\ * #,##0_ ;_ "€"\ * \-#,##0_ ;_ "€"\ * "-"??_ ;_ @_ </c:formatCode>
                <c:ptCount val="1"/>
                <c:pt idx="0">
                  <c:v>2500000</c:v>
                </c:pt>
              </c:numCache>
            </c:numRef>
          </c:yVal>
          <c:smooth val="0"/>
          <c:extLst>
            <c:ext xmlns:c16="http://schemas.microsoft.com/office/drawing/2014/chart" uri="{C3380CC4-5D6E-409C-BE32-E72D297353CC}">
              <c16:uniqueId val="{00000007-0FC2-4BF1-B442-9E9EA4FE1A87}"/>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2698019.8019801984</c:v>
                </c:pt>
              </c:numCache>
            </c:numRef>
          </c:yVal>
          <c:smooth val="0"/>
          <c:extLst>
            <c:ext xmlns:c16="http://schemas.microsoft.com/office/drawing/2014/chart" uri="{C3380CC4-5D6E-409C-BE32-E72D297353CC}">
              <c16:uniqueId val="{00000009-0FC2-4BF1-B442-9E9EA4FE1A87}"/>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69.969969969969966</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0FC2-4BF1-B442-9E9EA4FE1A87}"/>
            </c:ext>
          </c:extLst>
        </c:ser>
        <c:ser>
          <c:idx val="3"/>
          <c:order val="9"/>
          <c:tx>
            <c:strRef>
              <c:f>DATA!$G$41</c:f>
              <c:strCache>
                <c:ptCount val="1"/>
                <c:pt idx="0">
                  <c:v>233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69.969969969969966</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0FC2-4BF1-B442-9E9EA4FE1A87}"/>
            </c:ext>
          </c:extLst>
        </c:ser>
        <c:ser>
          <c:idx val="5"/>
          <c:order val="10"/>
          <c:tx>
            <c:strRef>
              <c:f>DATA!$G$40</c:f>
              <c:strCache>
                <c:ptCount val="1"/>
                <c:pt idx="0">
                  <c:v>333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0FC2-4BF1-B442-9E9EA4FE1A87}"/>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5000000.0000000009</c:v>
                </c:pt>
              </c:numCache>
            </c:numRef>
          </c:yVal>
          <c:smooth val="0"/>
          <c:extLst>
            <c:ext xmlns:c16="http://schemas.microsoft.com/office/drawing/2014/chart" uri="{C3380CC4-5D6E-409C-BE32-E72D297353CC}">
              <c16:uniqueId val="{00000010-0FC2-4BF1-B442-9E9EA4FE1A87}"/>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-3.0030030030030028</c:v>
                </c:pt>
                <c:pt idx="1">
                  <c:v>-3.0030030030030028</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11-0FC2-4BF1-B442-9E9EA4FE1A87}"/>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0FC2-4BF1-B442-9E9EA4FE1A87}"/>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0FC2-4BF1-B442-9E9EA4FE1A87}"/>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50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2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2849880</xdr:colOff>
      <xdr:row>6</xdr:row>
      <xdr:rowOff>63812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50920" y="13058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1295401</xdr:colOff>
      <xdr:row>2</xdr:row>
      <xdr:rowOff>33867</xdr:rowOff>
    </xdr:from>
    <xdr:ext cx="1076325" cy="801902"/>
    <xdr:pic>
      <xdr:nvPicPr>
        <xdr:cNvPr id="2" name="Afbeelding 1">
          <a:extLst>
            <a:ext uri="{FF2B5EF4-FFF2-40B4-BE49-F238E27FC236}">
              <a16:creationId xmlns:a16="http://schemas.microsoft.com/office/drawing/2014/main" id="{9F002368-B52E-47BB-9A4C-DA4C089072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96601" y="465667"/>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127635</xdr:colOff>
      <xdr:row>4</xdr:row>
      <xdr:rowOff>6596</xdr:rowOff>
    </xdr:from>
    <xdr:to>
      <xdr:col>4</xdr:col>
      <xdr:colOff>360469</xdr:colOff>
      <xdr:row>6</xdr:row>
      <xdr:rowOff>97082</xdr:rowOff>
    </xdr:to>
    <xdr:pic>
      <xdr:nvPicPr>
        <xdr:cNvPr id="2" name="Afbeelding 1">
          <a:extLst>
            <a:ext uri="{FF2B5EF4-FFF2-40B4-BE49-F238E27FC236}">
              <a16:creationId xmlns:a16="http://schemas.microsoft.com/office/drawing/2014/main" id="{03C09926-29CB-4D6E-A067-0CF8E9712C3D}"/>
            </a:ext>
          </a:extLst>
        </xdr:cNvPr>
        <xdr:cNvPicPr>
          <a:picLocks noChangeAspect="1"/>
        </xdr:cNvPicPr>
      </xdr:nvPicPr>
      <xdr:blipFill>
        <a:blip xmlns:r="http://schemas.openxmlformats.org/officeDocument/2006/relationships" r:embed="rId1"/>
        <a:stretch>
          <a:fillRect/>
        </a:stretch>
      </xdr:blipFill>
      <xdr:spPr>
        <a:xfrm>
          <a:off x="3038475" y="905756"/>
          <a:ext cx="1680634" cy="410526"/>
        </a:xfrm>
        <a:prstGeom prst="rect">
          <a:avLst/>
        </a:prstGeom>
      </xdr:spPr>
    </xdr:pic>
    <xdr:clientData/>
  </xdr:twoCellAnchor>
  <xdr:twoCellAnchor editAs="oneCell">
    <xdr:from>
      <xdr:col>6</xdr:col>
      <xdr:colOff>716280</xdr:colOff>
      <xdr:row>1</xdr:row>
      <xdr:rowOff>226695</xdr:rowOff>
    </xdr:from>
    <xdr:to>
      <xdr:col>7</xdr:col>
      <xdr:colOff>829945</xdr:colOff>
      <xdr:row>5</xdr:row>
      <xdr:rowOff>113139</xdr:rowOff>
    </xdr:to>
    <xdr:pic>
      <xdr:nvPicPr>
        <xdr:cNvPr id="3" name="Afbeelding 2">
          <a:extLst>
            <a:ext uri="{FF2B5EF4-FFF2-40B4-BE49-F238E27FC236}">
              <a16:creationId xmlns:a16="http://schemas.microsoft.com/office/drawing/2014/main" id="{C52720D4-A8C6-42A4-A42A-A65F0CC224BE}"/>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193280" y="379095"/>
          <a:ext cx="1070610" cy="793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544133</xdr:colOff>
      <xdr:row>3</xdr:row>
      <xdr:rowOff>40464</xdr:rowOff>
    </xdr:from>
    <xdr:ext cx="1743075" cy="520125"/>
    <xdr:pic>
      <xdr:nvPicPr>
        <xdr:cNvPr id="3" name="Afbeelding 2">
          <a:extLst>
            <a:ext uri="{FF2B5EF4-FFF2-40B4-BE49-F238E27FC236}">
              <a16:creationId xmlns:a16="http://schemas.microsoft.com/office/drawing/2014/main" id="{7A3857B7-1F3F-4198-A7D4-A00B0F971B55}"/>
            </a:ext>
          </a:extLst>
        </xdr:cNvPr>
        <xdr:cNvPicPr>
          <a:picLocks noChangeAspect="1"/>
        </xdr:cNvPicPr>
      </xdr:nvPicPr>
      <xdr:blipFill>
        <a:blip xmlns:r="http://schemas.openxmlformats.org/officeDocument/2006/relationships" r:embed="rId1"/>
        <a:stretch>
          <a:fillRect/>
        </a:stretch>
      </xdr:blipFill>
      <xdr:spPr>
        <a:xfrm>
          <a:off x="4901821" y="516714"/>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481666</xdr:colOff>
      <xdr:row>1</xdr:row>
      <xdr:rowOff>232833</xdr:rowOff>
    </xdr:from>
    <xdr:ext cx="1076325" cy="801902"/>
    <xdr:pic>
      <xdr:nvPicPr>
        <xdr:cNvPr id="2" name="Afbeelding 1">
          <a:extLst>
            <a:ext uri="{FF2B5EF4-FFF2-40B4-BE49-F238E27FC236}">
              <a16:creationId xmlns:a16="http://schemas.microsoft.com/office/drawing/2014/main" id="{6B831666-0149-4D7C-B99D-8E1616E26311}"/>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416616" y="432858"/>
          <a:ext cx="1076325" cy="801902"/>
        </a:xfrm>
        <a:prstGeom prst="rect">
          <a:avLst/>
        </a:prstGeom>
      </xdr:spPr>
    </xdr:pic>
    <xdr:clientData/>
  </xdr:oneCellAnchor>
  <xdr:oneCellAnchor>
    <xdr:from>
      <xdr:col>3</xdr:col>
      <xdr:colOff>401258</xdr:colOff>
      <xdr:row>4</xdr:row>
      <xdr:rowOff>99995</xdr:rowOff>
    </xdr:from>
    <xdr:ext cx="1743075" cy="520125"/>
    <xdr:pic>
      <xdr:nvPicPr>
        <xdr:cNvPr id="3" name="Afbeelding 2">
          <a:extLst>
            <a:ext uri="{FF2B5EF4-FFF2-40B4-BE49-F238E27FC236}">
              <a16:creationId xmlns:a16="http://schemas.microsoft.com/office/drawing/2014/main" id="{A71C3A4F-86A2-454C-B343-F44B84CD269D}"/>
            </a:ext>
          </a:extLst>
        </xdr:cNvPr>
        <xdr:cNvPicPr>
          <a:picLocks noChangeAspect="1"/>
        </xdr:cNvPicPr>
      </xdr:nvPicPr>
      <xdr:blipFill>
        <a:blip xmlns:r="http://schemas.openxmlformats.org/officeDocument/2006/relationships" r:embed="rId2"/>
        <a:stretch>
          <a:fillRect/>
        </a:stretch>
      </xdr:blipFill>
      <xdr:spPr>
        <a:xfrm>
          <a:off x="3725483" y="861995"/>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12</xdr:col>
      <xdr:colOff>7953</xdr:colOff>
      <xdr:row>1</xdr:row>
      <xdr:rowOff>255245</xdr:rowOff>
    </xdr:from>
    <xdr:to>
      <xdr:col>12</xdr:col>
      <xdr:colOff>1083796</xdr:colOff>
      <xdr:row>5</xdr:row>
      <xdr:rowOff>78792</xdr:rowOff>
    </xdr:to>
    <xdr:pic>
      <xdr:nvPicPr>
        <xdr:cNvPr id="2" name="Afbeelding 1">
          <a:extLst>
            <a:ext uri="{FF2B5EF4-FFF2-40B4-BE49-F238E27FC236}">
              <a16:creationId xmlns:a16="http://schemas.microsoft.com/office/drawing/2014/main" id="{6BBA8C8A-AF6E-4BF1-A30C-9F7AC492655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20647267" y="407645"/>
          <a:ext cx="1075843" cy="825033"/>
        </a:xfrm>
        <a:prstGeom prst="rect">
          <a:avLst/>
        </a:prstGeom>
      </xdr:spPr>
    </xdr:pic>
    <xdr:clientData/>
  </xdr:twoCellAnchor>
  <xdr:oneCellAnchor>
    <xdr:from>
      <xdr:col>3</xdr:col>
      <xdr:colOff>581363</xdr:colOff>
      <xdr:row>4</xdr:row>
      <xdr:rowOff>59266</xdr:rowOff>
    </xdr:from>
    <xdr:ext cx="1192162" cy="352011"/>
    <xdr:pic>
      <xdr:nvPicPr>
        <xdr:cNvPr id="3" name="Afbeelding 2">
          <a:extLst>
            <a:ext uri="{FF2B5EF4-FFF2-40B4-BE49-F238E27FC236}">
              <a16:creationId xmlns:a16="http://schemas.microsoft.com/office/drawing/2014/main" id="{DD144405-AC6D-4D4C-BA41-C408BF1029A3}"/>
            </a:ext>
          </a:extLst>
        </xdr:cNvPr>
        <xdr:cNvPicPr>
          <a:picLocks noChangeAspect="1"/>
        </xdr:cNvPicPr>
      </xdr:nvPicPr>
      <xdr:blipFill>
        <a:blip xmlns:r="http://schemas.openxmlformats.org/officeDocument/2006/relationships" r:embed="rId2"/>
        <a:stretch>
          <a:fillRect/>
        </a:stretch>
      </xdr:blipFill>
      <xdr:spPr>
        <a:xfrm>
          <a:off x="4789296" y="990599"/>
          <a:ext cx="1192162" cy="35201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E3C489A4-702E-4934-8541-6F2858D194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AA1A9FB3-1310-4A54-9955-326AF593BF5B}"/>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091453" y="2554381"/>
          <a:ext cx="1501589" cy="1874183"/>
        </a:xfrm>
        <a:prstGeom prst="rect">
          <a:avLst/>
        </a:prstGeom>
      </xdr:spPr>
    </xdr:pic>
    <xdr:clientData/>
  </xdr:twoCellAnchor>
  <xdr:oneCellAnchor>
    <xdr:from>
      <xdr:col>4</xdr:col>
      <xdr:colOff>1946335</xdr:colOff>
      <xdr:row>3</xdr:row>
      <xdr:rowOff>39221</xdr:rowOff>
    </xdr:from>
    <xdr:ext cx="2529854" cy="365934"/>
    <xdr:pic>
      <xdr:nvPicPr>
        <xdr:cNvPr id="4" name="Afbeelding 3">
          <a:extLst>
            <a:ext uri="{FF2B5EF4-FFF2-40B4-BE49-F238E27FC236}">
              <a16:creationId xmlns:a16="http://schemas.microsoft.com/office/drawing/2014/main" id="{B052792C-E4E3-4EB1-9293-0C3C874EEA31}"/>
            </a:ext>
          </a:extLst>
        </xdr:cNvPr>
        <xdr:cNvPicPr>
          <a:picLocks noChangeAspect="1"/>
        </xdr:cNvPicPr>
      </xdr:nvPicPr>
      <xdr:blipFill rotWithShape="1">
        <a:blip xmlns:r="http://schemas.openxmlformats.org/officeDocument/2006/relationships" r:embed="rId3"/>
        <a:srcRect t="19675" b="22940"/>
        <a:stretch/>
      </xdr:blipFill>
      <xdr:spPr>
        <a:xfrm>
          <a:off x="8261410" y="839321"/>
          <a:ext cx="2529854" cy="365934"/>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 Id="rId1"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Q:\SSO-CFD\UG_HKT_Inkoop-UNIT\80-INKOOPDOSSIERS-ICT\IUC24-019%20API%20management\04%20-%20BESCHRIJVENDE%20DOCUMENTEN\Prijzenformulier%20en%20Superformule\BIJLAGE%20XX%20Prijzenformulier%20IUC24-019.xlsx" TargetMode="External"/><Relationship Id="rId1" Type="http://schemas.openxmlformats.org/officeDocument/2006/relationships/externalLinkPath" Target="file:///Q:\SSO-CFD\UG_HKT_Inkoop-UNIT\80-INKOOPDOSSIERS-ICT\IUC24-019%20API%20management\04%20-%20BESCHRIJVENDE%20DOCUMENTEN\Prijzenformulier%20en%20Superformule\BIJLAGE%20XX%20Prijzenformulier%20IUC24-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Technische Implementatie"/>
      <sheetName val="0. Dimensionering"/>
      <sheetName val="2a. Gebruiksrecht Subscription"/>
      <sheetName val="2b. Gebruiksrecht Perpetual"/>
      <sheetName val="3a. Consultancy"/>
      <sheetName val="3b. Opleiding"/>
      <sheetName val="BPK-Grafiek"/>
      <sheetName val="DAT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0. Dimensionering"/>
      <sheetName val="1. Realisatie"/>
      <sheetName val="2a. Gebruiksrecht - Staffel"/>
      <sheetName val="2b. Gebruiksrecht - Enterprise"/>
      <sheetName val="3. Additionele diensten"/>
      <sheetName val="BPK-Grafiek"/>
      <sheetName val="DATA"/>
    </sheetNames>
    <sheetDataSet>
      <sheetData sheetId="0">
        <row r="2">
          <cell r="B2" t="str">
            <v>Europese aanbesteding</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33"/>
  <sheetViews>
    <sheetView showGridLines="0" tabSelected="1" zoomScale="110" zoomScaleNormal="110" workbookViewId="0"/>
  </sheetViews>
  <sheetFormatPr defaultColWidth="0" defaultRowHeight="0" customHeight="1" zeroHeight="1" x14ac:dyDescent="0.35"/>
  <cols>
    <col min="1" max="1" width="2.7265625" style="497" customWidth="1"/>
    <col min="2" max="2" width="7.54296875" style="496" bestFit="1" customWidth="1"/>
    <col min="3" max="3" width="71.453125" style="497" customWidth="1"/>
    <col min="4" max="4" width="23.81640625" style="497" bestFit="1" customWidth="1"/>
    <col min="5" max="5" width="1.7265625" style="497" customWidth="1"/>
    <col min="6" max="6" width="29.26953125" style="497" bestFit="1" customWidth="1"/>
    <col min="7" max="7" width="2.7265625" style="497" customWidth="1"/>
    <col min="8" max="8" width="18.1796875" style="497" hidden="1" customWidth="1"/>
    <col min="9" max="9" width="13.1796875" style="497" hidden="1" customWidth="1"/>
    <col min="10" max="14" width="37.54296875" style="497" hidden="1" customWidth="1"/>
    <col min="15" max="16384" width="19.54296875" style="497" hidden="1"/>
  </cols>
  <sheetData>
    <row r="1" spans="2:10" ht="12" customHeight="1" x14ac:dyDescent="0.35"/>
    <row r="2" spans="2:10" ht="23" x14ac:dyDescent="0.35">
      <c r="B2" s="498" t="s">
        <v>0</v>
      </c>
      <c r="C2" s="499"/>
      <c r="D2" s="499"/>
      <c r="E2" s="499"/>
      <c r="F2" s="495" t="s">
        <v>1608</v>
      </c>
    </row>
    <row r="3" spans="2:10" ht="17.5" x14ac:dyDescent="0.35">
      <c r="B3" s="500" t="s">
        <v>59</v>
      </c>
      <c r="C3" s="499"/>
      <c r="D3" s="501"/>
      <c r="E3" s="501"/>
      <c r="F3" s="499"/>
    </row>
    <row r="4" spans="2:10" ht="19.5" x14ac:dyDescent="0.35">
      <c r="B4" s="502" t="s">
        <v>2</v>
      </c>
      <c r="C4" s="499"/>
      <c r="D4" s="499"/>
      <c r="E4" s="499"/>
      <c r="F4" s="499"/>
    </row>
    <row r="5" spans="2:10" ht="13.5" x14ac:dyDescent="0.35">
      <c r="B5" s="5" t="s">
        <v>60</v>
      </c>
      <c r="C5" s="499"/>
      <c r="D5" s="499"/>
      <c r="E5" s="499"/>
      <c r="F5" s="499"/>
    </row>
    <row r="6" spans="2:10" ht="12.65" customHeight="1" x14ac:dyDescent="0.35">
      <c r="B6" s="503" t="s">
        <v>8</v>
      </c>
      <c r="C6" s="499"/>
      <c r="D6" s="499"/>
      <c r="E6" s="499"/>
      <c r="F6" s="499"/>
    </row>
    <row r="7" spans="2:10" ht="13.5" x14ac:dyDescent="0.35">
      <c r="B7" s="5"/>
      <c r="C7" s="499"/>
      <c r="D7" s="499"/>
      <c r="E7" s="499"/>
      <c r="F7" s="499"/>
    </row>
    <row r="8" spans="2:10" ht="15" x14ac:dyDescent="0.35">
      <c r="B8" s="504"/>
      <c r="C8" s="505" t="s">
        <v>18</v>
      </c>
      <c r="D8" s="506"/>
      <c r="E8" s="506"/>
      <c r="F8" s="499"/>
      <c r="H8" s="507"/>
      <c r="J8" s="508"/>
    </row>
    <row r="9" spans="2:10" ht="18" customHeight="1" x14ac:dyDescent="0.35">
      <c r="B9" s="504"/>
      <c r="C9" s="509"/>
      <c r="D9" s="510"/>
      <c r="E9" s="511"/>
      <c r="F9" s="499"/>
      <c r="H9" s="507"/>
      <c r="J9" s="508"/>
    </row>
    <row r="10" spans="2:10" ht="13.5" x14ac:dyDescent="0.35">
      <c r="B10" s="504"/>
      <c r="C10" s="512"/>
      <c r="D10" s="510"/>
      <c r="E10" s="510"/>
      <c r="F10" s="510"/>
      <c r="H10" s="507"/>
      <c r="J10" s="508"/>
    </row>
    <row r="11" spans="2:10" ht="14" thickBot="1" x14ac:dyDescent="0.4">
      <c r="B11" s="513"/>
      <c r="C11" s="514"/>
      <c r="D11" s="514"/>
      <c r="E11" s="514"/>
      <c r="F11" s="515"/>
    </row>
    <row r="12" spans="2:10" ht="13.5" x14ac:dyDescent="0.35">
      <c r="C12" s="516"/>
      <c r="D12" s="516"/>
      <c r="E12" s="516"/>
      <c r="F12" s="517"/>
    </row>
    <row r="13" spans="2:10" ht="24.75" customHeight="1" x14ac:dyDescent="0.35">
      <c r="B13" s="518">
        <v>1</v>
      </c>
      <c r="C13" s="519" t="str">
        <f>'1. Implementatie'!C4</f>
        <v>Implementatie</v>
      </c>
      <c r="D13" s="520"/>
      <c r="E13" s="521"/>
      <c r="F13" s="522">
        <f>D14+D15+D16</f>
        <v>0</v>
      </c>
    </row>
    <row r="14" spans="2:10" ht="14" thickBot="1" x14ac:dyDescent="0.4">
      <c r="B14" s="523" t="s">
        <v>3</v>
      </c>
      <c r="C14" s="524" t="str">
        <f>'1. Implementatie'!C10</f>
        <v>Implementatie</v>
      </c>
      <c r="D14" s="525">
        <f>'1. Implementatie'!H14</f>
        <v>0</v>
      </c>
    </row>
    <row r="15" spans="2:10" ht="14.5" thickTop="1" thickBot="1" x14ac:dyDescent="0.4">
      <c r="B15" s="523" t="s">
        <v>7</v>
      </c>
      <c r="C15" s="524" t="s">
        <v>1500</v>
      </c>
      <c r="D15" s="525">
        <f>'1. Implementatie'!H34</f>
        <v>0</v>
      </c>
    </row>
    <row r="16" spans="2:10" ht="14.5" thickTop="1" thickBot="1" x14ac:dyDescent="0.4">
      <c r="B16" s="523" t="s">
        <v>1499</v>
      </c>
      <c r="C16" s="524" t="str">
        <f>'1. Implementatie'!C36</f>
        <v xml:space="preserve">Opleidingen </v>
      </c>
      <c r="D16" s="525">
        <f>'1. Implementatie'!H43</f>
        <v>0</v>
      </c>
    </row>
    <row r="17" spans="2:6" ht="14" thickTop="1" x14ac:dyDescent="0.35">
      <c r="C17" s="516"/>
      <c r="D17" s="516"/>
      <c r="E17" s="516"/>
      <c r="F17" s="517"/>
    </row>
    <row r="18" spans="2:6" ht="25.15" customHeight="1" x14ac:dyDescent="0.35">
      <c r="B18" s="518">
        <v>2</v>
      </c>
      <c r="C18" s="519" t="s">
        <v>43</v>
      </c>
      <c r="D18" s="520"/>
      <c r="E18" s="521"/>
      <c r="F18" s="522" cm="1">
        <f t="array" ref="F18">IF(COUNTIF(D19:D24,"&gt;0")=0,0,SMALL(_xlfn._xlws.FILTER(D19:D24,D19:D24&gt;0),1))</f>
        <v>0</v>
      </c>
    </row>
    <row r="19" spans="2:6" ht="16.149999999999999" customHeight="1" thickBot="1" x14ac:dyDescent="0.4">
      <c r="B19" s="523" t="s">
        <v>4</v>
      </c>
      <c r="C19" s="524" t="s">
        <v>1470</v>
      </c>
      <c r="D19" s="525">
        <f>'2abc Gebruiksrecht - Kubernetes'!F107</f>
        <v>0</v>
      </c>
    </row>
    <row r="20" spans="2:6" ht="16.149999999999999" customHeight="1" thickTop="1" thickBot="1" x14ac:dyDescent="0.4">
      <c r="B20" s="523" t="s">
        <v>5</v>
      </c>
      <c r="C20" s="524" t="str">
        <f>'2abc Gebruiksrecht - Kubernetes'!C112</f>
        <v>Gebruiksrecht Oplossing o.b.v. # Eventregels (Kubernetes)</v>
      </c>
      <c r="D20" s="525">
        <f>'2abc Gebruiksrecht - Kubernetes'!F136</f>
        <v>0</v>
      </c>
    </row>
    <row r="21" spans="2:6" ht="16.149999999999999" customHeight="1" thickTop="1" thickBot="1" x14ac:dyDescent="0.4">
      <c r="B21" s="523" t="s">
        <v>98</v>
      </c>
      <c r="C21" s="524" t="str">
        <f>'2abc Gebruiksrecht - Kubernetes'!C144</f>
        <v>Gebruiksrecht Oplossing o.b.v. Enterprise site licentie (Kubernetes)</v>
      </c>
      <c r="D21" s="525">
        <f>'2abc Gebruiksrecht - Kubernetes'!F151</f>
        <v>0</v>
      </c>
    </row>
    <row r="22" spans="2:6" ht="16.149999999999999" customHeight="1" thickTop="1" thickBot="1" x14ac:dyDescent="0.4">
      <c r="B22" s="523" t="s">
        <v>767</v>
      </c>
      <c r="C22" s="524" t="s">
        <v>1478</v>
      </c>
      <c r="D22" s="525">
        <f>'2def Gebruiksrecht - SaaS'!F70</f>
        <v>0</v>
      </c>
    </row>
    <row r="23" spans="2:6" ht="15" customHeight="1" thickTop="1" thickBot="1" x14ac:dyDescent="0.4">
      <c r="B23" s="523" t="s">
        <v>1474</v>
      </c>
      <c r="C23" s="524" t="str">
        <f>'2def Gebruiksrecht - SaaS'!C75</f>
        <v>Gebruiksrecht Oplossing o.b.v. # Eventregels (SaaS)</v>
      </c>
      <c r="D23" s="525">
        <f>'2def Gebruiksrecht - SaaS'!F97</f>
        <v>0</v>
      </c>
    </row>
    <row r="24" spans="2:6" ht="15" customHeight="1" thickTop="1" thickBot="1" x14ac:dyDescent="0.4">
      <c r="B24" s="523" t="s">
        <v>1475</v>
      </c>
      <c r="C24" s="524" t="str">
        <f>'2def Gebruiksrecht - SaaS'!C105</f>
        <v>Gebruiksrecht Oplossing o.b.v. Enterprise site licentie (SaaS)</v>
      </c>
      <c r="D24" s="525">
        <f>'2def Gebruiksrecht - SaaS'!F110</f>
        <v>0</v>
      </c>
    </row>
    <row r="25" spans="2:6" ht="15" customHeight="1" thickTop="1" x14ac:dyDescent="0.35">
      <c r="C25" s="516"/>
      <c r="D25" s="516"/>
      <c r="E25" s="7"/>
      <c r="F25" s="526"/>
    </row>
    <row r="26" spans="2:6" ht="25.15" customHeight="1" x14ac:dyDescent="0.35">
      <c r="B26" s="518">
        <v>3</v>
      </c>
      <c r="C26" s="519" t="str">
        <f>'3. Additionele dienstverlening'!C4</f>
        <v>Additionele dienstverlening</v>
      </c>
      <c r="D26" s="527"/>
      <c r="E26" s="521"/>
      <c r="F26" s="522">
        <f>D27+D28</f>
        <v>0</v>
      </c>
    </row>
    <row r="27" spans="2:6" ht="14" thickBot="1" x14ac:dyDescent="0.4">
      <c r="B27" s="523" t="s">
        <v>96</v>
      </c>
      <c r="C27" s="524" t="str">
        <f>'3. Additionele dienstverlening'!C23</f>
        <v>Consultancy</v>
      </c>
      <c r="D27" s="525">
        <f>'3. Additionele dienstverlening'!E27</f>
        <v>0</v>
      </c>
    </row>
    <row r="28" spans="2:6" ht="14.5" thickTop="1" thickBot="1" x14ac:dyDescent="0.4">
      <c r="B28" s="523" t="s">
        <v>97</v>
      </c>
      <c r="C28" s="524" t="str">
        <f>'3. Additionele dienstverlening'!C30</f>
        <v>Opleidingen</v>
      </c>
      <c r="D28" s="525">
        <f>'3. Additionele dienstverlening'!E41</f>
        <v>0</v>
      </c>
    </row>
    <row r="29" spans="2:6" ht="14.5" thickTop="1" thickBot="1" x14ac:dyDescent="0.4">
      <c r="B29" s="528"/>
      <c r="C29" s="514"/>
      <c r="D29" s="514"/>
      <c r="E29" s="514"/>
      <c r="F29" s="515"/>
    </row>
    <row r="30" spans="2:6" ht="14" thickBot="1" x14ac:dyDescent="0.4">
      <c r="C30" s="8"/>
      <c r="D30" s="8"/>
      <c r="E30" s="8"/>
    </row>
    <row r="31" spans="2:6" ht="25" customHeight="1" thickBot="1" x14ac:dyDescent="0.4">
      <c r="C31" s="529" t="s">
        <v>6</v>
      </c>
      <c r="D31" s="530"/>
      <c r="E31" s="530"/>
      <c r="F31" s="531">
        <f>F13+F18+F26</f>
        <v>0</v>
      </c>
    </row>
    <row r="32" spans="2:6" ht="14" thickBot="1" x14ac:dyDescent="0.4">
      <c r="B32" s="513"/>
      <c r="C32" s="532" t="s">
        <v>1485</v>
      </c>
      <c r="D32" s="514"/>
      <c r="E32" s="514"/>
      <c r="F32" s="515"/>
    </row>
    <row r="33" spans="3:6" ht="13.5" x14ac:dyDescent="0.35">
      <c r="C33" s="516"/>
      <c r="D33" s="516"/>
      <c r="E33" s="516"/>
      <c r="F33" s="517"/>
    </row>
  </sheetData>
  <sheetProtection algorithmName="SHA-512" hashValue="R50YCwd31UylEGC/if5UVcSFOZPUJ0JeStEaZm4JH8h/C9zJHFZHZvmsohuNVKdCPn8J3q1+8kkCweuHR0GJnA==" saltValue="8oWwbWrKUKvOSZZLkkOUG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1C3-3B00-4B8D-BA0E-AE2075128D7B}">
  <sheetPr codeName="Blad2"/>
  <dimension ref="A1:Z829"/>
  <sheetViews>
    <sheetView showGridLines="0" zoomScale="80" zoomScaleNormal="80" workbookViewId="0"/>
  </sheetViews>
  <sheetFormatPr defaultColWidth="0" defaultRowHeight="0" customHeight="1" zeroHeight="1" x14ac:dyDescent="0.3"/>
  <cols>
    <col min="1" max="1" width="2.7265625" style="9" customWidth="1"/>
    <col min="2" max="2" width="90.54296875" style="10" customWidth="1"/>
    <col min="3" max="3" width="20.7265625" style="11" customWidth="1"/>
    <col min="4" max="4" width="20.7265625" style="12" customWidth="1"/>
    <col min="5" max="5" width="20.7265625" style="11" customWidth="1"/>
    <col min="6" max="7" width="21.7265625" style="11" customWidth="1"/>
    <col min="8" max="10" width="23" style="11" customWidth="1"/>
    <col min="11" max="11" width="3.26953125" style="11" bestFit="1" customWidth="1"/>
    <col min="12" max="12" width="2.7265625" style="38" customWidth="1"/>
    <col min="13" max="15" width="8.81640625" style="38" hidden="1" customWidth="1"/>
    <col min="16" max="16384" width="8.81640625" style="9" hidden="1"/>
  </cols>
  <sheetData>
    <row r="1" spans="1:26" ht="12" customHeight="1" x14ac:dyDescent="0.3">
      <c r="L1" s="13"/>
      <c r="M1" s="13"/>
      <c r="N1" s="13"/>
      <c r="O1" s="13"/>
      <c r="P1" s="13"/>
      <c r="Q1" s="13"/>
      <c r="R1" s="13"/>
      <c r="S1" s="13"/>
      <c r="T1" s="13"/>
      <c r="U1" s="13"/>
    </row>
    <row r="2" spans="1:26" s="14" customFormat="1" ht="22.15" customHeight="1" x14ac:dyDescent="0.45">
      <c r="B2" s="1" t="str">
        <f>Samenvatting!B2</f>
        <v>Europese aanbesteding</v>
      </c>
      <c r="C2" s="15"/>
      <c r="D2" s="16"/>
      <c r="E2" s="17"/>
      <c r="F2" s="17"/>
      <c r="G2" s="18"/>
      <c r="H2" s="18"/>
      <c r="I2" s="18"/>
      <c r="J2" s="18"/>
      <c r="K2" s="11"/>
      <c r="L2" s="19"/>
      <c r="M2" s="19"/>
      <c r="N2" s="19"/>
      <c r="O2" s="19"/>
      <c r="P2" s="19"/>
      <c r="Q2" s="19"/>
      <c r="R2" s="19"/>
      <c r="S2" s="19"/>
      <c r="T2" s="19"/>
      <c r="U2" s="19"/>
      <c r="V2" s="19"/>
      <c r="Y2" s="20"/>
    </row>
    <row r="3" spans="1:26" s="21" customFormat="1" ht="22.15" customHeight="1" x14ac:dyDescent="0.25">
      <c r="B3" s="22" t="str">
        <f>Samenvatting!B3</f>
        <v>Process Mining Cloud</v>
      </c>
      <c r="C3" s="23"/>
      <c r="D3" s="24"/>
      <c r="E3" s="23"/>
      <c r="F3" s="23"/>
      <c r="G3" s="23"/>
      <c r="H3" s="23"/>
      <c r="I3" s="23"/>
      <c r="J3" s="23"/>
      <c r="K3" s="11"/>
      <c r="L3" s="25"/>
      <c r="M3" s="25"/>
      <c r="N3" s="25"/>
      <c r="O3" s="25"/>
      <c r="P3" s="25"/>
      <c r="Q3" s="25"/>
      <c r="R3" s="25"/>
      <c r="S3" s="25"/>
      <c r="T3" s="25"/>
      <c r="U3" s="25"/>
      <c r="V3" s="25"/>
      <c r="Y3" s="26"/>
    </row>
    <row r="4" spans="1:26" s="21" customFormat="1" ht="17.5" customHeight="1" x14ac:dyDescent="0.25">
      <c r="B4" s="27" t="s">
        <v>10</v>
      </c>
      <c r="C4" s="23"/>
      <c r="D4" s="24"/>
      <c r="E4" s="23"/>
      <c r="F4" s="23"/>
      <c r="G4" s="23"/>
      <c r="H4" s="23"/>
      <c r="I4" s="23"/>
      <c r="J4" s="23"/>
      <c r="K4" s="11"/>
      <c r="L4" s="25"/>
      <c r="M4" s="25"/>
      <c r="N4" s="25"/>
      <c r="O4" s="25"/>
      <c r="P4" s="25"/>
      <c r="Q4" s="25"/>
      <c r="R4" s="25"/>
      <c r="S4" s="25"/>
      <c r="T4" s="25"/>
      <c r="U4" s="25"/>
      <c r="V4" s="25"/>
      <c r="Y4" s="26"/>
    </row>
    <row r="5" spans="1:26" s="21" customFormat="1" ht="17.5" customHeight="1" x14ac:dyDescent="0.25">
      <c r="B5" s="28" t="str">
        <f>Samenvatting!B5</f>
        <v>IUC24-026</v>
      </c>
      <c r="C5" s="23"/>
      <c r="D5" s="24"/>
      <c r="E5" s="23"/>
      <c r="F5" s="23"/>
      <c r="G5" s="23"/>
      <c r="H5" s="23"/>
      <c r="I5" s="23"/>
      <c r="J5" s="23"/>
      <c r="K5" s="11"/>
      <c r="L5" s="25"/>
      <c r="M5" s="25"/>
      <c r="N5" s="25"/>
      <c r="O5" s="25"/>
      <c r="P5" s="25"/>
      <c r="Q5" s="25"/>
      <c r="R5" s="25"/>
      <c r="S5" s="25"/>
      <c r="T5" s="25"/>
      <c r="U5" s="25"/>
      <c r="V5" s="25"/>
      <c r="Y5" s="26"/>
    </row>
    <row r="6" spans="1:26" s="21" customFormat="1" ht="17.5" customHeight="1" x14ac:dyDescent="0.25">
      <c r="B6" s="29" t="s">
        <v>8</v>
      </c>
      <c r="C6" s="23"/>
      <c r="D6" s="24"/>
      <c r="E6" s="23"/>
      <c r="F6" s="23"/>
      <c r="G6" s="23"/>
      <c r="H6" s="23"/>
      <c r="I6" s="23"/>
      <c r="J6" s="23"/>
      <c r="K6" s="11"/>
      <c r="L6" s="25"/>
      <c r="M6" s="25"/>
      <c r="N6" s="25"/>
      <c r="O6" s="25"/>
      <c r="P6" s="25"/>
      <c r="Q6" s="25"/>
      <c r="R6" s="25"/>
      <c r="S6" s="25"/>
      <c r="T6" s="25"/>
      <c r="U6" s="25"/>
      <c r="V6" s="25"/>
      <c r="Y6" s="26"/>
    </row>
    <row r="7" spans="1:26" s="30" customFormat="1" ht="17.5" customHeight="1" x14ac:dyDescent="0.3">
      <c r="B7" s="6"/>
      <c r="C7" s="31"/>
      <c r="D7" s="31"/>
      <c r="E7" s="32"/>
      <c r="F7" s="31"/>
      <c r="G7" s="32"/>
      <c r="H7" s="32"/>
      <c r="I7" s="32"/>
      <c r="J7" s="32"/>
      <c r="K7" s="11"/>
      <c r="L7" s="13"/>
      <c r="M7" s="13"/>
      <c r="N7" s="13"/>
      <c r="O7" s="13"/>
      <c r="P7" s="13"/>
      <c r="Q7" s="13"/>
      <c r="R7" s="13"/>
      <c r="S7" s="13"/>
      <c r="T7" s="13"/>
      <c r="U7" s="13"/>
      <c r="V7" s="13"/>
      <c r="W7" s="13"/>
      <c r="X7" s="13"/>
      <c r="Y7" s="13"/>
      <c r="Z7" s="13"/>
    </row>
    <row r="8" spans="1:26" s="30" customFormat="1" ht="15.5" thickBot="1" x14ac:dyDescent="0.35">
      <c r="B8" s="33"/>
      <c r="C8" s="34"/>
      <c r="D8" s="34"/>
      <c r="E8" s="34"/>
      <c r="F8" s="34"/>
      <c r="G8" s="34"/>
      <c r="H8" s="34"/>
      <c r="I8" s="34"/>
      <c r="J8" s="34"/>
      <c r="K8" s="11"/>
      <c r="L8" s="13"/>
      <c r="M8" s="13"/>
      <c r="N8" s="13"/>
      <c r="O8" s="13"/>
      <c r="P8" s="13"/>
      <c r="Q8" s="13"/>
      <c r="R8" s="13"/>
      <c r="S8" s="13"/>
      <c r="T8" s="13"/>
      <c r="U8" s="13"/>
      <c r="V8" s="13"/>
      <c r="W8" s="13"/>
      <c r="X8" s="13"/>
      <c r="Y8" s="13"/>
    </row>
    <row r="9" spans="1:26" s="30" customFormat="1" ht="15" x14ac:dyDescent="0.3">
      <c r="B9" s="35"/>
      <c r="C9" s="36"/>
      <c r="D9" s="37"/>
      <c r="E9" s="36"/>
      <c r="F9" s="36"/>
      <c r="G9" s="36"/>
      <c r="H9" s="36"/>
      <c r="I9" s="36"/>
      <c r="J9" s="36"/>
      <c r="K9" s="11"/>
      <c r="L9" s="13"/>
      <c r="M9" s="13"/>
      <c r="N9" s="13"/>
      <c r="O9" s="13"/>
      <c r="P9" s="13"/>
      <c r="Q9" s="13"/>
      <c r="R9" s="13"/>
      <c r="S9" s="13"/>
      <c r="T9" s="13"/>
      <c r="U9" s="13"/>
      <c r="V9" s="13"/>
      <c r="W9" s="13"/>
      <c r="X9" s="13"/>
      <c r="Y9" s="13"/>
    </row>
    <row r="10" spans="1:26" s="11" customFormat="1" ht="16.899999999999999" customHeight="1" x14ac:dyDescent="0.3">
      <c r="A10" s="9"/>
      <c r="B10" s="86" t="s">
        <v>11</v>
      </c>
      <c r="C10" s="537" t="s">
        <v>48</v>
      </c>
      <c r="D10" s="538"/>
      <c r="E10" s="538"/>
      <c r="F10" s="539"/>
      <c r="G10" s="543" t="s">
        <v>1574</v>
      </c>
      <c r="H10" s="543"/>
      <c r="I10" s="543"/>
      <c r="J10" s="544"/>
      <c r="L10" s="38"/>
      <c r="M10" s="38"/>
      <c r="N10" s="38"/>
      <c r="O10" s="38"/>
      <c r="P10" s="9"/>
      <c r="Q10" s="9"/>
      <c r="R10" s="9"/>
      <c r="S10" s="9"/>
      <c r="T10" s="9"/>
      <c r="U10" s="9"/>
      <c r="V10" s="9"/>
      <c r="W10" s="9"/>
      <c r="X10" s="9"/>
      <c r="Y10" s="9"/>
      <c r="Z10" s="9"/>
    </row>
    <row r="11" spans="1:26" s="11" customFormat="1" ht="16.899999999999999" customHeight="1" x14ac:dyDescent="0.3">
      <c r="A11" s="9"/>
      <c r="B11" s="39"/>
      <c r="C11" s="540"/>
      <c r="D11" s="541"/>
      <c r="E11" s="541"/>
      <c r="F11" s="542"/>
      <c r="G11" s="545"/>
      <c r="H11" s="545"/>
      <c r="I11" s="545"/>
      <c r="J11" s="546"/>
      <c r="L11" s="38"/>
      <c r="M11" s="38"/>
      <c r="N11" s="38"/>
      <c r="O11" s="38"/>
      <c r="P11" s="9"/>
      <c r="Q11" s="9"/>
      <c r="R11" s="9"/>
      <c r="S11" s="9"/>
      <c r="T11" s="9"/>
      <c r="U11" s="9"/>
      <c r="V11" s="9"/>
      <c r="W11" s="9"/>
      <c r="X11" s="9"/>
      <c r="Y11" s="9"/>
      <c r="Z11" s="9"/>
    </row>
    <row r="12" spans="1:26" s="11" customFormat="1" ht="16.899999999999999" customHeight="1" x14ac:dyDescent="0.3">
      <c r="A12" s="9"/>
      <c r="B12" s="40"/>
      <c r="C12" s="229" t="s">
        <v>12</v>
      </c>
      <c r="D12" s="230" t="s">
        <v>13</v>
      </c>
      <c r="E12" s="230" t="s">
        <v>14</v>
      </c>
      <c r="F12" s="231" t="s">
        <v>15</v>
      </c>
      <c r="G12" s="232" t="s">
        <v>1570</v>
      </c>
      <c r="H12" s="232" t="s">
        <v>1575</v>
      </c>
      <c r="I12" s="232" t="s">
        <v>1576</v>
      </c>
      <c r="J12" s="232" t="s">
        <v>1577</v>
      </c>
      <c r="K12" s="38"/>
      <c r="L12" s="38"/>
      <c r="M12" s="38"/>
      <c r="N12" s="38"/>
      <c r="O12" s="9"/>
      <c r="P12" s="9"/>
      <c r="Q12" s="9"/>
      <c r="R12" s="9"/>
      <c r="S12" s="9"/>
      <c r="T12" s="9"/>
      <c r="U12" s="9"/>
      <c r="V12" s="9"/>
      <c r="W12" s="9"/>
      <c r="X12" s="9"/>
      <c r="Y12" s="9"/>
    </row>
    <row r="13" spans="1:26" s="11" customFormat="1" ht="16.899999999999999" customHeight="1" x14ac:dyDescent="0.3">
      <c r="A13" s="9"/>
      <c r="B13" s="97" t="s">
        <v>16</v>
      </c>
      <c r="C13" s="533"/>
      <c r="D13" s="534"/>
      <c r="E13" s="534"/>
      <c r="F13" s="534"/>
      <c r="G13" s="534"/>
      <c r="H13" s="534"/>
      <c r="I13" s="124"/>
      <c r="J13" s="124"/>
      <c r="K13" s="38"/>
      <c r="L13" s="38"/>
      <c r="M13" s="38"/>
      <c r="N13" s="38"/>
      <c r="O13" s="9"/>
      <c r="P13" s="9"/>
      <c r="Q13" s="9"/>
      <c r="R13" s="9"/>
      <c r="S13" s="9"/>
      <c r="T13" s="9"/>
      <c r="U13" s="9"/>
      <c r="V13" s="9"/>
      <c r="W13" s="9"/>
      <c r="X13" s="9"/>
      <c r="Y13" s="9"/>
    </row>
    <row r="14" spans="1:26" s="11" customFormat="1" ht="16.899999999999999" customHeight="1" x14ac:dyDescent="0.3">
      <c r="A14" s="9"/>
      <c r="B14" s="87" t="s">
        <v>77</v>
      </c>
      <c r="C14" s="89">
        <v>20</v>
      </c>
      <c r="D14" s="89">
        <v>30</v>
      </c>
      <c r="E14" s="89">
        <v>40</v>
      </c>
      <c r="F14" s="89">
        <v>50</v>
      </c>
      <c r="G14" s="89">
        <v>50</v>
      </c>
      <c r="H14" s="90">
        <v>50</v>
      </c>
      <c r="I14" s="90">
        <v>50</v>
      </c>
      <c r="J14" s="90">
        <v>50</v>
      </c>
      <c r="K14" s="38"/>
      <c r="L14" s="38"/>
      <c r="M14" s="38"/>
      <c r="N14" s="38"/>
      <c r="O14" s="9"/>
      <c r="P14" s="9"/>
      <c r="Q14" s="9"/>
      <c r="R14" s="9"/>
      <c r="S14" s="9"/>
      <c r="T14" s="9"/>
      <c r="U14" s="9"/>
      <c r="V14" s="9"/>
      <c r="W14" s="9"/>
      <c r="X14" s="9"/>
      <c r="Y14" s="9"/>
    </row>
    <row r="15" spans="1:26" s="11" customFormat="1" ht="16.899999999999999" customHeight="1" x14ac:dyDescent="0.3">
      <c r="A15" s="9"/>
      <c r="B15" s="87" t="s">
        <v>78</v>
      </c>
      <c r="C15" s="89">
        <v>5</v>
      </c>
      <c r="D15" s="89">
        <v>30</v>
      </c>
      <c r="E15" s="89">
        <v>50</v>
      </c>
      <c r="F15" s="89">
        <v>70</v>
      </c>
      <c r="G15" s="89">
        <v>100</v>
      </c>
      <c r="H15" s="90">
        <v>140</v>
      </c>
      <c r="I15" s="90">
        <v>160</v>
      </c>
      <c r="J15" s="90">
        <v>200</v>
      </c>
      <c r="K15" s="38"/>
      <c r="L15" s="38"/>
      <c r="M15" s="38"/>
      <c r="N15" s="38"/>
      <c r="O15" s="9"/>
      <c r="P15" s="9"/>
      <c r="Q15" s="9"/>
      <c r="R15" s="9"/>
      <c r="S15" s="9"/>
      <c r="T15" s="9"/>
      <c r="U15" s="9"/>
      <c r="V15" s="9"/>
      <c r="W15" s="9"/>
      <c r="X15" s="9"/>
      <c r="Y15" s="9"/>
    </row>
    <row r="16" spans="1:26" s="11" customFormat="1" ht="16.899999999999999" customHeight="1" x14ac:dyDescent="0.3">
      <c r="A16" s="9"/>
      <c r="B16" s="87" t="s">
        <v>1481</v>
      </c>
      <c r="C16" s="89">
        <v>15000000</v>
      </c>
      <c r="D16" s="91">
        <v>30000000</v>
      </c>
      <c r="E16" s="91">
        <v>50000000</v>
      </c>
      <c r="F16" s="91">
        <v>75000000</v>
      </c>
      <c r="G16" s="91">
        <v>125000000</v>
      </c>
      <c r="H16" s="91">
        <v>175000000</v>
      </c>
      <c r="I16" s="91">
        <v>225000000</v>
      </c>
      <c r="J16" s="91">
        <v>250000000</v>
      </c>
      <c r="K16" s="38"/>
      <c r="L16" s="38"/>
      <c r="M16" s="38"/>
      <c r="N16" s="38"/>
      <c r="O16" s="9"/>
      <c r="P16" s="9"/>
      <c r="Q16" s="9"/>
      <c r="R16" s="9"/>
      <c r="S16" s="9"/>
      <c r="T16" s="9"/>
      <c r="U16" s="9"/>
      <c r="V16" s="9"/>
      <c r="W16" s="9"/>
      <c r="X16" s="9"/>
      <c r="Y16" s="9"/>
    </row>
    <row r="17" spans="1:26" s="11" customFormat="1" ht="16.899999999999999" customHeight="1" x14ac:dyDescent="0.3">
      <c r="A17" s="9"/>
      <c r="B17" s="87"/>
      <c r="C17" s="92"/>
      <c r="D17" s="93"/>
      <c r="E17" s="93"/>
      <c r="F17" s="93"/>
      <c r="G17" s="93"/>
      <c r="H17" s="93"/>
      <c r="I17" s="93"/>
      <c r="J17" s="93"/>
      <c r="K17" s="38"/>
      <c r="L17" s="38"/>
      <c r="M17" s="38"/>
      <c r="N17" s="38"/>
      <c r="O17" s="9"/>
      <c r="P17" s="9"/>
      <c r="Q17" s="9"/>
      <c r="R17" s="9"/>
      <c r="S17" s="9"/>
      <c r="T17" s="9"/>
      <c r="U17" s="9"/>
      <c r="V17" s="9"/>
      <c r="W17" s="9"/>
      <c r="X17" s="9"/>
      <c r="Y17" s="9"/>
    </row>
    <row r="18" spans="1:26" s="11" customFormat="1" ht="16.899999999999999" customHeight="1" x14ac:dyDescent="0.3">
      <c r="A18" s="9"/>
      <c r="B18" s="97" t="s">
        <v>1482</v>
      </c>
      <c r="C18" s="535"/>
      <c r="D18" s="536"/>
      <c r="E18" s="536"/>
      <c r="F18" s="536"/>
      <c r="G18" s="536"/>
      <c r="H18" s="536"/>
      <c r="I18" s="125"/>
      <c r="J18" s="125"/>
      <c r="K18" s="38"/>
      <c r="L18" s="38"/>
      <c r="M18" s="38"/>
      <c r="N18" s="38"/>
      <c r="O18" s="9"/>
      <c r="P18" s="9"/>
      <c r="Q18" s="9"/>
      <c r="R18" s="9"/>
      <c r="S18" s="9"/>
      <c r="T18" s="9"/>
      <c r="U18" s="9"/>
      <c r="V18" s="9"/>
      <c r="W18" s="9"/>
      <c r="X18" s="9"/>
      <c r="Y18" s="9"/>
    </row>
    <row r="19" spans="1:26" s="11" customFormat="1" ht="16.899999999999999" customHeight="1" x14ac:dyDescent="0.3">
      <c r="A19" s="9"/>
      <c r="B19" s="88" t="s">
        <v>65</v>
      </c>
      <c r="C19" s="152" t="s">
        <v>1492</v>
      </c>
      <c r="D19" s="114">
        <v>0</v>
      </c>
      <c r="E19" s="114">
        <v>0</v>
      </c>
      <c r="F19" s="114">
        <v>0</v>
      </c>
      <c r="G19" s="114">
        <v>0</v>
      </c>
      <c r="H19" s="114">
        <v>0</v>
      </c>
      <c r="I19" s="114">
        <v>0</v>
      </c>
      <c r="J19" s="114">
        <v>0</v>
      </c>
      <c r="K19" s="38"/>
      <c r="L19" s="38"/>
      <c r="M19" s="38"/>
      <c r="N19" s="38"/>
      <c r="O19" s="9"/>
      <c r="P19" s="9"/>
      <c r="Q19" s="9"/>
      <c r="R19" s="9"/>
      <c r="S19" s="9"/>
      <c r="T19" s="9"/>
      <c r="U19" s="9"/>
      <c r="V19" s="9"/>
      <c r="W19" s="9"/>
      <c r="X19" s="9"/>
      <c r="Y19" s="9"/>
    </row>
    <row r="20" spans="1:26" s="11" customFormat="1" ht="16.899999999999999" customHeight="1" x14ac:dyDescent="0.3">
      <c r="A20" s="9"/>
      <c r="B20" s="88" t="s">
        <v>1580</v>
      </c>
      <c r="C20" s="114" t="s">
        <v>1493</v>
      </c>
      <c r="D20" s="114">
        <v>0</v>
      </c>
      <c r="E20" s="114">
        <v>0</v>
      </c>
      <c r="F20" s="114">
        <v>0</v>
      </c>
      <c r="G20" s="114">
        <v>0</v>
      </c>
      <c r="H20" s="114">
        <v>0</v>
      </c>
      <c r="I20" s="114">
        <v>0</v>
      </c>
      <c r="J20" s="114">
        <v>0</v>
      </c>
      <c r="K20" s="38"/>
      <c r="L20" s="38"/>
      <c r="M20" s="38"/>
      <c r="N20" s="38"/>
      <c r="O20" s="9"/>
      <c r="P20" s="9"/>
      <c r="Q20" s="9"/>
      <c r="R20" s="9"/>
      <c r="S20" s="9"/>
      <c r="T20" s="9"/>
      <c r="U20" s="9"/>
      <c r="V20" s="9"/>
      <c r="W20" s="9"/>
      <c r="X20" s="9"/>
      <c r="Y20" s="9"/>
    </row>
    <row r="21" spans="1:26" s="11" customFormat="1" ht="16.899999999999999" customHeight="1" x14ac:dyDescent="0.3">
      <c r="A21" s="9"/>
      <c r="B21" s="88" t="s">
        <v>66</v>
      </c>
      <c r="C21" s="91">
        <v>50</v>
      </c>
      <c r="D21" s="114">
        <v>200</v>
      </c>
      <c r="E21" s="114">
        <v>200</v>
      </c>
      <c r="F21" s="114">
        <v>200</v>
      </c>
      <c r="G21" s="114">
        <v>200</v>
      </c>
      <c r="H21" s="114">
        <v>200</v>
      </c>
      <c r="I21" s="114">
        <v>200</v>
      </c>
      <c r="J21" s="114">
        <v>200</v>
      </c>
      <c r="K21" s="38"/>
      <c r="L21" s="38"/>
      <c r="M21" s="38"/>
      <c r="N21" s="38"/>
      <c r="O21" s="9"/>
      <c r="P21" s="9"/>
      <c r="Q21" s="9"/>
      <c r="R21" s="9"/>
      <c r="S21" s="9"/>
      <c r="T21" s="9"/>
      <c r="U21" s="9"/>
      <c r="V21" s="9"/>
      <c r="W21" s="9"/>
      <c r="X21" s="9"/>
      <c r="Y21" s="9"/>
    </row>
    <row r="22" spans="1:26" s="11" customFormat="1" ht="16.899999999999999" customHeight="1" x14ac:dyDescent="0.3">
      <c r="A22" s="9"/>
      <c r="B22" s="88" t="s">
        <v>79</v>
      </c>
      <c r="C22" s="91" t="s">
        <v>1486</v>
      </c>
      <c r="D22" s="91">
        <v>0</v>
      </c>
      <c r="E22" s="91">
        <v>1</v>
      </c>
      <c r="F22" s="91">
        <v>0</v>
      </c>
      <c r="G22" s="91">
        <v>1</v>
      </c>
      <c r="H22" s="91">
        <v>0</v>
      </c>
      <c r="I22" s="91">
        <v>1</v>
      </c>
      <c r="J22" s="91">
        <v>0</v>
      </c>
      <c r="K22" s="38"/>
      <c r="L22" s="38"/>
      <c r="M22" s="38"/>
      <c r="N22" s="38"/>
      <c r="O22" s="9"/>
      <c r="P22" s="9"/>
      <c r="Q22" s="9"/>
      <c r="R22" s="9"/>
      <c r="S22" s="9"/>
      <c r="T22" s="9"/>
      <c r="U22" s="9"/>
      <c r="V22" s="9"/>
      <c r="W22" s="9"/>
      <c r="X22" s="9"/>
      <c r="Y22" s="9"/>
    </row>
    <row r="23" spans="1:26" s="11" customFormat="1" ht="16.899999999999999" customHeight="1" x14ac:dyDescent="0.3">
      <c r="A23" s="9"/>
      <c r="B23" s="88" t="s">
        <v>80</v>
      </c>
      <c r="C23" s="91" t="s">
        <v>1487</v>
      </c>
      <c r="D23" s="91">
        <v>2</v>
      </c>
      <c r="E23" s="91">
        <v>2</v>
      </c>
      <c r="F23" s="91">
        <v>2</v>
      </c>
      <c r="G23" s="91">
        <v>2</v>
      </c>
      <c r="H23" s="91">
        <v>2</v>
      </c>
      <c r="I23" s="91">
        <v>2</v>
      </c>
      <c r="J23" s="91">
        <v>2</v>
      </c>
      <c r="K23" s="38"/>
      <c r="L23" s="38"/>
      <c r="M23" s="38"/>
      <c r="N23" s="38"/>
      <c r="O23" s="9"/>
      <c r="P23" s="9"/>
      <c r="Q23" s="9"/>
      <c r="R23" s="9"/>
      <c r="S23" s="9"/>
      <c r="T23" s="9"/>
      <c r="U23" s="9"/>
      <c r="V23" s="9"/>
      <c r="W23" s="9"/>
      <c r="X23" s="9"/>
      <c r="Y23" s="9"/>
    </row>
    <row r="24" spans="1:26" s="11" customFormat="1" ht="16.899999999999999" customHeight="1" x14ac:dyDescent="0.3">
      <c r="A24" s="9"/>
      <c r="B24" s="88" t="s">
        <v>81</v>
      </c>
      <c r="C24" s="91" t="s">
        <v>1488</v>
      </c>
      <c r="D24" s="91">
        <v>15</v>
      </c>
      <c r="E24" s="91">
        <v>15</v>
      </c>
      <c r="F24" s="91">
        <v>15</v>
      </c>
      <c r="G24" s="91">
        <v>5</v>
      </c>
      <c r="H24" s="91">
        <v>5</v>
      </c>
      <c r="I24" s="91">
        <v>5</v>
      </c>
      <c r="J24" s="91">
        <v>5</v>
      </c>
      <c r="K24" s="38"/>
      <c r="L24" s="38"/>
      <c r="M24" s="38"/>
      <c r="N24" s="38"/>
      <c r="O24" s="9"/>
      <c r="P24" s="9"/>
      <c r="Q24" s="9"/>
      <c r="R24" s="9"/>
      <c r="S24" s="9"/>
      <c r="T24" s="9"/>
      <c r="U24" s="9"/>
      <c r="V24" s="9"/>
      <c r="W24" s="9"/>
      <c r="X24" s="9"/>
      <c r="Y24" s="9"/>
    </row>
    <row r="25" spans="1:26" s="11" customFormat="1" ht="16.899999999999999" customHeight="1" x14ac:dyDescent="0.3">
      <c r="A25" s="9"/>
      <c r="B25" s="88" t="s">
        <v>82</v>
      </c>
      <c r="C25" s="148" t="s">
        <v>1489</v>
      </c>
      <c r="D25" s="148">
        <v>30</v>
      </c>
      <c r="E25" s="148">
        <v>30</v>
      </c>
      <c r="F25" s="148">
        <v>30</v>
      </c>
      <c r="G25" s="148">
        <v>30</v>
      </c>
      <c r="H25" s="148">
        <v>30</v>
      </c>
      <c r="I25" s="148">
        <v>30</v>
      </c>
      <c r="J25" s="148">
        <v>30</v>
      </c>
      <c r="K25" s="38"/>
      <c r="L25" s="38"/>
      <c r="M25" s="38"/>
      <c r="N25" s="38"/>
      <c r="O25" s="9"/>
      <c r="P25" s="9"/>
      <c r="Q25" s="9"/>
      <c r="R25" s="9"/>
      <c r="S25" s="9"/>
      <c r="T25" s="9"/>
      <c r="U25" s="9"/>
      <c r="V25" s="9"/>
      <c r="W25" s="9"/>
      <c r="X25" s="9"/>
      <c r="Y25" s="9"/>
    </row>
    <row r="26" spans="1:26" s="11" customFormat="1" ht="16.899999999999999" customHeight="1" x14ac:dyDescent="0.3">
      <c r="A26" s="9"/>
      <c r="B26" s="151" t="s">
        <v>1491</v>
      </c>
      <c r="C26" s="41"/>
      <c r="D26" s="41"/>
      <c r="E26" s="41"/>
      <c r="F26" s="41"/>
      <c r="G26" s="41"/>
      <c r="H26" s="41"/>
      <c r="I26" s="41"/>
      <c r="J26" s="41"/>
      <c r="L26" s="38"/>
      <c r="M26" s="38"/>
      <c r="N26" s="38"/>
      <c r="O26" s="38"/>
      <c r="P26" s="9"/>
      <c r="Q26" s="9"/>
      <c r="R26" s="9"/>
      <c r="S26" s="9"/>
      <c r="T26" s="9"/>
      <c r="U26" s="9"/>
      <c r="V26" s="9"/>
      <c r="W26" s="9"/>
      <c r="X26" s="9"/>
      <c r="Y26" s="9"/>
      <c r="Z26" s="9"/>
    </row>
    <row r="27" spans="1:26" s="11" customFormat="1" ht="16.899999999999999" customHeight="1" thickBot="1" x14ac:dyDescent="0.35">
      <c r="A27" s="9"/>
      <c r="B27" s="149" t="s">
        <v>1490</v>
      </c>
      <c r="C27" s="150"/>
      <c r="D27" s="150"/>
      <c r="E27" s="150"/>
      <c r="F27" s="150"/>
      <c r="G27" s="150"/>
      <c r="H27" s="150"/>
      <c r="I27" s="150"/>
      <c r="J27" s="150"/>
      <c r="L27" s="38"/>
      <c r="M27" s="38"/>
      <c r="N27" s="38"/>
      <c r="O27" s="38"/>
      <c r="P27" s="9"/>
      <c r="Q27" s="9"/>
      <c r="R27" s="9"/>
      <c r="S27" s="9"/>
      <c r="T27" s="9"/>
      <c r="U27" s="9"/>
      <c r="V27" s="9"/>
      <c r="W27" s="9"/>
      <c r="X27" s="9"/>
      <c r="Y27" s="9"/>
      <c r="Z27" s="9"/>
    </row>
    <row r="28" spans="1:26" s="11" customFormat="1" ht="16.899999999999999" customHeight="1" x14ac:dyDescent="0.3">
      <c r="A28" s="9"/>
      <c r="B28" s="147"/>
      <c r="C28" s="41"/>
      <c r="D28" s="41"/>
      <c r="E28" s="41"/>
      <c r="F28" s="41"/>
      <c r="G28" s="41"/>
      <c r="H28" s="41"/>
      <c r="I28" s="41"/>
      <c r="J28" s="41"/>
      <c r="L28" s="38"/>
      <c r="M28" s="38"/>
      <c r="N28" s="38"/>
      <c r="O28" s="38"/>
      <c r="P28" s="9"/>
      <c r="Q28" s="9"/>
      <c r="R28" s="9"/>
      <c r="S28" s="9"/>
      <c r="T28" s="9"/>
      <c r="U28" s="9"/>
      <c r="V28" s="9"/>
      <c r="W28" s="9"/>
      <c r="X28" s="9"/>
      <c r="Y28" s="9"/>
      <c r="Z28" s="9"/>
    </row>
    <row r="29" spans="1:26" s="11" customFormat="1" ht="16.899999999999999" customHeight="1" x14ac:dyDescent="0.3">
      <c r="A29" s="9"/>
      <c r="B29" s="41"/>
      <c r="C29" s="41"/>
      <c r="D29" s="41"/>
      <c r="E29" s="41"/>
      <c r="F29" s="41"/>
      <c r="G29" s="41"/>
      <c r="H29" s="41"/>
      <c r="I29" s="41"/>
      <c r="J29" s="41"/>
      <c r="L29" s="38"/>
      <c r="M29" s="38"/>
      <c r="N29" s="38"/>
      <c r="O29" s="38"/>
      <c r="P29" s="9"/>
      <c r="Q29" s="9"/>
      <c r="R29" s="9"/>
      <c r="S29" s="9"/>
      <c r="T29" s="9"/>
      <c r="U29" s="9"/>
      <c r="V29" s="9"/>
      <c r="W29" s="9"/>
      <c r="X29" s="9"/>
      <c r="Y29" s="9"/>
      <c r="Z29" s="9"/>
    </row>
    <row r="30" spans="1:26" s="11" customFormat="1" ht="16.899999999999999" hidden="1" customHeight="1" x14ac:dyDescent="0.3">
      <c r="A30" s="9"/>
      <c r="B30" s="41"/>
      <c r="C30" s="41"/>
      <c r="D30" s="41"/>
      <c r="E30" s="41"/>
      <c r="F30" s="41"/>
      <c r="G30" s="41"/>
      <c r="H30" s="41"/>
      <c r="I30" s="41"/>
      <c r="J30" s="41"/>
      <c r="L30" s="38"/>
      <c r="M30" s="38"/>
      <c r="N30" s="38"/>
      <c r="O30" s="38"/>
      <c r="P30" s="9"/>
      <c r="Q30" s="9"/>
      <c r="R30" s="9"/>
      <c r="S30" s="9"/>
      <c r="T30" s="9"/>
      <c r="U30" s="9"/>
      <c r="V30" s="9"/>
      <c r="W30" s="9"/>
      <c r="X30" s="9"/>
      <c r="Y30" s="9"/>
      <c r="Z30" s="9"/>
    </row>
    <row r="31" spans="1:26" s="11" customFormat="1" ht="16.899999999999999" hidden="1" customHeight="1" x14ac:dyDescent="0.3">
      <c r="A31" s="9"/>
      <c r="B31" s="41"/>
      <c r="C31" s="41"/>
      <c r="D31" s="41"/>
      <c r="E31" s="41"/>
      <c r="F31" s="41"/>
      <c r="G31" s="41"/>
      <c r="H31" s="41"/>
      <c r="I31" s="41"/>
      <c r="J31" s="41"/>
      <c r="L31" s="38"/>
      <c r="M31" s="38"/>
      <c r="N31" s="38"/>
      <c r="O31" s="38"/>
      <c r="P31" s="9"/>
      <c r="Q31" s="9"/>
      <c r="R31" s="9"/>
      <c r="S31" s="9"/>
      <c r="T31" s="9"/>
      <c r="U31" s="9"/>
      <c r="V31" s="9"/>
      <c r="W31" s="9"/>
      <c r="X31" s="9"/>
      <c r="Y31" s="9"/>
      <c r="Z31" s="9"/>
    </row>
    <row r="32" spans="1:26" s="11" customFormat="1" ht="16.899999999999999" hidden="1" customHeight="1" x14ac:dyDescent="0.3">
      <c r="A32" s="9"/>
      <c r="B32" s="41"/>
      <c r="C32" s="41"/>
      <c r="D32" s="41"/>
      <c r="E32" s="41"/>
      <c r="F32" s="41"/>
      <c r="G32" s="41"/>
      <c r="H32" s="41"/>
      <c r="I32" s="41"/>
      <c r="J32" s="41"/>
      <c r="L32" s="38"/>
      <c r="M32" s="38"/>
      <c r="N32" s="38"/>
      <c r="O32" s="38"/>
      <c r="P32" s="9"/>
      <c r="Q32" s="9"/>
      <c r="R32" s="9"/>
      <c r="S32" s="9"/>
      <c r="T32" s="9"/>
      <c r="U32" s="9"/>
      <c r="V32" s="9"/>
      <c r="W32" s="9"/>
      <c r="X32" s="9"/>
      <c r="Y32" s="9"/>
      <c r="Z32" s="9"/>
    </row>
    <row r="33" spans="1:26" s="11" customFormat="1" ht="16.899999999999999" hidden="1" customHeight="1" x14ac:dyDescent="0.3">
      <c r="A33" s="9"/>
      <c r="B33" s="41"/>
      <c r="C33" s="41"/>
      <c r="D33" s="41"/>
      <c r="E33" s="41"/>
      <c r="F33" s="41"/>
      <c r="G33" s="41"/>
      <c r="H33" s="41"/>
      <c r="I33" s="41"/>
      <c r="J33" s="41"/>
      <c r="L33" s="38"/>
      <c r="M33" s="38"/>
      <c r="N33" s="38"/>
      <c r="O33" s="38"/>
      <c r="P33" s="9"/>
      <c r="Q33" s="9"/>
      <c r="R33" s="9"/>
      <c r="S33" s="9"/>
      <c r="T33" s="9"/>
      <c r="U33" s="9"/>
      <c r="V33" s="9"/>
      <c r="W33" s="9"/>
      <c r="X33" s="9"/>
      <c r="Y33" s="9"/>
      <c r="Z33" s="9"/>
    </row>
    <row r="34" spans="1:26" s="11" customFormat="1" ht="16.899999999999999" hidden="1" customHeight="1" x14ac:dyDescent="0.3">
      <c r="A34" s="9"/>
      <c r="B34" s="41"/>
      <c r="C34" s="41"/>
      <c r="D34" s="41"/>
      <c r="E34" s="41"/>
      <c r="F34" s="41"/>
      <c r="G34" s="41"/>
      <c r="H34" s="41"/>
      <c r="I34" s="41"/>
      <c r="J34" s="41"/>
      <c r="L34" s="38"/>
      <c r="M34" s="38"/>
      <c r="N34" s="38"/>
      <c r="O34" s="38"/>
      <c r="P34" s="9"/>
      <c r="Q34" s="9"/>
      <c r="R34" s="9"/>
      <c r="S34" s="9"/>
      <c r="T34" s="9"/>
      <c r="U34" s="9"/>
      <c r="V34" s="9"/>
      <c r="W34" s="9"/>
      <c r="X34" s="9"/>
      <c r="Y34" s="9"/>
      <c r="Z34" s="9"/>
    </row>
    <row r="35" spans="1:26" s="11" customFormat="1" ht="16.899999999999999" hidden="1" customHeight="1" x14ac:dyDescent="0.3">
      <c r="A35" s="9"/>
      <c r="B35" s="41"/>
      <c r="C35" s="41"/>
      <c r="D35" s="41"/>
      <c r="E35" s="41"/>
      <c r="F35" s="41"/>
      <c r="G35" s="41"/>
      <c r="H35" s="41"/>
      <c r="I35" s="41"/>
      <c r="J35" s="41"/>
      <c r="L35" s="38"/>
      <c r="M35" s="38"/>
      <c r="N35" s="38"/>
      <c r="O35" s="38"/>
      <c r="P35" s="9"/>
      <c r="Q35" s="9"/>
      <c r="R35" s="9"/>
      <c r="S35" s="9"/>
      <c r="T35" s="9"/>
      <c r="U35" s="9"/>
      <c r="V35" s="9"/>
      <c r="W35" s="9"/>
      <c r="X35" s="9"/>
      <c r="Y35" s="9"/>
      <c r="Z35" s="9"/>
    </row>
    <row r="36" spans="1:26" s="11" customFormat="1" ht="16.899999999999999" hidden="1" customHeight="1" x14ac:dyDescent="0.3">
      <c r="A36" s="9"/>
      <c r="B36" s="41"/>
      <c r="C36" s="41"/>
      <c r="D36" s="41"/>
      <c r="E36" s="41"/>
      <c r="F36" s="41"/>
      <c r="G36" s="41"/>
      <c r="H36" s="41"/>
      <c r="I36" s="41"/>
      <c r="J36" s="41"/>
      <c r="L36" s="38"/>
      <c r="M36" s="38"/>
      <c r="N36" s="38"/>
      <c r="O36" s="38"/>
      <c r="P36" s="9"/>
      <c r="Q36" s="9"/>
      <c r="R36" s="9"/>
      <c r="S36" s="9"/>
      <c r="T36" s="9"/>
      <c r="U36" s="9"/>
      <c r="V36" s="9"/>
      <c r="W36" s="9"/>
      <c r="X36" s="9"/>
      <c r="Y36" s="9"/>
      <c r="Z36" s="9"/>
    </row>
    <row r="37" spans="1:26" s="11" customFormat="1" ht="16.899999999999999" hidden="1" customHeight="1" x14ac:dyDescent="0.3">
      <c r="A37" s="9"/>
      <c r="B37" s="41"/>
      <c r="C37" s="41"/>
      <c r="D37" s="41"/>
      <c r="E37" s="41"/>
      <c r="F37" s="41"/>
      <c r="G37" s="41"/>
      <c r="H37" s="41"/>
      <c r="I37" s="41"/>
      <c r="J37" s="41"/>
      <c r="L37" s="38"/>
      <c r="M37" s="38"/>
      <c r="N37" s="38"/>
      <c r="O37" s="38"/>
      <c r="P37" s="9"/>
      <c r="Q37" s="9"/>
      <c r="R37" s="9"/>
      <c r="S37" s="9"/>
      <c r="T37" s="9"/>
      <c r="U37" s="9"/>
      <c r="V37" s="9"/>
      <c r="W37" s="9"/>
      <c r="X37" s="9"/>
      <c r="Y37" s="9"/>
      <c r="Z37" s="9"/>
    </row>
    <row r="38" spans="1:26" s="11" customFormat="1" ht="16.899999999999999" hidden="1" customHeight="1" x14ac:dyDescent="0.3">
      <c r="A38" s="9"/>
      <c r="B38" s="41"/>
      <c r="C38" s="41"/>
      <c r="D38" s="41"/>
      <c r="E38" s="41"/>
      <c r="F38" s="41"/>
      <c r="G38" s="41"/>
      <c r="H38" s="41"/>
      <c r="I38" s="41"/>
      <c r="J38" s="41"/>
      <c r="L38" s="38"/>
      <c r="M38" s="38"/>
      <c r="N38" s="38"/>
      <c r="O38" s="38"/>
      <c r="P38" s="9"/>
      <c r="Q38" s="9"/>
      <c r="R38" s="9"/>
      <c r="S38" s="9"/>
      <c r="T38" s="9"/>
      <c r="U38" s="9"/>
      <c r="V38" s="9"/>
      <c r="W38" s="9"/>
      <c r="X38" s="9"/>
      <c r="Y38" s="9"/>
      <c r="Z38" s="9"/>
    </row>
    <row r="39" spans="1:26" s="11" customFormat="1" ht="16.899999999999999" hidden="1" customHeight="1" x14ac:dyDescent="0.3">
      <c r="A39" s="9"/>
      <c r="B39" s="41"/>
      <c r="C39" s="41"/>
      <c r="D39" s="41"/>
      <c r="E39" s="41"/>
      <c r="F39" s="41"/>
      <c r="G39" s="41"/>
      <c r="H39" s="41"/>
      <c r="I39" s="41"/>
      <c r="J39" s="41"/>
      <c r="L39" s="38"/>
      <c r="M39" s="38"/>
      <c r="N39" s="38"/>
      <c r="O39" s="38"/>
      <c r="P39" s="9"/>
      <c r="Q39" s="9"/>
      <c r="R39" s="9"/>
      <c r="S39" s="9"/>
      <c r="T39" s="9"/>
      <c r="U39" s="9"/>
      <c r="V39" s="9"/>
      <c r="W39" s="9"/>
      <c r="X39" s="9"/>
      <c r="Y39" s="9"/>
      <c r="Z39" s="9"/>
    </row>
    <row r="40" spans="1:26" s="11" customFormat="1" ht="16.899999999999999" hidden="1" customHeight="1" x14ac:dyDescent="0.3">
      <c r="A40" s="9"/>
      <c r="B40" s="41"/>
      <c r="C40" s="41"/>
      <c r="D40" s="41"/>
      <c r="E40" s="41"/>
      <c r="F40" s="41"/>
      <c r="G40" s="41"/>
      <c r="H40" s="41"/>
      <c r="I40" s="41"/>
      <c r="J40" s="41"/>
      <c r="L40" s="38"/>
      <c r="M40" s="38"/>
      <c r="N40" s="38"/>
      <c r="O40" s="38"/>
      <c r="P40" s="9"/>
      <c r="Q40" s="9"/>
      <c r="R40" s="9"/>
      <c r="S40" s="9"/>
      <c r="T40" s="9"/>
      <c r="U40" s="9"/>
      <c r="V40" s="9"/>
      <c r="W40" s="9"/>
      <c r="X40" s="9"/>
      <c r="Y40" s="9"/>
      <c r="Z40" s="9"/>
    </row>
    <row r="41" spans="1:26" s="11" customFormat="1" ht="16.899999999999999" hidden="1" customHeight="1" x14ac:dyDescent="0.3">
      <c r="A41" s="9"/>
      <c r="B41" s="41"/>
      <c r="C41" s="41"/>
      <c r="D41" s="41"/>
      <c r="E41" s="41"/>
      <c r="F41" s="41"/>
      <c r="G41" s="41"/>
      <c r="H41" s="41"/>
      <c r="I41" s="41"/>
      <c r="J41" s="41"/>
      <c r="L41" s="38"/>
      <c r="M41" s="38"/>
      <c r="N41" s="38"/>
      <c r="O41" s="38"/>
      <c r="P41" s="9"/>
      <c r="Q41" s="9"/>
      <c r="R41" s="9"/>
      <c r="S41" s="9"/>
      <c r="T41" s="9"/>
      <c r="U41" s="9"/>
      <c r="V41" s="9"/>
      <c r="W41" s="9"/>
      <c r="X41" s="9"/>
      <c r="Y41" s="9"/>
      <c r="Z41" s="9"/>
    </row>
    <row r="42" spans="1:26" s="11" customFormat="1" ht="16.899999999999999" hidden="1" customHeight="1" x14ac:dyDescent="0.3">
      <c r="A42" s="9"/>
      <c r="B42" s="41"/>
      <c r="C42" s="41"/>
      <c r="D42" s="41"/>
      <c r="E42" s="41"/>
      <c r="F42" s="41"/>
      <c r="G42" s="41"/>
      <c r="H42" s="41"/>
      <c r="I42" s="41"/>
      <c r="J42" s="41"/>
      <c r="L42" s="38"/>
      <c r="M42" s="38"/>
      <c r="N42" s="38"/>
      <c r="O42" s="38"/>
      <c r="P42" s="9"/>
      <c r="Q42" s="9"/>
      <c r="R42" s="9"/>
      <c r="S42" s="9"/>
      <c r="T42" s="9"/>
      <c r="U42" s="9"/>
      <c r="V42" s="9"/>
      <c r="W42" s="9"/>
      <c r="X42" s="9"/>
      <c r="Y42" s="9"/>
      <c r="Z42" s="9"/>
    </row>
    <row r="43" spans="1:26" s="11" customFormat="1" ht="16.899999999999999" hidden="1" customHeight="1" x14ac:dyDescent="0.3">
      <c r="A43" s="9"/>
      <c r="B43" s="41"/>
      <c r="C43" s="41"/>
      <c r="D43" s="41"/>
      <c r="E43" s="41"/>
      <c r="F43" s="41"/>
      <c r="G43" s="41"/>
      <c r="H43" s="41"/>
      <c r="I43" s="41"/>
      <c r="J43" s="41"/>
      <c r="L43" s="38"/>
      <c r="M43" s="38"/>
      <c r="N43" s="38"/>
      <c r="O43" s="38"/>
      <c r="P43" s="9"/>
      <c r="Q43" s="9"/>
      <c r="R43" s="9"/>
      <c r="S43" s="9"/>
      <c r="T43" s="9"/>
      <c r="U43" s="9"/>
      <c r="V43" s="9"/>
      <c r="W43" s="9"/>
      <c r="X43" s="9"/>
      <c r="Y43" s="9"/>
      <c r="Z43" s="9"/>
    </row>
    <row r="44" spans="1:26" s="11" customFormat="1" ht="16.899999999999999" hidden="1" customHeight="1" x14ac:dyDescent="0.3">
      <c r="A44" s="9"/>
      <c r="B44" s="41"/>
      <c r="C44" s="41"/>
      <c r="D44" s="41"/>
      <c r="E44" s="41"/>
      <c r="F44" s="41"/>
      <c r="G44" s="41"/>
      <c r="H44" s="41"/>
      <c r="I44" s="41"/>
      <c r="J44" s="41"/>
      <c r="L44" s="38"/>
      <c r="M44" s="38"/>
      <c r="N44" s="38"/>
      <c r="O44" s="38"/>
      <c r="P44" s="9"/>
      <c r="Q44" s="9"/>
      <c r="R44" s="9"/>
      <c r="S44" s="9"/>
      <c r="T44" s="9"/>
      <c r="U44" s="9"/>
      <c r="V44" s="9"/>
      <c r="W44" s="9"/>
      <c r="X44" s="9"/>
      <c r="Y44" s="9"/>
      <c r="Z44" s="9"/>
    </row>
    <row r="45" spans="1:26" s="11" customFormat="1" ht="16.899999999999999" hidden="1" customHeight="1" x14ac:dyDescent="0.3">
      <c r="A45" s="9"/>
      <c r="B45" s="41"/>
      <c r="C45" s="41"/>
      <c r="D45" s="41"/>
      <c r="E45" s="41"/>
      <c r="F45" s="41"/>
      <c r="G45" s="41"/>
      <c r="H45" s="41"/>
      <c r="I45" s="41"/>
      <c r="J45" s="41"/>
      <c r="L45" s="38"/>
      <c r="M45" s="38"/>
      <c r="N45" s="38"/>
      <c r="O45" s="38"/>
      <c r="P45" s="9"/>
      <c r="Q45" s="9"/>
      <c r="R45" s="9"/>
      <c r="S45" s="9"/>
      <c r="T45" s="9"/>
      <c r="U45" s="9"/>
      <c r="V45" s="9"/>
      <c r="W45" s="9"/>
      <c r="X45" s="9"/>
      <c r="Y45" s="9"/>
      <c r="Z45" s="9"/>
    </row>
    <row r="46" spans="1:26" s="11" customFormat="1" ht="16.899999999999999" hidden="1" customHeight="1" x14ac:dyDescent="0.3">
      <c r="A46" s="9"/>
      <c r="B46" s="41"/>
      <c r="C46" s="41"/>
      <c r="D46" s="41"/>
      <c r="E46" s="41"/>
      <c r="F46" s="41"/>
      <c r="G46" s="41"/>
      <c r="H46" s="41"/>
      <c r="I46" s="41"/>
      <c r="J46" s="41"/>
      <c r="L46" s="38"/>
      <c r="M46" s="38"/>
      <c r="N46" s="38"/>
      <c r="O46" s="38"/>
      <c r="P46" s="9"/>
      <c r="Q46" s="9"/>
      <c r="R46" s="9"/>
      <c r="S46" s="9"/>
      <c r="T46" s="9"/>
      <c r="U46" s="9"/>
      <c r="V46" s="9"/>
      <c r="W46" s="9"/>
      <c r="X46" s="9"/>
      <c r="Y46" s="9"/>
      <c r="Z46" s="9"/>
    </row>
    <row r="47" spans="1:26" s="11" customFormat="1" ht="16.899999999999999" hidden="1" customHeight="1" x14ac:dyDescent="0.3">
      <c r="A47" s="9"/>
      <c r="B47" s="41"/>
      <c r="C47" s="41"/>
      <c r="D47" s="41"/>
      <c r="E47" s="41"/>
      <c r="F47" s="41"/>
      <c r="G47" s="41"/>
      <c r="H47" s="41"/>
      <c r="I47" s="41"/>
      <c r="J47" s="41"/>
      <c r="L47" s="38"/>
      <c r="M47" s="38"/>
      <c r="N47" s="38"/>
      <c r="O47" s="38"/>
      <c r="P47" s="9"/>
      <c r="Q47" s="9"/>
      <c r="R47" s="9"/>
      <c r="S47" s="9"/>
      <c r="T47" s="9"/>
      <c r="U47" s="9"/>
      <c r="V47" s="9"/>
      <c r="W47" s="9"/>
      <c r="X47" s="9"/>
      <c r="Y47" s="9"/>
      <c r="Z47" s="9"/>
    </row>
    <row r="48" spans="1:26" s="11" customFormat="1" ht="16.899999999999999" hidden="1" customHeight="1" x14ac:dyDescent="0.3">
      <c r="A48" s="9"/>
      <c r="B48" s="41"/>
      <c r="C48" s="41"/>
      <c r="D48" s="41"/>
      <c r="E48" s="41"/>
      <c r="F48" s="41"/>
      <c r="G48" s="41"/>
      <c r="H48" s="41"/>
      <c r="I48" s="41"/>
      <c r="J48" s="41"/>
      <c r="L48" s="38"/>
      <c r="M48" s="38"/>
      <c r="N48" s="38"/>
      <c r="O48" s="38"/>
      <c r="P48" s="9"/>
      <c r="Q48" s="9"/>
      <c r="R48" s="9"/>
      <c r="S48" s="9"/>
      <c r="T48" s="9"/>
      <c r="U48" s="9"/>
      <c r="V48" s="9"/>
      <c r="W48" s="9"/>
      <c r="X48" s="9"/>
      <c r="Y48" s="9"/>
      <c r="Z48" s="9"/>
    </row>
    <row r="49" spans="1:26" s="11" customFormat="1" ht="16.899999999999999" hidden="1" customHeight="1" x14ac:dyDescent="0.3">
      <c r="A49" s="9"/>
      <c r="B49" s="41"/>
      <c r="C49" s="41"/>
      <c r="D49" s="41"/>
      <c r="E49" s="41"/>
      <c r="F49" s="41"/>
      <c r="G49" s="41"/>
      <c r="H49" s="41"/>
      <c r="I49" s="41"/>
      <c r="J49" s="41"/>
      <c r="L49" s="38"/>
      <c r="M49" s="38"/>
      <c r="N49" s="38"/>
      <c r="O49" s="38"/>
      <c r="P49" s="9"/>
      <c r="Q49" s="9"/>
      <c r="R49" s="9"/>
      <c r="S49" s="9"/>
      <c r="T49" s="9"/>
      <c r="U49" s="9"/>
      <c r="V49" s="9"/>
      <c r="W49" s="9"/>
      <c r="X49" s="9"/>
      <c r="Y49" s="9"/>
      <c r="Z49" s="9"/>
    </row>
    <row r="50" spans="1:26" s="11" customFormat="1" ht="16.899999999999999" hidden="1" customHeight="1" x14ac:dyDescent="0.3">
      <c r="A50" s="9"/>
      <c r="B50" s="41"/>
      <c r="C50" s="41"/>
      <c r="D50" s="41"/>
      <c r="E50" s="41"/>
      <c r="F50" s="41"/>
      <c r="G50" s="41"/>
      <c r="H50" s="41"/>
      <c r="I50" s="41"/>
      <c r="J50" s="41"/>
      <c r="L50" s="38"/>
      <c r="M50" s="38"/>
      <c r="N50" s="38"/>
      <c r="O50" s="38"/>
      <c r="P50" s="9"/>
      <c r="Q50" s="9"/>
      <c r="R50" s="9"/>
      <c r="S50" s="9"/>
      <c r="T50" s="9"/>
      <c r="U50" s="9"/>
      <c r="V50" s="9"/>
      <c r="W50" s="9"/>
      <c r="X50" s="9"/>
      <c r="Y50" s="9"/>
      <c r="Z50" s="9"/>
    </row>
    <row r="51" spans="1:26" s="11" customFormat="1" ht="16.899999999999999" hidden="1" customHeight="1" x14ac:dyDescent="0.3">
      <c r="A51" s="9"/>
      <c r="B51" s="41"/>
      <c r="C51" s="41"/>
      <c r="D51" s="41"/>
      <c r="E51" s="41"/>
      <c r="F51" s="41"/>
      <c r="G51" s="41"/>
      <c r="H51" s="41"/>
      <c r="I51" s="41"/>
      <c r="J51" s="41"/>
      <c r="L51" s="38"/>
      <c r="M51" s="38"/>
      <c r="N51" s="38"/>
      <c r="O51" s="38"/>
      <c r="P51" s="9"/>
      <c r="Q51" s="9"/>
      <c r="R51" s="9"/>
      <c r="S51" s="9"/>
      <c r="T51" s="9"/>
      <c r="U51" s="9"/>
      <c r="V51" s="9"/>
      <c r="W51" s="9"/>
      <c r="X51" s="9"/>
      <c r="Y51" s="9"/>
      <c r="Z51" s="9"/>
    </row>
    <row r="52" spans="1:26" s="11" customFormat="1" ht="16.899999999999999" hidden="1" customHeight="1" x14ac:dyDescent="0.3">
      <c r="A52" s="9"/>
      <c r="B52" s="41"/>
      <c r="C52" s="41"/>
      <c r="D52" s="41"/>
      <c r="E52" s="41"/>
      <c r="F52" s="41"/>
      <c r="G52" s="41"/>
      <c r="H52" s="41"/>
      <c r="I52" s="41"/>
      <c r="J52" s="41"/>
      <c r="L52" s="38"/>
      <c r="M52" s="38"/>
      <c r="N52" s="38"/>
      <c r="O52" s="38"/>
      <c r="P52" s="9"/>
      <c r="Q52" s="9"/>
      <c r="R52" s="9"/>
      <c r="S52" s="9"/>
      <c r="T52" s="9"/>
      <c r="U52" s="9"/>
      <c r="V52" s="9"/>
      <c r="W52" s="9"/>
      <c r="X52" s="9"/>
      <c r="Y52" s="9"/>
      <c r="Z52" s="9"/>
    </row>
    <row r="53" spans="1:26" s="11" customFormat="1" ht="16.899999999999999" hidden="1" customHeight="1" x14ac:dyDescent="0.3">
      <c r="A53" s="9"/>
      <c r="B53" s="41"/>
      <c r="C53" s="41"/>
      <c r="D53" s="41"/>
      <c r="E53" s="41"/>
      <c r="F53" s="41"/>
      <c r="G53" s="41"/>
      <c r="H53" s="41"/>
      <c r="I53" s="41"/>
      <c r="J53" s="41"/>
      <c r="L53" s="38"/>
      <c r="M53" s="38"/>
      <c r="N53" s="38"/>
      <c r="O53" s="38"/>
      <c r="P53" s="9"/>
      <c r="Q53" s="9"/>
      <c r="R53" s="9"/>
      <c r="S53" s="9"/>
      <c r="T53" s="9"/>
      <c r="U53" s="9"/>
      <c r="V53" s="9"/>
      <c r="W53" s="9"/>
      <c r="X53" s="9"/>
      <c r="Y53" s="9"/>
      <c r="Z53" s="9"/>
    </row>
    <row r="54" spans="1:26" s="11" customFormat="1" ht="16.899999999999999" hidden="1" customHeight="1" x14ac:dyDescent="0.3">
      <c r="A54" s="9"/>
      <c r="B54" s="41"/>
      <c r="C54" s="41"/>
      <c r="D54" s="41"/>
      <c r="E54" s="41"/>
      <c r="F54" s="41"/>
      <c r="G54" s="41"/>
      <c r="H54" s="41"/>
      <c r="I54" s="41"/>
      <c r="J54" s="41"/>
      <c r="L54" s="38"/>
      <c r="M54" s="38"/>
      <c r="N54" s="38"/>
      <c r="O54" s="38"/>
      <c r="P54" s="9"/>
      <c r="Q54" s="9"/>
      <c r="R54" s="9"/>
      <c r="S54" s="9"/>
      <c r="T54" s="9"/>
      <c r="U54" s="9"/>
      <c r="V54" s="9"/>
      <c r="W54" s="9"/>
      <c r="X54" s="9"/>
      <c r="Y54" s="9"/>
      <c r="Z54" s="9"/>
    </row>
    <row r="55" spans="1:26" s="11" customFormat="1" ht="16.899999999999999" hidden="1" customHeight="1" x14ac:dyDescent="0.3">
      <c r="A55" s="9"/>
      <c r="B55" s="41"/>
      <c r="C55" s="41"/>
      <c r="D55" s="41"/>
      <c r="E55" s="41"/>
      <c r="F55" s="41"/>
      <c r="G55" s="41"/>
      <c r="H55" s="41"/>
      <c r="I55" s="41"/>
      <c r="J55" s="41"/>
      <c r="L55" s="38"/>
      <c r="M55" s="38"/>
      <c r="N55" s="38"/>
      <c r="O55" s="38"/>
      <c r="P55" s="9"/>
      <c r="Q55" s="9"/>
      <c r="R55" s="9"/>
      <c r="S55" s="9"/>
      <c r="T55" s="9"/>
      <c r="U55" s="9"/>
      <c r="V55" s="9"/>
      <c r="W55" s="9"/>
      <c r="X55" s="9"/>
      <c r="Y55" s="9"/>
      <c r="Z55" s="9"/>
    </row>
    <row r="56" spans="1:26" s="11" customFormat="1" ht="16.899999999999999" hidden="1" customHeight="1" x14ac:dyDescent="0.3">
      <c r="A56" s="9"/>
      <c r="B56" s="41"/>
      <c r="C56" s="41"/>
      <c r="D56" s="41"/>
      <c r="E56" s="41"/>
      <c r="F56" s="41"/>
      <c r="G56" s="41"/>
      <c r="H56" s="41"/>
      <c r="I56" s="41"/>
      <c r="J56" s="41"/>
      <c r="L56" s="38"/>
      <c r="M56" s="38"/>
      <c r="N56" s="38"/>
      <c r="O56" s="38"/>
      <c r="P56" s="9"/>
      <c r="Q56" s="9"/>
      <c r="R56" s="9"/>
      <c r="S56" s="9"/>
      <c r="T56" s="9"/>
      <c r="U56" s="9"/>
      <c r="V56" s="9"/>
      <c r="W56" s="9"/>
      <c r="X56" s="9"/>
      <c r="Y56" s="9"/>
      <c r="Z56" s="9"/>
    </row>
    <row r="57" spans="1:26" s="11" customFormat="1" ht="16.899999999999999" hidden="1" customHeight="1" x14ac:dyDescent="0.3">
      <c r="A57" s="9"/>
      <c r="B57" s="41"/>
      <c r="C57" s="41"/>
      <c r="D57" s="41"/>
      <c r="E57" s="41"/>
      <c r="F57" s="41"/>
      <c r="G57" s="41"/>
      <c r="H57" s="41"/>
      <c r="I57" s="41"/>
      <c r="J57" s="41"/>
      <c r="L57" s="38"/>
      <c r="M57" s="38"/>
      <c r="N57" s="38"/>
      <c r="O57" s="38"/>
      <c r="P57" s="9"/>
      <c r="Q57" s="9"/>
      <c r="R57" s="9"/>
      <c r="S57" s="9"/>
      <c r="T57" s="9"/>
      <c r="U57" s="9"/>
      <c r="V57" s="9"/>
      <c r="W57" s="9"/>
      <c r="X57" s="9"/>
      <c r="Y57" s="9"/>
      <c r="Z57" s="9"/>
    </row>
    <row r="58" spans="1:26" s="11" customFormat="1" ht="16.899999999999999" hidden="1" customHeight="1" x14ac:dyDescent="0.3">
      <c r="A58" s="9"/>
      <c r="B58" s="41"/>
      <c r="C58" s="41"/>
      <c r="D58" s="41"/>
      <c r="E58" s="41"/>
      <c r="F58" s="41"/>
      <c r="G58" s="41"/>
      <c r="H58" s="41"/>
      <c r="I58" s="41"/>
      <c r="J58" s="41"/>
      <c r="L58" s="38"/>
      <c r="M58" s="38"/>
      <c r="N58" s="38"/>
      <c r="O58" s="38"/>
      <c r="P58" s="9"/>
      <c r="Q58" s="9"/>
      <c r="R58" s="9"/>
      <c r="S58" s="9"/>
      <c r="T58" s="9"/>
      <c r="U58" s="9"/>
      <c r="V58" s="9"/>
      <c r="W58" s="9"/>
      <c r="X58" s="9"/>
      <c r="Y58" s="9"/>
      <c r="Z58" s="9"/>
    </row>
    <row r="59" spans="1:26" s="11" customFormat="1" ht="16.899999999999999" hidden="1" customHeight="1" x14ac:dyDescent="0.3">
      <c r="A59" s="9"/>
      <c r="B59" s="41"/>
      <c r="C59" s="41"/>
      <c r="D59" s="41"/>
      <c r="E59" s="41"/>
      <c r="F59" s="41"/>
      <c r="G59" s="41"/>
      <c r="H59" s="41"/>
      <c r="I59" s="41"/>
      <c r="J59" s="41"/>
      <c r="L59" s="38"/>
      <c r="M59" s="38"/>
      <c r="N59" s="38"/>
      <c r="O59" s="38"/>
      <c r="P59" s="9"/>
      <c r="Q59" s="9"/>
      <c r="R59" s="9"/>
      <c r="S59" s="9"/>
      <c r="T59" s="9"/>
      <c r="U59" s="9"/>
      <c r="V59" s="9"/>
      <c r="W59" s="9"/>
      <c r="X59" s="9"/>
      <c r="Y59" s="9"/>
      <c r="Z59" s="9"/>
    </row>
    <row r="60" spans="1:26" s="11" customFormat="1" ht="16.899999999999999" hidden="1" customHeight="1" x14ac:dyDescent="0.3">
      <c r="A60" s="9"/>
      <c r="B60" s="41"/>
      <c r="C60" s="41"/>
      <c r="D60" s="41"/>
      <c r="E60" s="41"/>
      <c r="F60" s="41"/>
      <c r="G60" s="41"/>
      <c r="H60" s="41"/>
      <c r="I60" s="41"/>
      <c r="J60" s="41"/>
      <c r="L60" s="38"/>
      <c r="M60" s="38"/>
      <c r="N60" s="38"/>
      <c r="O60" s="38"/>
      <c r="P60" s="9"/>
      <c r="Q60" s="9"/>
      <c r="R60" s="9"/>
      <c r="S60" s="9"/>
      <c r="T60" s="9"/>
      <c r="U60" s="9"/>
      <c r="V60" s="9"/>
      <c r="W60" s="9"/>
      <c r="X60" s="9"/>
      <c r="Y60" s="9"/>
      <c r="Z60" s="9"/>
    </row>
    <row r="61" spans="1:26" s="11" customFormat="1" ht="16.899999999999999" hidden="1" customHeight="1" x14ac:dyDescent="0.3">
      <c r="A61" s="9"/>
      <c r="B61" s="41"/>
      <c r="C61" s="41"/>
      <c r="D61" s="41"/>
      <c r="E61" s="41"/>
      <c r="F61" s="41"/>
      <c r="G61" s="41"/>
      <c r="H61" s="41"/>
      <c r="I61" s="41"/>
      <c r="J61" s="41"/>
      <c r="L61" s="38"/>
      <c r="M61" s="38"/>
      <c r="N61" s="38"/>
      <c r="O61" s="38"/>
      <c r="P61" s="9"/>
      <c r="Q61" s="9"/>
      <c r="R61" s="9"/>
      <c r="S61" s="9"/>
      <c r="T61" s="9"/>
      <c r="U61" s="9"/>
      <c r="V61" s="9"/>
      <c r="W61" s="9"/>
      <c r="X61" s="9"/>
      <c r="Y61" s="9"/>
      <c r="Z61" s="9"/>
    </row>
    <row r="62" spans="1:26" s="11" customFormat="1" ht="16.899999999999999" hidden="1" customHeight="1" x14ac:dyDescent="0.3">
      <c r="A62" s="9"/>
      <c r="B62" s="41"/>
      <c r="C62" s="41"/>
      <c r="D62" s="41"/>
      <c r="E62" s="41"/>
      <c r="F62" s="41"/>
      <c r="G62" s="41"/>
      <c r="H62" s="41"/>
      <c r="I62" s="41"/>
      <c r="J62" s="41"/>
      <c r="L62" s="38"/>
      <c r="M62" s="38"/>
      <c r="N62" s="38"/>
      <c r="O62" s="38"/>
      <c r="P62" s="9"/>
      <c r="Q62" s="9"/>
      <c r="R62" s="9"/>
      <c r="S62" s="9"/>
      <c r="T62" s="9"/>
      <c r="U62" s="9"/>
      <c r="V62" s="9"/>
      <c r="W62" s="9"/>
      <c r="X62" s="9"/>
      <c r="Y62" s="9"/>
      <c r="Z62" s="9"/>
    </row>
    <row r="63" spans="1:26" s="11" customFormat="1" ht="16.899999999999999" hidden="1" customHeight="1" x14ac:dyDescent="0.3">
      <c r="A63" s="9"/>
      <c r="B63" s="41"/>
      <c r="C63" s="41"/>
      <c r="D63" s="41"/>
      <c r="E63" s="41"/>
      <c r="F63" s="41"/>
      <c r="G63" s="41"/>
      <c r="H63" s="41"/>
      <c r="I63" s="41"/>
      <c r="J63" s="41"/>
      <c r="L63" s="38"/>
      <c r="M63" s="38"/>
      <c r="N63" s="38"/>
      <c r="O63" s="38"/>
      <c r="P63" s="9"/>
      <c r="Q63" s="9"/>
      <c r="R63" s="9"/>
      <c r="S63" s="9"/>
      <c r="T63" s="9"/>
      <c r="U63" s="9"/>
      <c r="V63" s="9"/>
      <c r="W63" s="9"/>
      <c r="X63" s="9"/>
      <c r="Y63" s="9"/>
      <c r="Z63" s="9"/>
    </row>
    <row r="64" spans="1:26" s="11" customFormat="1" ht="16.899999999999999" hidden="1" customHeight="1" x14ac:dyDescent="0.3">
      <c r="A64" s="9"/>
      <c r="B64" s="41"/>
      <c r="C64" s="41"/>
      <c r="D64" s="41"/>
      <c r="E64" s="41"/>
      <c r="F64" s="41"/>
      <c r="G64" s="41"/>
      <c r="H64" s="41"/>
      <c r="I64" s="41"/>
      <c r="J64" s="41"/>
      <c r="L64" s="38"/>
      <c r="M64" s="38"/>
      <c r="N64" s="38"/>
      <c r="O64" s="38"/>
      <c r="P64" s="9"/>
      <c r="Q64" s="9"/>
      <c r="R64" s="9"/>
      <c r="S64" s="9"/>
      <c r="T64" s="9"/>
      <c r="U64" s="9"/>
      <c r="V64" s="9"/>
      <c r="W64" s="9"/>
      <c r="X64" s="9"/>
      <c r="Y64" s="9"/>
      <c r="Z64" s="9"/>
    </row>
    <row r="65" spans="1:26" s="11" customFormat="1" ht="16.899999999999999" hidden="1" customHeight="1" x14ac:dyDescent="0.3">
      <c r="A65" s="9"/>
      <c r="B65" s="41"/>
      <c r="C65" s="41"/>
      <c r="D65" s="41"/>
      <c r="E65" s="41"/>
      <c r="F65" s="41"/>
      <c r="G65" s="41"/>
      <c r="H65" s="41"/>
      <c r="I65" s="41"/>
      <c r="J65" s="41"/>
      <c r="L65" s="38"/>
      <c r="M65" s="38"/>
      <c r="N65" s="38"/>
      <c r="O65" s="38"/>
      <c r="P65" s="9"/>
      <c r="Q65" s="9"/>
      <c r="R65" s="9"/>
      <c r="S65" s="9"/>
      <c r="T65" s="9"/>
      <c r="U65" s="9"/>
      <c r="V65" s="9"/>
      <c r="W65" s="9"/>
      <c r="X65" s="9"/>
      <c r="Y65" s="9"/>
      <c r="Z65" s="9"/>
    </row>
    <row r="66" spans="1:26" s="11" customFormat="1" ht="16.899999999999999" hidden="1" customHeight="1" x14ac:dyDescent="0.3">
      <c r="A66" s="9"/>
      <c r="B66" s="41"/>
      <c r="C66" s="41"/>
      <c r="D66" s="41"/>
      <c r="E66" s="41"/>
      <c r="F66" s="41"/>
      <c r="G66" s="41"/>
      <c r="H66" s="41"/>
      <c r="I66" s="41"/>
      <c r="J66" s="41"/>
      <c r="L66" s="38"/>
      <c r="M66" s="38"/>
      <c r="N66" s="38"/>
      <c r="O66" s="38"/>
      <c r="P66" s="9"/>
      <c r="Q66" s="9"/>
      <c r="R66" s="9"/>
      <c r="S66" s="9"/>
      <c r="T66" s="9"/>
      <c r="U66" s="9"/>
      <c r="V66" s="9"/>
      <c r="W66" s="9"/>
      <c r="X66" s="9"/>
      <c r="Y66" s="9"/>
      <c r="Z66" s="9"/>
    </row>
    <row r="67" spans="1:26" s="11" customFormat="1" ht="16.899999999999999" hidden="1" customHeight="1" x14ac:dyDescent="0.3">
      <c r="A67" s="9"/>
      <c r="B67" s="41"/>
      <c r="C67" s="41"/>
      <c r="D67" s="41"/>
      <c r="E67" s="41"/>
      <c r="F67" s="41"/>
      <c r="G67" s="41"/>
      <c r="H67" s="41"/>
      <c r="I67" s="41"/>
      <c r="J67" s="41"/>
      <c r="L67" s="38"/>
      <c r="M67" s="38"/>
      <c r="N67" s="38"/>
      <c r="O67" s="38"/>
      <c r="P67" s="9"/>
      <c r="Q67" s="9"/>
      <c r="R67" s="9"/>
      <c r="S67" s="9"/>
      <c r="T67" s="9"/>
      <c r="U67" s="9"/>
      <c r="V67" s="9"/>
      <c r="W67" s="9"/>
      <c r="X67" s="9"/>
      <c r="Y67" s="9"/>
      <c r="Z67" s="9"/>
    </row>
    <row r="68" spans="1:26" s="11" customFormat="1" ht="16.899999999999999" hidden="1" customHeight="1" x14ac:dyDescent="0.3">
      <c r="A68" s="9"/>
      <c r="B68" s="41"/>
      <c r="C68" s="41"/>
      <c r="D68" s="41"/>
      <c r="E68" s="41"/>
      <c r="F68" s="41"/>
      <c r="G68" s="41"/>
      <c r="H68" s="41"/>
      <c r="I68" s="41"/>
      <c r="J68" s="41"/>
      <c r="L68" s="38"/>
      <c r="M68" s="38"/>
      <c r="N68" s="38"/>
      <c r="O68" s="38"/>
      <c r="P68" s="9"/>
      <c r="Q68" s="9"/>
      <c r="R68" s="9"/>
      <c r="S68" s="9"/>
      <c r="T68" s="9"/>
      <c r="U68" s="9"/>
      <c r="V68" s="9"/>
      <c r="W68" s="9"/>
      <c r="X68" s="9"/>
      <c r="Y68" s="9"/>
      <c r="Z68" s="9"/>
    </row>
    <row r="69" spans="1:26" s="11" customFormat="1" ht="16.899999999999999" hidden="1" customHeight="1" x14ac:dyDescent="0.3">
      <c r="A69" s="9"/>
      <c r="B69" s="41"/>
      <c r="C69" s="41"/>
      <c r="D69" s="41"/>
      <c r="E69" s="41"/>
      <c r="F69" s="41"/>
      <c r="G69" s="41"/>
      <c r="H69" s="41"/>
      <c r="I69" s="41"/>
      <c r="J69" s="41"/>
      <c r="L69" s="38"/>
      <c r="M69" s="38"/>
      <c r="N69" s="38"/>
      <c r="O69" s="38"/>
      <c r="P69" s="9"/>
      <c r="Q69" s="9"/>
      <c r="R69" s="9"/>
      <c r="S69" s="9"/>
      <c r="T69" s="9"/>
      <c r="U69" s="9"/>
      <c r="V69" s="9"/>
      <c r="W69" s="9"/>
      <c r="X69" s="9"/>
      <c r="Y69" s="9"/>
      <c r="Z69" s="9"/>
    </row>
    <row r="70" spans="1:26" s="11" customFormat="1" ht="16.899999999999999" hidden="1" customHeight="1" x14ac:dyDescent="0.3">
      <c r="A70" s="9"/>
      <c r="B70" s="41"/>
      <c r="C70" s="41"/>
      <c r="D70" s="41"/>
      <c r="E70" s="41"/>
      <c r="F70" s="41"/>
      <c r="G70" s="41"/>
      <c r="H70" s="41"/>
      <c r="I70" s="41"/>
      <c r="J70" s="41"/>
      <c r="L70" s="38"/>
      <c r="M70" s="38"/>
      <c r="N70" s="38"/>
      <c r="O70" s="38"/>
      <c r="P70" s="9"/>
      <c r="Q70" s="9"/>
      <c r="R70" s="9"/>
      <c r="S70" s="9"/>
      <c r="T70" s="9"/>
      <c r="U70" s="9"/>
      <c r="V70" s="9"/>
      <c r="W70" s="9"/>
      <c r="X70" s="9"/>
      <c r="Y70" s="9"/>
      <c r="Z70" s="9"/>
    </row>
    <row r="71" spans="1:26" s="11" customFormat="1" ht="16.899999999999999" hidden="1" customHeight="1" x14ac:dyDescent="0.3">
      <c r="A71" s="9"/>
      <c r="B71" s="41"/>
      <c r="C71" s="41"/>
      <c r="D71" s="41"/>
      <c r="E71" s="41"/>
      <c r="F71" s="41"/>
      <c r="G71" s="41"/>
      <c r="H71" s="41"/>
      <c r="I71" s="41"/>
      <c r="J71" s="41"/>
      <c r="L71" s="38"/>
      <c r="M71" s="38"/>
      <c r="N71" s="38"/>
      <c r="O71" s="38"/>
      <c r="P71" s="9"/>
      <c r="Q71" s="9"/>
      <c r="R71" s="9"/>
      <c r="S71" s="9"/>
      <c r="T71" s="9"/>
      <c r="U71" s="9"/>
      <c r="V71" s="9"/>
      <c r="W71" s="9"/>
      <c r="X71" s="9"/>
      <c r="Y71" s="9"/>
      <c r="Z71" s="9"/>
    </row>
    <row r="72" spans="1:26" s="11" customFormat="1" ht="16.899999999999999" hidden="1" customHeight="1" x14ac:dyDescent="0.3">
      <c r="A72" s="9"/>
      <c r="B72" s="41"/>
      <c r="C72" s="41"/>
      <c r="D72" s="41"/>
      <c r="E72" s="41"/>
      <c r="F72" s="41"/>
      <c r="G72" s="41"/>
      <c r="H72" s="41"/>
      <c r="I72" s="41"/>
      <c r="J72" s="41"/>
      <c r="L72" s="38"/>
      <c r="M72" s="38"/>
      <c r="N72" s="38"/>
      <c r="O72" s="38"/>
      <c r="P72" s="9"/>
      <c r="Q72" s="9"/>
      <c r="R72" s="9"/>
      <c r="S72" s="9"/>
      <c r="T72" s="9"/>
      <c r="U72" s="9"/>
      <c r="V72" s="9"/>
      <c r="W72" s="9"/>
      <c r="X72" s="9"/>
      <c r="Y72" s="9"/>
      <c r="Z72" s="9"/>
    </row>
    <row r="73" spans="1:26" s="11" customFormat="1" ht="16.899999999999999" hidden="1" customHeight="1" x14ac:dyDescent="0.3">
      <c r="A73" s="9"/>
      <c r="B73" s="41"/>
      <c r="C73" s="41"/>
      <c r="D73" s="41"/>
      <c r="E73" s="41"/>
      <c r="F73" s="41"/>
      <c r="G73" s="41"/>
      <c r="H73" s="41"/>
      <c r="I73" s="41"/>
      <c r="J73" s="41"/>
      <c r="L73" s="38"/>
      <c r="M73" s="38"/>
      <c r="N73" s="38"/>
      <c r="O73" s="38"/>
      <c r="P73" s="9"/>
      <c r="Q73" s="9"/>
      <c r="R73" s="9"/>
      <c r="S73" s="9"/>
      <c r="T73" s="9"/>
      <c r="U73" s="9"/>
      <c r="V73" s="9"/>
      <c r="W73" s="9"/>
      <c r="X73" s="9"/>
      <c r="Y73" s="9"/>
      <c r="Z73" s="9"/>
    </row>
    <row r="74" spans="1:26" s="11" customFormat="1" ht="16.899999999999999" hidden="1" customHeight="1" x14ac:dyDescent="0.3">
      <c r="A74" s="9"/>
      <c r="B74" s="41"/>
      <c r="C74" s="41"/>
      <c r="D74" s="41"/>
      <c r="E74" s="41"/>
      <c r="F74" s="41"/>
      <c r="G74" s="41"/>
      <c r="H74" s="41"/>
      <c r="I74" s="41"/>
      <c r="J74" s="41"/>
      <c r="L74" s="38"/>
      <c r="M74" s="38"/>
      <c r="N74" s="38"/>
      <c r="O74" s="38"/>
      <c r="P74" s="9"/>
      <c r="Q74" s="9"/>
      <c r="R74" s="9"/>
      <c r="S74" s="9"/>
      <c r="T74" s="9"/>
      <c r="U74" s="9"/>
      <c r="V74" s="9"/>
      <c r="W74" s="9"/>
      <c r="X74" s="9"/>
      <c r="Y74" s="9"/>
      <c r="Z74" s="9"/>
    </row>
    <row r="75" spans="1:26" s="11" customFormat="1" ht="14.25" hidden="1" customHeight="1" x14ac:dyDescent="0.3">
      <c r="A75" s="9"/>
      <c r="B75" s="41"/>
      <c r="C75" s="41"/>
      <c r="D75" s="41"/>
      <c r="E75" s="41"/>
      <c r="F75" s="41"/>
      <c r="G75" s="41"/>
      <c r="H75" s="41"/>
      <c r="I75" s="41"/>
      <c r="J75" s="41"/>
      <c r="L75" s="38"/>
      <c r="M75" s="38"/>
      <c r="N75" s="38"/>
      <c r="O75" s="38"/>
      <c r="P75" s="9"/>
      <c r="Q75" s="9"/>
      <c r="R75" s="9"/>
      <c r="S75" s="9"/>
      <c r="T75" s="9"/>
      <c r="U75" s="9"/>
      <c r="V75" s="9"/>
      <c r="W75" s="9"/>
      <c r="X75" s="9"/>
      <c r="Y75" s="9"/>
      <c r="Z75" s="9"/>
    </row>
    <row r="76" spans="1:26" s="11" customFormat="1" ht="14.25" hidden="1" customHeight="1" x14ac:dyDescent="0.3">
      <c r="A76" s="9"/>
      <c r="B76" s="41"/>
      <c r="C76" s="41"/>
      <c r="D76" s="41"/>
      <c r="E76" s="41"/>
      <c r="F76" s="41"/>
      <c r="G76" s="41"/>
      <c r="H76" s="41"/>
      <c r="I76" s="41"/>
      <c r="J76" s="41"/>
      <c r="L76" s="38"/>
      <c r="M76" s="38"/>
      <c r="N76" s="38"/>
      <c r="O76" s="38"/>
      <c r="P76" s="9"/>
      <c r="Q76" s="9"/>
      <c r="R76" s="9"/>
      <c r="S76" s="9"/>
      <c r="T76" s="9"/>
      <c r="U76" s="9"/>
      <c r="V76" s="9"/>
      <c r="W76" s="9"/>
      <c r="X76" s="9"/>
      <c r="Y76" s="9"/>
      <c r="Z76" s="9"/>
    </row>
    <row r="77" spans="1:26" s="11" customFormat="1" ht="14.25" hidden="1" customHeight="1" x14ac:dyDescent="0.3">
      <c r="A77" s="9"/>
      <c r="B77" s="41"/>
      <c r="C77" s="41"/>
      <c r="D77" s="41"/>
      <c r="E77" s="41"/>
      <c r="F77" s="41"/>
      <c r="G77" s="41"/>
      <c r="H77" s="41"/>
      <c r="I77" s="41"/>
      <c r="J77" s="41"/>
      <c r="L77" s="38"/>
      <c r="M77" s="38"/>
      <c r="N77" s="38"/>
      <c r="O77" s="38"/>
      <c r="P77" s="9"/>
      <c r="Q77" s="9"/>
      <c r="R77" s="9"/>
      <c r="S77" s="9"/>
      <c r="T77" s="9"/>
      <c r="U77" s="9"/>
      <c r="V77" s="9"/>
      <c r="W77" s="9"/>
      <c r="X77" s="9"/>
      <c r="Y77" s="9"/>
      <c r="Z77" s="9"/>
    </row>
    <row r="78" spans="1:26" s="11" customFormat="1" ht="14.25" hidden="1" customHeight="1" x14ac:dyDescent="0.3">
      <c r="A78" s="9"/>
      <c r="B78" s="41"/>
      <c r="C78" s="41"/>
      <c r="D78" s="41"/>
      <c r="E78" s="41"/>
      <c r="F78" s="41"/>
      <c r="G78" s="41"/>
      <c r="H78" s="41"/>
      <c r="I78" s="41"/>
      <c r="J78" s="41"/>
      <c r="L78" s="38"/>
      <c r="M78" s="38"/>
      <c r="N78" s="38"/>
      <c r="O78" s="38"/>
      <c r="P78" s="9"/>
      <c r="Q78" s="9"/>
      <c r="R78" s="9"/>
      <c r="S78" s="9"/>
      <c r="T78" s="9"/>
      <c r="U78" s="9"/>
      <c r="V78" s="9"/>
      <c r="W78" s="9"/>
      <c r="X78" s="9"/>
      <c r="Y78" s="9"/>
      <c r="Z78" s="9"/>
    </row>
    <row r="79" spans="1:26" s="11" customFormat="1" ht="14.25" hidden="1" customHeight="1" x14ac:dyDescent="0.3">
      <c r="A79" s="9"/>
      <c r="B79" s="41"/>
      <c r="C79" s="41"/>
      <c r="D79" s="41"/>
      <c r="E79" s="41"/>
      <c r="F79" s="41"/>
      <c r="G79" s="41"/>
      <c r="H79" s="41"/>
      <c r="I79" s="41"/>
      <c r="J79" s="41"/>
      <c r="L79" s="38"/>
      <c r="M79" s="38"/>
      <c r="N79" s="38"/>
      <c r="O79" s="38"/>
      <c r="P79" s="9"/>
      <c r="Q79" s="9"/>
      <c r="R79" s="9"/>
      <c r="S79" s="9"/>
      <c r="T79" s="9"/>
      <c r="U79" s="9"/>
      <c r="V79" s="9"/>
      <c r="W79" s="9"/>
      <c r="X79" s="9"/>
      <c r="Y79" s="9"/>
      <c r="Z79" s="9"/>
    </row>
    <row r="80" spans="1:26" s="11" customFormat="1" ht="14.25" hidden="1" customHeight="1" x14ac:dyDescent="0.3">
      <c r="A80" s="9"/>
      <c r="B80" s="41"/>
      <c r="C80" s="41"/>
      <c r="D80" s="41"/>
      <c r="E80" s="41"/>
      <c r="F80" s="41"/>
      <c r="G80" s="41"/>
      <c r="H80" s="41"/>
      <c r="I80" s="41"/>
      <c r="J80" s="41"/>
      <c r="L80" s="38"/>
      <c r="M80" s="38"/>
      <c r="N80" s="38"/>
      <c r="O80" s="38"/>
      <c r="P80" s="9"/>
      <c r="Q80" s="9"/>
      <c r="R80" s="9"/>
      <c r="S80" s="9"/>
      <c r="T80" s="9"/>
      <c r="U80" s="9"/>
      <c r="V80" s="9"/>
      <c r="W80" s="9"/>
      <c r="X80" s="9"/>
      <c r="Y80" s="9"/>
      <c r="Z80" s="9"/>
    </row>
    <row r="81" spans="1:26" s="11" customFormat="1" ht="14.25" hidden="1" customHeight="1" x14ac:dyDescent="0.3">
      <c r="A81" s="9"/>
      <c r="B81" s="41"/>
      <c r="C81" s="41"/>
      <c r="D81" s="41"/>
      <c r="E81" s="41"/>
      <c r="F81" s="41"/>
      <c r="G81" s="41"/>
      <c r="H81" s="41"/>
      <c r="I81" s="41"/>
      <c r="J81" s="41"/>
      <c r="L81" s="38"/>
      <c r="M81" s="38"/>
      <c r="N81" s="38"/>
      <c r="O81" s="38"/>
      <c r="P81" s="9"/>
      <c r="Q81" s="9"/>
      <c r="R81" s="9"/>
      <c r="S81" s="9"/>
      <c r="T81" s="9"/>
      <c r="U81" s="9"/>
      <c r="V81" s="9"/>
      <c r="W81" s="9"/>
      <c r="X81" s="9"/>
      <c r="Y81" s="9"/>
      <c r="Z81" s="9"/>
    </row>
    <row r="82" spans="1:26" s="11" customFormat="1" ht="14.25" hidden="1" customHeight="1" x14ac:dyDescent="0.3">
      <c r="A82" s="9"/>
      <c r="B82" s="41"/>
      <c r="C82" s="41"/>
      <c r="D82" s="41"/>
      <c r="E82" s="41"/>
      <c r="F82" s="41"/>
      <c r="G82" s="41"/>
      <c r="H82" s="41"/>
      <c r="I82" s="41"/>
      <c r="J82" s="41"/>
      <c r="L82" s="38"/>
      <c r="M82" s="38"/>
      <c r="N82" s="38"/>
      <c r="O82" s="38"/>
      <c r="P82" s="9"/>
      <c r="Q82" s="9"/>
      <c r="R82" s="9"/>
      <c r="S82" s="9"/>
      <c r="T82" s="9"/>
      <c r="U82" s="9"/>
      <c r="V82" s="9"/>
      <c r="W82" s="9"/>
      <c r="X82" s="9"/>
      <c r="Y82" s="9"/>
      <c r="Z82" s="9"/>
    </row>
    <row r="83" spans="1:26" s="11" customFormat="1" ht="14.25" hidden="1" customHeight="1" x14ac:dyDescent="0.3">
      <c r="A83" s="9"/>
      <c r="B83" s="41"/>
      <c r="C83" s="41"/>
      <c r="D83" s="41"/>
      <c r="E83" s="41"/>
      <c r="F83" s="41"/>
      <c r="G83" s="41"/>
      <c r="H83" s="41"/>
      <c r="I83" s="41"/>
      <c r="J83" s="41"/>
      <c r="L83" s="38"/>
      <c r="M83" s="38"/>
      <c r="N83" s="38"/>
      <c r="O83" s="38"/>
      <c r="P83" s="9"/>
      <c r="Q83" s="9"/>
      <c r="R83" s="9"/>
      <c r="S83" s="9"/>
      <c r="T83" s="9"/>
      <c r="U83" s="9"/>
      <c r="V83" s="9"/>
      <c r="W83" s="9"/>
      <c r="X83" s="9"/>
      <c r="Y83" s="9"/>
      <c r="Z83" s="9"/>
    </row>
    <row r="84" spans="1:26" s="11" customFormat="1" ht="14.25" hidden="1" customHeight="1" x14ac:dyDescent="0.3">
      <c r="A84" s="9"/>
      <c r="B84" s="41"/>
      <c r="C84" s="41"/>
      <c r="D84" s="41"/>
      <c r="E84" s="41"/>
      <c r="F84" s="41"/>
      <c r="G84" s="41"/>
      <c r="H84" s="41"/>
      <c r="I84" s="41"/>
      <c r="J84" s="41"/>
      <c r="L84" s="38"/>
      <c r="M84" s="38"/>
      <c r="N84" s="38"/>
      <c r="O84" s="38"/>
      <c r="P84" s="9"/>
      <c r="Q84" s="9"/>
      <c r="R84" s="9"/>
      <c r="S84" s="9"/>
      <c r="T84" s="9"/>
      <c r="U84" s="9"/>
      <c r="V84" s="9"/>
      <c r="W84" s="9"/>
      <c r="X84" s="9"/>
      <c r="Y84" s="9"/>
      <c r="Z84" s="9"/>
    </row>
    <row r="85" spans="1:26" s="11" customFormat="1" ht="14.25" hidden="1" customHeight="1" x14ac:dyDescent="0.3">
      <c r="A85" s="9"/>
      <c r="B85" s="41"/>
      <c r="C85" s="41"/>
      <c r="D85" s="41"/>
      <c r="E85" s="41"/>
      <c r="F85" s="41"/>
      <c r="G85" s="41"/>
      <c r="H85" s="41"/>
      <c r="I85" s="41"/>
      <c r="J85" s="41"/>
      <c r="L85" s="38"/>
      <c r="M85" s="38"/>
      <c r="N85" s="38"/>
      <c r="O85" s="38"/>
      <c r="P85" s="9"/>
      <c r="Q85" s="9"/>
      <c r="R85" s="9"/>
      <c r="S85" s="9"/>
      <c r="T85" s="9"/>
      <c r="U85" s="9"/>
      <c r="V85" s="9"/>
      <c r="W85" s="9"/>
      <c r="X85" s="9"/>
      <c r="Y85" s="9"/>
      <c r="Z85" s="9"/>
    </row>
    <row r="86" spans="1:26" s="11" customFormat="1" ht="14.25" hidden="1" customHeight="1" x14ac:dyDescent="0.3">
      <c r="A86" s="9"/>
      <c r="B86" s="41"/>
      <c r="C86" s="41"/>
      <c r="D86" s="41"/>
      <c r="E86" s="41"/>
      <c r="F86" s="41"/>
      <c r="G86" s="41"/>
      <c r="H86" s="41"/>
      <c r="I86" s="41"/>
      <c r="J86" s="41"/>
      <c r="L86" s="38"/>
      <c r="M86" s="38"/>
      <c r="N86" s="38"/>
      <c r="O86" s="38"/>
      <c r="P86" s="9"/>
      <c r="Q86" s="9"/>
      <c r="R86" s="9"/>
      <c r="S86" s="9"/>
      <c r="T86" s="9"/>
      <c r="U86" s="9"/>
      <c r="V86" s="9"/>
      <c r="W86" s="9"/>
      <c r="X86" s="9"/>
      <c r="Y86" s="9"/>
      <c r="Z86" s="9"/>
    </row>
    <row r="87" spans="1:26" s="11" customFormat="1" ht="14.25" hidden="1" customHeight="1" x14ac:dyDescent="0.3">
      <c r="A87" s="9"/>
      <c r="B87" s="41"/>
      <c r="C87" s="41"/>
      <c r="D87" s="41"/>
      <c r="E87" s="41"/>
      <c r="F87" s="41"/>
      <c r="G87" s="41"/>
      <c r="H87" s="41"/>
      <c r="I87" s="41"/>
      <c r="J87" s="41"/>
      <c r="L87" s="38"/>
      <c r="M87" s="38"/>
      <c r="N87" s="38"/>
      <c r="O87" s="38"/>
      <c r="P87" s="9"/>
      <c r="Q87" s="9"/>
      <c r="R87" s="9"/>
      <c r="S87" s="9"/>
      <c r="T87" s="9"/>
      <c r="U87" s="9"/>
      <c r="V87" s="9"/>
      <c r="W87" s="9"/>
      <c r="X87" s="9"/>
      <c r="Y87" s="9"/>
      <c r="Z87" s="9"/>
    </row>
    <row r="88" spans="1:26" s="11" customFormat="1" ht="14.25" hidden="1" customHeight="1" x14ac:dyDescent="0.3">
      <c r="A88" s="9"/>
      <c r="B88" s="41"/>
      <c r="C88" s="41"/>
      <c r="D88" s="41"/>
      <c r="E88" s="41"/>
      <c r="F88" s="41"/>
      <c r="G88" s="41"/>
      <c r="H88" s="41"/>
      <c r="I88" s="41"/>
      <c r="J88" s="41"/>
      <c r="L88" s="38"/>
      <c r="M88" s="38"/>
      <c r="N88" s="38"/>
      <c r="O88" s="38"/>
      <c r="P88" s="9"/>
      <c r="Q88" s="9"/>
      <c r="R88" s="9"/>
      <c r="S88" s="9"/>
      <c r="T88" s="9"/>
      <c r="U88" s="9"/>
      <c r="V88" s="9"/>
      <c r="W88" s="9"/>
      <c r="X88" s="9"/>
      <c r="Y88" s="9"/>
      <c r="Z88" s="9"/>
    </row>
    <row r="89" spans="1:26" s="11" customFormat="1" ht="14.25" hidden="1" customHeight="1" x14ac:dyDescent="0.3">
      <c r="A89" s="9"/>
      <c r="B89" s="41"/>
      <c r="C89" s="41"/>
      <c r="D89" s="41"/>
      <c r="E89" s="41"/>
      <c r="F89" s="41"/>
      <c r="G89" s="41"/>
      <c r="H89" s="41"/>
      <c r="I89" s="41"/>
      <c r="J89" s="41"/>
      <c r="L89" s="38"/>
      <c r="M89" s="38"/>
      <c r="N89" s="38"/>
      <c r="O89" s="38"/>
      <c r="P89" s="9"/>
      <c r="Q89" s="9"/>
      <c r="R89" s="9"/>
      <c r="S89" s="9"/>
      <c r="T89" s="9"/>
      <c r="U89" s="9"/>
      <c r="V89" s="9"/>
      <c r="W89" s="9"/>
      <c r="X89" s="9"/>
      <c r="Y89" s="9"/>
      <c r="Z89" s="9"/>
    </row>
    <row r="90" spans="1:26" s="11" customFormat="1" ht="14.25" hidden="1" customHeight="1" x14ac:dyDescent="0.3">
      <c r="A90" s="9"/>
      <c r="B90" s="41"/>
      <c r="C90" s="41"/>
      <c r="D90" s="41"/>
      <c r="E90" s="41"/>
      <c r="F90" s="41"/>
      <c r="G90" s="41"/>
      <c r="H90" s="41"/>
      <c r="I90" s="41"/>
      <c r="J90" s="41"/>
      <c r="L90" s="38"/>
      <c r="M90" s="38"/>
      <c r="N90" s="38"/>
      <c r="O90" s="38"/>
      <c r="P90" s="9"/>
      <c r="Q90" s="9"/>
      <c r="R90" s="9"/>
      <c r="S90" s="9"/>
      <c r="T90" s="9"/>
      <c r="U90" s="9"/>
      <c r="V90" s="9"/>
      <c r="W90" s="9"/>
      <c r="X90" s="9"/>
      <c r="Y90" s="9"/>
      <c r="Z90" s="9"/>
    </row>
    <row r="91" spans="1:26" s="11" customFormat="1" ht="14.25" hidden="1" customHeight="1" x14ac:dyDescent="0.3">
      <c r="A91" s="9"/>
      <c r="B91" s="41"/>
      <c r="C91" s="41"/>
      <c r="D91" s="41"/>
      <c r="E91" s="41"/>
      <c r="F91" s="41"/>
      <c r="G91" s="41"/>
      <c r="H91" s="41"/>
      <c r="I91" s="41"/>
      <c r="J91" s="41"/>
      <c r="L91" s="38"/>
      <c r="M91" s="38"/>
      <c r="N91" s="38"/>
      <c r="O91" s="38"/>
      <c r="P91" s="9"/>
      <c r="Q91" s="9"/>
      <c r="R91" s="9"/>
      <c r="S91" s="9"/>
      <c r="T91" s="9"/>
      <c r="U91" s="9"/>
      <c r="V91" s="9"/>
      <c r="W91" s="9"/>
      <c r="X91" s="9"/>
      <c r="Y91" s="9"/>
      <c r="Z91" s="9"/>
    </row>
    <row r="92" spans="1:26" s="11" customFormat="1" ht="14.25" hidden="1" customHeight="1" x14ac:dyDescent="0.3">
      <c r="A92" s="9"/>
      <c r="B92" s="41"/>
      <c r="C92" s="41"/>
      <c r="D92" s="41"/>
      <c r="E92" s="41"/>
      <c r="F92" s="41"/>
      <c r="G92" s="41"/>
      <c r="H92" s="41"/>
      <c r="I92" s="41"/>
      <c r="J92" s="41"/>
      <c r="L92" s="38"/>
      <c r="M92" s="38"/>
      <c r="N92" s="38"/>
      <c r="O92" s="38"/>
      <c r="P92" s="9"/>
      <c r="Q92" s="9"/>
      <c r="R92" s="9"/>
      <c r="S92" s="9"/>
      <c r="T92" s="9"/>
      <c r="U92" s="9"/>
      <c r="V92" s="9"/>
      <c r="W92" s="9"/>
      <c r="X92" s="9"/>
      <c r="Y92" s="9"/>
      <c r="Z92" s="9"/>
    </row>
    <row r="93" spans="1:26" s="11" customFormat="1" ht="14.25" hidden="1" customHeight="1" x14ac:dyDescent="0.3">
      <c r="A93" s="9"/>
      <c r="B93" s="41"/>
      <c r="C93" s="41"/>
      <c r="D93" s="41"/>
      <c r="E93" s="41"/>
      <c r="F93" s="41"/>
      <c r="G93" s="41"/>
      <c r="H93" s="41"/>
      <c r="I93" s="41"/>
      <c r="J93" s="41"/>
      <c r="L93" s="38"/>
      <c r="M93" s="38"/>
      <c r="N93" s="38"/>
      <c r="O93" s="38"/>
      <c r="P93" s="9"/>
      <c r="Q93" s="9"/>
      <c r="R93" s="9"/>
      <c r="S93" s="9"/>
      <c r="T93" s="9"/>
      <c r="U93" s="9"/>
      <c r="V93" s="9"/>
      <c r="W93" s="9"/>
      <c r="X93" s="9"/>
      <c r="Y93" s="9"/>
      <c r="Z93" s="9"/>
    </row>
    <row r="94" spans="1:26" s="11" customFormat="1" ht="14.25" hidden="1" customHeight="1" x14ac:dyDescent="0.3">
      <c r="A94" s="9"/>
      <c r="B94" s="41"/>
      <c r="C94" s="41"/>
      <c r="D94" s="41"/>
      <c r="E94" s="41"/>
      <c r="F94" s="41"/>
      <c r="G94" s="41"/>
      <c r="H94" s="41"/>
      <c r="I94" s="41"/>
      <c r="J94" s="41"/>
      <c r="L94" s="38"/>
      <c r="M94" s="38"/>
      <c r="N94" s="38"/>
      <c r="O94" s="38"/>
      <c r="P94" s="9"/>
      <c r="Q94" s="9"/>
      <c r="R94" s="9"/>
      <c r="S94" s="9"/>
      <c r="T94" s="9"/>
      <c r="U94" s="9"/>
      <c r="V94" s="9"/>
      <c r="W94" s="9"/>
      <c r="X94" s="9"/>
      <c r="Y94" s="9"/>
      <c r="Z94" s="9"/>
    </row>
    <row r="95" spans="1:26" s="11" customFormat="1" ht="14.25" hidden="1" customHeight="1" x14ac:dyDescent="0.3">
      <c r="A95" s="9"/>
      <c r="B95" s="41"/>
      <c r="C95" s="41"/>
      <c r="D95" s="41"/>
      <c r="E95" s="41"/>
      <c r="F95" s="41"/>
      <c r="G95" s="41"/>
      <c r="H95" s="41"/>
      <c r="I95" s="41"/>
      <c r="J95" s="41"/>
      <c r="L95" s="38"/>
      <c r="M95" s="38"/>
      <c r="N95" s="38"/>
      <c r="O95" s="38"/>
      <c r="P95" s="9"/>
      <c r="Q95" s="9"/>
      <c r="R95" s="9"/>
      <c r="S95" s="9"/>
      <c r="T95" s="9"/>
      <c r="U95" s="9"/>
      <c r="V95" s="9"/>
      <c r="W95" s="9"/>
      <c r="X95" s="9"/>
      <c r="Y95" s="9"/>
      <c r="Z95" s="9"/>
    </row>
    <row r="96" spans="1:26" s="11" customFormat="1" ht="14.25" hidden="1" customHeight="1" x14ac:dyDescent="0.3">
      <c r="A96" s="9"/>
      <c r="B96" s="41"/>
      <c r="C96" s="41"/>
      <c r="D96" s="41"/>
      <c r="E96" s="41"/>
      <c r="F96" s="41"/>
      <c r="G96" s="41"/>
      <c r="H96" s="41"/>
      <c r="I96" s="41"/>
      <c r="J96" s="41"/>
      <c r="L96" s="38"/>
      <c r="M96" s="38"/>
      <c r="N96" s="38"/>
      <c r="O96" s="38"/>
      <c r="P96" s="9"/>
      <c r="Q96" s="9"/>
      <c r="R96" s="9"/>
      <c r="S96" s="9"/>
      <c r="T96" s="9"/>
      <c r="U96" s="9"/>
      <c r="V96" s="9"/>
      <c r="W96" s="9"/>
      <c r="X96" s="9"/>
      <c r="Y96" s="9"/>
      <c r="Z96" s="9"/>
    </row>
    <row r="97" spans="1:26" s="11" customFormat="1" ht="14.25" hidden="1" customHeight="1" x14ac:dyDescent="0.3">
      <c r="A97" s="9"/>
      <c r="B97" s="41"/>
      <c r="C97" s="41"/>
      <c r="D97" s="41"/>
      <c r="E97" s="41"/>
      <c r="F97" s="41"/>
      <c r="G97" s="41"/>
      <c r="H97" s="41"/>
      <c r="I97" s="41"/>
      <c r="J97" s="41"/>
      <c r="L97" s="38"/>
      <c r="M97" s="38"/>
      <c r="N97" s="38"/>
      <c r="O97" s="38"/>
      <c r="P97" s="9"/>
      <c r="Q97" s="9"/>
      <c r="R97" s="9"/>
      <c r="S97" s="9"/>
      <c r="T97" s="9"/>
      <c r="U97" s="9"/>
      <c r="V97" s="9"/>
      <c r="W97" s="9"/>
      <c r="X97" s="9"/>
      <c r="Y97" s="9"/>
      <c r="Z97" s="9"/>
    </row>
    <row r="98" spans="1:26" s="11" customFormat="1" ht="14.25" hidden="1" customHeight="1" x14ac:dyDescent="0.3">
      <c r="A98" s="9"/>
      <c r="B98" s="41"/>
      <c r="C98" s="41"/>
      <c r="D98" s="41"/>
      <c r="E98" s="41"/>
      <c r="F98" s="41"/>
      <c r="G98" s="41"/>
      <c r="H98" s="41"/>
      <c r="I98" s="41"/>
      <c r="J98" s="41"/>
      <c r="L98" s="38"/>
      <c r="M98" s="38"/>
      <c r="N98" s="38"/>
      <c r="O98" s="38"/>
      <c r="P98" s="9"/>
      <c r="Q98" s="9"/>
      <c r="R98" s="9"/>
      <c r="S98" s="9"/>
      <c r="T98" s="9"/>
      <c r="U98" s="9"/>
      <c r="V98" s="9"/>
      <c r="W98" s="9"/>
      <c r="X98" s="9"/>
      <c r="Y98" s="9"/>
      <c r="Z98" s="9"/>
    </row>
    <row r="99" spans="1:26" s="11" customFormat="1" ht="14.25" hidden="1" customHeight="1" x14ac:dyDescent="0.3">
      <c r="A99" s="9"/>
      <c r="B99" s="41"/>
      <c r="C99" s="41"/>
      <c r="D99" s="41"/>
      <c r="E99" s="41"/>
      <c r="F99" s="41"/>
      <c r="G99" s="41"/>
      <c r="H99" s="41"/>
      <c r="I99" s="41"/>
      <c r="J99" s="41"/>
      <c r="L99" s="38"/>
      <c r="M99" s="38"/>
      <c r="N99" s="38"/>
      <c r="O99" s="38"/>
      <c r="P99" s="9"/>
      <c r="Q99" s="9"/>
      <c r="R99" s="9"/>
      <c r="S99" s="9"/>
      <c r="T99" s="9"/>
      <c r="U99" s="9"/>
      <c r="V99" s="9"/>
      <c r="W99" s="9"/>
      <c r="X99" s="9"/>
      <c r="Y99" s="9"/>
      <c r="Z99" s="9"/>
    </row>
    <row r="100" spans="1:26" s="11" customFormat="1" ht="14.25" hidden="1" customHeight="1" x14ac:dyDescent="0.3">
      <c r="A100" s="9"/>
      <c r="B100" s="41"/>
      <c r="C100" s="41"/>
      <c r="D100" s="41"/>
      <c r="E100" s="41"/>
      <c r="F100" s="41"/>
      <c r="G100" s="41"/>
      <c r="H100" s="41"/>
      <c r="I100" s="41"/>
      <c r="J100" s="41"/>
      <c r="L100" s="38"/>
      <c r="M100" s="38"/>
      <c r="N100" s="38"/>
      <c r="O100" s="38"/>
      <c r="P100" s="9"/>
      <c r="Q100" s="9"/>
      <c r="R100" s="9"/>
      <c r="S100" s="9"/>
      <c r="T100" s="9"/>
      <c r="U100" s="9"/>
      <c r="V100" s="9"/>
      <c r="W100" s="9"/>
      <c r="X100" s="9"/>
      <c r="Y100" s="9"/>
      <c r="Z100" s="9"/>
    </row>
    <row r="101" spans="1:26" s="11" customFormat="1" ht="14.25" hidden="1" customHeight="1" x14ac:dyDescent="0.3">
      <c r="A101" s="9"/>
      <c r="B101" s="41"/>
      <c r="C101" s="41"/>
      <c r="D101" s="41"/>
      <c r="E101" s="41"/>
      <c r="F101" s="41"/>
      <c r="G101" s="41"/>
      <c r="H101" s="41"/>
      <c r="I101" s="41"/>
      <c r="J101" s="41"/>
      <c r="L101" s="38"/>
      <c r="M101" s="38"/>
      <c r="N101" s="38"/>
      <c r="O101" s="38"/>
      <c r="P101" s="9"/>
      <c r="Q101" s="9"/>
      <c r="R101" s="9"/>
      <c r="S101" s="9"/>
      <c r="T101" s="9"/>
      <c r="U101" s="9"/>
      <c r="V101" s="9"/>
      <c r="W101" s="9"/>
      <c r="X101" s="9"/>
      <c r="Y101" s="9"/>
      <c r="Z101" s="9"/>
    </row>
    <row r="102" spans="1:26" s="11" customFormat="1" ht="14.25" hidden="1" customHeight="1" x14ac:dyDescent="0.3">
      <c r="A102" s="9"/>
      <c r="B102" s="41"/>
      <c r="C102" s="41"/>
      <c r="D102" s="41"/>
      <c r="E102" s="41"/>
      <c r="F102" s="41"/>
      <c r="G102" s="41"/>
      <c r="H102" s="41"/>
      <c r="I102" s="41"/>
      <c r="J102" s="41"/>
      <c r="L102" s="38"/>
      <c r="M102" s="38"/>
      <c r="N102" s="38"/>
      <c r="O102" s="38"/>
      <c r="P102" s="9"/>
      <c r="Q102" s="9"/>
      <c r="R102" s="9"/>
      <c r="S102" s="9"/>
      <c r="T102" s="9"/>
      <c r="U102" s="9"/>
      <c r="V102" s="9"/>
      <c r="W102" s="9"/>
      <c r="X102" s="9"/>
      <c r="Y102" s="9"/>
      <c r="Z102" s="9"/>
    </row>
    <row r="103" spans="1:26" s="11" customFormat="1" ht="14.25" hidden="1" customHeight="1" x14ac:dyDescent="0.3">
      <c r="A103" s="9"/>
      <c r="B103" s="41"/>
      <c r="C103" s="41"/>
      <c r="D103" s="41"/>
      <c r="E103" s="41"/>
      <c r="F103" s="41"/>
      <c r="G103" s="41"/>
      <c r="H103" s="41"/>
      <c r="I103" s="41"/>
      <c r="J103" s="41"/>
      <c r="L103" s="38"/>
      <c r="M103" s="38"/>
      <c r="N103" s="38"/>
      <c r="O103" s="38"/>
      <c r="P103" s="9"/>
      <c r="Q103" s="9"/>
      <c r="R103" s="9"/>
      <c r="S103" s="9"/>
      <c r="T103" s="9"/>
      <c r="U103" s="9"/>
      <c r="V103" s="9"/>
      <c r="W103" s="9"/>
      <c r="X103" s="9"/>
      <c r="Y103" s="9"/>
      <c r="Z103" s="9"/>
    </row>
    <row r="104" spans="1:26" s="11" customFormat="1" ht="14.25" hidden="1" customHeight="1" x14ac:dyDescent="0.3">
      <c r="A104" s="9"/>
      <c r="B104" s="41"/>
      <c r="C104" s="41"/>
      <c r="D104" s="41"/>
      <c r="E104" s="41"/>
      <c r="F104" s="41"/>
      <c r="G104" s="41"/>
      <c r="H104" s="41"/>
      <c r="I104" s="41"/>
      <c r="J104" s="41"/>
      <c r="L104" s="38"/>
      <c r="M104" s="38"/>
      <c r="N104" s="38"/>
      <c r="O104" s="38"/>
      <c r="P104" s="9"/>
      <c r="Q104" s="9"/>
      <c r="R104" s="9"/>
      <c r="S104" s="9"/>
      <c r="T104" s="9"/>
      <c r="U104" s="9"/>
      <c r="V104" s="9"/>
      <c r="W104" s="9"/>
      <c r="X104" s="9"/>
      <c r="Y104" s="9"/>
      <c r="Z104" s="9"/>
    </row>
    <row r="105" spans="1:26" s="11" customFormat="1" ht="14.25" hidden="1" customHeight="1" x14ac:dyDescent="0.3">
      <c r="A105" s="9"/>
      <c r="B105" s="41"/>
      <c r="C105" s="41"/>
      <c r="D105" s="41"/>
      <c r="E105" s="41"/>
      <c r="F105" s="41"/>
      <c r="G105" s="41"/>
      <c r="H105" s="41"/>
      <c r="I105" s="41"/>
      <c r="J105" s="41"/>
      <c r="L105" s="38"/>
      <c r="M105" s="38"/>
      <c r="N105" s="38"/>
      <c r="O105" s="38"/>
      <c r="P105" s="9"/>
      <c r="Q105" s="9"/>
      <c r="R105" s="9"/>
      <c r="S105" s="9"/>
      <c r="T105" s="9"/>
      <c r="U105" s="9"/>
      <c r="V105" s="9"/>
      <c r="W105" s="9"/>
      <c r="X105" s="9"/>
      <c r="Y105" s="9"/>
      <c r="Z105" s="9"/>
    </row>
    <row r="106" spans="1:26" s="11" customFormat="1" ht="14.25" hidden="1" customHeight="1" x14ac:dyDescent="0.3">
      <c r="A106" s="9"/>
      <c r="B106" s="41"/>
      <c r="C106" s="41"/>
      <c r="D106" s="41"/>
      <c r="E106" s="41"/>
      <c r="F106" s="41"/>
      <c r="G106" s="41"/>
      <c r="H106" s="41"/>
      <c r="I106" s="41"/>
      <c r="J106" s="41"/>
      <c r="L106" s="38"/>
      <c r="M106" s="38"/>
      <c r="N106" s="38"/>
      <c r="O106" s="38"/>
      <c r="P106" s="9"/>
      <c r="Q106" s="9"/>
      <c r="R106" s="9"/>
      <c r="S106" s="9"/>
      <c r="T106" s="9"/>
      <c r="U106" s="9"/>
      <c r="V106" s="9"/>
      <c r="W106" s="9"/>
      <c r="X106" s="9"/>
      <c r="Y106" s="9"/>
      <c r="Z106" s="9"/>
    </row>
    <row r="107" spans="1:26" s="11" customFormat="1" ht="14.25" hidden="1" customHeight="1" x14ac:dyDescent="0.3">
      <c r="A107" s="9"/>
      <c r="B107" s="41"/>
      <c r="C107" s="41"/>
      <c r="D107" s="41"/>
      <c r="E107" s="41"/>
      <c r="F107" s="41"/>
      <c r="G107" s="41"/>
      <c r="H107" s="41"/>
      <c r="I107" s="41"/>
      <c r="J107" s="41"/>
      <c r="L107" s="38"/>
      <c r="M107" s="38"/>
      <c r="N107" s="38"/>
      <c r="O107" s="38"/>
      <c r="P107" s="9"/>
      <c r="Q107" s="9"/>
      <c r="R107" s="9"/>
      <c r="S107" s="9"/>
      <c r="T107" s="9"/>
      <c r="U107" s="9"/>
      <c r="V107" s="9"/>
      <c r="W107" s="9"/>
      <c r="X107" s="9"/>
      <c r="Y107" s="9"/>
      <c r="Z107" s="9"/>
    </row>
    <row r="108" spans="1:26" s="11" customFormat="1" ht="14.25" hidden="1" customHeight="1" x14ac:dyDescent="0.3">
      <c r="A108" s="9"/>
      <c r="B108" s="41"/>
      <c r="C108" s="41"/>
      <c r="D108" s="41"/>
      <c r="E108" s="41"/>
      <c r="F108" s="41"/>
      <c r="G108" s="41"/>
      <c r="H108" s="41"/>
      <c r="I108" s="41"/>
      <c r="J108" s="41"/>
      <c r="L108" s="38"/>
      <c r="M108" s="38"/>
      <c r="N108" s="38"/>
      <c r="O108" s="38"/>
      <c r="P108" s="9"/>
      <c r="Q108" s="9"/>
      <c r="R108" s="9"/>
      <c r="S108" s="9"/>
      <c r="T108" s="9"/>
      <c r="U108" s="9"/>
      <c r="V108" s="9"/>
      <c r="W108" s="9"/>
      <c r="X108" s="9"/>
      <c r="Y108" s="9"/>
      <c r="Z108" s="9"/>
    </row>
    <row r="109" spans="1:26" s="11" customFormat="1" ht="14.25" hidden="1" customHeight="1" x14ac:dyDescent="0.3">
      <c r="A109" s="9"/>
      <c r="B109" s="41"/>
      <c r="C109" s="41"/>
      <c r="D109" s="41"/>
      <c r="E109" s="41"/>
      <c r="F109" s="41"/>
      <c r="G109" s="41"/>
      <c r="H109" s="41"/>
      <c r="I109" s="41"/>
      <c r="J109" s="41"/>
      <c r="L109" s="38"/>
      <c r="M109" s="38"/>
      <c r="N109" s="38"/>
      <c r="O109" s="38"/>
      <c r="P109" s="9"/>
      <c r="Q109" s="9"/>
      <c r="R109" s="9"/>
      <c r="S109" s="9"/>
      <c r="T109" s="9"/>
      <c r="U109" s="9"/>
      <c r="V109" s="9"/>
      <c r="W109" s="9"/>
      <c r="X109" s="9"/>
      <c r="Y109" s="9"/>
      <c r="Z109" s="9"/>
    </row>
    <row r="110" spans="1:26" s="11" customFormat="1" ht="14.25" hidden="1" customHeight="1" x14ac:dyDescent="0.3">
      <c r="A110" s="9"/>
      <c r="B110" s="41"/>
      <c r="C110" s="41"/>
      <c r="D110" s="41"/>
      <c r="E110" s="41"/>
      <c r="F110" s="41"/>
      <c r="G110" s="41"/>
      <c r="H110" s="41"/>
      <c r="I110" s="41"/>
      <c r="J110" s="41"/>
      <c r="L110" s="38"/>
      <c r="M110" s="38"/>
      <c r="N110" s="38"/>
      <c r="O110" s="38"/>
      <c r="P110" s="9"/>
      <c r="Q110" s="9"/>
      <c r="R110" s="9"/>
      <c r="S110" s="9"/>
      <c r="T110" s="9"/>
      <c r="U110" s="9"/>
      <c r="V110" s="9"/>
      <c r="W110" s="9"/>
      <c r="X110" s="9"/>
      <c r="Y110" s="9"/>
      <c r="Z110" s="9"/>
    </row>
    <row r="111" spans="1:26" s="11" customFormat="1" ht="14.25" hidden="1" customHeight="1" x14ac:dyDescent="0.3">
      <c r="A111" s="9"/>
      <c r="B111" s="41"/>
      <c r="C111" s="41"/>
      <c r="D111" s="41"/>
      <c r="E111" s="41"/>
      <c r="F111" s="41"/>
      <c r="G111" s="41"/>
      <c r="H111" s="41"/>
      <c r="I111" s="41"/>
      <c r="J111" s="41"/>
      <c r="L111" s="38"/>
      <c r="M111" s="38"/>
      <c r="N111" s="38"/>
      <c r="O111" s="38"/>
      <c r="P111" s="9"/>
      <c r="Q111" s="9"/>
      <c r="R111" s="9"/>
      <c r="S111" s="9"/>
      <c r="T111" s="9"/>
      <c r="U111" s="9"/>
      <c r="V111" s="9"/>
      <c r="W111" s="9"/>
      <c r="X111" s="9"/>
      <c r="Y111" s="9"/>
      <c r="Z111" s="9"/>
    </row>
    <row r="112" spans="1:26" s="11" customFormat="1" ht="14.25" hidden="1" customHeight="1" x14ac:dyDescent="0.3">
      <c r="A112" s="9"/>
      <c r="B112" s="41"/>
      <c r="C112" s="41"/>
      <c r="D112" s="41"/>
      <c r="E112" s="41"/>
      <c r="F112" s="41"/>
      <c r="G112" s="41"/>
      <c r="H112" s="41"/>
      <c r="I112" s="41"/>
      <c r="J112" s="41"/>
      <c r="L112" s="38"/>
      <c r="M112" s="38"/>
      <c r="N112" s="38"/>
      <c r="O112" s="38"/>
      <c r="P112" s="9"/>
      <c r="Q112" s="9"/>
      <c r="R112" s="9"/>
      <c r="S112" s="9"/>
      <c r="T112" s="9"/>
      <c r="U112" s="9"/>
      <c r="V112" s="9"/>
      <c r="W112" s="9"/>
      <c r="X112" s="9"/>
      <c r="Y112" s="9"/>
      <c r="Z112" s="9"/>
    </row>
    <row r="113" spans="1:26" s="11" customFormat="1" ht="14.25" hidden="1" customHeight="1" x14ac:dyDescent="0.3">
      <c r="A113" s="9"/>
      <c r="B113" s="41"/>
      <c r="C113" s="41"/>
      <c r="D113" s="41"/>
      <c r="E113" s="41"/>
      <c r="F113" s="41"/>
      <c r="G113" s="41"/>
      <c r="H113" s="41"/>
      <c r="I113" s="41"/>
      <c r="J113" s="41"/>
      <c r="L113" s="38"/>
      <c r="M113" s="38"/>
      <c r="N113" s="38"/>
      <c r="O113" s="38"/>
      <c r="P113" s="9"/>
      <c r="Q113" s="9"/>
      <c r="R113" s="9"/>
      <c r="S113" s="9"/>
      <c r="T113" s="9"/>
      <c r="U113" s="9"/>
      <c r="V113" s="9"/>
      <c r="W113" s="9"/>
      <c r="X113" s="9"/>
      <c r="Y113" s="9"/>
      <c r="Z113" s="9"/>
    </row>
    <row r="114" spans="1:26" s="11" customFormat="1" ht="14.25" hidden="1" customHeight="1" x14ac:dyDescent="0.3">
      <c r="A114" s="9"/>
      <c r="B114" s="41"/>
      <c r="C114" s="41"/>
      <c r="D114" s="41"/>
      <c r="E114" s="41"/>
      <c r="F114" s="41"/>
      <c r="G114" s="41"/>
      <c r="H114" s="41"/>
      <c r="I114" s="41"/>
      <c r="J114" s="41"/>
      <c r="L114" s="38"/>
      <c r="M114" s="38"/>
      <c r="N114" s="38"/>
      <c r="O114" s="38"/>
      <c r="P114" s="9"/>
      <c r="Q114" s="9"/>
      <c r="R114" s="9"/>
      <c r="S114" s="9"/>
      <c r="T114" s="9"/>
      <c r="U114" s="9"/>
      <c r="V114" s="9"/>
      <c r="W114" s="9"/>
      <c r="X114" s="9"/>
      <c r="Y114" s="9"/>
      <c r="Z114" s="9"/>
    </row>
    <row r="115" spans="1:26" s="11" customFormat="1" ht="14.25" hidden="1" customHeight="1" x14ac:dyDescent="0.3">
      <c r="A115" s="9"/>
      <c r="B115" s="41"/>
      <c r="C115" s="41"/>
      <c r="D115" s="41"/>
      <c r="E115" s="41"/>
      <c r="F115" s="41"/>
      <c r="G115" s="41"/>
      <c r="H115" s="41"/>
      <c r="I115" s="41"/>
      <c r="J115" s="41"/>
      <c r="L115" s="38"/>
      <c r="M115" s="38"/>
      <c r="N115" s="38"/>
      <c r="O115" s="38"/>
      <c r="P115" s="9"/>
      <c r="Q115" s="9"/>
      <c r="R115" s="9"/>
      <c r="S115" s="9"/>
      <c r="T115" s="9"/>
      <c r="U115" s="9"/>
      <c r="V115" s="9"/>
      <c r="W115" s="9"/>
      <c r="X115" s="9"/>
      <c r="Y115" s="9"/>
      <c r="Z115" s="9"/>
    </row>
    <row r="116" spans="1:26" s="11" customFormat="1" ht="14.25" hidden="1" customHeight="1" x14ac:dyDescent="0.3">
      <c r="A116" s="9"/>
      <c r="B116" s="41"/>
      <c r="C116" s="41"/>
      <c r="D116" s="41"/>
      <c r="E116" s="41"/>
      <c r="F116" s="41"/>
      <c r="G116" s="41"/>
      <c r="H116" s="41"/>
      <c r="I116" s="41"/>
      <c r="J116" s="41"/>
      <c r="L116" s="38"/>
      <c r="M116" s="38"/>
      <c r="N116" s="38"/>
      <c r="O116" s="38"/>
      <c r="P116" s="9"/>
      <c r="Q116" s="9"/>
      <c r="R116" s="9"/>
      <c r="S116" s="9"/>
      <c r="T116" s="9"/>
      <c r="U116" s="9"/>
      <c r="V116" s="9"/>
      <c r="W116" s="9"/>
      <c r="X116" s="9"/>
      <c r="Y116" s="9"/>
      <c r="Z116" s="9"/>
    </row>
    <row r="117" spans="1:26" s="11" customFormat="1" ht="14.25" hidden="1" customHeight="1" x14ac:dyDescent="0.3">
      <c r="A117" s="9"/>
      <c r="B117" s="41"/>
      <c r="C117" s="41"/>
      <c r="D117" s="41"/>
      <c r="E117" s="41"/>
      <c r="F117" s="41"/>
      <c r="G117" s="41"/>
      <c r="H117" s="41"/>
      <c r="I117" s="41"/>
      <c r="J117" s="41"/>
      <c r="L117" s="38"/>
      <c r="M117" s="38"/>
      <c r="N117" s="38"/>
      <c r="O117" s="38"/>
      <c r="P117" s="9"/>
      <c r="Q117" s="9"/>
      <c r="R117" s="9"/>
      <c r="S117" s="9"/>
      <c r="T117" s="9"/>
      <c r="U117" s="9"/>
      <c r="V117" s="9"/>
      <c r="W117" s="9"/>
      <c r="X117" s="9"/>
      <c r="Y117" s="9"/>
      <c r="Z117" s="9"/>
    </row>
    <row r="118" spans="1:26" s="11" customFormat="1" ht="14.25" hidden="1" customHeight="1" x14ac:dyDescent="0.3">
      <c r="A118" s="9"/>
      <c r="B118" s="41"/>
      <c r="C118" s="41"/>
      <c r="D118" s="41"/>
      <c r="E118" s="41"/>
      <c r="F118" s="41"/>
      <c r="G118" s="41"/>
      <c r="H118" s="41"/>
      <c r="I118" s="41"/>
      <c r="J118" s="41"/>
      <c r="L118" s="38"/>
      <c r="M118" s="38"/>
      <c r="N118" s="38"/>
      <c r="O118" s="38"/>
      <c r="P118" s="9"/>
      <c r="Q118" s="9"/>
      <c r="R118" s="9"/>
      <c r="S118" s="9"/>
      <c r="T118" s="9"/>
      <c r="U118" s="9"/>
      <c r="V118" s="9"/>
      <c r="W118" s="9"/>
      <c r="X118" s="9"/>
      <c r="Y118" s="9"/>
      <c r="Z118" s="9"/>
    </row>
    <row r="119" spans="1:26" s="11" customFormat="1" ht="14.25" hidden="1" customHeight="1" x14ac:dyDescent="0.3">
      <c r="A119" s="9"/>
      <c r="B119" s="41"/>
      <c r="C119" s="41"/>
      <c r="D119" s="41"/>
      <c r="E119" s="41"/>
      <c r="F119" s="41"/>
      <c r="G119" s="41"/>
      <c r="H119" s="41"/>
      <c r="I119" s="41"/>
      <c r="J119" s="41"/>
      <c r="L119" s="38"/>
      <c r="M119" s="38"/>
      <c r="N119" s="38"/>
      <c r="O119" s="38"/>
      <c r="P119" s="9"/>
      <c r="Q119" s="9"/>
      <c r="R119" s="9"/>
      <c r="S119" s="9"/>
      <c r="T119" s="9"/>
      <c r="U119" s="9"/>
      <c r="V119" s="9"/>
      <c r="W119" s="9"/>
      <c r="X119" s="9"/>
      <c r="Y119" s="9"/>
      <c r="Z119" s="9"/>
    </row>
    <row r="120" spans="1:26" s="11" customFormat="1" ht="14.25" hidden="1" customHeight="1" x14ac:dyDescent="0.3">
      <c r="A120" s="9"/>
      <c r="B120" s="41"/>
      <c r="C120" s="41"/>
      <c r="D120" s="41"/>
      <c r="E120" s="41"/>
      <c r="F120" s="41"/>
      <c r="G120" s="41"/>
      <c r="H120" s="41"/>
      <c r="I120" s="41"/>
      <c r="J120" s="41"/>
      <c r="L120" s="38"/>
      <c r="M120" s="38"/>
      <c r="N120" s="38"/>
      <c r="O120" s="38"/>
      <c r="P120" s="9"/>
      <c r="Q120" s="9"/>
      <c r="R120" s="9"/>
      <c r="S120" s="9"/>
      <c r="T120" s="9"/>
      <c r="U120" s="9"/>
      <c r="V120" s="9"/>
      <c r="W120" s="9"/>
      <c r="X120" s="9"/>
      <c r="Y120" s="9"/>
      <c r="Z120" s="9"/>
    </row>
    <row r="121" spans="1:26" s="11" customFormat="1" ht="14.25" hidden="1" customHeight="1" x14ac:dyDescent="0.3">
      <c r="A121" s="9"/>
      <c r="B121" s="41"/>
      <c r="C121" s="41"/>
      <c r="D121" s="41"/>
      <c r="E121" s="41"/>
      <c r="F121" s="41"/>
      <c r="G121" s="41"/>
      <c r="H121" s="41"/>
      <c r="I121" s="41"/>
      <c r="J121" s="41"/>
      <c r="L121" s="38"/>
      <c r="M121" s="38"/>
      <c r="N121" s="38"/>
      <c r="O121" s="38"/>
      <c r="P121" s="9"/>
      <c r="Q121" s="9"/>
      <c r="R121" s="9"/>
      <c r="S121" s="9"/>
      <c r="T121" s="9"/>
      <c r="U121" s="9"/>
      <c r="V121" s="9"/>
      <c r="W121" s="9"/>
      <c r="X121" s="9"/>
      <c r="Y121" s="9"/>
      <c r="Z121" s="9"/>
    </row>
    <row r="122" spans="1:26" s="11" customFormat="1" ht="14.25" hidden="1" customHeight="1" x14ac:dyDescent="0.3">
      <c r="A122" s="9"/>
      <c r="B122" s="41"/>
      <c r="C122" s="41"/>
      <c r="D122" s="41"/>
      <c r="E122" s="41"/>
      <c r="F122" s="41"/>
      <c r="G122" s="41"/>
      <c r="H122" s="41"/>
      <c r="I122" s="41"/>
      <c r="J122" s="41"/>
      <c r="L122" s="38"/>
      <c r="M122" s="38"/>
      <c r="N122" s="38"/>
      <c r="O122" s="38"/>
      <c r="P122" s="9"/>
      <c r="Q122" s="9"/>
      <c r="R122" s="9"/>
      <c r="S122" s="9"/>
      <c r="T122" s="9"/>
      <c r="U122" s="9"/>
      <c r="V122" s="9"/>
      <c r="W122" s="9"/>
      <c r="X122" s="9"/>
      <c r="Y122" s="9"/>
      <c r="Z122" s="9"/>
    </row>
    <row r="123" spans="1:26" s="11" customFormat="1" ht="14.25" hidden="1" customHeight="1" x14ac:dyDescent="0.3">
      <c r="A123" s="9"/>
      <c r="B123" s="41"/>
      <c r="C123" s="41"/>
      <c r="D123" s="41"/>
      <c r="E123" s="41"/>
      <c r="F123" s="41"/>
      <c r="G123" s="41"/>
      <c r="H123" s="41"/>
      <c r="I123" s="41"/>
      <c r="J123" s="41"/>
      <c r="L123" s="38"/>
      <c r="M123" s="38"/>
      <c r="N123" s="38"/>
      <c r="O123" s="38"/>
      <c r="P123" s="9"/>
      <c r="Q123" s="9"/>
      <c r="R123" s="9"/>
      <c r="S123" s="9"/>
      <c r="T123" s="9"/>
      <c r="U123" s="9"/>
      <c r="V123" s="9"/>
      <c r="W123" s="9"/>
      <c r="X123" s="9"/>
      <c r="Y123" s="9"/>
      <c r="Z123" s="9"/>
    </row>
    <row r="124" spans="1:26" s="11" customFormat="1" ht="14.25" hidden="1" customHeight="1" x14ac:dyDescent="0.3">
      <c r="A124" s="9"/>
      <c r="B124" s="41"/>
      <c r="C124" s="41"/>
      <c r="D124" s="41"/>
      <c r="E124" s="41"/>
      <c r="F124" s="41"/>
      <c r="G124" s="41"/>
      <c r="H124" s="41"/>
      <c r="I124" s="41"/>
      <c r="J124" s="41"/>
      <c r="L124" s="38"/>
      <c r="M124" s="38"/>
      <c r="N124" s="38"/>
      <c r="O124" s="38"/>
      <c r="P124" s="9"/>
      <c r="Q124" s="9"/>
      <c r="R124" s="9"/>
      <c r="S124" s="9"/>
      <c r="T124" s="9"/>
      <c r="U124" s="9"/>
      <c r="V124" s="9"/>
      <c r="W124" s="9"/>
      <c r="X124" s="9"/>
      <c r="Y124" s="9"/>
      <c r="Z124" s="9"/>
    </row>
    <row r="125" spans="1:26" s="11" customFormat="1" ht="14.25" hidden="1" customHeight="1" x14ac:dyDescent="0.3">
      <c r="A125" s="9"/>
      <c r="B125" s="41"/>
      <c r="C125" s="41"/>
      <c r="D125" s="41"/>
      <c r="E125" s="41"/>
      <c r="F125" s="41"/>
      <c r="G125" s="41"/>
      <c r="H125" s="41"/>
      <c r="I125" s="41"/>
      <c r="J125" s="41"/>
      <c r="L125" s="38"/>
      <c r="M125" s="38"/>
      <c r="N125" s="38"/>
      <c r="O125" s="38"/>
      <c r="P125" s="9"/>
      <c r="Q125" s="9"/>
      <c r="R125" s="9"/>
      <c r="S125" s="9"/>
      <c r="T125" s="9"/>
      <c r="U125" s="9"/>
      <c r="V125" s="9"/>
      <c r="W125" s="9"/>
      <c r="X125" s="9"/>
      <c r="Y125" s="9"/>
      <c r="Z125" s="9"/>
    </row>
    <row r="126" spans="1:26" s="11" customFormat="1" ht="14.25" hidden="1" customHeight="1" x14ac:dyDescent="0.3">
      <c r="A126" s="9"/>
      <c r="B126" s="41"/>
      <c r="C126" s="41"/>
      <c r="D126" s="41"/>
      <c r="E126" s="41"/>
      <c r="F126" s="41"/>
      <c r="G126" s="41"/>
      <c r="H126" s="41"/>
      <c r="I126" s="41"/>
      <c r="J126" s="41"/>
      <c r="L126" s="38"/>
      <c r="M126" s="38"/>
      <c r="N126" s="38"/>
      <c r="O126" s="38"/>
      <c r="P126" s="9"/>
      <c r="Q126" s="9"/>
      <c r="R126" s="9"/>
      <c r="S126" s="9"/>
      <c r="T126" s="9"/>
      <c r="U126" s="9"/>
      <c r="V126" s="9"/>
      <c r="W126" s="9"/>
      <c r="X126" s="9"/>
      <c r="Y126" s="9"/>
      <c r="Z126" s="9"/>
    </row>
    <row r="127" spans="1:26" s="11" customFormat="1" ht="14.25" hidden="1" customHeight="1" x14ac:dyDescent="0.3">
      <c r="A127" s="9"/>
      <c r="B127" s="41"/>
      <c r="C127" s="41"/>
      <c r="D127" s="41"/>
      <c r="E127" s="41"/>
      <c r="F127" s="41"/>
      <c r="G127" s="41"/>
      <c r="H127" s="41"/>
      <c r="I127" s="41"/>
      <c r="J127" s="41"/>
      <c r="L127" s="38"/>
      <c r="M127" s="38"/>
      <c r="N127" s="38"/>
      <c r="O127" s="38"/>
      <c r="P127" s="9"/>
      <c r="Q127" s="9"/>
      <c r="R127" s="9"/>
      <c r="S127" s="9"/>
      <c r="T127" s="9"/>
      <c r="U127" s="9"/>
      <c r="V127" s="9"/>
      <c r="W127" s="9"/>
      <c r="X127" s="9"/>
      <c r="Y127" s="9"/>
      <c r="Z127" s="9"/>
    </row>
    <row r="128" spans="1:26" s="11" customFormat="1" ht="14.25" hidden="1" customHeight="1" x14ac:dyDescent="0.3">
      <c r="A128" s="9"/>
      <c r="B128" s="41"/>
      <c r="C128" s="41"/>
      <c r="D128" s="41"/>
      <c r="E128" s="41"/>
      <c r="F128" s="41"/>
      <c r="G128" s="41"/>
      <c r="H128" s="41"/>
      <c r="I128" s="41"/>
      <c r="J128" s="41"/>
      <c r="L128" s="38"/>
      <c r="M128" s="38"/>
      <c r="N128" s="38"/>
      <c r="O128" s="38"/>
      <c r="P128" s="9"/>
      <c r="Q128" s="9"/>
      <c r="R128" s="9"/>
      <c r="S128" s="9"/>
      <c r="T128" s="9"/>
      <c r="U128" s="9"/>
      <c r="V128" s="9"/>
      <c r="W128" s="9"/>
      <c r="X128" s="9"/>
      <c r="Y128" s="9"/>
      <c r="Z128" s="9"/>
    </row>
    <row r="129" spans="1:26" s="11" customFormat="1" ht="14.25" hidden="1" customHeight="1" x14ac:dyDescent="0.3">
      <c r="A129" s="9"/>
      <c r="B129" s="41"/>
      <c r="C129" s="41"/>
      <c r="D129" s="41"/>
      <c r="E129" s="41"/>
      <c r="F129" s="41"/>
      <c r="G129" s="41"/>
      <c r="H129" s="41"/>
      <c r="I129" s="41"/>
      <c r="J129" s="41"/>
      <c r="L129" s="38"/>
      <c r="M129" s="38"/>
      <c r="N129" s="38"/>
      <c r="O129" s="38"/>
      <c r="P129" s="9"/>
      <c r="Q129" s="9"/>
      <c r="R129" s="9"/>
      <c r="S129" s="9"/>
      <c r="T129" s="9"/>
      <c r="U129" s="9"/>
      <c r="V129" s="9"/>
      <c r="W129" s="9"/>
      <c r="X129" s="9"/>
      <c r="Y129" s="9"/>
      <c r="Z129" s="9"/>
    </row>
    <row r="130" spans="1:26" s="11" customFormat="1" ht="14.25" hidden="1" customHeight="1" x14ac:dyDescent="0.3">
      <c r="A130" s="9"/>
      <c r="B130" s="41"/>
      <c r="C130" s="41"/>
      <c r="D130" s="41"/>
      <c r="E130" s="41"/>
      <c r="F130" s="41"/>
      <c r="G130" s="41"/>
      <c r="H130" s="41"/>
      <c r="I130" s="41"/>
      <c r="J130" s="41"/>
      <c r="L130" s="38"/>
      <c r="M130" s="38"/>
      <c r="N130" s="38"/>
      <c r="O130" s="38"/>
      <c r="P130" s="9"/>
      <c r="Q130" s="9"/>
      <c r="R130" s="9"/>
      <c r="S130" s="9"/>
      <c r="T130" s="9"/>
      <c r="U130" s="9"/>
      <c r="V130" s="9"/>
      <c r="W130" s="9"/>
      <c r="X130" s="9"/>
      <c r="Y130" s="9"/>
      <c r="Z130" s="9"/>
    </row>
    <row r="131" spans="1:26" s="11" customFormat="1" ht="14.25" hidden="1" customHeight="1" x14ac:dyDescent="0.3">
      <c r="A131" s="9"/>
      <c r="B131" s="41"/>
      <c r="C131" s="41"/>
      <c r="D131" s="41"/>
      <c r="E131" s="41"/>
      <c r="F131" s="41"/>
      <c r="G131" s="41"/>
      <c r="H131" s="41"/>
      <c r="I131" s="41"/>
      <c r="J131" s="41"/>
      <c r="L131" s="38"/>
      <c r="M131" s="38"/>
      <c r="N131" s="38"/>
      <c r="O131" s="38"/>
      <c r="P131" s="9"/>
      <c r="Q131" s="9"/>
      <c r="R131" s="9"/>
      <c r="S131" s="9"/>
      <c r="T131" s="9"/>
      <c r="U131" s="9"/>
      <c r="V131" s="9"/>
      <c r="W131" s="9"/>
      <c r="X131" s="9"/>
      <c r="Y131" s="9"/>
      <c r="Z131" s="9"/>
    </row>
    <row r="132" spans="1:26" s="11" customFormat="1" ht="14.25" hidden="1" customHeight="1" x14ac:dyDescent="0.3">
      <c r="A132" s="9"/>
      <c r="B132" s="41"/>
      <c r="C132" s="41"/>
      <c r="D132" s="41"/>
      <c r="E132" s="41"/>
      <c r="F132" s="41"/>
      <c r="G132" s="41"/>
      <c r="H132" s="41"/>
      <c r="I132" s="41"/>
      <c r="J132" s="41"/>
      <c r="L132" s="38"/>
      <c r="M132" s="38"/>
      <c r="N132" s="38"/>
      <c r="O132" s="38"/>
      <c r="P132" s="9"/>
      <c r="Q132" s="9"/>
      <c r="R132" s="9"/>
      <c r="S132" s="9"/>
      <c r="T132" s="9"/>
      <c r="U132" s="9"/>
      <c r="V132" s="9"/>
      <c r="W132" s="9"/>
      <c r="X132" s="9"/>
      <c r="Y132" s="9"/>
      <c r="Z132" s="9"/>
    </row>
    <row r="133" spans="1:26" s="11" customFormat="1" ht="14.25" hidden="1" customHeight="1" x14ac:dyDescent="0.3">
      <c r="A133" s="9"/>
      <c r="B133" s="41"/>
      <c r="C133" s="41"/>
      <c r="D133" s="41"/>
      <c r="E133" s="41"/>
      <c r="F133" s="41"/>
      <c r="G133" s="41"/>
      <c r="H133" s="41"/>
      <c r="I133" s="41"/>
      <c r="J133" s="41"/>
      <c r="L133" s="38"/>
      <c r="M133" s="38"/>
      <c r="N133" s="38"/>
      <c r="O133" s="38"/>
      <c r="P133" s="9"/>
      <c r="Q133" s="9"/>
      <c r="R133" s="9"/>
      <c r="S133" s="9"/>
      <c r="T133" s="9"/>
      <c r="U133" s="9"/>
      <c r="V133" s="9"/>
      <c r="W133" s="9"/>
      <c r="X133" s="9"/>
      <c r="Y133" s="9"/>
      <c r="Z133" s="9"/>
    </row>
    <row r="134" spans="1:26" s="11" customFormat="1" ht="14.25" hidden="1" customHeight="1" x14ac:dyDescent="0.3">
      <c r="A134" s="9"/>
      <c r="B134" s="41"/>
      <c r="C134" s="41"/>
      <c r="D134" s="41"/>
      <c r="E134" s="41"/>
      <c r="F134" s="41"/>
      <c r="G134" s="41"/>
      <c r="H134" s="41"/>
      <c r="I134" s="41"/>
      <c r="J134" s="41"/>
      <c r="L134" s="38"/>
      <c r="M134" s="38"/>
      <c r="N134" s="38"/>
      <c r="O134" s="38"/>
      <c r="P134" s="9"/>
      <c r="Q134" s="9"/>
      <c r="R134" s="9"/>
      <c r="S134" s="9"/>
      <c r="T134" s="9"/>
      <c r="U134" s="9"/>
      <c r="V134" s="9"/>
      <c r="W134" s="9"/>
      <c r="X134" s="9"/>
      <c r="Y134" s="9"/>
      <c r="Z134" s="9"/>
    </row>
    <row r="135" spans="1:26" s="11" customFormat="1" ht="14.25" hidden="1" customHeight="1" x14ac:dyDescent="0.3">
      <c r="A135" s="9"/>
      <c r="B135" s="41"/>
      <c r="C135" s="41"/>
      <c r="D135" s="41"/>
      <c r="E135" s="41"/>
      <c r="F135" s="41"/>
      <c r="G135" s="41"/>
      <c r="H135" s="41"/>
      <c r="I135" s="41"/>
      <c r="J135" s="41"/>
      <c r="L135" s="38"/>
      <c r="M135" s="38"/>
      <c r="N135" s="38"/>
      <c r="O135" s="38"/>
      <c r="P135" s="9"/>
      <c r="Q135" s="9"/>
      <c r="R135" s="9"/>
      <c r="S135" s="9"/>
      <c r="T135" s="9"/>
      <c r="U135" s="9"/>
      <c r="V135" s="9"/>
      <c r="W135" s="9"/>
      <c r="X135" s="9"/>
      <c r="Y135" s="9"/>
      <c r="Z135" s="9"/>
    </row>
    <row r="136" spans="1:26" s="11" customFormat="1" ht="14.25" hidden="1" customHeight="1" x14ac:dyDescent="0.3">
      <c r="A136" s="9"/>
      <c r="B136" s="41"/>
      <c r="C136" s="41"/>
      <c r="D136" s="41"/>
      <c r="E136" s="41"/>
      <c r="F136" s="41"/>
      <c r="G136" s="41"/>
      <c r="H136" s="41"/>
      <c r="I136" s="41"/>
      <c r="J136" s="41"/>
      <c r="L136" s="38"/>
      <c r="M136" s="38"/>
      <c r="N136" s="38"/>
      <c r="O136" s="38"/>
      <c r="P136" s="9"/>
      <c r="Q136" s="9"/>
      <c r="R136" s="9"/>
      <c r="S136" s="9"/>
      <c r="T136" s="9"/>
      <c r="U136" s="9"/>
      <c r="V136" s="9"/>
      <c r="W136" s="9"/>
      <c r="X136" s="9"/>
      <c r="Y136" s="9"/>
      <c r="Z136" s="9"/>
    </row>
    <row r="137" spans="1:26" s="11" customFormat="1" ht="14.25" hidden="1" customHeight="1" x14ac:dyDescent="0.3">
      <c r="A137" s="9"/>
      <c r="B137" s="41"/>
      <c r="C137" s="41"/>
      <c r="D137" s="41"/>
      <c r="E137" s="41"/>
      <c r="F137" s="41"/>
      <c r="G137" s="41"/>
      <c r="H137" s="41"/>
      <c r="I137" s="41"/>
      <c r="J137" s="41"/>
      <c r="L137" s="38"/>
      <c r="M137" s="38"/>
      <c r="N137" s="38"/>
      <c r="O137" s="38"/>
      <c r="P137" s="9"/>
      <c r="Q137" s="9"/>
      <c r="R137" s="9"/>
      <c r="S137" s="9"/>
      <c r="T137" s="9"/>
      <c r="U137" s="9"/>
      <c r="V137" s="9"/>
      <c r="W137" s="9"/>
      <c r="X137" s="9"/>
      <c r="Y137" s="9"/>
      <c r="Z137" s="9"/>
    </row>
    <row r="138" spans="1:26" s="11" customFormat="1" ht="14.25" hidden="1" customHeight="1" x14ac:dyDescent="0.3">
      <c r="A138" s="9"/>
      <c r="B138" s="41"/>
      <c r="C138" s="41"/>
      <c r="D138" s="41"/>
      <c r="E138" s="41"/>
      <c r="F138" s="41"/>
      <c r="G138" s="41"/>
      <c r="H138" s="41"/>
      <c r="I138" s="41"/>
      <c r="J138" s="41"/>
      <c r="L138" s="38"/>
      <c r="M138" s="38"/>
      <c r="N138" s="38"/>
      <c r="O138" s="38"/>
      <c r="P138" s="9"/>
      <c r="Q138" s="9"/>
      <c r="R138" s="9"/>
      <c r="S138" s="9"/>
      <c r="T138" s="9"/>
      <c r="U138" s="9"/>
      <c r="V138" s="9"/>
      <c r="W138" s="9"/>
      <c r="X138" s="9"/>
      <c r="Y138" s="9"/>
      <c r="Z138" s="9"/>
    </row>
    <row r="139" spans="1:26" s="11" customFormat="1" ht="14.25" hidden="1" customHeight="1" x14ac:dyDescent="0.3">
      <c r="A139" s="9"/>
      <c r="B139" s="41"/>
      <c r="C139" s="41"/>
      <c r="D139" s="41"/>
      <c r="E139" s="41"/>
      <c r="F139" s="41"/>
      <c r="G139" s="41"/>
      <c r="H139" s="41"/>
      <c r="I139" s="41"/>
      <c r="J139" s="41"/>
      <c r="L139" s="38"/>
      <c r="M139" s="38"/>
      <c r="N139" s="38"/>
      <c r="O139" s="38"/>
      <c r="P139" s="9"/>
      <c r="Q139" s="9"/>
      <c r="R139" s="9"/>
      <c r="S139" s="9"/>
      <c r="T139" s="9"/>
      <c r="U139" s="9"/>
      <c r="V139" s="9"/>
      <c r="W139" s="9"/>
      <c r="X139" s="9"/>
      <c r="Y139" s="9"/>
      <c r="Z139" s="9"/>
    </row>
    <row r="140" spans="1:26" s="11" customFormat="1" ht="14.25" hidden="1" customHeight="1" x14ac:dyDescent="0.3">
      <c r="A140" s="9"/>
      <c r="B140" s="41"/>
      <c r="C140" s="41"/>
      <c r="D140" s="41"/>
      <c r="E140" s="41"/>
      <c r="F140" s="41"/>
      <c r="G140" s="41"/>
      <c r="H140" s="41"/>
      <c r="I140" s="41"/>
      <c r="J140" s="41"/>
      <c r="L140" s="38"/>
      <c r="M140" s="38"/>
      <c r="N140" s="38"/>
      <c r="O140" s="38"/>
      <c r="P140" s="9"/>
      <c r="Q140" s="9"/>
      <c r="R140" s="9"/>
      <c r="S140" s="9"/>
      <c r="T140" s="9"/>
      <c r="U140" s="9"/>
      <c r="V140" s="9"/>
      <c r="W140" s="9"/>
      <c r="X140" s="9"/>
      <c r="Y140" s="9"/>
      <c r="Z140" s="9"/>
    </row>
    <row r="141" spans="1:26" s="11" customFormat="1" ht="14.25" hidden="1" customHeight="1" x14ac:dyDescent="0.3">
      <c r="A141" s="9"/>
      <c r="B141" s="41"/>
      <c r="C141" s="41"/>
      <c r="D141" s="41"/>
      <c r="E141" s="41"/>
      <c r="F141" s="41"/>
      <c r="G141" s="41"/>
      <c r="H141" s="41"/>
      <c r="I141" s="41"/>
      <c r="J141" s="41"/>
      <c r="L141" s="38"/>
      <c r="M141" s="38"/>
      <c r="N141" s="38"/>
      <c r="O141" s="38"/>
      <c r="P141" s="9"/>
      <c r="Q141" s="9"/>
      <c r="R141" s="9"/>
      <c r="S141" s="9"/>
      <c r="T141" s="9"/>
      <c r="U141" s="9"/>
      <c r="V141" s="9"/>
      <c r="W141" s="9"/>
      <c r="X141" s="9"/>
      <c r="Y141" s="9"/>
      <c r="Z141" s="9"/>
    </row>
    <row r="142" spans="1:26" s="11" customFormat="1" ht="14.25" hidden="1" customHeight="1" x14ac:dyDescent="0.3">
      <c r="A142" s="9"/>
      <c r="B142" s="41"/>
      <c r="C142" s="41"/>
      <c r="D142" s="41"/>
      <c r="E142" s="41"/>
      <c r="F142" s="41"/>
      <c r="G142" s="41"/>
      <c r="H142" s="41"/>
      <c r="I142" s="41"/>
      <c r="J142" s="41"/>
      <c r="L142" s="38"/>
      <c r="M142" s="38"/>
      <c r="N142" s="38"/>
      <c r="O142" s="38"/>
      <c r="P142" s="9"/>
      <c r="Q142" s="9"/>
      <c r="R142" s="9"/>
      <c r="S142" s="9"/>
      <c r="T142" s="9"/>
      <c r="U142" s="9"/>
      <c r="V142" s="9"/>
      <c r="W142" s="9"/>
      <c r="X142" s="9"/>
      <c r="Y142" s="9"/>
      <c r="Z142" s="9"/>
    </row>
    <row r="143" spans="1:26" s="11" customFormat="1" ht="14.25" hidden="1" customHeight="1" x14ac:dyDescent="0.3">
      <c r="A143" s="9"/>
      <c r="B143" s="41"/>
      <c r="C143" s="41"/>
      <c r="D143" s="41"/>
      <c r="E143" s="41"/>
      <c r="F143" s="41"/>
      <c r="G143" s="41"/>
      <c r="H143" s="41"/>
      <c r="I143" s="41"/>
      <c r="J143" s="41"/>
      <c r="L143" s="38"/>
      <c r="M143" s="38"/>
      <c r="N143" s="38"/>
      <c r="O143" s="38"/>
      <c r="P143" s="9"/>
      <c r="Q143" s="9"/>
      <c r="R143" s="9"/>
      <c r="S143" s="9"/>
      <c r="T143" s="9"/>
      <c r="U143" s="9"/>
      <c r="V143" s="9"/>
      <c r="W143" s="9"/>
      <c r="X143" s="9"/>
      <c r="Y143" s="9"/>
      <c r="Z143" s="9"/>
    </row>
    <row r="144" spans="1:26" s="11" customFormat="1" ht="14.25" hidden="1" customHeight="1" x14ac:dyDescent="0.3">
      <c r="A144" s="9"/>
      <c r="B144" s="41"/>
      <c r="C144" s="41"/>
      <c r="D144" s="41"/>
      <c r="E144" s="41"/>
      <c r="F144" s="41"/>
      <c r="G144" s="41"/>
      <c r="H144" s="41"/>
      <c r="I144" s="41"/>
      <c r="J144" s="41"/>
      <c r="L144" s="38"/>
      <c r="M144" s="38"/>
      <c r="N144" s="38"/>
      <c r="O144" s="38"/>
      <c r="P144" s="9"/>
      <c r="Q144" s="9"/>
      <c r="R144" s="9"/>
      <c r="S144" s="9"/>
      <c r="T144" s="9"/>
      <c r="U144" s="9"/>
      <c r="V144" s="9"/>
      <c r="W144" s="9"/>
      <c r="X144" s="9"/>
      <c r="Y144" s="9"/>
      <c r="Z144" s="9"/>
    </row>
    <row r="145" spans="1:26" s="11" customFormat="1" ht="14.25" hidden="1" customHeight="1" x14ac:dyDescent="0.3">
      <c r="A145" s="9"/>
      <c r="B145" s="41"/>
      <c r="C145" s="41"/>
      <c r="D145" s="41"/>
      <c r="E145" s="41"/>
      <c r="F145" s="41"/>
      <c r="G145" s="41"/>
      <c r="H145" s="41"/>
      <c r="I145" s="41"/>
      <c r="J145" s="41"/>
      <c r="L145" s="38"/>
      <c r="M145" s="38"/>
      <c r="N145" s="38"/>
      <c r="O145" s="38"/>
      <c r="P145" s="9"/>
      <c r="Q145" s="9"/>
      <c r="R145" s="9"/>
      <c r="S145" s="9"/>
      <c r="T145" s="9"/>
      <c r="U145" s="9"/>
      <c r="V145" s="9"/>
      <c r="W145" s="9"/>
      <c r="X145" s="9"/>
      <c r="Y145" s="9"/>
      <c r="Z145" s="9"/>
    </row>
    <row r="146" spans="1:26" s="11" customFormat="1" ht="14.25" hidden="1" customHeight="1" x14ac:dyDescent="0.3">
      <c r="A146" s="9"/>
      <c r="B146" s="41"/>
      <c r="C146" s="41"/>
      <c r="D146" s="41"/>
      <c r="E146" s="41"/>
      <c r="F146" s="41"/>
      <c r="G146" s="41"/>
      <c r="H146" s="41"/>
      <c r="I146" s="41"/>
      <c r="J146" s="41"/>
      <c r="L146" s="38"/>
      <c r="M146" s="38"/>
      <c r="N146" s="38"/>
      <c r="O146" s="38"/>
      <c r="P146" s="9"/>
      <c r="Q146" s="9"/>
      <c r="R146" s="9"/>
      <c r="S146" s="9"/>
      <c r="T146" s="9"/>
      <c r="U146" s="9"/>
      <c r="V146" s="9"/>
      <c r="W146" s="9"/>
      <c r="X146" s="9"/>
      <c r="Y146" s="9"/>
      <c r="Z146" s="9"/>
    </row>
    <row r="147" spans="1:26" s="11" customFormat="1" ht="14.25" hidden="1" customHeight="1" x14ac:dyDescent="0.3">
      <c r="A147" s="9"/>
      <c r="B147" s="41"/>
      <c r="C147" s="41"/>
      <c r="D147" s="41"/>
      <c r="E147" s="41"/>
      <c r="F147" s="41"/>
      <c r="G147" s="41"/>
      <c r="H147" s="41"/>
      <c r="I147" s="41"/>
      <c r="J147" s="41"/>
      <c r="L147" s="38"/>
      <c r="M147" s="38"/>
      <c r="N147" s="38"/>
      <c r="O147" s="38"/>
      <c r="P147" s="9"/>
      <c r="Q147" s="9"/>
      <c r="R147" s="9"/>
      <c r="S147" s="9"/>
      <c r="T147" s="9"/>
      <c r="U147" s="9"/>
      <c r="V147" s="9"/>
      <c r="W147" s="9"/>
      <c r="X147" s="9"/>
      <c r="Y147" s="9"/>
      <c r="Z147" s="9"/>
    </row>
    <row r="148" spans="1:26" s="11" customFormat="1" ht="14.25" hidden="1" customHeight="1" x14ac:dyDescent="0.3">
      <c r="A148" s="9"/>
      <c r="B148" s="41"/>
      <c r="C148" s="41"/>
      <c r="D148" s="41"/>
      <c r="E148" s="41"/>
      <c r="F148" s="41"/>
      <c r="G148" s="41"/>
      <c r="H148" s="41"/>
      <c r="I148" s="41"/>
      <c r="J148" s="41"/>
      <c r="L148" s="38"/>
      <c r="M148" s="38"/>
      <c r="N148" s="38"/>
      <c r="O148" s="38"/>
      <c r="P148" s="9"/>
      <c r="Q148" s="9"/>
      <c r="R148" s="9"/>
      <c r="S148" s="9"/>
      <c r="T148" s="9"/>
      <c r="U148" s="9"/>
      <c r="V148" s="9"/>
      <c r="W148" s="9"/>
      <c r="X148" s="9"/>
      <c r="Y148" s="9"/>
      <c r="Z148" s="9"/>
    </row>
    <row r="149" spans="1:26" s="11" customFormat="1" ht="14.25" hidden="1" customHeight="1" x14ac:dyDescent="0.3">
      <c r="A149" s="9"/>
      <c r="B149" s="41"/>
      <c r="C149" s="41"/>
      <c r="D149" s="41"/>
      <c r="E149" s="41"/>
      <c r="F149" s="41"/>
      <c r="G149" s="41"/>
      <c r="H149" s="41"/>
      <c r="I149" s="41"/>
      <c r="J149" s="41"/>
      <c r="L149" s="38"/>
      <c r="M149" s="38"/>
      <c r="N149" s="38"/>
      <c r="O149" s="38"/>
      <c r="P149" s="9"/>
      <c r="Q149" s="9"/>
      <c r="R149" s="9"/>
      <c r="S149" s="9"/>
      <c r="T149" s="9"/>
      <c r="U149" s="9"/>
      <c r="V149" s="9"/>
      <c r="W149" s="9"/>
      <c r="X149" s="9"/>
      <c r="Y149" s="9"/>
      <c r="Z149" s="9"/>
    </row>
    <row r="150" spans="1:26" s="11" customFormat="1" ht="14.25" hidden="1" customHeight="1" x14ac:dyDescent="0.3">
      <c r="A150" s="9"/>
      <c r="B150" s="41"/>
      <c r="C150" s="41"/>
      <c r="D150" s="41"/>
      <c r="E150" s="41"/>
      <c r="F150" s="41"/>
      <c r="G150" s="41"/>
      <c r="H150" s="41"/>
      <c r="I150" s="41"/>
      <c r="J150" s="41"/>
      <c r="L150" s="38"/>
      <c r="M150" s="38"/>
      <c r="N150" s="38"/>
      <c r="O150" s="38"/>
      <c r="P150" s="9"/>
      <c r="Q150" s="9"/>
      <c r="R150" s="9"/>
      <c r="S150" s="9"/>
      <c r="T150" s="9"/>
      <c r="U150" s="9"/>
      <c r="V150" s="9"/>
      <c r="W150" s="9"/>
      <c r="X150" s="9"/>
      <c r="Y150" s="9"/>
      <c r="Z150" s="9"/>
    </row>
    <row r="151" spans="1:26" s="11" customFormat="1" ht="14.25" hidden="1" customHeight="1" x14ac:dyDescent="0.3">
      <c r="A151" s="9"/>
      <c r="B151" s="41"/>
      <c r="C151" s="41"/>
      <c r="D151" s="41"/>
      <c r="E151" s="41"/>
      <c r="F151" s="41"/>
      <c r="G151" s="41"/>
      <c r="H151" s="41"/>
      <c r="I151" s="41"/>
      <c r="J151" s="41"/>
      <c r="L151" s="38"/>
      <c r="M151" s="38"/>
      <c r="N151" s="38"/>
      <c r="O151" s="38"/>
      <c r="P151" s="9"/>
      <c r="Q151" s="9"/>
      <c r="R151" s="9"/>
      <c r="S151" s="9"/>
      <c r="T151" s="9"/>
      <c r="U151" s="9"/>
      <c r="V151" s="9"/>
      <c r="W151" s="9"/>
      <c r="X151" s="9"/>
      <c r="Y151" s="9"/>
      <c r="Z151" s="9"/>
    </row>
    <row r="152" spans="1:26" s="11" customFormat="1" ht="14.25" hidden="1" customHeight="1" x14ac:dyDescent="0.3">
      <c r="A152" s="9"/>
      <c r="B152" s="41"/>
      <c r="C152" s="41"/>
      <c r="D152" s="41"/>
      <c r="E152" s="41"/>
      <c r="F152" s="41"/>
      <c r="G152" s="41"/>
      <c r="H152" s="41"/>
      <c r="I152" s="41"/>
      <c r="J152" s="41"/>
      <c r="L152" s="38"/>
      <c r="M152" s="38"/>
      <c r="N152" s="38"/>
      <c r="O152" s="38"/>
      <c r="P152" s="9"/>
      <c r="Q152" s="9"/>
      <c r="R152" s="9"/>
      <c r="S152" s="9"/>
      <c r="T152" s="9"/>
      <c r="U152" s="9"/>
      <c r="V152" s="9"/>
      <c r="W152" s="9"/>
      <c r="X152" s="9"/>
      <c r="Y152" s="9"/>
      <c r="Z152" s="9"/>
    </row>
    <row r="153" spans="1:26" s="11" customFormat="1" ht="14.25" hidden="1" customHeight="1" x14ac:dyDescent="0.3">
      <c r="A153" s="9"/>
      <c r="B153" s="41"/>
      <c r="C153" s="41"/>
      <c r="D153" s="41"/>
      <c r="E153" s="41"/>
      <c r="F153" s="41"/>
      <c r="G153" s="41"/>
      <c r="H153" s="41"/>
      <c r="I153" s="41"/>
      <c r="J153" s="41"/>
      <c r="L153" s="38"/>
      <c r="M153" s="38"/>
      <c r="N153" s="38"/>
      <c r="O153" s="38"/>
      <c r="P153" s="9"/>
      <c r="Q153" s="9"/>
      <c r="R153" s="9"/>
      <c r="S153" s="9"/>
      <c r="T153" s="9"/>
      <c r="U153" s="9"/>
      <c r="V153" s="9"/>
      <c r="W153" s="9"/>
      <c r="X153" s="9"/>
      <c r="Y153" s="9"/>
      <c r="Z153" s="9"/>
    </row>
    <row r="154" spans="1:26" s="11" customFormat="1" ht="14.25" hidden="1" customHeight="1" x14ac:dyDescent="0.3">
      <c r="A154" s="9"/>
      <c r="B154" s="41"/>
      <c r="C154" s="41"/>
      <c r="D154" s="41"/>
      <c r="E154" s="41"/>
      <c r="F154" s="41"/>
      <c r="G154" s="41"/>
      <c r="H154" s="41"/>
      <c r="I154" s="41"/>
      <c r="J154" s="41"/>
      <c r="L154" s="38"/>
      <c r="M154" s="38"/>
      <c r="N154" s="38"/>
      <c r="O154" s="38"/>
      <c r="P154" s="9"/>
      <c r="Q154" s="9"/>
      <c r="R154" s="9"/>
      <c r="S154" s="9"/>
      <c r="T154" s="9"/>
      <c r="U154" s="9"/>
      <c r="V154" s="9"/>
      <c r="W154" s="9"/>
      <c r="X154" s="9"/>
      <c r="Y154" s="9"/>
      <c r="Z154" s="9"/>
    </row>
    <row r="155" spans="1:26" s="11" customFormat="1" ht="14.25" hidden="1" customHeight="1" x14ac:dyDescent="0.3">
      <c r="A155" s="9"/>
      <c r="B155" s="41"/>
      <c r="C155" s="41"/>
      <c r="D155" s="41"/>
      <c r="E155" s="41"/>
      <c r="F155" s="41"/>
      <c r="G155" s="41"/>
      <c r="H155" s="41"/>
      <c r="I155" s="41"/>
      <c r="J155" s="41"/>
      <c r="L155" s="38"/>
      <c r="M155" s="38"/>
      <c r="N155" s="38"/>
      <c r="O155" s="38"/>
      <c r="P155" s="9"/>
      <c r="Q155" s="9"/>
      <c r="R155" s="9"/>
      <c r="S155" s="9"/>
      <c r="T155" s="9"/>
      <c r="U155" s="9"/>
      <c r="V155" s="9"/>
      <c r="W155" s="9"/>
      <c r="X155" s="9"/>
      <c r="Y155" s="9"/>
      <c r="Z155" s="9"/>
    </row>
    <row r="156" spans="1:26" s="11" customFormat="1" ht="14.25" hidden="1" customHeight="1" x14ac:dyDescent="0.3">
      <c r="A156" s="9"/>
      <c r="B156" s="41"/>
      <c r="C156" s="41"/>
      <c r="D156" s="41"/>
      <c r="E156" s="41"/>
      <c r="F156" s="41"/>
      <c r="G156" s="41"/>
      <c r="H156" s="41"/>
      <c r="I156" s="41"/>
      <c r="J156" s="41"/>
      <c r="L156" s="38"/>
      <c r="M156" s="38"/>
      <c r="N156" s="38"/>
      <c r="O156" s="38"/>
      <c r="P156" s="9"/>
      <c r="Q156" s="9"/>
      <c r="R156" s="9"/>
      <c r="S156" s="9"/>
      <c r="T156" s="9"/>
      <c r="U156" s="9"/>
      <c r="V156" s="9"/>
      <c r="W156" s="9"/>
      <c r="X156" s="9"/>
      <c r="Y156" s="9"/>
      <c r="Z156" s="9"/>
    </row>
    <row r="157" spans="1:26" s="11" customFormat="1" ht="14.25" hidden="1" customHeight="1" x14ac:dyDescent="0.3">
      <c r="A157" s="9"/>
      <c r="B157" s="41"/>
      <c r="C157" s="41"/>
      <c r="D157" s="41"/>
      <c r="E157" s="41"/>
      <c r="F157" s="41"/>
      <c r="G157" s="41"/>
      <c r="H157" s="41"/>
      <c r="I157" s="41"/>
      <c r="J157" s="41"/>
      <c r="L157" s="38"/>
      <c r="M157" s="38"/>
      <c r="N157" s="38"/>
      <c r="O157" s="38"/>
      <c r="P157" s="9"/>
      <c r="Q157" s="9"/>
      <c r="R157" s="9"/>
      <c r="S157" s="9"/>
      <c r="T157" s="9"/>
      <c r="U157" s="9"/>
      <c r="V157" s="9"/>
      <c r="W157" s="9"/>
      <c r="X157" s="9"/>
      <c r="Y157" s="9"/>
      <c r="Z157" s="9"/>
    </row>
    <row r="158" spans="1:26" s="11" customFormat="1" ht="14.25" hidden="1" customHeight="1" x14ac:dyDescent="0.3">
      <c r="A158" s="9"/>
      <c r="B158" s="41"/>
      <c r="C158" s="41"/>
      <c r="D158" s="41"/>
      <c r="E158" s="41"/>
      <c r="F158" s="41"/>
      <c r="G158" s="41"/>
      <c r="H158" s="41"/>
      <c r="I158" s="41"/>
      <c r="J158" s="41"/>
      <c r="L158" s="38"/>
      <c r="M158" s="38"/>
      <c r="N158" s="38"/>
      <c r="O158" s="38"/>
      <c r="P158" s="9"/>
      <c r="Q158" s="9"/>
      <c r="R158" s="9"/>
      <c r="S158" s="9"/>
      <c r="T158" s="9"/>
      <c r="U158" s="9"/>
      <c r="V158" s="9"/>
      <c r="W158" s="9"/>
      <c r="X158" s="9"/>
      <c r="Y158" s="9"/>
      <c r="Z158" s="9"/>
    </row>
    <row r="159" spans="1:26" s="11" customFormat="1" ht="14.25" hidden="1" customHeight="1" x14ac:dyDescent="0.3">
      <c r="A159" s="9"/>
      <c r="B159" s="41"/>
      <c r="C159" s="41"/>
      <c r="D159" s="41"/>
      <c r="E159" s="41"/>
      <c r="F159" s="41"/>
      <c r="G159" s="41"/>
      <c r="H159" s="41"/>
      <c r="I159" s="41"/>
      <c r="J159" s="41"/>
      <c r="L159" s="38"/>
      <c r="M159" s="38"/>
      <c r="N159" s="38"/>
      <c r="O159" s="38"/>
      <c r="P159" s="9"/>
      <c r="Q159" s="9"/>
      <c r="R159" s="9"/>
      <c r="S159" s="9"/>
      <c r="T159" s="9"/>
      <c r="U159" s="9"/>
      <c r="V159" s="9"/>
      <c r="W159" s="9"/>
      <c r="X159" s="9"/>
      <c r="Y159" s="9"/>
      <c r="Z159" s="9"/>
    </row>
    <row r="160" spans="1:26" s="11" customFormat="1" ht="14.25" hidden="1" customHeight="1" x14ac:dyDescent="0.3">
      <c r="A160" s="9"/>
      <c r="B160" s="41"/>
      <c r="C160" s="41"/>
      <c r="D160" s="41"/>
      <c r="E160" s="41"/>
      <c r="F160" s="41"/>
      <c r="G160" s="41"/>
      <c r="H160" s="41"/>
      <c r="I160" s="41"/>
      <c r="J160" s="41"/>
      <c r="L160" s="38"/>
      <c r="M160" s="38"/>
      <c r="N160" s="38"/>
      <c r="O160" s="38"/>
      <c r="P160" s="9"/>
      <c r="Q160" s="9"/>
      <c r="R160" s="9"/>
      <c r="S160" s="9"/>
      <c r="T160" s="9"/>
      <c r="U160" s="9"/>
      <c r="V160" s="9"/>
      <c r="W160" s="9"/>
      <c r="X160" s="9"/>
      <c r="Y160" s="9"/>
      <c r="Z160" s="9"/>
    </row>
    <row r="161" spans="1:26" s="11" customFormat="1" ht="14.25" hidden="1" customHeight="1" x14ac:dyDescent="0.3">
      <c r="A161" s="9"/>
      <c r="B161" s="41"/>
      <c r="C161" s="41"/>
      <c r="D161" s="41"/>
      <c r="E161" s="41"/>
      <c r="F161" s="41"/>
      <c r="G161" s="41"/>
      <c r="H161" s="41"/>
      <c r="I161" s="41"/>
      <c r="J161" s="41"/>
      <c r="L161" s="38"/>
      <c r="M161" s="38"/>
      <c r="N161" s="38"/>
      <c r="O161" s="38"/>
      <c r="P161" s="9"/>
      <c r="Q161" s="9"/>
      <c r="R161" s="9"/>
      <c r="S161" s="9"/>
      <c r="T161" s="9"/>
      <c r="U161" s="9"/>
      <c r="V161" s="9"/>
      <c r="W161" s="9"/>
      <c r="X161" s="9"/>
      <c r="Y161" s="9"/>
      <c r="Z161" s="9"/>
    </row>
    <row r="162" spans="1:26" s="11" customFormat="1" ht="14.25" hidden="1" customHeight="1" x14ac:dyDescent="0.3">
      <c r="A162" s="9"/>
      <c r="B162" s="41"/>
      <c r="C162" s="41"/>
      <c r="D162" s="41"/>
      <c r="E162" s="41"/>
      <c r="F162" s="41"/>
      <c r="G162" s="41"/>
      <c r="H162" s="41"/>
      <c r="I162" s="41"/>
      <c r="J162" s="41"/>
      <c r="L162" s="38"/>
      <c r="M162" s="38"/>
      <c r="N162" s="38"/>
      <c r="O162" s="38"/>
      <c r="P162" s="9"/>
      <c r="Q162" s="9"/>
      <c r="R162" s="9"/>
      <c r="S162" s="9"/>
      <c r="T162" s="9"/>
      <c r="U162" s="9"/>
      <c r="V162" s="9"/>
      <c r="W162" s="9"/>
      <c r="X162" s="9"/>
      <c r="Y162" s="9"/>
      <c r="Z162" s="9"/>
    </row>
    <row r="163" spans="1:26" s="11" customFormat="1" ht="14.25" hidden="1" customHeight="1" x14ac:dyDescent="0.3">
      <c r="A163" s="9"/>
      <c r="B163" s="41"/>
      <c r="C163" s="41"/>
      <c r="D163" s="41"/>
      <c r="E163" s="41"/>
      <c r="F163" s="41"/>
      <c r="G163" s="41"/>
      <c r="H163" s="41"/>
      <c r="I163" s="41"/>
      <c r="J163" s="41"/>
      <c r="L163" s="38"/>
      <c r="M163" s="38"/>
      <c r="N163" s="38"/>
      <c r="O163" s="38"/>
      <c r="P163" s="9"/>
      <c r="Q163" s="9"/>
      <c r="R163" s="9"/>
      <c r="S163" s="9"/>
      <c r="T163" s="9"/>
      <c r="U163" s="9"/>
      <c r="V163" s="9"/>
      <c r="W163" s="9"/>
      <c r="X163" s="9"/>
      <c r="Y163" s="9"/>
      <c r="Z163" s="9"/>
    </row>
    <row r="164" spans="1:26" s="11" customFormat="1" ht="14.25" hidden="1" customHeight="1" x14ac:dyDescent="0.3">
      <c r="A164" s="9"/>
      <c r="B164" s="41"/>
      <c r="C164" s="41"/>
      <c r="D164" s="41"/>
      <c r="E164" s="41"/>
      <c r="F164" s="41"/>
      <c r="G164" s="41"/>
      <c r="H164" s="41"/>
      <c r="I164" s="41"/>
      <c r="J164" s="41"/>
      <c r="L164" s="38"/>
      <c r="M164" s="38"/>
      <c r="N164" s="38"/>
      <c r="O164" s="38"/>
      <c r="P164" s="9"/>
      <c r="Q164" s="9"/>
      <c r="R164" s="9"/>
      <c r="S164" s="9"/>
      <c r="T164" s="9"/>
      <c r="U164" s="9"/>
      <c r="V164" s="9"/>
      <c r="W164" s="9"/>
      <c r="X164" s="9"/>
      <c r="Y164" s="9"/>
      <c r="Z164" s="9"/>
    </row>
    <row r="165" spans="1:26" s="11" customFormat="1" ht="14.25" hidden="1" customHeight="1" x14ac:dyDescent="0.3">
      <c r="A165" s="9"/>
      <c r="B165" s="41"/>
      <c r="C165" s="41"/>
      <c r="D165" s="41"/>
      <c r="E165" s="41"/>
      <c r="F165" s="41"/>
      <c r="G165" s="41"/>
      <c r="H165" s="41"/>
      <c r="I165" s="41"/>
      <c r="J165" s="41"/>
      <c r="L165" s="38"/>
      <c r="M165" s="38"/>
      <c r="N165" s="38"/>
      <c r="O165" s="38"/>
      <c r="P165" s="9"/>
      <c r="Q165" s="9"/>
      <c r="R165" s="9"/>
      <c r="S165" s="9"/>
      <c r="T165" s="9"/>
      <c r="U165" s="9"/>
      <c r="V165" s="9"/>
      <c r="W165" s="9"/>
      <c r="X165" s="9"/>
      <c r="Y165" s="9"/>
      <c r="Z165" s="9"/>
    </row>
    <row r="166" spans="1:26" s="11" customFormat="1" ht="14.25" hidden="1" customHeight="1" x14ac:dyDescent="0.3">
      <c r="A166" s="9"/>
      <c r="B166" s="41"/>
      <c r="C166" s="41"/>
      <c r="D166" s="41"/>
      <c r="E166" s="41"/>
      <c r="F166" s="41"/>
      <c r="G166" s="41"/>
      <c r="H166" s="41"/>
      <c r="I166" s="41"/>
      <c r="J166" s="41"/>
      <c r="L166" s="38"/>
      <c r="M166" s="38"/>
      <c r="N166" s="38"/>
      <c r="O166" s="38"/>
      <c r="P166" s="9"/>
      <c r="Q166" s="9"/>
      <c r="R166" s="9"/>
      <c r="S166" s="9"/>
      <c r="T166" s="9"/>
      <c r="U166" s="9"/>
      <c r="V166" s="9"/>
      <c r="W166" s="9"/>
      <c r="X166" s="9"/>
      <c r="Y166" s="9"/>
      <c r="Z166" s="9"/>
    </row>
    <row r="167" spans="1:26" s="11" customFormat="1" ht="14.25" hidden="1" customHeight="1" x14ac:dyDescent="0.3">
      <c r="A167" s="9"/>
      <c r="B167" s="41"/>
      <c r="C167" s="41"/>
      <c r="D167" s="41"/>
      <c r="E167" s="41"/>
      <c r="F167" s="41"/>
      <c r="G167" s="41"/>
      <c r="H167" s="41"/>
      <c r="I167" s="41"/>
      <c r="J167" s="41"/>
      <c r="L167" s="38"/>
      <c r="M167" s="38"/>
      <c r="N167" s="38"/>
      <c r="O167" s="38"/>
      <c r="P167" s="9"/>
      <c r="Q167" s="9"/>
      <c r="R167" s="9"/>
      <c r="S167" s="9"/>
      <c r="T167" s="9"/>
      <c r="U167" s="9"/>
      <c r="V167" s="9"/>
      <c r="W167" s="9"/>
      <c r="X167" s="9"/>
      <c r="Y167" s="9"/>
      <c r="Z167" s="9"/>
    </row>
    <row r="168" spans="1:26" s="11" customFormat="1" ht="14.25" hidden="1" customHeight="1" x14ac:dyDescent="0.3">
      <c r="A168" s="9"/>
      <c r="B168" s="41"/>
      <c r="C168" s="41"/>
      <c r="D168" s="41"/>
      <c r="E168" s="41"/>
      <c r="F168" s="41"/>
      <c r="G168" s="41"/>
      <c r="H168" s="41"/>
      <c r="I168" s="41"/>
      <c r="J168" s="41"/>
      <c r="L168" s="38"/>
      <c r="M168" s="38"/>
      <c r="N168" s="38"/>
      <c r="O168" s="38"/>
      <c r="P168" s="9"/>
      <c r="Q168" s="9"/>
      <c r="R168" s="9"/>
      <c r="S168" s="9"/>
      <c r="T168" s="9"/>
      <c r="U168" s="9"/>
      <c r="V168" s="9"/>
      <c r="W168" s="9"/>
      <c r="X168" s="9"/>
      <c r="Y168" s="9"/>
      <c r="Z168" s="9"/>
    </row>
    <row r="169" spans="1:26" s="11" customFormat="1" ht="14.25" hidden="1" customHeight="1" x14ac:dyDescent="0.3">
      <c r="A169" s="9"/>
      <c r="B169" s="41"/>
      <c r="C169" s="41"/>
      <c r="D169" s="41"/>
      <c r="E169" s="41"/>
      <c r="F169" s="41"/>
      <c r="G169" s="41"/>
      <c r="H169" s="41"/>
      <c r="I169" s="41"/>
      <c r="J169" s="41"/>
      <c r="L169" s="38"/>
      <c r="M169" s="38"/>
      <c r="N169" s="38"/>
      <c r="O169" s="38"/>
      <c r="P169" s="9"/>
      <c r="Q169" s="9"/>
      <c r="R169" s="9"/>
      <c r="S169" s="9"/>
      <c r="T169" s="9"/>
      <c r="U169" s="9"/>
      <c r="V169" s="9"/>
      <c r="W169" s="9"/>
      <c r="X169" s="9"/>
      <c r="Y169" s="9"/>
      <c r="Z169" s="9"/>
    </row>
    <row r="170" spans="1:26" s="11" customFormat="1" ht="14.25" hidden="1" customHeight="1" x14ac:dyDescent="0.3">
      <c r="A170" s="9"/>
      <c r="B170" s="41"/>
      <c r="C170" s="41"/>
      <c r="D170" s="41"/>
      <c r="E170" s="41"/>
      <c r="F170" s="41"/>
      <c r="G170" s="41"/>
      <c r="H170" s="41"/>
      <c r="I170" s="41"/>
      <c r="J170" s="41"/>
      <c r="L170" s="38"/>
      <c r="M170" s="38"/>
      <c r="N170" s="38"/>
      <c r="O170" s="38"/>
      <c r="P170" s="9"/>
      <c r="Q170" s="9"/>
      <c r="R170" s="9"/>
      <c r="S170" s="9"/>
      <c r="T170" s="9"/>
      <c r="U170" s="9"/>
      <c r="V170" s="9"/>
      <c r="W170" s="9"/>
      <c r="X170" s="9"/>
      <c r="Y170" s="9"/>
      <c r="Z170" s="9"/>
    </row>
    <row r="171" spans="1:26" s="11" customFormat="1" ht="14.25" hidden="1" customHeight="1" x14ac:dyDescent="0.3">
      <c r="A171" s="9"/>
      <c r="B171" s="41"/>
      <c r="C171" s="41"/>
      <c r="D171" s="41"/>
      <c r="E171" s="41"/>
      <c r="F171" s="41"/>
      <c r="G171" s="41"/>
      <c r="H171" s="41"/>
      <c r="I171" s="41"/>
      <c r="J171" s="41"/>
      <c r="L171" s="38"/>
      <c r="M171" s="38"/>
      <c r="N171" s="38"/>
      <c r="O171" s="38"/>
      <c r="P171" s="9"/>
      <c r="Q171" s="9"/>
      <c r="R171" s="9"/>
      <c r="S171" s="9"/>
      <c r="T171" s="9"/>
      <c r="U171" s="9"/>
      <c r="V171" s="9"/>
      <c r="W171" s="9"/>
      <c r="X171" s="9"/>
      <c r="Y171" s="9"/>
      <c r="Z171" s="9"/>
    </row>
    <row r="172" spans="1:26" s="11" customFormat="1" ht="14.25" hidden="1" customHeight="1" x14ac:dyDescent="0.3">
      <c r="A172" s="9"/>
      <c r="B172" s="41"/>
      <c r="C172" s="41"/>
      <c r="D172" s="41"/>
      <c r="E172" s="41"/>
      <c r="F172" s="41"/>
      <c r="G172" s="41"/>
      <c r="H172" s="41"/>
      <c r="I172" s="41"/>
      <c r="J172" s="41"/>
      <c r="L172" s="38"/>
      <c r="M172" s="38"/>
      <c r="N172" s="38"/>
      <c r="O172" s="38"/>
      <c r="P172" s="9"/>
      <c r="Q172" s="9"/>
      <c r="R172" s="9"/>
      <c r="S172" s="9"/>
      <c r="T172" s="9"/>
      <c r="U172" s="9"/>
      <c r="V172" s="9"/>
      <c r="W172" s="9"/>
      <c r="X172" s="9"/>
      <c r="Y172" s="9"/>
      <c r="Z172" s="9"/>
    </row>
    <row r="173" spans="1:26" s="11" customFormat="1" ht="14.25" hidden="1" customHeight="1" x14ac:dyDescent="0.3">
      <c r="A173" s="9"/>
      <c r="B173" s="41"/>
      <c r="C173" s="41"/>
      <c r="D173" s="41"/>
      <c r="E173" s="41"/>
      <c r="F173" s="41"/>
      <c r="G173" s="41"/>
      <c r="H173" s="41"/>
      <c r="I173" s="41"/>
      <c r="J173" s="41"/>
      <c r="L173" s="38"/>
      <c r="M173" s="38"/>
      <c r="N173" s="38"/>
      <c r="O173" s="38"/>
      <c r="P173" s="9"/>
      <c r="Q173" s="9"/>
      <c r="R173" s="9"/>
      <c r="S173" s="9"/>
      <c r="T173" s="9"/>
      <c r="U173" s="9"/>
      <c r="V173" s="9"/>
      <c r="W173" s="9"/>
      <c r="X173" s="9"/>
      <c r="Y173" s="9"/>
      <c r="Z173" s="9"/>
    </row>
    <row r="174" spans="1:26" s="11" customFormat="1" ht="14.25" hidden="1" customHeight="1" x14ac:dyDescent="0.3">
      <c r="A174" s="9"/>
      <c r="B174" s="41"/>
      <c r="C174" s="41"/>
      <c r="D174" s="41"/>
      <c r="E174" s="41"/>
      <c r="F174" s="41"/>
      <c r="G174" s="41"/>
      <c r="H174" s="41"/>
      <c r="I174" s="41"/>
      <c r="J174" s="41"/>
      <c r="L174" s="38"/>
      <c r="M174" s="38"/>
      <c r="N174" s="38"/>
      <c r="O174" s="38"/>
      <c r="P174" s="9"/>
      <c r="Q174" s="9"/>
      <c r="R174" s="9"/>
      <c r="S174" s="9"/>
      <c r="T174" s="9"/>
      <c r="U174" s="9"/>
      <c r="V174" s="9"/>
      <c r="W174" s="9"/>
      <c r="X174" s="9"/>
      <c r="Y174" s="9"/>
      <c r="Z174" s="9"/>
    </row>
    <row r="175" spans="1:26" s="11" customFormat="1" ht="14.25" hidden="1" customHeight="1" x14ac:dyDescent="0.3">
      <c r="A175" s="9"/>
      <c r="B175" s="41"/>
      <c r="C175" s="41"/>
      <c r="D175" s="41"/>
      <c r="E175" s="41"/>
      <c r="F175" s="41"/>
      <c r="G175" s="41"/>
      <c r="H175" s="41"/>
      <c r="I175" s="41"/>
      <c r="J175" s="41"/>
      <c r="L175" s="38"/>
      <c r="M175" s="38"/>
      <c r="N175" s="38"/>
      <c r="O175" s="38"/>
      <c r="P175" s="9"/>
      <c r="Q175" s="9"/>
      <c r="R175" s="9"/>
      <c r="S175" s="9"/>
      <c r="T175" s="9"/>
      <c r="U175" s="9"/>
      <c r="V175" s="9"/>
      <c r="W175" s="9"/>
      <c r="X175" s="9"/>
      <c r="Y175" s="9"/>
      <c r="Z175" s="9"/>
    </row>
    <row r="176" spans="1:26" s="11" customFormat="1" ht="14.25" hidden="1" customHeight="1" x14ac:dyDescent="0.3">
      <c r="A176" s="9"/>
      <c r="B176" s="41"/>
      <c r="C176" s="41"/>
      <c r="D176" s="41"/>
      <c r="E176" s="41"/>
      <c r="F176" s="41"/>
      <c r="G176" s="41"/>
      <c r="H176" s="41"/>
      <c r="I176" s="41"/>
      <c r="J176" s="41"/>
      <c r="L176" s="38"/>
      <c r="M176" s="38"/>
      <c r="N176" s="38"/>
      <c r="O176" s="38"/>
      <c r="P176" s="9"/>
      <c r="Q176" s="9"/>
      <c r="R176" s="9"/>
      <c r="S176" s="9"/>
      <c r="T176" s="9"/>
      <c r="U176" s="9"/>
      <c r="V176" s="9"/>
      <c r="W176" s="9"/>
      <c r="X176" s="9"/>
      <c r="Y176" s="9"/>
      <c r="Z176" s="9"/>
    </row>
    <row r="177" spans="1:26" s="11" customFormat="1" ht="14.25" hidden="1" customHeight="1" x14ac:dyDescent="0.3">
      <c r="A177" s="9"/>
      <c r="B177" s="41"/>
      <c r="C177" s="41"/>
      <c r="D177" s="41"/>
      <c r="E177" s="41"/>
      <c r="F177" s="41"/>
      <c r="G177" s="41"/>
      <c r="H177" s="41"/>
      <c r="I177" s="41"/>
      <c r="J177" s="41"/>
      <c r="L177" s="38"/>
      <c r="M177" s="38"/>
      <c r="N177" s="38"/>
      <c r="O177" s="38"/>
      <c r="P177" s="9"/>
      <c r="Q177" s="9"/>
      <c r="R177" s="9"/>
      <c r="S177" s="9"/>
      <c r="T177" s="9"/>
      <c r="U177" s="9"/>
      <c r="V177" s="9"/>
      <c r="W177" s="9"/>
      <c r="X177" s="9"/>
      <c r="Y177" s="9"/>
      <c r="Z177" s="9"/>
    </row>
    <row r="178" spans="1:26" s="11" customFormat="1" ht="14.25" hidden="1" customHeight="1" x14ac:dyDescent="0.3">
      <c r="A178" s="9"/>
      <c r="B178" s="41"/>
      <c r="C178" s="41"/>
      <c r="D178" s="41"/>
      <c r="E178" s="41"/>
      <c r="F178" s="41"/>
      <c r="G178" s="41"/>
      <c r="H178" s="41"/>
      <c r="I178" s="41"/>
      <c r="J178" s="41"/>
      <c r="L178" s="38"/>
      <c r="M178" s="38"/>
      <c r="N178" s="38"/>
      <c r="O178" s="38"/>
      <c r="P178" s="9"/>
      <c r="Q178" s="9"/>
      <c r="R178" s="9"/>
      <c r="S178" s="9"/>
      <c r="T178" s="9"/>
      <c r="U178" s="9"/>
      <c r="V178" s="9"/>
      <c r="W178" s="9"/>
      <c r="X178" s="9"/>
      <c r="Y178" s="9"/>
      <c r="Z178" s="9"/>
    </row>
    <row r="179" spans="1:26" s="11" customFormat="1" ht="14.25" hidden="1" customHeight="1" x14ac:dyDescent="0.3">
      <c r="A179" s="9"/>
      <c r="B179" s="41"/>
      <c r="C179" s="41"/>
      <c r="D179" s="41"/>
      <c r="E179" s="41"/>
      <c r="F179" s="41"/>
      <c r="G179" s="41"/>
      <c r="H179" s="41"/>
      <c r="I179" s="41"/>
      <c r="J179" s="41"/>
      <c r="L179" s="38"/>
      <c r="M179" s="38"/>
      <c r="N179" s="38"/>
      <c r="O179" s="38"/>
      <c r="P179" s="9"/>
      <c r="Q179" s="9"/>
      <c r="R179" s="9"/>
      <c r="S179" s="9"/>
      <c r="T179" s="9"/>
      <c r="U179" s="9"/>
      <c r="V179" s="9"/>
      <c r="W179" s="9"/>
      <c r="X179" s="9"/>
      <c r="Y179" s="9"/>
      <c r="Z179" s="9"/>
    </row>
    <row r="180" spans="1:26" s="11" customFormat="1" ht="14.25" hidden="1" customHeight="1" x14ac:dyDescent="0.3">
      <c r="A180" s="9"/>
      <c r="B180" s="41"/>
      <c r="C180" s="41"/>
      <c r="D180" s="41"/>
      <c r="E180" s="41"/>
      <c r="F180" s="41"/>
      <c r="G180" s="41"/>
      <c r="H180" s="41"/>
      <c r="I180" s="41"/>
      <c r="J180" s="41"/>
      <c r="L180" s="38"/>
      <c r="M180" s="38"/>
      <c r="N180" s="38"/>
      <c r="O180" s="38"/>
      <c r="P180" s="9"/>
      <c r="Q180" s="9"/>
      <c r="R180" s="9"/>
      <c r="S180" s="9"/>
      <c r="T180" s="9"/>
      <c r="U180" s="9"/>
      <c r="V180" s="9"/>
      <c r="W180" s="9"/>
      <c r="X180" s="9"/>
      <c r="Y180" s="9"/>
      <c r="Z180" s="9"/>
    </row>
    <row r="181" spans="1:26" s="11" customFormat="1" ht="14.25" hidden="1" customHeight="1" x14ac:dyDescent="0.3">
      <c r="A181" s="9"/>
      <c r="B181" s="41"/>
      <c r="C181" s="41"/>
      <c r="D181" s="41"/>
      <c r="E181" s="41"/>
      <c r="F181" s="41"/>
      <c r="G181" s="41"/>
      <c r="H181" s="41"/>
      <c r="I181" s="41"/>
      <c r="J181" s="41"/>
      <c r="L181" s="38"/>
      <c r="M181" s="38"/>
      <c r="N181" s="38"/>
      <c r="O181" s="38"/>
      <c r="P181" s="9"/>
      <c r="Q181" s="9"/>
      <c r="R181" s="9"/>
      <c r="S181" s="9"/>
      <c r="T181" s="9"/>
      <c r="U181" s="9"/>
      <c r="V181" s="9"/>
      <c r="W181" s="9"/>
      <c r="X181" s="9"/>
      <c r="Y181" s="9"/>
      <c r="Z181" s="9"/>
    </row>
    <row r="182" spans="1:26" s="11" customFormat="1" ht="14.25" hidden="1" customHeight="1" x14ac:dyDescent="0.3">
      <c r="A182" s="9"/>
      <c r="B182" s="41"/>
      <c r="C182" s="41"/>
      <c r="D182" s="41"/>
      <c r="E182" s="41"/>
      <c r="F182" s="41"/>
      <c r="G182" s="41"/>
      <c r="H182" s="41"/>
      <c r="I182" s="41"/>
      <c r="J182" s="41"/>
      <c r="L182" s="38"/>
      <c r="M182" s="38"/>
      <c r="N182" s="38"/>
      <c r="O182" s="38"/>
      <c r="P182" s="9"/>
      <c r="Q182" s="9"/>
      <c r="R182" s="9"/>
      <c r="S182" s="9"/>
      <c r="T182" s="9"/>
      <c r="U182" s="9"/>
      <c r="V182" s="9"/>
      <c r="W182" s="9"/>
      <c r="X182" s="9"/>
      <c r="Y182" s="9"/>
      <c r="Z182" s="9"/>
    </row>
    <row r="183" spans="1:26" s="11" customFormat="1" ht="14.25" hidden="1" customHeight="1" x14ac:dyDescent="0.3">
      <c r="A183" s="9"/>
      <c r="B183" s="41"/>
      <c r="C183" s="41"/>
      <c r="D183" s="41"/>
      <c r="E183" s="41"/>
      <c r="F183" s="41"/>
      <c r="G183" s="41"/>
      <c r="H183" s="41"/>
      <c r="I183" s="41"/>
      <c r="J183" s="41"/>
      <c r="L183" s="38"/>
      <c r="M183" s="38"/>
      <c r="N183" s="38"/>
      <c r="O183" s="38"/>
      <c r="P183" s="9"/>
      <c r="Q183" s="9"/>
      <c r="R183" s="9"/>
      <c r="S183" s="9"/>
      <c r="T183" s="9"/>
      <c r="U183" s="9"/>
      <c r="V183" s="9"/>
      <c r="W183" s="9"/>
      <c r="X183" s="9"/>
      <c r="Y183" s="9"/>
      <c r="Z183" s="9"/>
    </row>
    <row r="184" spans="1:26" s="11" customFormat="1" ht="14.25" hidden="1" customHeight="1" x14ac:dyDescent="0.3">
      <c r="A184" s="9"/>
      <c r="B184" s="41"/>
      <c r="C184" s="41"/>
      <c r="D184" s="41"/>
      <c r="E184" s="41"/>
      <c r="F184" s="41"/>
      <c r="G184" s="41"/>
      <c r="H184" s="41"/>
      <c r="I184" s="41"/>
      <c r="J184" s="41"/>
      <c r="L184" s="38"/>
      <c r="M184" s="38"/>
      <c r="N184" s="38"/>
      <c r="O184" s="38"/>
      <c r="P184" s="9"/>
      <c r="Q184" s="9"/>
      <c r="R184" s="9"/>
      <c r="S184" s="9"/>
      <c r="T184" s="9"/>
      <c r="U184" s="9"/>
      <c r="V184" s="9"/>
      <c r="W184" s="9"/>
      <c r="X184" s="9"/>
      <c r="Y184" s="9"/>
      <c r="Z184" s="9"/>
    </row>
    <row r="185" spans="1:26" s="11" customFormat="1" ht="14.25" hidden="1" customHeight="1" x14ac:dyDescent="0.3">
      <c r="A185" s="9"/>
      <c r="B185" s="41"/>
      <c r="C185" s="41"/>
      <c r="D185" s="41"/>
      <c r="E185" s="41"/>
      <c r="F185" s="41"/>
      <c r="G185" s="41"/>
      <c r="H185" s="41"/>
      <c r="I185" s="41"/>
      <c r="J185" s="41"/>
      <c r="L185" s="38"/>
      <c r="M185" s="38"/>
      <c r="N185" s="38"/>
      <c r="O185" s="38"/>
      <c r="P185" s="9"/>
      <c r="Q185" s="9"/>
      <c r="R185" s="9"/>
      <c r="S185" s="9"/>
      <c r="T185" s="9"/>
      <c r="U185" s="9"/>
      <c r="V185" s="9"/>
      <c r="W185" s="9"/>
      <c r="X185" s="9"/>
      <c r="Y185" s="9"/>
      <c r="Z185" s="9"/>
    </row>
    <row r="186" spans="1:26" s="11" customFormat="1" ht="14.25" hidden="1" customHeight="1" x14ac:dyDescent="0.3">
      <c r="A186" s="9"/>
      <c r="B186" s="41"/>
      <c r="C186" s="41"/>
      <c r="D186" s="41"/>
      <c r="E186" s="41"/>
      <c r="F186" s="41"/>
      <c r="G186" s="41"/>
      <c r="H186" s="41"/>
      <c r="I186" s="41"/>
      <c r="J186" s="41"/>
      <c r="L186" s="38"/>
      <c r="M186" s="38"/>
      <c r="N186" s="38"/>
      <c r="O186" s="38"/>
      <c r="P186" s="9"/>
      <c r="Q186" s="9"/>
      <c r="R186" s="9"/>
      <c r="S186" s="9"/>
      <c r="T186" s="9"/>
      <c r="U186" s="9"/>
      <c r="V186" s="9"/>
      <c r="W186" s="9"/>
      <c r="X186" s="9"/>
      <c r="Y186" s="9"/>
      <c r="Z186" s="9"/>
    </row>
    <row r="187" spans="1:26" s="11" customFormat="1" ht="14.25" hidden="1" customHeight="1" x14ac:dyDescent="0.3">
      <c r="A187" s="9"/>
      <c r="B187" s="41"/>
      <c r="C187" s="41"/>
      <c r="D187" s="41"/>
      <c r="E187" s="41"/>
      <c r="F187" s="41"/>
      <c r="G187" s="41"/>
      <c r="H187" s="41"/>
      <c r="I187" s="41"/>
      <c r="J187" s="41"/>
      <c r="L187" s="38"/>
      <c r="M187" s="38"/>
      <c r="N187" s="38"/>
      <c r="O187" s="38"/>
      <c r="P187" s="9"/>
      <c r="Q187" s="9"/>
      <c r="R187" s="9"/>
      <c r="S187" s="9"/>
      <c r="T187" s="9"/>
      <c r="U187" s="9"/>
      <c r="V187" s="9"/>
      <c r="W187" s="9"/>
      <c r="X187" s="9"/>
      <c r="Y187" s="9"/>
      <c r="Z187" s="9"/>
    </row>
    <row r="188" spans="1:26" s="11" customFormat="1" ht="14.25" hidden="1" customHeight="1" x14ac:dyDescent="0.3">
      <c r="A188" s="9"/>
      <c r="B188" s="41"/>
      <c r="C188" s="41"/>
      <c r="D188" s="41"/>
      <c r="E188" s="41"/>
      <c r="F188" s="41"/>
      <c r="G188" s="41"/>
      <c r="H188" s="41"/>
      <c r="I188" s="41"/>
      <c r="J188" s="41"/>
      <c r="L188" s="38"/>
      <c r="M188" s="38"/>
      <c r="N188" s="38"/>
      <c r="O188" s="38"/>
      <c r="P188" s="9"/>
      <c r="Q188" s="9"/>
      <c r="R188" s="9"/>
      <c r="S188" s="9"/>
      <c r="T188" s="9"/>
      <c r="U188" s="9"/>
      <c r="V188" s="9"/>
      <c r="W188" s="9"/>
      <c r="X188" s="9"/>
      <c r="Y188" s="9"/>
      <c r="Z188" s="9"/>
    </row>
    <row r="189" spans="1:26" s="11" customFormat="1" ht="14.25" hidden="1" customHeight="1" x14ac:dyDescent="0.3">
      <c r="A189" s="9"/>
      <c r="B189" s="41"/>
      <c r="C189" s="41"/>
      <c r="D189" s="41"/>
      <c r="E189" s="41"/>
      <c r="F189" s="41"/>
      <c r="G189" s="41"/>
      <c r="H189" s="41"/>
      <c r="I189" s="41"/>
      <c r="J189" s="41"/>
      <c r="L189" s="38"/>
      <c r="M189" s="38"/>
      <c r="N189" s="38"/>
      <c r="O189" s="38"/>
      <c r="P189" s="9"/>
      <c r="Q189" s="9"/>
      <c r="R189" s="9"/>
      <c r="S189" s="9"/>
      <c r="T189" s="9"/>
      <c r="U189" s="9"/>
      <c r="V189" s="9"/>
      <c r="W189" s="9"/>
      <c r="X189" s="9"/>
      <c r="Y189" s="9"/>
      <c r="Z189" s="9"/>
    </row>
    <row r="190" spans="1:26" s="11" customFormat="1" ht="14.25" hidden="1" customHeight="1" x14ac:dyDescent="0.3">
      <c r="A190" s="9"/>
      <c r="B190" s="41"/>
      <c r="C190" s="41"/>
      <c r="D190" s="41"/>
      <c r="E190" s="41"/>
      <c r="F190" s="41"/>
      <c r="G190" s="41"/>
      <c r="H190" s="41"/>
      <c r="I190" s="41"/>
      <c r="J190" s="41"/>
      <c r="L190" s="38"/>
      <c r="M190" s="38"/>
      <c r="N190" s="38"/>
      <c r="O190" s="38"/>
      <c r="P190" s="9"/>
      <c r="Q190" s="9"/>
      <c r="R190" s="9"/>
      <c r="S190" s="9"/>
      <c r="T190" s="9"/>
      <c r="U190" s="9"/>
      <c r="V190" s="9"/>
      <c r="W190" s="9"/>
      <c r="X190" s="9"/>
      <c r="Y190" s="9"/>
      <c r="Z190" s="9"/>
    </row>
    <row r="191" spans="1:26" s="11" customFormat="1" ht="14.25" hidden="1" customHeight="1" x14ac:dyDescent="0.3">
      <c r="A191" s="9"/>
      <c r="B191" s="41"/>
      <c r="C191" s="41"/>
      <c r="D191" s="41"/>
      <c r="E191" s="41"/>
      <c r="F191" s="41"/>
      <c r="G191" s="41"/>
      <c r="H191" s="41"/>
      <c r="I191" s="41"/>
      <c r="J191" s="41"/>
      <c r="L191" s="38"/>
      <c r="M191" s="38"/>
      <c r="N191" s="38"/>
      <c r="O191" s="38"/>
      <c r="P191" s="9"/>
      <c r="Q191" s="9"/>
      <c r="R191" s="9"/>
      <c r="S191" s="9"/>
      <c r="T191" s="9"/>
      <c r="U191" s="9"/>
      <c r="V191" s="9"/>
      <c r="W191" s="9"/>
      <c r="X191" s="9"/>
      <c r="Y191" s="9"/>
      <c r="Z191" s="9"/>
    </row>
    <row r="192" spans="1:26" s="11" customFormat="1" ht="14.25" hidden="1" customHeight="1" x14ac:dyDescent="0.3">
      <c r="A192" s="9"/>
      <c r="B192" s="41"/>
      <c r="C192" s="41"/>
      <c r="D192" s="41"/>
      <c r="E192" s="41"/>
      <c r="F192" s="41"/>
      <c r="G192" s="41"/>
      <c r="H192" s="41"/>
      <c r="I192" s="41"/>
      <c r="J192" s="41"/>
      <c r="L192" s="38"/>
      <c r="M192" s="38"/>
      <c r="N192" s="38"/>
      <c r="O192" s="38"/>
      <c r="P192" s="9"/>
      <c r="Q192" s="9"/>
      <c r="R192" s="9"/>
      <c r="S192" s="9"/>
      <c r="T192" s="9"/>
      <c r="U192" s="9"/>
      <c r="V192" s="9"/>
      <c r="W192" s="9"/>
      <c r="X192" s="9"/>
      <c r="Y192" s="9"/>
      <c r="Z192" s="9"/>
    </row>
    <row r="193" spans="1:26" s="11" customFormat="1" ht="14.25" hidden="1" customHeight="1" x14ac:dyDescent="0.3">
      <c r="A193" s="9"/>
      <c r="B193" s="41"/>
      <c r="C193" s="41"/>
      <c r="D193" s="41"/>
      <c r="E193" s="41"/>
      <c r="F193" s="41"/>
      <c r="G193" s="41"/>
      <c r="H193" s="41"/>
      <c r="I193" s="41"/>
      <c r="J193" s="41"/>
      <c r="L193" s="38"/>
      <c r="M193" s="38"/>
      <c r="N193" s="38"/>
      <c r="O193" s="38"/>
      <c r="P193" s="9"/>
      <c r="Q193" s="9"/>
      <c r="R193" s="9"/>
      <c r="S193" s="9"/>
      <c r="T193" s="9"/>
      <c r="U193" s="9"/>
      <c r="V193" s="9"/>
      <c r="W193" s="9"/>
      <c r="X193" s="9"/>
      <c r="Y193" s="9"/>
      <c r="Z193" s="9"/>
    </row>
    <row r="194" spans="1:26" s="11" customFormat="1" ht="14.25" hidden="1" customHeight="1" x14ac:dyDescent="0.3">
      <c r="A194" s="9"/>
      <c r="B194" s="41"/>
      <c r="C194" s="41"/>
      <c r="D194" s="41"/>
      <c r="E194" s="41"/>
      <c r="F194" s="41"/>
      <c r="G194" s="41"/>
      <c r="H194" s="41"/>
      <c r="I194" s="41"/>
      <c r="J194" s="41"/>
      <c r="L194" s="38"/>
      <c r="M194" s="38"/>
      <c r="N194" s="38"/>
      <c r="O194" s="38"/>
      <c r="P194" s="9"/>
      <c r="Q194" s="9"/>
      <c r="R194" s="9"/>
      <c r="S194" s="9"/>
      <c r="T194" s="9"/>
      <c r="U194" s="9"/>
      <c r="V194" s="9"/>
      <c r="W194" s="9"/>
      <c r="X194" s="9"/>
      <c r="Y194" s="9"/>
      <c r="Z194" s="9"/>
    </row>
    <row r="195" spans="1:26" s="11" customFormat="1" ht="14.25" hidden="1" customHeight="1" x14ac:dyDescent="0.3">
      <c r="A195" s="9"/>
      <c r="B195" s="41"/>
      <c r="C195" s="41"/>
      <c r="D195" s="41"/>
      <c r="E195" s="41"/>
      <c r="F195" s="41"/>
      <c r="G195" s="41"/>
      <c r="H195" s="41"/>
      <c r="I195" s="41"/>
      <c r="J195" s="41"/>
      <c r="L195" s="38"/>
      <c r="M195" s="38"/>
      <c r="N195" s="38"/>
      <c r="O195" s="38"/>
      <c r="P195" s="9"/>
      <c r="Q195" s="9"/>
      <c r="R195" s="9"/>
      <c r="S195" s="9"/>
      <c r="T195" s="9"/>
      <c r="U195" s="9"/>
      <c r="V195" s="9"/>
      <c r="W195" s="9"/>
      <c r="X195" s="9"/>
      <c r="Y195" s="9"/>
      <c r="Z195" s="9"/>
    </row>
    <row r="196" spans="1:26" s="11" customFormat="1" ht="14.25" hidden="1" customHeight="1" x14ac:dyDescent="0.3">
      <c r="A196" s="9"/>
      <c r="B196" s="41"/>
      <c r="C196" s="41"/>
      <c r="D196" s="41"/>
      <c r="E196" s="41"/>
      <c r="F196" s="41"/>
      <c r="G196" s="41"/>
      <c r="H196" s="41"/>
      <c r="I196" s="41"/>
      <c r="J196" s="41"/>
      <c r="L196" s="38"/>
      <c r="M196" s="38"/>
      <c r="N196" s="38"/>
      <c r="O196" s="38"/>
      <c r="P196" s="9"/>
      <c r="Q196" s="9"/>
      <c r="R196" s="9"/>
      <c r="S196" s="9"/>
      <c r="T196" s="9"/>
      <c r="U196" s="9"/>
      <c r="V196" s="9"/>
      <c r="W196" s="9"/>
      <c r="X196" s="9"/>
      <c r="Y196" s="9"/>
      <c r="Z196" s="9"/>
    </row>
    <row r="197" spans="1:26" s="11" customFormat="1" ht="14.25" hidden="1" customHeight="1" x14ac:dyDescent="0.3">
      <c r="A197" s="9"/>
      <c r="B197" s="41"/>
      <c r="C197" s="41"/>
      <c r="D197" s="41"/>
      <c r="E197" s="41"/>
      <c r="F197" s="41"/>
      <c r="G197" s="41"/>
      <c r="H197" s="41"/>
      <c r="I197" s="41"/>
      <c r="J197" s="41"/>
      <c r="L197" s="38"/>
      <c r="M197" s="38"/>
      <c r="N197" s="38"/>
      <c r="O197" s="38"/>
      <c r="P197" s="9"/>
      <c r="Q197" s="9"/>
      <c r="R197" s="9"/>
      <c r="S197" s="9"/>
      <c r="T197" s="9"/>
      <c r="U197" s="9"/>
      <c r="V197" s="9"/>
      <c r="W197" s="9"/>
      <c r="X197" s="9"/>
      <c r="Y197" s="9"/>
      <c r="Z197" s="9"/>
    </row>
    <row r="198" spans="1:26" s="11" customFormat="1" ht="14.25" hidden="1" customHeight="1" x14ac:dyDescent="0.3">
      <c r="A198" s="9"/>
      <c r="B198" s="41"/>
      <c r="C198" s="41"/>
      <c r="D198" s="41"/>
      <c r="E198" s="41"/>
      <c r="F198" s="41"/>
      <c r="G198" s="41"/>
      <c r="H198" s="41"/>
      <c r="I198" s="41"/>
      <c r="J198" s="41"/>
      <c r="L198" s="38"/>
      <c r="M198" s="38"/>
      <c r="N198" s="38"/>
      <c r="O198" s="38"/>
      <c r="P198" s="9"/>
      <c r="Q198" s="9"/>
      <c r="R198" s="9"/>
      <c r="S198" s="9"/>
      <c r="T198" s="9"/>
      <c r="U198" s="9"/>
      <c r="V198" s="9"/>
      <c r="W198" s="9"/>
      <c r="X198" s="9"/>
      <c r="Y198" s="9"/>
      <c r="Z198" s="9"/>
    </row>
    <row r="199" spans="1:26" s="11" customFormat="1" ht="14.25" hidden="1" customHeight="1" x14ac:dyDescent="0.3">
      <c r="A199" s="9"/>
      <c r="B199" s="41"/>
      <c r="C199" s="41"/>
      <c r="D199" s="41"/>
      <c r="E199" s="41"/>
      <c r="F199" s="41"/>
      <c r="G199" s="41"/>
      <c r="H199" s="41"/>
      <c r="I199" s="41"/>
      <c r="J199" s="41"/>
      <c r="L199" s="38"/>
      <c r="M199" s="38"/>
      <c r="N199" s="38"/>
      <c r="O199" s="38"/>
      <c r="P199" s="9"/>
      <c r="Q199" s="9"/>
      <c r="R199" s="9"/>
      <c r="S199" s="9"/>
      <c r="T199" s="9"/>
      <c r="U199" s="9"/>
      <c r="V199" s="9"/>
      <c r="W199" s="9"/>
      <c r="X199" s="9"/>
      <c r="Y199" s="9"/>
      <c r="Z199" s="9"/>
    </row>
    <row r="200" spans="1:26" s="11" customFormat="1" ht="14.25" hidden="1" customHeight="1" x14ac:dyDescent="0.3">
      <c r="A200" s="9"/>
      <c r="B200" s="41"/>
      <c r="C200" s="41"/>
      <c r="D200" s="41"/>
      <c r="E200" s="41"/>
      <c r="F200" s="41"/>
      <c r="G200" s="41"/>
      <c r="H200" s="41"/>
      <c r="I200" s="41"/>
      <c r="J200" s="41"/>
      <c r="L200" s="38"/>
      <c r="M200" s="38"/>
      <c r="N200" s="38"/>
      <c r="O200" s="38"/>
      <c r="P200" s="9"/>
      <c r="Q200" s="9"/>
      <c r="R200" s="9"/>
      <c r="S200" s="9"/>
      <c r="T200" s="9"/>
      <c r="U200" s="9"/>
      <c r="V200" s="9"/>
      <c r="W200" s="9"/>
      <c r="X200" s="9"/>
      <c r="Y200" s="9"/>
      <c r="Z200" s="9"/>
    </row>
    <row r="201" spans="1:26" s="11" customFormat="1" ht="14.25" hidden="1" customHeight="1" x14ac:dyDescent="0.3">
      <c r="A201" s="9"/>
      <c r="B201" s="41"/>
      <c r="C201" s="41"/>
      <c r="D201" s="41"/>
      <c r="E201" s="41"/>
      <c r="F201" s="41"/>
      <c r="G201" s="41"/>
      <c r="H201" s="41"/>
      <c r="I201" s="41"/>
      <c r="J201" s="41"/>
      <c r="L201" s="38"/>
      <c r="M201" s="38"/>
      <c r="N201" s="38"/>
      <c r="O201" s="38"/>
      <c r="P201" s="9"/>
      <c r="Q201" s="9"/>
      <c r="R201" s="9"/>
      <c r="S201" s="9"/>
      <c r="T201" s="9"/>
      <c r="U201" s="9"/>
      <c r="V201" s="9"/>
      <c r="W201" s="9"/>
      <c r="X201" s="9"/>
      <c r="Y201" s="9"/>
      <c r="Z201" s="9"/>
    </row>
    <row r="202" spans="1:26" s="11" customFormat="1" ht="14.25" hidden="1" customHeight="1" x14ac:dyDescent="0.3">
      <c r="A202" s="9"/>
      <c r="B202" s="41"/>
      <c r="C202" s="41"/>
      <c r="D202" s="41"/>
      <c r="E202" s="41"/>
      <c r="F202" s="41"/>
      <c r="G202" s="41"/>
      <c r="H202" s="41"/>
      <c r="I202" s="41"/>
      <c r="J202" s="41"/>
      <c r="L202" s="38"/>
      <c r="M202" s="38"/>
      <c r="N202" s="38"/>
      <c r="O202" s="38"/>
      <c r="P202" s="9"/>
      <c r="Q202" s="9"/>
      <c r="R202" s="9"/>
      <c r="S202" s="9"/>
      <c r="T202" s="9"/>
      <c r="U202" s="9"/>
      <c r="V202" s="9"/>
      <c r="W202" s="9"/>
      <c r="X202" s="9"/>
      <c r="Y202" s="9"/>
      <c r="Z202" s="9"/>
    </row>
    <row r="203" spans="1:26" s="11" customFormat="1" ht="14.25" hidden="1" customHeight="1" x14ac:dyDescent="0.3">
      <c r="A203" s="9"/>
      <c r="B203" s="41"/>
      <c r="C203" s="41"/>
      <c r="D203" s="41"/>
      <c r="E203" s="41"/>
      <c r="F203" s="41"/>
      <c r="G203" s="41"/>
      <c r="H203" s="41"/>
      <c r="I203" s="41"/>
      <c r="J203" s="41"/>
      <c r="L203" s="38"/>
      <c r="M203" s="38"/>
      <c r="N203" s="38"/>
      <c r="O203" s="38"/>
      <c r="P203" s="9"/>
      <c r="Q203" s="9"/>
      <c r="R203" s="9"/>
      <c r="S203" s="9"/>
      <c r="T203" s="9"/>
      <c r="U203" s="9"/>
      <c r="V203" s="9"/>
      <c r="W203" s="9"/>
      <c r="X203" s="9"/>
      <c r="Y203" s="9"/>
      <c r="Z203" s="9"/>
    </row>
    <row r="204" spans="1:26" s="11" customFormat="1" ht="14.25" hidden="1" customHeight="1" x14ac:dyDescent="0.3">
      <c r="A204" s="9"/>
      <c r="B204" s="41"/>
      <c r="C204" s="41"/>
      <c r="D204" s="41"/>
      <c r="E204" s="41"/>
      <c r="F204" s="41"/>
      <c r="G204" s="41"/>
      <c r="H204" s="41"/>
      <c r="I204" s="41"/>
      <c r="J204" s="41"/>
      <c r="L204" s="38"/>
      <c r="M204" s="38"/>
      <c r="N204" s="38"/>
      <c r="O204" s="38"/>
      <c r="P204" s="9"/>
      <c r="Q204" s="9"/>
      <c r="R204" s="9"/>
      <c r="S204" s="9"/>
      <c r="T204" s="9"/>
      <c r="U204" s="9"/>
      <c r="V204" s="9"/>
      <c r="W204" s="9"/>
      <c r="X204" s="9"/>
      <c r="Y204" s="9"/>
      <c r="Z204" s="9"/>
    </row>
    <row r="205" spans="1:26" s="11" customFormat="1" ht="14.25" hidden="1" customHeight="1" x14ac:dyDescent="0.3">
      <c r="A205" s="9"/>
      <c r="B205" s="41"/>
      <c r="C205" s="41"/>
      <c r="D205" s="41"/>
      <c r="E205" s="41"/>
      <c r="F205" s="41"/>
      <c r="G205" s="41"/>
      <c r="H205" s="41"/>
      <c r="I205" s="41"/>
      <c r="J205" s="41"/>
      <c r="L205" s="38"/>
      <c r="M205" s="38"/>
      <c r="N205" s="38"/>
      <c r="O205" s="38"/>
      <c r="P205" s="9"/>
      <c r="Q205" s="9"/>
      <c r="R205" s="9"/>
      <c r="S205" s="9"/>
      <c r="T205" s="9"/>
      <c r="U205" s="9"/>
      <c r="V205" s="9"/>
      <c r="W205" s="9"/>
      <c r="X205" s="9"/>
      <c r="Y205" s="9"/>
      <c r="Z205" s="9"/>
    </row>
    <row r="206" spans="1:26" s="11" customFormat="1" ht="14.25" hidden="1" customHeight="1" x14ac:dyDescent="0.3">
      <c r="A206" s="9"/>
      <c r="B206" s="41"/>
      <c r="C206" s="41"/>
      <c r="D206" s="41"/>
      <c r="E206" s="41"/>
      <c r="F206" s="41"/>
      <c r="G206" s="41"/>
      <c r="H206" s="41"/>
      <c r="I206" s="41"/>
      <c r="J206" s="41"/>
      <c r="L206" s="38"/>
      <c r="M206" s="38"/>
      <c r="N206" s="38"/>
      <c r="O206" s="38"/>
      <c r="P206" s="9"/>
      <c r="Q206" s="9"/>
      <c r="R206" s="9"/>
      <c r="S206" s="9"/>
      <c r="T206" s="9"/>
      <c r="U206" s="9"/>
      <c r="V206" s="9"/>
      <c r="W206" s="9"/>
      <c r="X206" s="9"/>
      <c r="Y206" s="9"/>
      <c r="Z206" s="9"/>
    </row>
    <row r="207" spans="1:26" s="11" customFormat="1" ht="14.25" hidden="1" customHeight="1" x14ac:dyDescent="0.3">
      <c r="A207" s="9"/>
      <c r="B207" s="41"/>
      <c r="C207" s="41"/>
      <c r="D207" s="41"/>
      <c r="E207" s="41"/>
      <c r="F207" s="41"/>
      <c r="G207" s="41"/>
      <c r="H207" s="41"/>
      <c r="I207" s="41"/>
      <c r="J207" s="41"/>
      <c r="L207" s="38"/>
      <c r="M207" s="38"/>
      <c r="N207" s="38"/>
      <c r="O207" s="38"/>
      <c r="P207" s="9"/>
      <c r="Q207" s="9"/>
      <c r="R207" s="9"/>
      <c r="S207" s="9"/>
      <c r="T207" s="9"/>
      <c r="U207" s="9"/>
      <c r="V207" s="9"/>
      <c r="W207" s="9"/>
      <c r="X207" s="9"/>
      <c r="Y207" s="9"/>
      <c r="Z207" s="9"/>
    </row>
    <row r="208" spans="1:26" s="11" customFormat="1" ht="14.25" hidden="1" customHeight="1" x14ac:dyDescent="0.3">
      <c r="A208" s="9"/>
      <c r="B208" s="41"/>
      <c r="C208" s="41"/>
      <c r="D208" s="41"/>
      <c r="E208" s="41"/>
      <c r="F208" s="41"/>
      <c r="G208" s="41"/>
      <c r="H208" s="41"/>
      <c r="I208" s="41"/>
      <c r="J208" s="41"/>
      <c r="L208" s="38"/>
      <c r="M208" s="38"/>
      <c r="N208" s="38"/>
      <c r="O208" s="38"/>
      <c r="P208" s="9"/>
      <c r="Q208" s="9"/>
      <c r="R208" s="9"/>
      <c r="S208" s="9"/>
      <c r="T208" s="9"/>
      <c r="U208" s="9"/>
      <c r="V208" s="9"/>
      <c r="W208" s="9"/>
      <c r="X208" s="9"/>
      <c r="Y208" s="9"/>
      <c r="Z208" s="9"/>
    </row>
    <row r="209" spans="1:26" s="11" customFormat="1" ht="14.25" hidden="1" customHeight="1" x14ac:dyDescent="0.3">
      <c r="A209" s="9"/>
      <c r="B209" s="41"/>
      <c r="C209" s="41"/>
      <c r="D209" s="41"/>
      <c r="E209" s="41"/>
      <c r="F209" s="41"/>
      <c r="G209" s="41"/>
      <c r="H209" s="41"/>
      <c r="I209" s="41"/>
      <c r="J209" s="41"/>
      <c r="L209" s="38"/>
      <c r="M209" s="38"/>
      <c r="N209" s="38"/>
      <c r="O209" s="38"/>
      <c r="P209" s="9"/>
      <c r="Q209" s="9"/>
      <c r="R209" s="9"/>
      <c r="S209" s="9"/>
      <c r="T209" s="9"/>
      <c r="U209" s="9"/>
      <c r="V209" s="9"/>
      <c r="W209" s="9"/>
      <c r="X209" s="9"/>
      <c r="Y209" s="9"/>
      <c r="Z209" s="9"/>
    </row>
    <row r="210" spans="1:26" s="11" customFormat="1" ht="14.25" hidden="1" customHeight="1" x14ac:dyDescent="0.3">
      <c r="A210" s="9"/>
      <c r="B210" s="41"/>
      <c r="C210" s="41"/>
      <c r="D210" s="41"/>
      <c r="E210" s="41"/>
      <c r="F210" s="41"/>
      <c r="G210" s="41"/>
      <c r="H210" s="41"/>
      <c r="I210" s="41"/>
      <c r="J210" s="41"/>
      <c r="L210" s="38"/>
      <c r="M210" s="38"/>
      <c r="N210" s="38"/>
      <c r="O210" s="38"/>
      <c r="P210" s="9"/>
      <c r="Q210" s="9"/>
      <c r="R210" s="9"/>
      <c r="S210" s="9"/>
      <c r="T210" s="9"/>
      <c r="U210" s="9"/>
      <c r="V210" s="9"/>
      <c r="W210" s="9"/>
      <c r="X210" s="9"/>
      <c r="Y210" s="9"/>
      <c r="Z210" s="9"/>
    </row>
    <row r="211" spans="1:26" s="11" customFormat="1" ht="14.25" hidden="1" customHeight="1" x14ac:dyDescent="0.3">
      <c r="A211" s="9"/>
      <c r="B211" s="41"/>
      <c r="C211" s="41"/>
      <c r="D211" s="41"/>
      <c r="E211" s="41"/>
      <c r="F211" s="41"/>
      <c r="G211" s="41"/>
      <c r="H211" s="41"/>
      <c r="I211" s="41"/>
      <c r="J211" s="41"/>
      <c r="L211" s="38"/>
      <c r="M211" s="38"/>
      <c r="N211" s="38"/>
      <c r="O211" s="38"/>
      <c r="P211" s="9"/>
      <c r="Q211" s="9"/>
      <c r="R211" s="9"/>
      <c r="S211" s="9"/>
      <c r="T211" s="9"/>
      <c r="U211" s="9"/>
      <c r="V211" s="9"/>
      <c r="W211" s="9"/>
      <c r="X211" s="9"/>
      <c r="Y211" s="9"/>
      <c r="Z211" s="9"/>
    </row>
    <row r="212" spans="1:26" s="11" customFormat="1" ht="14.25" hidden="1" customHeight="1" x14ac:dyDescent="0.3">
      <c r="A212" s="9"/>
      <c r="B212" s="41"/>
      <c r="C212" s="41"/>
      <c r="D212" s="41"/>
      <c r="E212" s="41"/>
      <c r="F212" s="41"/>
      <c r="G212" s="41"/>
      <c r="H212" s="41"/>
      <c r="I212" s="41"/>
      <c r="J212" s="41"/>
      <c r="L212" s="38"/>
      <c r="M212" s="38"/>
      <c r="N212" s="38"/>
      <c r="O212" s="38"/>
      <c r="P212" s="9"/>
      <c r="Q212" s="9"/>
      <c r="R212" s="9"/>
      <c r="S212" s="9"/>
      <c r="T212" s="9"/>
      <c r="U212" s="9"/>
      <c r="V212" s="9"/>
      <c r="W212" s="9"/>
      <c r="X212" s="9"/>
      <c r="Y212" s="9"/>
      <c r="Z212" s="9"/>
    </row>
    <row r="213" spans="1:26" s="11" customFormat="1" ht="14.25" hidden="1" customHeight="1" x14ac:dyDescent="0.3">
      <c r="A213" s="9"/>
      <c r="B213" s="41"/>
      <c r="C213" s="41"/>
      <c r="D213" s="41"/>
      <c r="E213" s="41"/>
      <c r="F213" s="41"/>
      <c r="G213" s="41"/>
      <c r="H213" s="41"/>
      <c r="I213" s="41"/>
      <c r="J213" s="41"/>
      <c r="L213" s="38"/>
      <c r="M213" s="38"/>
      <c r="N213" s="38"/>
      <c r="O213" s="38"/>
      <c r="P213" s="9"/>
      <c r="Q213" s="9"/>
      <c r="R213" s="9"/>
      <c r="S213" s="9"/>
      <c r="T213" s="9"/>
      <c r="U213" s="9"/>
      <c r="V213" s="9"/>
      <c r="W213" s="9"/>
      <c r="X213" s="9"/>
      <c r="Y213" s="9"/>
      <c r="Z213" s="9"/>
    </row>
    <row r="214" spans="1:26" s="11" customFormat="1" ht="14.25" hidden="1" customHeight="1" x14ac:dyDescent="0.3">
      <c r="A214" s="9"/>
      <c r="B214" s="41"/>
      <c r="C214" s="41"/>
      <c r="D214" s="41"/>
      <c r="E214" s="41"/>
      <c r="F214" s="41"/>
      <c r="G214" s="41"/>
      <c r="H214" s="41"/>
      <c r="I214" s="41"/>
      <c r="J214" s="41"/>
      <c r="L214" s="38"/>
      <c r="M214" s="38"/>
      <c r="N214" s="38"/>
      <c r="O214" s="38"/>
      <c r="P214" s="9"/>
      <c r="Q214" s="9"/>
      <c r="R214" s="9"/>
      <c r="S214" s="9"/>
      <c r="T214" s="9"/>
      <c r="U214" s="9"/>
      <c r="V214" s="9"/>
      <c r="W214" s="9"/>
      <c r="X214" s="9"/>
      <c r="Y214" s="9"/>
      <c r="Z214" s="9"/>
    </row>
    <row r="215" spans="1:26" s="11" customFormat="1" ht="14.25" hidden="1" customHeight="1" x14ac:dyDescent="0.3">
      <c r="A215" s="9"/>
      <c r="B215" s="41"/>
      <c r="C215" s="41"/>
      <c r="D215" s="41"/>
      <c r="E215" s="41"/>
      <c r="F215" s="41"/>
      <c r="G215" s="41"/>
      <c r="H215" s="41"/>
      <c r="I215" s="41"/>
      <c r="J215" s="41"/>
      <c r="L215" s="38"/>
      <c r="M215" s="38"/>
      <c r="N215" s="38"/>
      <c r="O215" s="38"/>
      <c r="P215" s="9"/>
      <c r="Q215" s="9"/>
      <c r="R215" s="9"/>
      <c r="S215" s="9"/>
      <c r="T215" s="9"/>
      <c r="U215" s="9"/>
      <c r="V215" s="9"/>
      <c r="W215" s="9"/>
      <c r="X215" s="9"/>
      <c r="Y215" s="9"/>
      <c r="Z215" s="9"/>
    </row>
    <row r="216" spans="1:26" s="11" customFormat="1" ht="14.25" hidden="1" customHeight="1" x14ac:dyDescent="0.3">
      <c r="A216" s="9"/>
      <c r="B216" s="41"/>
      <c r="C216" s="41"/>
      <c r="D216" s="41"/>
      <c r="E216" s="41"/>
      <c r="F216" s="41"/>
      <c r="G216" s="41"/>
      <c r="H216" s="41"/>
      <c r="I216" s="41"/>
      <c r="J216" s="41"/>
      <c r="L216" s="38"/>
      <c r="M216" s="38"/>
      <c r="N216" s="38"/>
      <c r="O216" s="38"/>
      <c r="P216" s="9"/>
      <c r="Q216" s="9"/>
      <c r="R216" s="9"/>
      <c r="S216" s="9"/>
      <c r="T216" s="9"/>
      <c r="U216" s="9"/>
      <c r="V216" s="9"/>
      <c r="W216" s="9"/>
      <c r="X216" s="9"/>
      <c r="Y216" s="9"/>
      <c r="Z216" s="9"/>
    </row>
    <row r="217" spans="1:26" s="11" customFormat="1" ht="14.25" hidden="1" customHeight="1" x14ac:dyDescent="0.3">
      <c r="A217" s="9"/>
      <c r="B217" s="41"/>
      <c r="C217" s="41"/>
      <c r="D217" s="41"/>
      <c r="E217" s="41"/>
      <c r="F217" s="41"/>
      <c r="G217" s="41"/>
      <c r="H217" s="41"/>
      <c r="I217" s="41"/>
      <c r="J217" s="41"/>
      <c r="L217" s="38"/>
      <c r="M217" s="38"/>
      <c r="N217" s="38"/>
      <c r="O217" s="38"/>
      <c r="P217" s="9"/>
      <c r="Q217" s="9"/>
      <c r="R217" s="9"/>
      <c r="S217" s="9"/>
      <c r="T217" s="9"/>
      <c r="U217" s="9"/>
      <c r="V217" s="9"/>
      <c r="W217" s="9"/>
      <c r="X217" s="9"/>
      <c r="Y217" s="9"/>
      <c r="Z217" s="9"/>
    </row>
    <row r="218" spans="1:26" s="11" customFormat="1" ht="14.25" hidden="1" customHeight="1" x14ac:dyDescent="0.3">
      <c r="A218" s="9"/>
      <c r="B218" s="41"/>
      <c r="C218" s="41"/>
      <c r="D218" s="41"/>
      <c r="E218" s="41"/>
      <c r="F218" s="41"/>
      <c r="G218" s="41"/>
      <c r="H218" s="41"/>
      <c r="I218" s="41"/>
      <c r="J218" s="41"/>
      <c r="L218" s="38"/>
      <c r="M218" s="38"/>
      <c r="N218" s="38"/>
      <c r="O218" s="38"/>
      <c r="P218" s="9"/>
      <c r="Q218" s="9"/>
      <c r="R218" s="9"/>
      <c r="S218" s="9"/>
      <c r="T218" s="9"/>
      <c r="U218" s="9"/>
      <c r="V218" s="9"/>
      <c r="W218" s="9"/>
      <c r="X218" s="9"/>
      <c r="Y218" s="9"/>
      <c r="Z218" s="9"/>
    </row>
    <row r="219" spans="1:26" s="11" customFormat="1" ht="14.25" hidden="1" customHeight="1" x14ac:dyDescent="0.3">
      <c r="A219" s="9"/>
      <c r="B219" s="41"/>
      <c r="C219" s="41"/>
      <c r="D219" s="41"/>
      <c r="E219" s="41"/>
      <c r="F219" s="41"/>
      <c r="G219" s="41"/>
      <c r="H219" s="41"/>
      <c r="I219" s="41"/>
      <c r="J219" s="41"/>
      <c r="L219" s="38"/>
      <c r="M219" s="38"/>
      <c r="N219" s="38"/>
      <c r="O219" s="38"/>
      <c r="P219" s="9"/>
      <c r="Q219" s="9"/>
      <c r="R219" s="9"/>
      <c r="S219" s="9"/>
      <c r="T219" s="9"/>
      <c r="U219" s="9"/>
      <c r="V219" s="9"/>
      <c r="W219" s="9"/>
      <c r="X219" s="9"/>
      <c r="Y219" s="9"/>
      <c r="Z219" s="9"/>
    </row>
    <row r="220" spans="1:26" s="11" customFormat="1" ht="14.25" hidden="1" customHeight="1" x14ac:dyDescent="0.3">
      <c r="A220" s="9"/>
      <c r="B220" s="41"/>
      <c r="C220" s="41"/>
      <c r="D220" s="41"/>
      <c r="E220" s="41"/>
      <c r="F220" s="41"/>
      <c r="G220" s="41"/>
      <c r="H220" s="41"/>
      <c r="I220" s="41"/>
      <c r="J220" s="41"/>
      <c r="L220" s="38"/>
      <c r="M220" s="38"/>
      <c r="N220" s="38"/>
      <c r="O220" s="38"/>
      <c r="P220" s="9"/>
      <c r="Q220" s="9"/>
      <c r="R220" s="9"/>
      <c r="S220" s="9"/>
      <c r="T220" s="9"/>
      <c r="U220" s="9"/>
      <c r="V220" s="9"/>
      <c r="W220" s="9"/>
      <c r="X220" s="9"/>
      <c r="Y220" s="9"/>
      <c r="Z220" s="9"/>
    </row>
    <row r="221" spans="1:26" s="11" customFormat="1" ht="14.25" hidden="1" customHeight="1" x14ac:dyDescent="0.3">
      <c r="A221" s="9"/>
      <c r="B221" s="41"/>
      <c r="C221" s="41"/>
      <c r="D221" s="41"/>
      <c r="E221" s="41"/>
      <c r="F221" s="41"/>
      <c r="G221" s="41"/>
      <c r="H221" s="41"/>
      <c r="I221" s="41"/>
      <c r="J221" s="41"/>
      <c r="L221" s="38"/>
      <c r="M221" s="38"/>
      <c r="N221" s="38"/>
      <c r="O221" s="38"/>
      <c r="P221" s="9"/>
      <c r="Q221" s="9"/>
      <c r="R221" s="9"/>
      <c r="S221" s="9"/>
      <c r="T221" s="9"/>
      <c r="U221" s="9"/>
      <c r="V221" s="9"/>
      <c r="W221" s="9"/>
      <c r="X221" s="9"/>
      <c r="Y221" s="9"/>
      <c r="Z221" s="9"/>
    </row>
    <row r="222" spans="1:26" s="11" customFormat="1" ht="14.25" hidden="1" customHeight="1" x14ac:dyDescent="0.3">
      <c r="A222" s="9"/>
      <c r="B222" s="41"/>
      <c r="C222" s="41"/>
      <c r="D222" s="41"/>
      <c r="E222" s="41"/>
      <c r="F222" s="41"/>
      <c r="G222" s="41"/>
      <c r="H222" s="41"/>
      <c r="I222" s="41"/>
      <c r="J222" s="41"/>
      <c r="L222" s="38"/>
      <c r="M222" s="38"/>
      <c r="N222" s="38"/>
      <c r="O222" s="38"/>
      <c r="P222" s="9"/>
      <c r="Q222" s="9"/>
      <c r="R222" s="9"/>
      <c r="S222" s="9"/>
      <c r="T222" s="9"/>
      <c r="U222" s="9"/>
      <c r="V222" s="9"/>
      <c r="W222" s="9"/>
      <c r="X222" s="9"/>
      <c r="Y222" s="9"/>
      <c r="Z222" s="9"/>
    </row>
    <row r="223" spans="1:26" s="11" customFormat="1" ht="14.25" hidden="1" customHeight="1" x14ac:dyDescent="0.3">
      <c r="A223" s="9"/>
      <c r="B223" s="41"/>
      <c r="C223" s="41"/>
      <c r="D223" s="41"/>
      <c r="E223" s="41"/>
      <c r="F223" s="41"/>
      <c r="G223" s="41"/>
      <c r="H223" s="41"/>
      <c r="I223" s="41"/>
      <c r="J223" s="41"/>
      <c r="L223" s="38"/>
      <c r="M223" s="38"/>
      <c r="N223" s="38"/>
      <c r="O223" s="38"/>
      <c r="P223" s="9"/>
      <c r="Q223" s="9"/>
      <c r="R223" s="9"/>
      <c r="S223" s="9"/>
      <c r="T223" s="9"/>
      <c r="U223" s="9"/>
      <c r="V223" s="9"/>
      <c r="W223" s="9"/>
      <c r="X223" s="9"/>
      <c r="Y223" s="9"/>
      <c r="Z223" s="9"/>
    </row>
    <row r="224" spans="1:26" s="11" customFormat="1" ht="14.25" hidden="1" customHeight="1" x14ac:dyDescent="0.3">
      <c r="A224" s="9"/>
      <c r="B224" s="41"/>
      <c r="C224" s="41"/>
      <c r="D224" s="41"/>
      <c r="E224" s="41"/>
      <c r="F224" s="41"/>
      <c r="G224" s="41"/>
      <c r="H224" s="41"/>
      <c r="I224" s="41"/>
      <c r="J224" s="41"/>
      <c r="L224" s="38"/>
      <c r="M224" s="38"/>
      <c r="N224" s="38"/>
      <c r="O224" s="38"/>
      <c r="P224" s="9"/>
      <c r="Q224" s="9"/>
      <c r="R224" s="9"/>
      <c r="S224" s="9"/>
      <c r="T224" s="9"/>
      <c r="U224" s="9"/>
      <c r="V224" s="9"/>
      <c r="W224" s="9"/>
      <c r="X224" s="9"/>
      <c r="Y224" s="9"/>
      <c r="Z224" s="9"/>
    </row>
    <row r="225" spans="1:26" s="11" customFormat="1" ht="14.25" hidden="1" customHeight="1" x14ac:dyDescent="0.3">
      <c r="A225" s="9"/>
      <c r="B225" s="41"/>
      <c r="C225" s="41"/>
      <c r="D225" s="41"/>
      <c r="E225" s="41"/>
      <c r="F225" s="41"/>
      <c r="G225" s="41"/>
      <c r="H225" s="41"/>
      <c r="I225" s="41"/>
      <c r="J225" s="41"/>
      <c r="L225" s="38"/>
      <c r="M225" s="38"/>
      <c r="N225" s="38"/>
      <c r="O225" s="38"/>
      <c r="P225" s="9"/>
      <c r="Q225" s="9"/>
      <c r="R225" s="9"/>
      <c r="S225" s="9"/>
      <c r="T225" s="9"/>
      <c r="U225" s="9"/>
      <c r="V225" s="9"/>
      <c r="W225" s="9"/>
      <c r="X225" s="9"/>
      <c r="Y225" s="9"/>
      <c r="Z225" s="9"/>
    </row>
    <row r="226" spans="1:26" s="11" customFormat="1" ht="14.25" hidden="1" customHeight="1" x14ac:dyDescent="0.3">
      <c r="A226" s="9"/>
      <c r="B226" s="41"/>
      <c r="C226" s="41"/>
      <c r="D226" s="41"/>
      <c r="E226" s="41"/>
      <c r="F226" s="41"/>
      <c r="G226" s="41"/>
      <c r="H226" s="41"/>
      <c r="I226" s="41"/>
      <c r="J226" s="41"/>
      <c r="L226" s="38"/>
      <c r="M226" s="38"/>
      <c r="N226" s="38"/>
      <c r="O226" s="38"/>
      <c r="P226" s="9"/>
      <c r="Q226" s="9"/>
      <c r="R226" s="9"/>
      <c r="S226" s="9"/>
      <c r="T226" s="9"/>
      <c r="U226" s="9"/>
      <c r="V226" s="9"/>
      <c r="W226" s="9"/>
      <c r="X226" s="9"/>
      <c r="Y226" s="9"/>
      <c r="Z226" s="9"/>
    </row>
    <row r="227" spans="1:26" s="11" customFormat="1" ht="14.25" hidden="1" customHeight="1" x14ac:dyDescent="0.3">
      <c r="A227" s="9"/>
      <c r="B227" s="41"/>
      <c r="C227" s="41"/>
      <c r="D227" s="41"/>
      <c r="E227" s="41"/>
      <c r="F227" s="41"/>
      <c r="G227" s="41"/>
      <c r="H227" s="41"/>
      <c r="I227" s="41"/>
      <c r="J227" s="41"/>
      <c r="L227" s="38"/>
      <c r="M227" s="38"/>
      <c r="N227" s="38"/>
      <c r="O227" s="38"/>
      <c r="P227" s="9"/>
      <c r="Q227" s="9"/>
      <c r="R227" s="9"/>
      <c r="S227" s="9"/>
      <c r="T227" s="9"/>
      <c r="U227" s="9"/>
      <c r="V227" s="9"/>
      <c r="W227" s="9"/>
      <c r="X227" s="9"/>
      <c r="Y227" s="9"/>
      <c r="Z227" s="9"/>
    </row>
    <row r="228" spans="1:26" s="11" customFormat="1" ht="14.25" hidden="1" customHeight="1" x14ac:dyDescent="0.3">
      <c r="A228" s="9"/>
      <c r="B228" s="41"/>
      <c r="C228" s="41"/>
      <c r="D228" s="41"/>
      <c r="E228" s="41"/>
      <c r="F228" s="41"/>
      <c r="G228" s="41"/>
      <c r="H228" s="41"/>
      <c r="I228" s="41"/>
      <c r="J228" s="41"/>
      <c r="L228" s="38"/>
      <c r="M228" s="38"/>
      <c r="N228" s="38"/>
      <c r="O228" s="38"/>
      <c r="P228" s="9"/>
      <c r="Q228" s="9"/>
      <c r="R228" s="9"/>
      <c r="S228" s="9"/>
      <c r="T228" s="9"/>
      <c r="U228" s="9"/>
      <c r="V228" s="9"/>
      <c r="W228" s="9"/>
      <c r="X228" s="9"/>
      <c r="Y228" s="9"/>
      <c r="Z228" s="9"/>
    </row>
    <row r="229" spans="1:26" s="11" customFormat="1" ht="14.25" hidden="1" customHeight="1" x14ac:dyDescent="0.3">
      <c r="A229" s="9"/>
      <c r="B229" s="41"/>
      <c r="C229" s="41"/>
      <c r="D229" s="41"/>
      <c r="E229" s="41"/>
      <c r="F229" s="41"/>
      <c r="G229" s="41"/>
      <c r="H229" s="41"/>
      <c r="I229" s="41"/>
      <c r="J229" s="41"/>
      <c r="L229" s="38"/>
      <c r="M229" s="38"/>
      <c r="N229" s="38"/>
      <c r="O229" s="38"/>
      <c r="P229" s="9"/>
      <c r="Q229" s="9"/>
      <c r="R229" s="9"/>
      <c r="S229" s="9"/>
      <c r="T229" s="9"/>
      <c r="U229" s="9"/>
      <c r="V229" s="9"/>
      <c r="W229" s="9"/>
      <c r="X229" s="9"/>
      <c r="Y229" s="9"/>
      <c r="Z229" s="9"/>
    </row>
    <row r="230" spans="1:26" s="11" customFormat="1" ht="14.25" hidden="1" customHeight="1" x14ac:dyDescent="0.3">
      <c r="A230" s="9"/>
      <c r="B230" s="41"/>
      <c r="C230" s="41"/>
      <c r="D230" s="41"/>
      <c r="E230" s="41"/>
      <c r="F230" s="41"/>
      <c r="G230" s="41"/>
      <c r="H230" s="41"/>
      <c r="I230" s="41"/>
      <c r="J230" s="41"/>
      <c r="L230" s="38"/>
      <c r="M230" s="38"/>
      <c r="N230" s="38"/>
      <c r="O230" s="38"/>
      <c r="P230" s="9"/>
      <c r="Q230" s="9"/>
      <c r="R230" s="9"/>
      <c r="S230" s="9"/>
      <c r="T230" s="9"/>
      <c r="U230" s="9"/>
      <c r="V230" s="9"/>
      <c r="W230" s="9"/>
      <c r="X230" s="9"/>
      <c r="Y230" s="9"/>
      <c r="Z230" s="9"/>
    </row>
    <row r="231" spans="1:26" s="11" customFormat="1" ht="14.25" hidden="1" customHeight="1" x14ac:dyDescent="0.3">
      <c r="A231" s="9"/>
      <c r="B231" s="41"/>
      <c r="C231" s="41"/>
      <c r="D231" s="41"/>
      <c r="E231" s="41"/>
      <c r="F231" s="41"/>
      <c r="G231" s="41"/>
      <c r="H231" s="41"/>
      <c r="I231" s="41"/>
      <c r="J231" s="41"/>
      <c r="L231" s="38"/>
      <c r="M231" s="38"/>
      <c r="N231" s="38"/>
      <c r="O231" s="38"/>
      <c r="P231" s="9"/>
      <c r="Q231" s="9"/>
      <c r="R231" s="9"/>
      <c r="S231" s="9"/>
      <c r="T231" s="9"/>
      <c r="U231" s="9"/>
      <c r="V231" s="9"/>
      <c r="W231" s="9"/>
      <c r="X231" s="9"/>
      <c r="Y231" s="9"/>
      <c r="Z231" s="9"/>
    </row>
    <row r="232" spans="1:26" s="11" customFormat="1" ht="14.25" hidden="1" customHeight="1" x14ac:dyDescent="0.3">
      <c r="A232" s="9"/>
      <c r="B232" s="41"/>
      <c r="C232" s="41"/>
      <c r="D232" s="41"/>
      <c r="E232" s="41"/>
      <c r="F232" s="41"/>
      <c r="G232" s="41"/>
      <c r="H232" s="41"/>
      <c r="I232" s="41"/>
      <c r="J232" s="41"/>
      <c r="L232" s="38"/>
      <c r="M232" s="38"/>
      <c r="N232" s="38"/>
      <c r="O232" s="38"/>
      <c r="P232" s="9"/>
      <c r="Q232" s="9"/>
      <c r="R232" s="9"/>
      <c r="S232" s="9"/>
      <c r="T232" s="9"/>
      <c r="U232" s="9"/>
      <c r="V232" s="9"/>
      <c r="W232" s="9"/>
      <c r="X232" s="9"/>
      <c r="Y232" s="9"/>
      <c r="Z232" s="9"/>
    </row>
    <row r="233" spans="1:26" s="11" customFormat="1" ht="14.25" hidden="1" customHeight="1" x14ac:dyDescent="0.3">
      <c r="A233" s="9"/>
      <c r="B233" s="41"/>
      <c r="C233" s="41"/>
      <c r="D233" s="41"/>
      <c r="E233" s="41"/>
      <c r="F233" s="41"/>
      <c r="G233" s="41"/>
      <c r="H233" s="41"/>
      <c r="I233" s="41"/>
      <c r="J233" s="41"/>
      <c r="L233" s="38"/>
      <c r="M233" s="38"/>
      <c r="N233" s="38"/>
      <c r="O233" s="38"/>
      <c r="P233" s="9"/>
      <c r="Q233" s="9"/>
      <c r="R233" s="9"/>
      <c r="S233" s="9"/>
      <c r="T233" s="9"/>
      <c r="U233" s="9"/>
      <c r="V233" s="9"/>
      <c r="W233" s="9"/>
      <c r="X233" s="9"/>
      <c r="Y233" s="9"/>
      <c r="Z233" s="9"/>
    </row>
    <row r="234" spans="1:26" s="11" customFormat="1" ht="14.25" hidden="1" customHeight="1" x14ac:dyDescent="0.3">
      <c r="A234" s="9"/>
      <c r="B234" s="41"/>
      <c r="C234" s="41"/>
      <c r="D234" s="41"/>
      <c r="E234" s="41"/>
      <c r="F234" s="41"/>
      <c r="G234" s="41"/>
      <c r="H234" s="41"/>
      <c r="I234" s="41"/>
      <c r="J234" s="41"/>
      <c r="L234" s="38"/>
      <c r="M234" s="38"/>
      <c r="N234" s="38"/>
      <c r="O234" s="38"/>
      <c r="P234" s="9"/>
      <c r="Q234" s="9"/>
      <c r="R234" s="9"/>
      <c r="S234" s="9"/>
      <c r="T234" s="9"/>
      <c r="U234" s="9"/>
      <c r="V234" s="9"/>
      <c r="W234" s="9"/>
      <c r="X234" s="9"/>
      <c r="Y234" s="9"/>
      <c r="Z234" s="9"/>
    </row>
    <row r="235" spans="1:26" s="11" customFormat="1" ht="14.25" hidden="1" customHeight="1" x14ac:dyDescent="0.3">
      <c r="A235" s="9"/>
      <c r="B235" s="42"/>
      <c r="C235" s="36"/>
      <c r="D235" s="37"/>
      <c r="E235" s="36"/>
      <c r="F235" s="36"/>
      <c r="G235" s="36"/>
      <c r="H235" s="36"/>
      <c r="I235" s="36"/>
      <c r="J235" s="36"/>
      <c r="L235" s="38"/>
      <c r="M235" s="38"/>
      <c r="N235" s="38"/>
      <c r="O235" s="38"/>
      <c r="P235" s="9"/>
      <c r="Q235" s="9"/>
      <c r="R235" s="9"/>
      <c r="S235" s="9"/>
      <c r="T235" s="9"/>
      <c r="U235" s="9"/>
      <c r="V235" s="9"/>
      <c r="W235" s="9"/>
      <c r="X235" s="9"/>
      <c r="Y235" s="9"/>
      <c r="Z235" s="9"/>
    </row>
    <row r="236" spans="1:26" s="11" customFormat="1" ht="14.25" hidden="1" customHeight="1" x14ac:dyDescent="0.3">
      <c r="A236" s="9"/>
      <c r="B236" s="43" t="s">
        <v>49</v>
      </c>
      <c r="C236" s="154"/>
      <c r="D236" s="154"/>
      <c r="E236" s="154"/>
      <c r="F236" s="154"/>
      <c r="G236" s="154"/>
      <c r="H236" s="44"/>
      <c r="I236" s="44"/>
      <c r="J236" s="44"/>
      <c r="L236" s="38"/>
      <c r="M236" s="38"/>
      <c r="N236" s="38"/>
      <c r="O236" s="38"/>
      <c r="P236" s="9"/>
      <c r="Q236" s="9"/>
      <c r="R236" s="9"/>
      <c r="S236" s="9"/>
      <c r="T236" s="9"/>
      <c r="U236" s="9"/>
      <c r="V236" s="9"/>
      <c r="W236" s="9"/>
      <c r="X236" s="9"/>
      <c r="Y236" s="9"/>
      <c r="Z236" s="9"/>
    </row>
    <row r="237" spans="1:26" s="11" customFormat="1" ht="14.25" hidden="1" customHeight="1" x14ac:dyDescent="0.3">
      <c r="A237" s="9"/>
      <c r="B237" s="45" t="s">
        <v>17</v>
      </c>
      <c r="C237" s="46"/>
      <c r="D237" s="47"/>
      <c r="E237" s="48"/>
      <c r="F237" s="48"/>
      <c r="G237" s="48"/>
      <c r="H237" s="49"/>
      <c r="I237" s="49"/>
      <c r="J237" s="49"/>
      <c r="L237" s="38"/>
      <c r="M237" s="38"/>
      <c r="N237" s="38"/>
      <c r="O237" s="38"/>
      <c r="P237" s="9"/>
      <c r="Q237" s="9"/>
      <c r="R237" s="9"/>
      <c r="S237" s="9"/>
      <c r="T237" s="9"/>
      <c r="U237" s="9"/>
      <c r="V237" s="9"/>
      <c r="W237" s="9"/>
      <c r="X237" s="9"/>
      <c r="Y237" s="9"/>
      <c r="Z237" s="9"/>
    </row>
    <row r="238" spans="1:26" s="11" customFormat="1" ht="14.25" hidden="1" customHeight="1" x14ac:dyDescent="0.3">
      <c r="A238" s="9"/>
      <c r="B238" s="50"/>
      <c r="C238" s="51"/>
      <c r="D238" s="51"/>
      <c r="E238" s="51"/>
      <c r="F238" s="51"/>
      <c r="G238" s="51"/>
      <c r="H238" s="51"/>
      <c r="I238" s="51"/>
      <c r="J238" s="51"/>
      <c r="L238" s="38"/>
      <c r="M238" s="38"/>
      <c r="N238" s="38"/>
      <c r="O238" s="38"/>
      <c r="P238" s="9"/>
      <c r="Q238" s="9"/>
      <c r="R238" s="9"/>
      <c r="S238" s="9"/>
      <c r="T238" s="9"/>
      <c r="U238" s="9"/>
      <c r="V238" s="9"/>
      <c r="W238" s="9"/>
      <c r="X238" s="9"/>
      <c r="Y238" s="9"/>
      <c r="Z238" s="9"/>
    </row>
    <row r="239" spans="1:26" s="11" customFormat="1" ht="14.25" hidden="1" customHeight="1" x14ac:dyDescent="0.3">
      <c r="A239" s="9"/>
      <c r="B239" s="50"/>
      <c r="C239" s="51"/>
      <c r="D239" s="51"/>
      <c r="E239" s="51"/>
      <c r="F239" s="51"/>
      <c r="G239" s="51"/>
      <c r="H239" s="51"/>
      <c r="I239" s="51"/>
      <c r="J239" s="51"/>
      <c r="L239" s="38"/>
      <c r="M239" s="38"/>
      <c r="N239" s="38"/>
      <c r="O239" s="38"/>
      <c r="P239" s="9"/>
      <c r="Q239" s="9"/>
      <c r="R239" s="9"/>
      <c r="S239" s="9"/>
      <c r="T239" s="9"/>
      <c r="U239" s="9"/>
      <c r="V239" s="9"/>
      <c r="W239" s="9"/>
      <c r="X239" s="9"/>
      <c r="Y239" s="9"/>
      <c r="Z239" s="9"/>
    </row>
    <row r="240" spans="1:26" s="11" customFormat="1" ht="14.25" hidden="1" customHeight="1" x14ac:dyDescent="0.3">
      <c r="A240" s="9"/>
      <c r="B240" s="50"/>
      <c r="C240" s="51"/>
      <c r="D240" s="51"/>
      <c r="E240" s="51"/>
      <c r="F240" s="51"/>
      <c r="G240" s="51"/>
      <c r="H240" s="51"/>
      <c r="I240" s="51"/>
      <c r="J240" s="51"/>
      <c r="L240" s="38"/>
      <c r="M240" s="38"/>
      <c r="N240" s="38"/>
      <c r="O240" s="38"/>
      <c r="P240" s="9"/>
      <c r="Q240" s="9"/>
      <c r="R240" s="9"/>
      <c r="S240" s="9"/>
      <c r="T240" s="9"/>
      <c r="U240" s="9"/>
      <c r="V240" s="9"/>
      <c r="W240" s="9"/>
      <c r="X240" s="9"/>
      <c r="Y240" s="9"/>
      <c r="Z240" s="9"/>
    </row>
    <row r="241" spans="1:26" s="11" customFormat="1" ht="14.25" hidden="1" customHeight="1" x14ac:dyDescent="0.3">
      <c r="A241" s="9"/>
      <c r="B241" s="50"/>
      <c r="C241" s="51"/>
      <c r="D241" s="51"/>
      <c r="E241" s="51"/>
      <c r="F241" s="51"/>
      <c r="G241" s="51"/>
      <c r="H241" s="51"/>
      <c r="I241" s="51"/>
      <c r="J241" s="51"/>
      <c r="L241" s="38"/>
      <c r="M241" s="38"/>
      <c r="N241" s="38"/>
      <c r="O241" s="38"/>
      <c r="P241" s="9"/>
      <c r="Q241" s="9"/>
      <c r="R241" s="9"/>
      <c r="S241" s="9"/>
      <c r="T241" s="9"/>
      <c r="U241" s="9"/>
      <c r="V241" s="9"/>
      <c r="W241" s="9"/>
      <c r="X241" s="9"/>
      <c r="Y241" s="9"/>
      <c r="Z241" s="9"/>
    </row>
    <row r="242" spans="1:26" s="11" customFormat="1" ht="14.25" hidden="1" customHeight="1" x14ac:dyDescent="0.3">
      <c r="A242" s="9"/>
      <c r="B242" s="50"/>
      <c r="C242" s="51"/>
      <c r="D242" s="51"/>
      <c r="E242" s="51"/>
      <c r="F242" s="51"/>
      <c r="G242" s="51"/>
      <c r="H242" s="51"/>
      <c r="I242" s="51"/>
      <c r="J242" s="51"/>
      <c r="L242" s="38"/>
      <c r="M242" s="38"/>
      <c r="N242" s="38"/>
      <c r="O242" s="38"/>
      <c r="P242" s="9"/>
      <c r="Q242" s="9"/>
      <c r="R242" s="9"/>
      <c r="S242" s="9"/>
      <c r="T242" s="9"/>
      <c r="U242" s="9"/>
      <c r="V242" s="9"/>
      <c r="W242" s="9"/>
      <c r="X242" s="9"/>
      <c r="Y242" s="9"/>
      <c r="Z242" s="9"/>
    </row>
    <row r="243" spans="1:26" s="11" customFormat="1" ht="14.25" hidden="1" customHeight="1" x14ac:dyDescent="0.3">
      <c r="A243" s="9"/>
      <c r="B243" s="50"/>
      <c r="C243" s="51"/>
      <c r="D243" s="51"/>
      <c r="E243" s="51"/>
      <c r="F243" s="51"/>
      <c r="G243" s="51"/>
      <c r="H243" s="51"/>
      <c r="I243" s="51"/>
      <c r="J243" s="51"/>
      <c r="L243" s="38"/>
      <c r="M243" s="38"/>
      <c r="N243" s="38"/>
      <c r="O243" s="38"/>
      <c r="P243" s="9"/>
      <c r="Q243" s="9"/>
      <c r="R243" s="9"/>
      <c r="S243" s="9"/>
      <c r="T243" s="9"/>
      <c r="U243" s="9"/>
      <c r="V243" s="9"/>
      <c r="W243" s="9"/>
      <c r="X243" s="9"/>
      <c r="Y243" s="9"/>
      <c r="Z243" s="9"/>
    </row>
    <row r="244" spans="1:26" s="11" customFormat="1" ht="14.25" hidden="1" customHeight="1" x14ac:dyDescent="0.3">
      <c r="A244" s="9"/>
      <c r="B244" s="50"/>
      <c r="C244" s="51"/>
      <c r="D244" s="51"/>
      <c r="E244" s="51"/>
      <c r="F244" s="51"/>
      <c r="G244" s="51"/>
      <c r="H244" s="51"/>
      <c r="I244" s="51"/>
      <c r="J244" s="51"/>
      <c r="L244" s="38"/>
      <c r="M244" s="38"/>
      <c r="N244" s="38"/>
      <c r="O244" s="38"/>
      <c r="P244" s="9"/>
      <c r="Q244" s="9"/>
      <c r="R244" s="9"/>
      <c r="S244" s="9"/>
      <c r="T244" s="9"/>
      <c r="U244" s="9"/>
      <c r="V244" s="9"/>
      <c r="W244" s="9"/>
      <c r="X244" s="9"/>
      <c r="Y244" s="9"/>
      <c r="Z244" s="9"/>
    </row>
    <row r="245" spans="1:26" s="11" customFormat="1" ht="14.25" hidden="1" customHeight="1" x14ac:dyDescent="0.3">
      <c r="A245" s="9"/>
      <c r="B245" s="50"/>
      <c r="C245" s="51"/>
      <c r="D245" s="51"/>
      <c r="E245" s="51"/>
      <c r="F245" s="51"/>
      <c r="G245" s="51"/>
      <c r="H245" s="51"/>
      <c r="I245" s="51"/>
      <c r="J245" s="51"/>
      <c r="L245" s="38"/>
      <c r="M245" s="38"/>
      <c r="N245" s="38"/>
      <c r="O245" s="38"/>
      <c r="P245" s="9"/>
      <c r="Q245" s="9"/>
      <c r="R245" s="9"/>
      <c r="S245" s="9"/>
      <c r="T245" s="9"/>
      <c r="U245" s="9"/>
      <c r="V245" s="9"/>
      <c r="W245" s="9"/>
      <c r="X245" s="9"/>
      <c r="Y245" s="9"/>
      <c r="Z245" s="9"/>
    </row>
    <row r="246" spans="1:26" s="11" customFormat="1" ht="14.25" hidden="1" customHeight="1" x14ac:dyDescent="0.3">
      <c r="A246" s="9"/>
      <c r="B246" s="50"/>
      <c r="C246" s="51"/>
      <c r="D246" s="51"/>
      <c r="E246" s="51"/>
      <c r="F246" s="51"/>
      <c r="G246" s="51"/>
      <c r="H246" s="51"/>
      <c r="I246" s="51"/>
      <c r="J246" s="51"/>
      <c r="L246" s="38"/>
      <c r="M246" s="38"/>
      <c r="N246" s="38"/>
      <c r="O246" s="38"/>
      <c r="P246" s="9"/>
      <c r="Q246" s="9"/>
      <c r="R246" s="9"/>
      <c r="S246" s="9"/>
      <c r="T246" s="9"/>
      <c r="U246" s="9"/>
      <c r="V246" s="9"/>
      <c r="W246" s="9"/>
      <c r="X246" s="9"/>
      <c r="Y246" s="9"/>
      <c r="Z246" s="9"/>
    </row>
    <row r="247" spans="1:26" s="11" customFormat="1" ht="14.25" hidden="1" customHeight="1" x14ac:dyDescent="0.3">
      <c r="A247" s="9"/>
      <c r="B247" s="50"/>
      <c r="C247" s="51"/>
      <c r="D247" s="51"/>
      <c r="E247" s="51"/>
      <c r="F247" s="51"/>
      <c r="G247" s="51"/>
      <c r="H247" s="51"/>
      <c r="I247" s="51"/>
      <c r="J247" s="51"/>
      <c r="L247" s="38"/>
      <c r="M247" s="38"/>
      <c r="N247" s="38"/>
      <c r="O247" s="38"/>
      <c r="P247" s="9"/>
      <c r="Q247" s="9"/>
      <c r="R247" s="9"/>
      <c r="S247" s="9"/>
      <c r="T247" s="9"/>
      <c r="U247" s="9"/>
      <c r="V247" s="9"/>
      <c r="W247" s="9"/>
      <c r="X247" s="9"/>
      <c r="Y247" s="9"/>
      <c r="Z247" s="9"/>
    </row>
    <row r="248" spans="1:26" s="11" customFormat="1" ht="14.25" hidden="1" customHeight="1" x14ac:dyDescent="0.3">
      <c r="A248" s="9"/>
      <c r="B248" s="50"/>
      <c r="C248" s="51"/>
      <c r="D248" s="51"/>
      <c r="E248" s="51"/>
      <c r="F248" s="51"/>
      <c r="G248" s="51"/>
      <c r="H248" s="51"/>
      <c r="I248" s="51"/>
      <c r="J248" s="51"/>
      <c r="L248" s="38"/>
      <c r="M248" s="38"/>
      <c r="N248" s="38"/>
      <c r="O248" s="38"/>
      <c r="P248" s="9"/>
      <c r="Q248" s="9"/>
      <c r="R248" s="9"/>
      <c r="S248" s="9"/>
      <c r="T248" s="9"/>
      <c r="U248" s="9"/>
      <c r="V248" s="9"/>
      <c r="W248" s="9"/>
      <c r="X248" s="9"/>
      <c r="Y248" s="9"/>
      <c r="Z248" s="9"/>
    </row>
    <row r="249" spans="1:26" s="11" customFormat="1" ht="14.25" hidden="1" customHeight="1" x14ac:dyDescent="0.3">
      <c r="A249" s="9"/>
      <c r="B249" s="50"/>
      <c r="C249" s="51"/>
      <c r="D249" s="51"/>
      <c r="E249" s="51"/>
      <c r="F249" s="51"/>
      <c r="G249" s="51"/>
      <c r="H249" s="51"/>
      <c r="I249" s="51"/>
      <c r="J249" s="51"/>
      <c r="L249" s="38"/>
      <c r="M249" s="38"/>
      <c r="N249" s="38"/>
      <c r="O249" s="38"/>
      <c r="P249" s="9"/>
      <c r="Q249" s="9"/>
      <c r="R249" s="9"/>
      <c r="S249" s="9"/>
      <c r="T249" s="9"/>
      <c r="U249" s="9"/>
      <c r="V249" s="9"/>
      <c r="W249" s="9"/>
      <c r="X249" s="9"/>
      <c r="Y249" s="9"/>
      <c r="Z249" s="9"/>
    </row>
    <row r="250" spans="1:26" s="11" customFormat="1" ht="14.25" hidden="1" customHeight="1" x14ac:dyDescent="0.3">
      <c r="A250" s="9"/>
      <c r="B250" s="50"/>
      <c r="C250" s="51"/>
      <c r="D250" s="51"/>
      <c r="E250" s="51"/>
      <c r="F250" s="51"/>
      <c r="G250" s="51"/>
      <c r="H250" s="51"/>
      <c r="I250" s="51"/>
      <c r="J250" s="51"/>
      <c r="L250" s="38"/>
      <c r="M250" s="38"/>
      <c r="N250" s="38"/>
      <c r="O250" s="38"/>
      <c r="P250" s="9"/>
      <c r="Q250" s="9"/>
      <c r="R250" s="9"/>
      <c r="S250" s="9"/>
      <c r="T250" s="9"/>
      <c r="U250" s="9"/>
      <c r="V250" s="9"/>
      <c r="W250" s="9"/>
      <c r="X250" s="9"/>
      <c r="Y250" s="9"/>
      <c r="Z250" s="9"/>
    </row>
    <row r="251" spans="1:26" s="11" customFormat="1" ht="14.25" hidden="1" customHeight="1" x14ac:dyDescent="0.3">
      <c r="A251" s="9"/>
      <c r="B251" s="50"/>
      <c r="C251" s="51"/>
      <c r="D251" s="51"/>
      <c r="E251" s="51"/>
      <c r="F251" s="51"/>
      <c r="G251" s="51"/>
      <c r="H251" s="51"/>
      <c r="I251" s="51"/>
      <c r="J251" s="51"/>
      <c r="L251" s="38"/>
      <c r="M251" s="38"/>
      <c r="N251" s="38"/>
      <c r="O251" s="38"/>
      <c r="P251" s="9"/>
      <c r="Q251" s="9"/>
      <c r="R251" s="9"/>
      <c r="S251" s="9"/>
      <c r="T251" s="9"/>
      <c r="U251" s="9"/>
      <c r="V251" s="9"/>
      <c r="W251" s="9"/>
      <c r="X251" s="9"/>
      <c r="Y251" s="9"/>
      <c r="Z251" s="9"/>
    </row>
    <row r="252" spans="1:26" s="11" customFormat="1" ht="14.25" hidden="1" customHeight="1" x14ac:dyDescent="0.3">
      <c r="A252" s="9"/>
      <c r="B252" s="50"/>
      <c r="C252" s="51"/>
      <c r="D252" s="51"/>
      <c r="E252" s="51"/>
      <c r="F252" s="51"/>
      <c r="G252" s="51"/>
      <c r="H252" s="51"/>
      <c r="I252" s="51"/>
      <c r="J252" s="51"/>
      <c r="L252" s="38"/>
      <c r="M252" s="38"/>
      <c r="N252" s="38"/>
      <c r="O252" s="38"/>
      <c r="P252" s="9"/>
      <c r="Q252" s="9"/>
      <c r="R252" s="9"/>
      <c r="S252" s="9"/>
      <c r="T252" s="9"/>
      <c r="U252" s="9"/>
      <c r="V252" s="9"/>
      <c r="W252" s="9"/>
      <c r="X252" s="9"/>
      <c r="Y252" s="9"/>
      <c r="Z252" s="9"/>
    </row>
    <row r="253" spans="1:26" s="11" customFormat="1" ht="14.25" hidden="1" customHeight="1" x14ac:dyDescent="0.3">
      <c r="A253" s="9"/>
      <c r="B253" s="50"/>
      <c r="C253" s="51"/>
      <c r="D253" s="51"/>
      <c r="E253" s="51"/>
      <c r="F253" s="51"/>
      <c r="G253" s="51"/>
      <c r="H253" s="51"/>
      <c r="I253" s="51"/>
      <c r="J253" s="51"/>
      <c r="L253" s="38"/>
      <c r="M253" s="38"/>
      <c r="N253" s="38"/>
      <c r="O253" s="38"/>
      <c r="P253" s="9"/>
      <c r="Q253" s="9"/>
      <c r="R253" s="9"/>
      <c r="S253" s="9"/>
      <c r="T253" s="9"/>
      <c r="U253" s="9"/>
      <c r="V253" s="9"/>
      <c r="W253" s="9"/>
      <c r="X253" s="9"/>
      <c r="Y253" s="9"/>
      <c r="Z253" s="9"/>
    </row>
    <row r="254" spans="1:26" s="11" customFormat="1" ht="14.25" hidden="1" customHeight="1" x14ac:dyDescent="0.3">
      <c r="A254" s="9"/>
      <c r="B254" s="50"/>
      <c r="C254" s="51"/>
      <c r="D254" s="51"/>
      <c r="E254" s="51"/>
      <c r="F254" s="51"/>
      <c r="G254" s="51"/>
      <c r="H254" s="51"/>
      <c r="I254" s="51"/>
      <c r="J254" s="51"/>
      <c r="L254" s="38"/>
      <c r="M254" s="38"/>
      <c r="N254" s="38"/>
      <c r="O254" s="38"/>
      <c r="P254" s="9"/>
      <c r="Q254" s="9"/>
      <c r="R254" s="9"/>
      <c r="S254" s="9"/>
      <c r="T254" s="9"/>
      <c r="U254" s="9"/>
      <c r="V254" s="9"/>
      <c r="W254" s="9"/>
      <c r="X254" s="9"/>
      <c r="Y254" s="9"/>
      <c r="Z254" s="9"/>
    </row>
    <row r="255" spans="1:26" s="11" customFormat="1" ht="14.25" hidden="1" customHeight="1" x14ac:dyDescent="0.3">
      <c r="A255" s="9"/>
      <c r="B255" s="50"/>
      <c r="C255" s="51"/>
      <c r="D255" s="51"/>
      <c r="E255" s="51"/>
      <c r="F255" s="51"/>
      <c r="G255" s="51"/>
      <c r="H255" s="51"/>
      <c r="I255" s="51"/>
      <c r="J255" s="51"/>
      <c r="L255" s="38"/>
      <c r="M255" s="38"/>
      <c r="N255" s="38"/>
      <c r="O255" s="38"/>
      <c r="P255" s="9"/>
      <c r="Q255" s="9"/>
      <c r="R255" s="9"/>
      <c r="S255" s="9"/>
      <c r="T255" s="9"/>
      <c r="U255" s="9"/>
      <c r="V255" s="9"/>
      <c r="W255" s="9"/>
      <c r="X255" s="9"/>
      <c r="Y255" s="9"/>
      <c r="Z255" s="9"/>
    </row>
    <row r="256" spans="1:26" s="11" customFormat="1" ht="14.25" hidden="1" customHeight="1" x14ac:dyDescent="0.3">
      <c r="A256" s="9"/>
      <c r="B256" s="50"/>
      <c r="C256" s="51"/>
      <c r="D256" s="51"/>
      <c r="E256" s="51"/>
      <c r="F256" s="51"/>
      <c r="G256" s="51"/>
      <c r="H256" s="51"/>
      <c r="I256" s="51"/>
      <c r="J256" s="51"/>
      <c r="L256" s="38"/>
      <c r="M256" s="38"/>
      <c r="N256" s="38"/>
      <c r="O256" s="38"/>
      <c r="P256" s="9"/>
      <c r="Q256" s="9"/>
      <c r="R256" s="9"/>
      <c r="S256" s="9"/>
      <c r="T256" s="9"/>
      <c r="U256" s="9"/>
      <c r="V256" s="9"/>
      <c r="W256" s="9"/>
      <c r="X256" s="9"/>
      <c r="Y256" s="9"/>
      <c r="Z256" s="9"/>
    </row>
    <row r="257" spans="1:26" s="11" customFormat="1" ht="14.25" hidden="1" customHeight="1" x14ac:dyDescent="0.3">
      <c r="A257" s="9"/>
      <c r="B257" s="50"/>
      <c r="C257" s="51"/>
      <c r="D257" s="51"/>
      <c r="E257" s="51"/>
      <c r="F257" s="51"/>
      <c r="G257" s="51"/>
      <c r="H257" s="51"/>
      <c r="I257" s="51"/>
      <c r="J257" s="51"/>
      <c r="L257" s="38"/>
      <c r="M257" s="38"/>
      <c r="N257" s="38"/>
      <c r="O257" s="38"/>
      <c r="P257" s="9"/>
      <c r="Q257" s="9"/>
      <c r="R257" s="9"/>
      <c r="S257" s="9"/>
      <c r="T257" s="9"/>
      <c r="U257" s="9"/>
      <c r="V257" s="9"/>
      <c r="W257" s="9"/>
      <c r="X257" s="9"/>
      <c r="Y257" s="9"/>
      <c r="Z257" s="9"/>
    </row>
    <row r="258" spans="1:26" s="11" customFormat="1" ht="14.25" hidden="1" customHeight="1" x14ac:dyDescent="0.3">
      <c r="A258" s="9"/>
      <c r="B258" s="50"/>
      <c r="C258" s="51"/>
      <c r="D258" s="51"/>
      <c r="E258" s="51"/>
      <c r="F258" s="51"/>
      <c r="G258" s="51"/>
      <c r="H258" s="51"/>
      <c r="I258" s="51"/>
      <c r="J258" s="51"/>
      <c r="L258" s="38"/>
      <c r="M258" s="38"/>
      <c r="N258" s="38"/>
      <c r="O258" s="38"/>
      <c r="P258" s="9"/>
      <c r="Q258" s="9"/>
      <c r="R258" s="9"/>
      <c r="S258" s="9"/>
      <c r="T258" s="9"/>
      <c r="U258" s="9"/>
      <c r="V258" s="9"/>
      <c r="W258" s="9"/>
      <c r="X258" s="9"/>
      <c r="Y258" s="9"/>
      <c r="Z258" s="9"/>
    </row>
    <row r="259" spans="1:26" s="11" customFormat="1" ht="14.25" hidden="1" customHeight="1" x14ac:dyDescent="0.3">
      <c r="A259" s="9"/>
      <c r="B259" s="52"/>
      <c r="C259" s="53"/>
      <c r="D259" s="53"/>
      <c r="E259" s="53"/>
      <c r="F259" s="53"/>
      <c r="G259" s="53"/>
      <c r="H259" s="51"/>
      <c r="I259" s="51"/>
      <c r="J259" s="51"/>
      <c r="L259" s="38"/>
      <c r="M259" s="38"/>
      <c r="N259" s="38"/>
      <c r="O259" s="38"/>
      <c r="P259" s="9"/>
      <c r="Q259" s="9"/>
      <c r="R259" s="9"/>
      <c r="S259" s="9"/>
      <c r="T259" s="9"/>
      <c r="U259" s="9"/>
      <c r="V259" s="9"/>
      <c r="W259" s="9"/>
      <c r="X259" s="9"/>
      <c r="Y259" s="9"/>
      <c r="Z259" s="9"/>
    </row>
    <row r="260" spans="1:26" s="11" customFormat="1" ht="14.25" hidden="1" customHeight="1" x14ac:dyDescent="0.3">
      <c r="A260" s="9"/>
      <c r="B260" s="33"/>
      <c r="C260" s="54"/>
      <c r="D260" s="55"/>
      <c r="E260" s="54"/>
      <c r="F260" s="54"/>
      <c r="G260" s="54"/>
      <c r="H260" s="36"/>
      <c r="I260" s="36"/>
      <c r="J260" s="36"/>
      <c r="L260" s="38"/>
      <c r="M260" s="38"/>
      <c r="N260" s="38"/>
      <c r="O260" s="38"/>
      <c r="P260" s="9"/>
      <c r="Q260" s="9"/>
      <c r="R260" s="9"/>
      <c r="S260" s="9"/>
      <c r="T260" s="9"/>
      <c r="U260" s="9"/>
      <c r="V260" s="9"/>
      <c r="W260" s="9"/>
      <c r="X260" s="9"/>
      <c r="Y260" s="9"/>
      <c r="Z260" s="9"/>
    </row>
    <row r="261" spans="1:26" s="11" customFormat="1" ht="14.25" hidden="1" customHeight="1" x14ac:dyDescent="0.3">
      <c r="A261" s="9"/>
      <c r="B261" s="35"/>
      <c r="C261" s="36"/>
      <c r="D261" s="37"/>
      <c r="E261" s="36"/>
      <c r="F261" s="36"/>
      <c r="G261" s="36"/>
      <c r="H261" s="36"/>
      <c r="I261" s="36"/>
      <c r="J261" s="36"/>
      <c r="L261" s="38"/>
      <c r="M261" s="38"/>
      <c r="N261" s="38"/>
      <c r="O261" s="38"/>
      <c r="P261" s="9"/>
      <c r="Q261" s="9"/>
      <c r="R261" s="9"/>
      <c r="S261" s="9"/>
      <c r="T261" s="9"/>
      <c r="U261" s="9"/>
      <c r="V261" s="9"/>
      <c r="W261" s="9"/>
      <c r="X261" s="9"/>
      <c r="Y261" s="9"/>
      <c r="Z261" s="9"/>
    </row>
    <row r="262" spans="1:26" s="11" customFormat="1" ht="14.25" hidden="1" customHeight="1" x14ac:dyDescent="0.3">
      <c r="A262" s="9"/>
      <c r="B262" s="10"/>
      <c r="D262" s="12"/>
      <c r="L262" s="38"/>
      <c r="M262" s="38"/>
      <c r="N262" s="38"/>
      <c r="O262" s="38"/>
      <c r="P262" s="9"/>
      <c r="Q262" s="9"/>
      <c r="R262" s="9"/>
      <c r="S262" s="9"/>
      <c r="T262" s="9"/>
      <c r="U262" s="9"/>
      <c r="V262" s="9"/>
      <c r="W262" s="9"/>
      <c r="X262" s="9"/>
      <c r="Y262" s="9"/>
      <c r="Z262" s="9"/>
    </row>
    <row r="263" spans="1:26" s="11" customFormat="1" ht="14.25" hidden="1" customHeight="1" x14ac:dyDescent="0.3">
      <c r="A263" s="9"/>
      <c r="B263" s="10"/>
      <c r="D263" s="12"/>
      <c r="L263" s="38"/>
      <c r="M263" s="38"/>
      <c r="N263" s="38"/>
      <c r="O263" s="38"/>
      <c r="P263" s="9"/>
      <c r="Q263" s="9"/>
      <c r="R263" s="9"/>
      <c r="S263" s="9"/>
      <c r="T263" s="9"/>
      <c r="U263" s="9"/>
      <c r="V263" s="9"/>
      <c r="W263" s="9"/>
      <c r="X263" s="9"/>
      <c r="Y263" s="9"/>
      <c r="Z263" s="9"/>
    </row>
    <row r="264" spans="1:26" s="11" customFormat="1" ht="14.25" hidden="1" customHeight="1" x14ac:dyDescent="0.3">
      <c r="A264" s="9"/>
      <c r="B264" s="10"/>
      <c r="D264" s="12"/>
      <c r="L264" s="38"/>
      <c r="M264" s="38"/>
      <c r="N264" s="38"/>
      <c r="O264" s="38"/>
      <c r="P264" s="9"/>
      <c r="Q264" s="9"/>
      <c r="R264" s="9"/>
      <c r="S264" s="9"/>
      <c r="T264" s="9"/>
      <c r="U264" s="9"/>
      <c r="V264" s="9"/>
      <c r="W264" s="9"/>
      <c r="X264" s="9"/>
      <c r="Y264" s="9"/>
      <c r="Z264" s="9"/>
    </row>
    <row r="265" spans="1:26" s="11" customFormat="1" ht="14.25" hidden="1" customHeight="1" x14ac:dyDescent="0.3">
      <c r="A265" s="9"/>
      <c r="B265" s="10"/>
      <c r="D265" s="12"/>
      <c r="L265" s="38"/>
      <c r="M265" s="38"/>
      <c r="N265" s="38"/>
      <c r="O265" s="38"/>
      <c r="P265" s="9"/>
      <c r="Q265" s="9"/>
      <c r="R265" s="9"/>
      <c r="S265" s="9"/>
      <c r="T265" s="9"/>
      <c r="U265" s="9"/>
      <c r="V265" s="9"/>
      <c r="W265" s="9"/>
      <c r="X265" s="9"/>
      <c r="Y265" s="9"/>
      <c r="Z265" s="9"/>
    </row>
    <row r="266" spans="1:26" s="11" customFormat="1" ht="14.25" hidden="1" customHeight="1" x14ac:dyDescent="0.3">
      <c r="A266" s="9"/>
      <c r="B266" s="10"/>
      <c r="D266" s="12"/>
      <c r="L266" s="38"/>
      <c r="M266" s="38"/>
      <c r="N266" s="38"/>
      <c r="O266" s="38"/>
      <c r="P266" s="9"/>
      <c r="Q266" s="9"/>
      <c r="R266" s="9"/>
      <c r="S266" s="9"/>
      <c r="T266" s="9"/>
      <c r="U266" s="9"/>
      <c r="V266" s="9"/>
      <c r="W266" s="9"/>
      <c r="X266" s="9"/>
      <c r="Y266" s="9"/>
      <c r="Z266" s="9"/>
    </row>
    <row r="267" spans="1:26" s="11" customFormat="1" ht="14.25" hidden="1" customHeight="1" x14ac:dyDescent="0.3">
      <c r="A267" s="9"/>
      <c r="B267" s="10"/>
      <c r="D267" s="12"/>
      <c r="L267" s="38"/>
      <c r="M267" s="38"/>
      <c r="N267" s="38"/>
      <c r="O267" s="38"/>
      <c r="P267" s="9"/>
      <c r="Q267" s="9"/>
      <c r="R267" s="9"/>
      <c r="S267" s="9"/>
      <c r="T267" s="9"/>
      <c r="U267" s="9"/>
      <c r="V267" s="9"/>
      <c r="W267" s="9"/>
      <c r="X267" s="9"/>
      <c r="Y267" s="9"/>
      <c r="Z267" s="9"/>
    </row>
    <row r="268" spans="1:26" s="11" customFormat="1" ht="14.25" hidden="1" customHeight="1" x14ac:dyDescent="0.3">
      <c r="A268" s="9"/>
      <c r="B268" s="10"/>
      <c r="D268" s="12"/>
      <c r="L268" s="38"/>
      <c r="M268" s="38"/>
      <c r="N268" s="38"/>
      <c r="O268" s="38"/>
      <c r="P268" s="9"/>
      <c r="Q268" s="9"/>
      <c r="R268" s="9"/>
      <c r="S268" s="9"/>
      <c r="T268" s="9"/>
      <c r="U268" s="9"/>
      <c r="V268" s="9"/>
      <c r="W268" s="9"/>
      <c r="X268" s="9"/>
      <c r="Y268" s="9"/>
      <c r="Z268" s="9"/>
    </row>
    <row r="269" spans="1:26" s="11" customFormat="1" ht="14.25" hidden="1" customHeight="1" x14ac:dyDescent="0.3">
      <c r="A269" s="9"/>
      <c r="B269" s="10"/>
      <c r="D269" s="12"/>
      <c r="L269" s="38"/>
      <c r="M269" s="38"/>
      <c r="N269" s="38"/>
      <c r="O269" s="38"/>
      <c r="P269" s="9"/>
      <c r="Q269" s="9"/>
      <c r="R269" s="9"/>
      <c r="S269" s="9"/>
      <c r="T269" s="9"/>
      <c r="U269" s="9"/>
      <c r="V269" s="9"/>
      <c r="W269" s="9"/>
      <c r="X269" s="9"/>
      <c r="Y269" s="9"/>
      <c r="Z269" s="9"/>
    </row>
    <row r="270" spans="1:26" s="11" customFormat="1" ht="14.25" hidden="1" customHeight="1" x14ac:dyDescent="0.3">
      <c r="A270" s="9"/>
      <c r="B270" s="10"/>
      <c r="D270" s="12"/>
      <c r="L270" s="38"/>
      <c r="M270" s="38"/>
      <c r="N270" s="38"/>
      <c r="O270" s="38"/>
      <c r="P270" s="9"/>
      <c r="Q270" s="9"/>
      <c r="R270" s="9"/>
      <c r="S270" s="9"/>
      <c r="T270" s="9"/>
      <c r="U270" s="9"/>
      <c r="V270" s="9"/>
      <c r="W270" s="9"/>
      <c r="X270" s="9"/>
      <c r="Y270" s="9"/>
      <c r="Z270" s="9"/>
    </row>
    <row r="271" spans="1:26" s="11" customFormat="1" ht="14.25" hidden="1" customHeight="1" x14ac:dyDescent="0.3">
      <c r="A271" s="9"/>
      <c r="B271" s="10"/>
      <c r="D271" s="12"/>
      <c r="L271" s="38"/>
      <c r="M271" s="38"/>
      <c r="N271" s="38"/>
      <c r="O271" s="38"/>
      <c r="P271" s="9"/>
      <c r="Q271" s="9"/>
      <c r="R271" s="9"/>
      <c r="S271" s="9"/>
      <c r="T271" s="9"/>
      <c r="U271" s="9"/>
      <c r="V271" s="9"/>
      <c r="W271" s="9"/>
      <c r="X271" s="9"/>
      <c r="Y271" s="9"/>
      <c r="Z271" s="9"/>
    </row>
    <row r="272" spans="1:26" s="11" customFormat="1" ht="14.25" hidden="1" customHeight="1" x14ac:dyDescent="0.3">
      <c r="A272" s="9"/>
      <c r="B272" s="10"/>
      <c r="D272" s="12"/>
      <c r="L272" s="38"/>
      <c r="M272" s="38"/>
      <c r="N272" s="38"/>
      <c r="O272" s="38"/>
      <c r="P272" s="9"/>
      <c r="Q272" s="9"/>
      <c r="R272" s="9"/>
      <c r="S272" s="9"/>
      <c r="T272" s="9"/>
      <c r="U272" s="9"/>
      <c r="V272" s="9"/>
      <c r="W272" s="9"/>
      <c r="X272" s="9"/>
      <c r="Y272" s="9"/>
      <c r="Z272" s="9"/>
    </row>
    <row r="273" spans="1:26" s="11" customFormat="1" ht="14.25" hidden="1" customHeight="1" x14ac:dyDescent="0.3">
      <c r="A273" s="9"/>
      <c r="B273" s="10"/>
      <c r="D273" s="12"/>
      <c r="L273" s="38"/>
      <c r="M273" s="38"/>
      <c r="N273" s="38"/>
      <c r="O273" s="38"/>
      <c r="P273" s="9"/>
      <c r="Q273" s="9"/>
      <c r="R273" s="9"/>
      <c r="S273" s="9"/>
      <c r="T273" s="9"/>
      <c r="U273" s="9"/>
      <c r="V273" s="9"/>
      <c r="W273" s="9"/>
      <c r="X273" s="9"/>
      <c r="Y273" s="9"/>
      <c r="Z273" s="9"/>
    </row>
    <row r="274" spans="1:26" s="11" customFormat="1" ht="14.25" hidden="1" customHeight="1" x14ac:dyDescent="0.3">
      <c r="A274" s="9"/>
      <c r="B274" s="10"/>
      <c r="D274" s="12"/>
      <c r="L274" s="38"/>
      <c r="M274" s="38"/>
      <c r="N274" s="38"/>
      <c r="O274" s="38"/>
      <c r="P274" s="9"/>
      <c r="Q274" s="9"/>
      <c r="R274" s="9"/>
      <c r="S274" s="9"/>
      <c r="T274" s="9"/>
      <c r="U274" s="9"/>
      <c r="V274" s="9"/>
      <c r="W274" s="9"/>
      <c r="X274" s="9"/>
      <c r="Y274" s="9"/>
      <c r="Z274" s="9"/>
    </row>
    <row r="275" spans="1:26" s="11" customFormat="1" ht="14.25" hidden="1" customHeight="1" x14ac:dyDescent="0.3">
      <c r="A275" s="9"/>
      <c r="B275" s="10"/>
      <c r="D275" s="12"/>
      <c r="L275" s="38"/>
      <c r="M275" s="38"/>
      <c r="N275" s="38"/>
      <c r="O275" s="38"/>
      <c r="P275" s="9"/>
      <c r="Q275" s="9"/>
      <c r="R275" s="9"/>
      <c r="S275" s="9"/>
      <c r="T275" s="9"/>
      <c r="U275" s="9"/>
      <c r="V275" s="9"/>
      <c r="W275" s="9"/>
      <c r="X275" s="9"/>
      <c r="Y275" s="9"/>
      <c r="Z275" s="9"/>
    </row>
    <row r="276" spans="1:26" s="11" customFormat="1" ht="14.25" hidden="1" customHeight="1" x14ac:dyDescent="0.3">
      <c r="A276" s="9"/>
      <c r="B276" s="10"/>
      <c r="D276" s="12"/>
      <c r="L276" s="38"/>
      <c r="M276" s="38"/>
      <c r="N276" s="38"/>
      <c r="O276" s="38"/>
      <c r="P276" s="9"/>
      <c r="Q276" s="9"/>
      <c r="R276" s="9"/>
      <c r="S276" s="9"/>
      <c r="T276" s="9"/>
      <c r="U276" s="9"/>
      <c r="V276" s="9"/>
      <c r="W276" s="9"/>
      <c r="X276" s="9"/>
      <c r="Y276" s="9"/>
      <c r="Z276" s="9"/>
    </row>
    <row r="277" spans="1:26" ht="14.25" hidden="1" customHeight="1" x14ac:dyDescent="0.3"/>
    <row r="278" spans="1:26" ht="14.25" hidden="1" customHeight="1" x14ac:dyDescent="0.3"/>
    <row r="279" spans="1:26" ht="14.25" hidden="1" customHeight="1" x14ac:dyDescent="0.3"/>
    <row r="280" spans="1:26" ht="14.25" hidden="1" customHeight="1" x14ac:dyDescent="0.3"/>
    <row r="281" spans="1:26" ht="14.25" hidden="1" customHeight="1" x14ac:dyDescent="0.3"/>
    <row r="282" spans="1:26" ht="14.25" hidden="1" customHeight="1" x14ac:dyDescent="0.3"/>
    <row r="283" spans="1:26" ht="14.25" hidden="1" customHeight="1" x14ac:dyDescent="0.3"/>
    <row r="284" spans="1:26" ht="14.25" hidden="1" customHeight="1" x14ac:dyDescent="0.3"/>
    <row r="285" spans="1:26" ht="14.25" hidden="1" customHeight="1" x14ac:dyDescent="0.3"/>
    <row r="286" spans="1:26" ht="14.25" hidden="1" customHeight="1" x14ac:dyDescent="0.3"/>
    <row r="287" spans="1:26" ht="14.25" hidden="1" customHeight="1" x14ac:dyDescent="0.3"/>
    <row r="288" spans="1:26" ht="14.25" hidden="1" customHeight="1" x14ac:dyDescent="0.3"/>
    <row r="289" ht="14.25" hidden="1" customHeight="1" x14ac:dyDescent="0.3"/>
    <row r="290" ht="14.25" hidden="1" customHeight="1" x14ac:dyDescent="0.3"/>
    <row r="291" ht="14.25" hidden="1" customHeight="1" x14ac:dyDescent="0.3"/>
    <row r="292" ht="14.25" hidden="1" customHeight="1" x14ac:dyDescent="0.3"/>
    <row r="293" ht="14.25" hidden="1" customHeight="1" x14ac:dyDescent="0.3"/>
    <row r="294" ht="14.25" hidden="1" customHeight="1" x14ac:dyDescent="0.3"/>
    <row r="295" ht="14.25" hidden="1" customHeight="1" x14ac:dyDescent="0.3"/>
    <row r="296" ht="14.25" hidden="1" customHeight="1" x14ac:dyDescent="0.3"/>
    <row r="297" ht="14.25" hidden="1" customHeight="1" x14ac:dyDescent="0.3"/>
    <row r="298" ht="14.25" hidden="1" customHeight="1" x14ac:dyDescent="0.3"/>
    <row r="299" ht="14.25" hidden="1" customHeight="1" x14ac:dyDescent="0.3"/>
    <row r="300" ht="14.25" hidden="1" customHeight="1" x14ac:dyDescent="0.3"/>
    <row r="301" ht="14.25" hidden="1" customHeight="1" x14ac:dyDescent="0.3"/>
    <row r="302" ht="14.25" hidden="1" customHeight="1" x14ac:dyDescent="0.3"/>
    <row r="303" ht="14.25" hidden="1" customHeight="1" x14ac:dyDescent="0.3"/>
    <row r="304" ht="14.25" hidden="1" customHeight="1" x14ac:dyDescent="0.3"/>
    <row r="305" ht="14.25" hidden="1" customHeight="1" x14ac:dyDescent="0.3"/>
    <row r="306" ht="14.25" hidden="1" customHeight="1" x14ac:dyDescent="0.3"/>
    <row r="307" ht="14.25" hidden="1" customHeight="1" x14ac:dyDescent="0.3"/>
    <row r="308" ht="14.25" hidden="1" customHeight="1" x14ac:dyDescent="0.3"/>
    <row r="309" ht="14.25" hidden="1" customHeight="1" x14ac:dyDescent="0.3"/>
    <row r="310" ht="14.25" hidden="1" customHeight="1" x14ac:dyDescent="0.3"/>
    <row r="311" ht="14.25" hidden="1" customHeight="1" x14ac:dyDescent="0.3"/>
    <row r="312" ht="14.25" hidden="1" customHeight="1" x14ac:dyDescent="0.3"/>
    <row r="313" ht="14.25" hidden="1" customHeight="1" x14ac:dyDescent="0.3"/>
    <row r="314" ht="14.25" hidden="1" customHeight="1" x14ac:dyDescent="0.3"/>
    <row r="315" ht="14.25" hidden="1" customHeight="1" x14ac:dyDescent="0.3"/>
    <row r="316" ht="14.25" hidden="1" customHeight="1" x14ac:dyDescent="0.3"/>
    <row r="317" ht="14.25" hidden="1" customHeight="1" x14ac:dyDescent="0.3"/>
    <row r="318" ht="14.25" hidden="1" customHeight="1" x14ac:dyDescent="0.3"/>
    <row r="319" ht="14.25" hidden="1" customHeight="1" x14ac:dyDescent="0.3"/>
    <row r="320" ht="14.25" hidden="1" customHeight="1" x14ac:dyDescent="0.3"/>
    <row r="321" ht="14.25" hidden="1" customHeight="1" x14ac:dyDescent="0.3"/>
    <row r="322" ht="14.25" hidden="1" customHeight="1" x14ac:dyDescent="0.3"/>
    <row r="323" ht="14.25" hidden="1" customHeight="1" x14ac:dyDescent="0.3"/>
    <row r="324" ht="14.25" hidden="1" customHeight="1" x14ac:dyDescent="0.3"/>
    <row r="325" ht="14.25" hidden="1" customHeight="1" x14ac:dyDescent="0.3"/>
    <row r="326" ht="14.25" hidden="1" customHeight="1" x14ac:dyDescent="0.3"/>
    <row r="327" ht="14.25" hidden="1" customHeight="1" x14ac:dyDescent="0.3"/>
    <row r="328" ht="14.25" hidden="1" customHeight="1" x14ac:dyDescent="0.3"/>
    <row r="329" ht="14.25" hidden="1" customHeight="1" x14ac:dyDescent="0.3"/>
    <row r="330" ht="14.25" hidden="1" customHeight="1" x14ac:dyDescent="0.3"/>
    <row r="331" ht="14.25" hidden="1" customHeight="1" x14ac:dyDescent="0.3"/>
    <row r="332" ht="14.25" hidden="1" customHeight="1" x14ac:dyDescent="0.3"/>
    <row r="333" ht="14.25" hidden="1" customHeight="1" x14ac:dyDescent="0.3"/>
    <row r="334" ht="14.25" hidden="1" customHeight="1" x14ac:dyDescent="0.3"/>
    <row r="335" ht="14.25" hidden="1" customHeight="1" x14ac:dyDescent="0.3"/>
    <row r="336" ht="14.25" hidden="1" customHeight="1" x14ac:dyDescent="0.3"/>
    <row r="337" ht="14.25" hidden="1" customHeight="1" x14ac:dyDescent="0.3"/>
    <row r="338" ht="14.25" hidden="1" customHeight="1" x14ac:dyDescent="0.3"/>
    <row r="339" ht="14.25" hidden="1" customHeight="1" x14ac:dyDescent="0.3"/>
    <row r="340" ht="14.25" hidden="1" customHeight="1" x14ac:dyDescent="0.3"/>
    <row r="341" ht="14.25" hidden="1" customHeight="1" x14ac:dyDescent="0.3"/>
    <row r="342" ht="14.25" hidden="1" customHeight="1" x14ac:dyDescent="0.3"/>
    <row r="343" ht="14.25" hidden="1" customHeight="1" x14ac:dyDescent="0.3"/>
    <row r="344" ht="14.25" hidden="1" customHeight="1" x14ac:dyDescent="0.3"/>
    <row r="345" ht="14.25" hidden="1" customHeight="1" x14ac:dyDescent="0.3"/>
    <row r="346" ht="14.25" hidden="1" customHeight="1" x14ac:dyDescent="0.3"/>
    <row r="347" ht="14.25" hidden="1" customHeight="1" x14ac:dyDescent="0.3"/>
    <row r="348" ht="14.25" hidden="1" customHeight="1" x14ac:dyDescent="0.3"/>
    <row r="349" ht="14.25" hidden="1" customHeight="1" x14ac:dyDescent="0.3"/>
    <row r="350" ht="14.25" hidden="1" customHeight="1" x14ac:dyDescent="0.3"/>
    <row r="351" ht="14.25" hidden="1" customHeight="1" x14ac:dyDescent="0.3"/>
    <row r="352" ht="14.25" hidden="1" customHeight="1" x14ac:dyDescent="0.3"/>
    <row r="353" ht="14.25" hidden="1" customHeight="1" x14ac:dyDescent="0.3"/>
    <row r="354" ht="14.25" hidden="1" customHeight="1" x14ac:dyDescent="0.3"/>
    <row r="355" ht="14.25" hidden="1" customHeight="1" x14ac:dyDescent="0.3"/>
    <row r="356" ht="14.25" hidden="1" customHeight="1" x14ac:dyDescent="0.3"/>
    <row r="357" ht="14.25" hidden="1" customHeight="1" x14ac:dyDescent="0.3"/>
    <row r="358" ht="14.25" hidden="1" customHeight="1" x14ac:dyDescent="0.3"/>
    <row r="359" ht="14.25" hidden="1" customHeight="1" x14ac:dyDescent="0.3"/>
    <row r="360" ht="14.25" hidden="1" customHeight="1" x14ac:dyDescent="0.3"/>
    <row r="361" ht="14.25" hidden="1" customHeight="1" x14ac:dyDescent="0.3"/>
    <row r="362" ht="14.25" hidden="1" customHeight="1" x14ac:dyDescent="0.3"/>
    <row r="363" ht="14.25" hidden="1" customHeight="1" x14ac:dyDescent="0.3"/>
    <row r="364" ht="14.25" hidden="1" customHeight="1" x14ac:dyDescent="0.3"/>
    <row r="365" ht="14.25" hidden="1" customHeight="1" x14ac:dyDescent="0.3"/>
    <row r="366" ht="14.25" hidden="1" customHeight="1" x14ac:dyDescent="0.3"/>
    <row r="367" ht="14.25" hidden="1" customHeight="1" x14ac:dyDescent="0.3"/>
    <row r="368" ht="14.25" hidden="1" customHeight="1" x14ac:dyDescent="0.3"/>
    <row r="369" ht="14.25" hidden="1" customHeight="1" x14ac:dyDescent="0.3"/>
    <row r="370" ht="14.25" hidden="1" customHeight="1" x14ac:dyDescent="0.3"/>
    <row r="371" ht="14.25" hidden="1" customHeight="1" x14ac:dyDescent="0.3"/>
    <row r="372" ht="14.25" hidden="1" customHeight="1" x14ac:dyDescent="0.3"/>
    <row r="373" ht="14.25" hidden="1" customHeight="1" x14ac:dyDescent="0.3"/>
    <row r="374" ht="14.25" hidden="1" customHeight="1" x14ac:dyDescent="0.3"/>
    <row r="375" ht="14.25" hidden="1" customHeight="1" x14ac:dyDescent="0.3"/>
    <row r="376" ht="14.25" hidden="1" customHeight="1" x14ac:dyDescent="0.3"/>
    <row r="377" ht="14.25" hidden="1" customHeight="1" x14ac:dyDescent="0.3"/>
    <row r="378" ht="14.25" hidden="1" customHeight="1" x14ac:dyDescent="0.3"/>
    <row r="379" ht="14.25" hidden="1" customHeight="1" x14ac:dyDescent="0.3"/>
    <row r="380" ht="14.25" hidden="1" customHeight="1" x14ac:dyDescent="0.3"/>
    <row r="381" ht="14.25" hidden="1" customHeight="1" x14ac:dyDescent="0.3"/>
    <row r="382" ht="14.25" hidden="1" customHeight="1" x14ac:dyDescent="0.3"/>
    <row r="383" ht="14.25" hidden="1" customHeight="1" x14ac:dyDescent="0.3"/>
    <row r="384" ht="14.25" hidden="1" customHeight="1" x14ac:dyDescent="0.3"/>
    <row r="385" ht="14.25" hidden="1" customHeight="1" x14ac:dyDescent="0.3"/>
    <row r="386" ht="14.25" hidden="1" customHeight="1" x14ac:dyDescent="0.3"/>
    <row r="387" ht="14.25" hidden="1" customHeight="1" x14ac:dyDescent="0.3"/>
    <row r="388" ht="14.25" hidden="1" customHeight="1" x14ac:dyDescent="0.3"/>
    <row r="389" ht="14.25" hidden="1" customHeight="1" x14ac:dyDescent="0.3"/>
    <row r="390" ht="14.25" hidden="1" customHeight="1" x14ac:dyDescent="0.3"/>
    <row r="391" ht="14.25" hidden="1" customHeight="1" x14ac:dyDescent="0.3"/>
    <row r="392" ht="14.25" hidden="1" customHeight="1" x14ac:dyDescent="0.3"/>
    <row r="393" ht="14.25" hidden="1" customHeight="1" x14ac:dyDescent="0.3"/>
    <row r="394" ht="14.25" hidden="1" customHeight="1" x14ac:dyDescent="0.3"/>
    <row r="395" ht="14.25" hidden="1" customHeight="1" x14ac:dyDescent="0.3"/>
    <row r="396" ht="14.25" hidden="1" customHeight="1" x14ac:dyDescent="0.3"/>
    <row r="397" ht="14.25" hidden="1" customHeight="1" x14ac:dyDescent="0.3"/>
    <row r="398" ht="14.25" hidden="1" customHeight="1" x14ac:dyDescent="0.3"/>
    <row r="399" ht="14.25" hidden="1" customHeight="1" x14ac:dyDescent="0.3"/>
    <row r="400" ht="14.25" hidden="1" customHeight="1" x14ac:dyDescent="0.3"/>
    <row r="401" ht="14.25" hidden="1" customHeight="1" x14ac:dyDescent="0.3"/>
    <row r="402" ht="14.25" hidden="1" customHeight="1" x14ac:dyDescent="0.3"/>
    <row r="403" ht="14.25" hidden="1" customHeight="1" x14ac:dyDescent="0.3"/>
    <row r="404" ht="14.25" hidden="1" customHeight="1" x14ac:dyDescent="0.3"/>
    <row r="405" ht="14.25" hidden="1" customHeight="1" x14ac:dyDescent="0.3"/>
    <row r="406" ht="14.25" hidden="1" customHeight="1" x14ac:dyDescent="0.3"/>
    <row r="407" ht="14.25" hidden="1" customHeight="1" x14ac:dyDescent="0.3"/>
    <row r="408" ht="14.25" hidden="1" customHeight="1" x14ac:dyDescent="0.3"/>
    <row r="409" ht="14.25" hidden="1" customHeight="1" x14ac:dyDescent="0.3"/>
    <row r="410" ht="14.25" hidden="1" customHeight="1" x14ac:dyDescent="0.3"/>
    <row r="411" ht="14.25" hidden="1" customHeight="1" x14ac:dyDescent="0.3"/>
    <row r="412" ht="14.25" hidden="1" customHeight="1" x14ac:dyDescent="0.3"/>
    <row r="413" ht="14.25" hidden="1" customHeight="1" x14ac:dyDescent="0.3"/>
    <row r="414" ht="14.25" hidden="1" customHeight="1" x14ac:dyDescent="0.3"/>
    <row r="415" ht="14.25" hidden="1" customHeight="1" x14ac:dyDescent="0.3"/>
    <row r="416" ht="14.25" hidden="1" customHeight="1" x14ac:dyDescent="0.3"/>
    <row r="417" ht="14.25" hidden="1" customHeight="1" x14ac:dyDescent="0.3"/>
    <row r="418" ht="14.25" hidden="1" customHeight="1" x14ac:dyDescent="0.3"/>
    <row r="419" ht="14.25" hidden="1" customHeight="1" x14ac:dyDescent="0.3"/>
    <row r="420" ht="14.25" hidden="1" customHeight="1" x14ac:dyDescent="0.3"/>
    <row r="421" ht="14.25" hidden="1" customHeight="1" x14ac:dyDescent="0.3"/>
    <row r="422" ht="14.25" hidden="1" customHeight="1" x14ac:dyDescent="0.3"/>
    <row r="423" ht="14.25" hidden="1" customHeight="1" x14ac:dyDescent="0.3"/>
    <row r="424" ht="14.25" hidden="1" customHeight="1" x14ac:dyDescent="0.3"/>
    <row r="425" ht="14.25" hidden="1" customHeight="1" x14ac:dyDescent="0.3"/>
    <row r="426" ht="14.25" hidden="1" customHeight="1" x14ac:dyDescent="0.3"/>
    <row r="427" ht="14.25" hidden="1" customHeight="1" x14ac:dyDescent="0.3"/>
    <row r="428" ht="14.25" hidden="1" customHeight="1" x14ac:dyDescent="0.3"/>
    <row r="429" ht="14.25" hidden="1" customHeight="1" x14ac:dyDescent="0.3"/>
    <row r="430" ht="14.25" hidden="1" customHeight="1" x14ac:dyDescent="0.3"/>
    <row r="431" ht="14.25" hidden="1" customHeight="1" x14ac:dyDescent="0.3"/>
    <row r="432" ht="14.25" hidden="1" customHeight="1" x14ac:dyDescent="0.3"/>
    <row r="433" ht="14.25" hidden="1" customHeight="1" x14ac:dyDescent="0.3"/>
    <row r="434" ht="14.25" hidden="1" customHeight="1" x14ac:dyDescent="0.3"/>
    <row r="435" ht="14.25" hidden="1" customHeight="1" x14ac:dyDescent="0.3"/>
    <row r="436" ht="14.25" hidden="1" customHeight="1" x14ac:dyDescent="0.3"/>
    <row r="437" ht="14.25" hidden="1" customHeight="1" x14ac:dyDescent="0.3"/>
    <row r="438" ht="14.25" hidden="1" customHeight="1" x14ac:dyDescent="0.3"/>
    <row r="439" ht="14.25" hidden="1" customHeight="1" x14ac:dyDescent="0.3"/>
    <row r="440" ht="14.25" hidden="1" customHeight="1" x14ac:dyDescent="0.3"/>
    <row r="441" ht="14.25" hidden="1" customHeight="1" x14ac:dyDescent="0.3"/>
    <row r="442" ht="14.25" hidden="1" customHeight="1" x14ac:dyDescent="0.3"/>
    <row r="443" ht="14.25" hidden="1" customHeight="1" x14ac:dyDescent="0.3"/>
    <row r="444" ht="14.25" hidden="1" customHeight="1" x14ac:dyDescent="0.3"/>
    <row r="445" ht="14.25" hidden="1" customHeight="1" x14ac:dyDescent="0.3"/>
    <row r="446" ht="14.25" hidden="1" customHeight="1" x14ac:dyDescent="0.3"/>
    <row r="447" ht="14.25" hidden="1" customHeight="1" x14ac:dyDescent="0.3"/>
    <row r="448" ht="14.25" hidden="1" customHeight="1" x14ac:dyDescent="0.3"/>
    <row r="449" ht="14.25" hidden="1" customHeight="1" x14ac:dyDescent="0.3"/>
    <row r="450" ht="14.25" hidden="1" customHeight="1" x14ac:dyDescent="0.3"/>
    <row r="451" ht="14.25" hidden="1" customHeight="1" x14ac:dyDescent="0.3"/>
    <row r="452" ht="14.25" hidden="1" customHeight="1" x14ac:dyDescent="0.3"/>
    <row r="453" ht="14.25" hidden="1" customHeight="1" x14ac:dyDescent="0.3"/>
    <row r="454" ht="14.25" hidden="1" customHeight="1" x14ac:dyDescent="0.3"/>
    <row r="455" ht="14.25" hidden="1" customHeight="1" x14ac:dyDescent="0.3"/>
    <row r="456" ht="14.25" hidden="1" customHeight="1" x14ac:dyDescent="0.3"/>
    <row r="457" ht="14.25" hidden="1" customHeight="1" x14ac:dyDescent="0.3"/>
    <row r="458" ht="14.25" hidden="1" customHeight="1" x14ac:dyDescent="0.3"/>
    <row r="459" ht="14.25" hidden="1" customHeight="1" x14ac:dyDescent="0.3"/>
    <row r="460" ht="14.25" hidden="1" customHeight="1" x14ac:dyDescent="0.3"/>
    <row r="461" ht="14.25" hidden="1" customHeight="1" x14ac:dyDescent="0.3"/>
    <row r="462" ht="14.25" hidden="1" customHeight="1" x14ac:dyDescent="0.3"/>
    <row r="463" ht="14.25" hidden="1" customHeight="1" x14ac:dyDescent="0.3"/>
    <row r="464" ht="14.25" hidden="1" customHeight="1" x14ac:dyDescent="0.3"/>
    <row r="465" ht="14.25" hidden="1" customHeight="1" x14ac:dyDescent="0.3"/>
    <row r="466" ht="14.25" hidden="1" customHeight="1" x14ac:dyDescent="0.3"/>
    <row r="467" ht="14.25" hidden="1" customHeight="1" x14ac:dyDescent="0.3"/>
    <row r="468" ht="14.25" hidden="1" customHeight="1" x14ac:dyDescent="0.3"/>
    <row r="469" ht="14.25" hidden="1" customHeight="1" x14ac:dyDescent="0.3"/>
    <row r="470" ht="14.25" hidden="1" customHeight="1" x14ac:dyDescent="0.3"/>
    <row r="471" ht="14.25" hidden="1" customHeight="1" x14ac:dyDescent="0.3"/>
    <row r="472" ht="14.25" hidden="1" customHeight="1" x14ac:dyDescent="0.3"/>
    <row r="473" ht="14.25" hidden="1" customHeight="1" x14ac:dyDescent="0.3"/>
    <row r="474" ht="14.25" hidden="1" customHeight="1" x14ac:dyDescent="0.3"/>
    <row r="475" ht="14.25" hidden="1" customHeight="1" x14ac:dyDescent="0.3"/>
    <row r="476" ht="14.25" hidden="1" customHeight="1" x14ac:dyDescent="0.3"/>
    <row r="477" ht="14.25" hidden="1" customHeight="1" x14ac:dyDescent="0.3"/>
    <row r="478" ht="14.25" hidden="1" customHeight="1" x14ac:dyDescent="0.3"/>
    <row r="479" ht="14.25" hidden="1" customHeight="1" x14ac:dyDescent="0.3"/>
    <row r="480" ht="14.25" hidden="1" customHeight="1" x14ac:dyDescent="0.3"/>
    <row r="481" ht="14.25" hidden="1" customHeight="1" x14ac:dyDescent="0.3"/>
    <row r="482" ht="14.25" hidden="1" customHeight="1" x14ac:dyDescent="0.3"/>
    <row r="483" ht="14.25" hidden="1" customHeight="1" x14ac:dyDescent="0.3"/>
    <row r="484" ht="14.25" hidden="1" customHeight="1" x14ac:dyDescent="0.3"/>
    <row r="485" ht="14.25" hidden="1" customHeight="1" x14ac:dyDescent="0.3"/>
    <row r="486" ht="14.25" hidden="1" customHeight="1" x14ac:dyDescent="0.3"/>
    <row r="487" ht="14.25" hidden="1" customHeight="1" x14ac:dyDescent="0.3"/>
    <row r="488" ht="14.25" hidden="1" customHeight="1" x14ac:dyDescent="0.3"/>
    <row r="489" ht="14.25" hidden="1" customHeight="1" x14ac:dyDescent="0.3"/>
    <row r="490" ht="14.25" hidden="1" customHeight="1" x14ac:dyDescent="0.3"/>
    <row r="491" ht="14.25" hidden="1" customHeight="1" x14ac:dyDescent="0.3"/>
    <row r="492" ht="14.25" hidden="1" customHeight="1" x14ac:dyDescent="0.3"/>
    <row r="493" ht="14.25" hidden="1" customHeight="1" x14ac:dyDescent="0.3"/>
    <row r="494" ht="14.25" hidden="1" customHeight="1" x14ac:dyDescent="0.3"/>
    <row r="495" ht="14.25" hidden="1" customHeight="1" x14ac:dyDescent="0.3"/>
    <row r="496" ht="14.25" hidden="1" customHeight="1" x14ac:dyDescent="0.3"/>
    <row r="497" ht="14.25" hidden="1" customHeight="1" x14ac:dyDescent="0.3"/>
    <row r="498" ht="14.25" hidden="1" customHeight="1" x14ac:dyDescent="0.3"/>
    <row r="499" ht="14.25" hidden="1" customHeight="1" x14ac:dyDescent="0.3"/>
    <row r="500" ht="14.25" hidden="1" customHeight="1" x14ac:dyDescent="0.3"/>
    <row r="501" ht="14.25" hidden="1" customHeight="1" x14ac:dyDescent="0.3"/>
    <row r="502" ht="14.25" hidden="1" customHeight="1" x14ac:dyDescent="0.3"/>
    <row r="503" ht="14.25" hidden="1" customHeight="1" x14ac:dyDescent="0.3"/>
    <row r="504" ht="14.25" hidden="1" customHeight="1" x14ac:dyDescent="0.3"/>
    <row r="505" ht="14.25" hidden="1" customHeight="1" x14ac:dyDescent="0.3"/>
    <row r="506" ht="14.25" hidden="1" customHeight="1" x14ac:dyDescent="0.3"/>
    <row r="507" ht="14.25" hidden="1" customHeight="1" x14ac:dyDescent="0.3"/>
    <row r="508" ht="14.25" hidden="1" customHeight="1" x14ac:dyDescent="0.3"/>
    <row r="509" ht="14.25" hidden="1" customHeight="1" x14ac:dyDescent="0.3"/>
    <row r="510" ht="14.25" hidden="1" customHeight="1" x14ac:dyDescent="0.3"/>
    <row r="511" ht="14.25" hidden="1" customHeight="1" x14ac:dyDescent="0.3"/>
    <row r="512" ht="14.25" hidden="1" customHeight="1" x14ac:dyDescent="0.3"/>
    <row r="513" ht="14.25" hidden="1" customHeight="1" x14ac:dyDescent="0.3"/>
    <row r="514" ht="14.25" hidden="1" customHeight="1" x14ac:dyDescent="0.3"/>
    <row r="515" ht="14.25" hidden="1" customHeight="1" x14ac:dyDescent="0.3"/>
    <row r="516" ht="14.25" hidden="1" customHeight="1" x14ac:dyDescent="0.3"/>
    <row r="517" ht="14.25" hidden="1" customHeight="1" x14ac:dyDescent="0.3"/>
    <row r="518" ht="14.25" hidden="1" customHeight="1" x14ac:dyDescent="0.3"/>
    <row r="519" ht="14.25" hidden="1" customHeight="1" x14ac:dyDescent="0.3"/>
    <row r="520" ht="14.25" hidden="1" customHeight="1" x14ac:dyDescent="0.3"/>
    <row r="521" ht="14.25" hidden="1" customHeight="1" x14ac:dyDescent="0.3"/>
    <row r="522" ht="14.25" hidden="1" customHeight="1" x14ac:dyDescent="0.3"/>
    <row r="523" ht="14.25" hidden="1" customHeight="1" x14ac:dyDescent="0.3"/>
    <row r="524" ht="14.25" hidden="1" customHeight="1" x14ac:dyDescent="0.3"/>
    <row r="525" ht="14.25" hidden="1" customHeight="1" x14ac:dyDescent="0.3"/>
    <row r="526" ht="14.25" hidden="1" customHeight="1" x14ac:dyDescent="0.3"/>
    <row r="527" ht="14.25" hidden="1" customHeight="1" x14ac:dyDescent="0.3"/>
    <row r="528" ht="14.25" hidden="1" customHeight="1" x14ac:dyDescent="0.3"/>
    <row r="529" ht="14.25" hidden="1" customHeight="1" x14ac:dyDescent="0.3"/>
    <row r="530" ht="14.25" hidden="1" customHeight="1" x14ac:dyDescent="0.3"/>
    <row r="531" ht="14.25" hidden="1" customHeight="1" x14ac:dyDescent="0.3"/>
    <row r="532" ht="14.25" hidden="1" customHeight="1" x14ac:dyDescent="0.3"/>
    <row r="533" ht="14.25" hidden="1" customHeight="1" x14ac:dyDescent="0.3"/>
    <row r="534" ht="14.25" hidden="1" customHeight="1" x14ac:dyDescent="0.3"/>
    <row r="535" ht="14.25" hidden="1" customHeight="1" x14ac:dyDescent="0.3"/>
    <row r="536" ht="14.25" hidden="1" customHeight="1" x14ac:dyDescent="0.3"/>
    <row r="537" ht="14.25" hidden="1" customHeight="1" x14ac:dyDescent="0.3"/>
    <row r="538" ht="14.25" hidden="1" customHeight="1" x14ac:dyDescent="0.3"/>
    <row r="539" ht="14.25" hidden="1" customHeight="1" x14ac:dyDescent="0.3"/>
    <row r="540" ht="14.25" hidden="1" customHeight="1" x14ac:dyDescent="0.3"/>
    <row r="541" ht="14.25" hidden="1" customHeight="1" x14ac:dyDescent="0.3"/>
    <row r="542" ht="14.25" hidden="1" customHeight="1" x14ac:dyDescent="0.3"/>
    <row r="543" ht="14.25" hidden="1" customHeight="1" x14ac:dyDescent="0.3"/>
    <row r="544" ht="14.25" hidden="1" customHeight="1" x14ac:dyDescent="0.3"/>
    <row r="545" ht="14.25" hidden="1" customHeight="1" x14ac:dyDescent="0.3"/>
    <row r="546" ht="14.25" hidden="1" customHeight="1" x14ac:dyDescent="0.3"/>
    <row r="547" ht="14.25" hidden="1" customHeight="1" x14ac:dyDescent="0.3"/>
    <row r="548" ht="14.25" hidden="1" customHeight="1" x14ac:dyDescent="0.3"/>
    <row r="549" ht="14.25" hidden="1" customHeight="1" x14ac:dyDescent="0.3"/>
    <row r="550" ht="14.25" hidden="1" customHeight="1" x14ac:dyDescent="0.3"/>
    <row r="551" ht="14.25" hidden="1" customHeight="1" x14ac:dyDescent="0.3"/>
    <row r="552" ht="14.25" hidden="1" customHeight="1" x14ac:dyDescent="0.3"/>
    <row r="553" ht="14.25" hidden="1" customHeight="1" x14ac:dyDescent="0.3"/>
    <row r="554" ht="14.25" hidden="1" customHeight="1" x14ac:dyDescent="0.3"/>
    <row r="555" ht="14.25" hidden="1" customHeight="1" x14ac:dyDescent="0.3"/>
    <row r="556" ht="14.25" hidden="1" customHeight="1" x14ac:dyDescent="0.3"/>
    <row r="557" ht="14.25" hidden="1" customHeight="1" x14ac:dyDescent="0.3"/>
    <row r="558" ht="14.25" hidden="1" customHeight="1" x14ac:dyDescent="0.3"/>
    <row r="559" ht="14.25" hidden="1" customHeight="1" x14ac:dyDescent="0.3"/>
    <row r="560" ht="14.25" hidden="1" customHeight="1" x14ac:dyDescent="0.3"/>
    <row r="561" ht="14.25" hidden="1" customHeight="1" x14ac:dyDescent="0.3"/>
    <row r="562" ht="14.25" hidden="1" customHeight="1" x14ac:dyDescent="0.3"/>
    <row r="563" ht="14.25" hidden="1" customHeight="1" x14ac:dyDescent="0.3"/>
    <row r="564" ht="14.25" hidden="1" customHeight="1" x14ac:dyDescent="0.3"/>
    <row r="565" ht="14.25" hidden="1" customHeight="1" x14ac:dyDescent="0.3"/>
    <row r="566" ht="14.25" hidden="1" customHeight="1" x14ac:dyDescent="0.3"/>
    <row r="567" ht="14.25" hidden="1" customHeight="1" x14ac:dyDescent="0.3"/>
    <row r="568" ht="14.25" hidden="1" customHeight="1" x14ac:dyDescent="0.3"/>
    <row r="569" ht="14.25" hidden="1" customHeight="1" x14ac:dyDescent="0.3"/>
    <row r="570" ht="14.25" hidden="1" customHeight="1" x14ac:dyDescent="0.3"/>
    <row r="571" ht="14.25" hidden="1" customHeight="1" x14ac:dyDescent="0.3"/>
    <row r="572" ht="14.25" hidden="1" customHeight="1" x14ac:dyDescent="0.3"/>
    <row r="573" ht="14.25" hidden="1" customHeight="1" x14ac:dyDescent="0.3"/>
    <row r="574" ht="14.25" hidden="1" customHeight="1" x14ac:dyDescent="0.3"/>
    <row r="575" ht="14.25" hidden="1" customHeight="1" x14ac:dyDescent="0.3"/>
    <row r="576" ht="14.25" hidden="1" customHeight="1" x14ac:dyDescent="0.3"/>
    <row r="577" ht="14.25" hidden="1" customHeight="1" x14ac:dyDescent="0.3"/>
    <row r="578" ht="14.25" hidden="1" customHeight="1" x14ac:dyDescent="0.3"/>
    <row r="579" ht="14.25" hidden="1" customHeight="1" x14ac:dyDescent="0.3"/>
    <row r="580" ht="14.25" hidden="1" customHeight="1" x14ac:dyDescent="0.3"/>
    <row r="581" ht="14.25" hidden="1" customHeight="1" x14ac:dyDescent="0.3"/>
    <row r="582" ht="14.25" hidden="1" customHeight="1" x14ac:dyDescent="0.3"/>
    <row r="583" ht="14.25" hidden="1" customHeight="1" x14ac:dyDescent="0.3"/>
    <row r="584" ht="14.25" hidden="1" customHeight="1" x14ac:dyDescent="0.3"/>
    <row r="585" ht="14.25" hidden="1" customHeight="1" x14ac:dyDescent="0.3"/>
    <row r="586" ht="14.25" hidden="1" customHeight="1" x14ac:dyDescent="0.3"/>
    <row r="587" ht="14.25" hidden="1" customHeight="1" x14ac:dyDescent="0.3"/>
    <row r="588" ht="14.25" hidden="1" customHeight="1" x14ac:dyDescent="0.3"/>
    <row r="589" ht="14.25" hidden="1" customHeight="1" x14ac:dyDescent="0.3"/>
    <row r="590" ht="14.25" hidden="1" customHeight="1" x14ac:dyDescent="0.3"/>
    <row r="591" ht="14.25" hidden="1" customHeight="1" x14ac:dyDescent="0.3"/>
    <row r="592" ht="14.25" hidden="1" customHeight="1" x14ac:dyDescent="0.3"/>
    <row r="593" ht="14.25" hidden="1" customHeight="1" x14ac:dyDescent="0.3"/>
    <row r="594" ht="14.25" hidden="1" customHeight="1" x14ac:dyDescent="0.3"/>
    <row r="595" ht="14.25" hidden="1" customHeight="1" x14ac:dyDescent="0.3"/>
    <row r="596" ht="14.25" hidden="1" customHeight="1" x14ac:dyDescent="0.3"/>
    <row r="597" ht="14.25" hidden="1" customHeight="1" x14ac:dyDescent="0.3"/>
    <row r="598" ht="14.25" hidden="1" customHeight="1" x14ac:dyDescent="0.3"/>
    <row r="599" ht="14.25" hidden="1" customHeight="1" x14ac:dyDescent="0.3"/>
    <row r="600" ht="14.25" hidden="1" customHeight="1" x14ac:dyDescent="0.3"/>
    <row r="601" ht="14.25" hidden="1" customHeight="1" x14ac:dyDescent="0.3"/>
    <row r="602" ht="14.25" hidden="1" customHeight="1" x14ac:dyDescent="0.3"/>
    <row r="603" ht="14.25" hidden="1" customHeight="1" x14ac:dyDescent="0.3"/>
    <row r="604" ht="14.25" hidden="1" customHeight="1" x14ac:dyDescent="0.3"/>
    <row r="605" ht="14.25" hidden="1" customHeight="1" x14ac:dyDescent="0.3"/>
    <row r="606" ht="14.25" hidden="1" customHeight="1" x14ac:dyDescent="0.3"/>
    <row r="607" ht="14.25" hidden="1" customHeight="1" x14ac:dyDescent="0.3"/>
    <row r="608" ht="14.25" hidden="1" customHeight="1" x14ac:dyDescent="0.3"/>
    <row r="609" ht="14.25" hidden="1" customHeight="1" x14ac:dyDescent="0.3"/>
    <row r="610" ht="14.25" hidden="1" customHeight="1" x14ac:dyDescent="0.3"/>
    <row r="611" ht="14.25" hidden="1" customHeight="1" x14ac:dyDescent="0.3"/>
    <row r="612" ht="14.25" hidden="1" customHeight="1" x14ac:dyDescent="0.3"/>
    <row r="613" ht="14.25" hidden="1" customHeight="1" x14ac:dyDescent="0.3"/>
    <row r="614" ht="14.25" hidden="1" customHeight="1" x14ac:dyDescent="0.3"/>
    <row r="615" ht="14.25" hidden="1" customHeight="1" x14ac:dyDescent="0.3"/>
    <row r="616" ht="14.25" hidden="1" customHeight="1" x14ac:dyDescent="0.3"/>
    <row r="617" ht="14.25" hidden="1" customHeight="1" x14ac:dyDescent="0.3"/>
    <row r="618" ht="14.25" hidden="1" customHeight="1" x14ac:dyDescent="0.3"/>
    <row r="619" ht="14.25" hidden="1" customHeight="1" x14ac:dyDescent="0.3"/>
    <row r="620" ht="14.25" hidden="1" customHeight="1" x14ac:dyDescent="0.3"/>
    <row r="621" ht="14.25" hidden="1" customHeight="1" x14ac:dyDescent="0.3"/>
    <row r="622" ht="14.25" hidden="1" customHeight="1" x14ac:dyDescent="0.3"/>
    <row r="623" ht="14.25" hidden="1" customHeight="1" x14ac:dyDescent="0.3"/>
    <row r="624" ht="14.25" hidden="1" customHeight="1" x14ac:dyDescent="0.3"/>
    <row r="625" ht="14.25" hidden="1" customHeight="1" x14ac:dyDescent="0.3"/>
    <row r="626" ht="14.25" hidden="1" customHeight="1" x14ac:dyDescent="0.3"/>
    <row r="627" ht="14.25" hidden="1" customHeight="1" x14ac:dyDescent="0.3"/>
    <row r="628" ht="14.25" hidden="1" customHeight="1" x14ac:dyDescent="0.3"/>
    <row r="629" ht="14.25" hidden="1" customHeight="1" x14ac:dyDescent="0.3"/>
    <row r="630" ht="14.25" hidden="1" customHeight="1" x14ac:dyDescent="0.3"/>
    <row r="631" ht="14.25" hidden="1" customHeight="1" x14ac:dyDescent="0.3"/>
    <row r="632" ht="14.25" hidden="1" customHeight="1" x14ac:dyDescent="0.3"/>
    <row r="633" ht="14.25" hidden="1" customHeight="1" x14ac:dyDescent="0.3"/>
    <row r="634" ht="14.25" hidden="1" customHeight="1" x14ac:dyDescent="0.3"/>
    <row r="635" ht="14.25" hidden="1" customHeight="1" x14ac:dyDescent="0.3"/>
    <row r="636" ht="14.25" hidden="1" customHeight="1" x14ac:dyDescent="0.3"/>
    <row r="637" ht="14.25" hidden="1" customHeight="1" x14ac:dyDescent="0.3"/>
    <row r="638" ht="14.25" hidden="1" customHeight="1" x14ac:dyDescent="0.3"/>
    <row r="639" ht="14.25" hidden="1" customHeight="1" x14ac:dyDescent="0.3"/>
    <row r="640" ht="14.25" hidden="1" customHeight="1" x14ac:dyDescent="0.3"/>
    <row r="641" ht="14.25" hidden="1" customHeight="1" x14ac:dyDescent="0.3"/>
    <row r="642" ht="14.25" hidden="1" customHeight="1" x14ac:dyDescent="0.3"/>
    <row r="643" ht="14.25" hidden="1" customHeight="1" x14ac:dyDescent="0.3"/>
    <row r="644" ht="14.25" hidden="1" customHeight="1" x14ac:dyDescent="0.3"/>
    <row r="645" ht="14.25" hidden="1" customHeight="1" x14ac:dyDescent="0.3"/>
    <row r="646" ht="14.25" hidden="1" customHeight="1" x14ac:dyDescent="0.3"/>
    <row r="647" ht="14.25" hidden="1" customHeight="1" x14ac:dyDescent="0.3"/>
    <row r="648" ht="14.25" hidden="1" customHeight="1" x14ac:dyDescent="0.3"/>
    <row r="649" ht="14.25" hidden="1" customHeight="1" x14ac:dyDescent="0.3"/>
    <row r="650" ht="14.25" hidden="1" customHeight="1" x14ac:dyDescent="0.3"/>
    <row r="651" ht="14.25" hidden="1" customHeight="1" x14ac:dyDescent="0.3"/>
    <row r="652" ht="14.25" hidden="1" customHeight="1" x14ac:dyDescent="0.3"/>
    <row r="653" ht="14.25" hidden="1" customHeight="1" x14ac:dyDescent="0.3"/>
    <row r="654" ht="14.25" hidden="1" customHeight="1" x14ac:dyDescent="0.3"/>
    <row r="655" ht="14.25" hidden="1" customHeight="1" x14ac:dyDescent="0.3"/>
    <row r="656" ht="14.25" hidden="1" customHeight="1" x14ac:dyDescent="0.3"/>
    <row r="657" ht="14.25" hidden="1" customHeight="1" x14ac:dyDescent="0.3"/>
    <row r="658" ht="14.25" hidden="1" customHeight="1" x14ac:dyDescent="0.3"/>
    <row r="659" ht="14.25" hidden="1" customHeight="1" x14ac:dyDescent="0.3"/>
    <row r="660" ht="14.25" hidden="1" customHeight="1" x14ac:dyDescent="0.3"/>
    <row r="661" ht="14.25" hidden="1" customHeight="1" x14ac:dyDescent="0.3"/>
    <row r="662" ht="14.25" hidden="1" customHeight="1" x14ac:dyDescent="0.3"/>
    <row r="663" ht="14.25" hidden="1" customHeight="1" x14ac:dyDescent="0.3"/>
    <row r="664" ht="14.25" hidden="1" customHeight="1" x14ac:dyDescent="0.3"/>
    <row r="665" ht="14.25" hidden="1" customHeight="1" x14ac:dyDescent="0.3"/>
    <row r="666" ht="14.25" hidden="1" customHeight="1" x14ac:dyDescent="0.3"/>
    <row r="667" ht="14.25" hidden="1" customHeight="1" x14ac:dyDescent="0.3"/>
    <row r="668" ht="14.25" hidden="1" customHeight="1" x14ac:dyDescent="0.3"/>
    <row r="669" ht="14.25" hidden="1" customHeight="1" x14ac:dyDescent="0.3"/>
    <row r="670" ht="14.25" hidden="1" customHeight="1" x14ac:dyDescent="0.3"/>
    <row r="671" ht="14.25" hidden="1" customHeight="1" x14ac:dyDescent="0.3"/>
    <row r="672" ht="14.25" hidden="1" customHeight="1" x14ac:dyDescent="0.3"/>
    <row r="673" ht="14.25" hidden="1" customHeight="1" x14ac:dyDescent="0.3"/>
    <row r="674" ht="14.25" hidden="1" customHeight="1" x14ac:dyDescent="0.3"/>
    <row r="675" ht="14.25" hidden="1" customHeight="1" x14ac:dyDescent="0.3"/>
    <row r="676" ht="14.25" hidden="1" customHeight="1" x14ac:dyDescent="0.3"/>
    <row r="677" ht="14.25" hidden="1" customHeight="1" x14ac:dyDescent="0.3"/>
    <row r="678" ht="14.25" hidden="1" customHeight="1" x14ac:dyDescent="0.3"/>
    <row r="679" ht="14.25" hidden="1" customHeight="1" x14ac:dyDescent="0.3"/>
    <row r="680" ht="14.25" hidden="1" customHeight="1" x14ac:dyDescent="0.3"/>
    <row r="681" ht="14.25" hidden="1" customHeight="1" x14ac:dyDescent="0.3"/>
    <row r="682" ht="14.25" hidden="1" customHeight="1" x14ac:dyDescent="0.3"/>
    <row r="683" ht="14.25" hidden="1" customHeight="1" x14ac:dyDescent="0.3"/>
    <row r="684" ht="14.25" hidden="1" customHeight="1" x14ac:dyDescent="0.3"/>
    <row r="685" ht="14.25" hidden="1" customHeight="1" x14ac:dyDescent="0.3"/>
    <row r="686" ht="14.25" hidden="1" customHeight="1" x14ac:dyDescent="0.3"/>
    <row r="687" ht="14.25" hidden="1" customHeight="1" x14ac:dyDescent="0.3"/>
    <row r="688" ht="14.25" hidden="1" customHeight="1" x14ac:dyDescent="0.3"/>
    <row r="689" ht="14.25" hidden="1" customHeight="1" x14ac:dyDescent="0.3"/>
    <row r="690" ht="14.25" hidden="1" customHeight="1" x14ac:dyDescent="0.3"/>
    <row r="691" ht="14.25" hidden="1" customHeight="1" x14ac:dyDescent="0.3"/>
    <row r="692" ht="14.25" hidden="1" customHeight="1" x14ac:dyDescent="0.3"/>
    <row r="693" ht="14.25" hidden="1" customHeight="1" x14ac:dyDescent="0.3"/>
    <row r="694" ht="14.25" hidden="1" customHeight="1" x14ac:dyDescent="0.3"/>
    <row r="695" ht="14.25" hidden="1" customHeight="1" x14ac:dyDescent="0.3"/>
    <row r="696" ht="14.25" hidden="1" customHeight="1" x14ac:dyDescent="0.3"/>
    <row r="697" ht="14.25" hidden="1" customHeight="1" x14ac:dyDescent="0.3"/>
    <row r="698" ht="14.25" hidden="1" customHeight="1" x14ac:dyDescent="0.3"/>
    <row r="699" ht="14.25" hidden="1" customHeight="1" x14ac:dyDescent="0.3"/>
    <row r="700" ht="14.25" hidden="1" customHeight="1" x14ac:dyDescent="0.3"/>
    <row r="701" ht="14.25" hidden="1" customHeight="1" x14ac:dyDescent="0.3"/>
    <row r="702" ht="14.25" hidden="1" customHeight="1" x14ac:dyDescent="0.3"/>
    <row r="703" ht="14.25" hidden="1" customHeight="1" x14ac:dyDescent="0.3"/>
    <row r="704" ht="14.25" hidden="1" customHeight="1" x14ac:dyDescent="0.3"/>
    <row r="705" ht="14.25" hidden="1" customHeight="1" x14ac:dyDescent="0.3"/>
    <row r="706" ht="14.25" hidden="1" customHeight="1" x14ac:dyDescent="0.3"/>
    <row r="707" ht="14.25" hidden="1" customHeight="1" x14ac:dyDescent="0.3"/>
    <row r="708" ht="14.25" hidden="1" customHeight="1" x14ac:dyDescent="0.3"/>
    <row r="709" ht="14.25" hidden="1" customHeight="1" x14ac:dyDescent="0.3"/>
    <row r="710" ht="14.25" hidden="1" customHeight="1" x14ac:dyDescent="0.3"/>
    <row r="711" ht="14.25" hidden="1" customHeight="1" x14ac:dyDescent="0.3"/>
    <row r="712" ht="14.25" hidden="1" customHeight="1" x14ac:dyDescent="0.3"/>
    <row r="713" ht="14.25" hidden="1" customHeight="1" x14ac:dyDescent="0.3"/>
    <row r="714" ht="14.25" hidden="1" customHeight="1" x14ac:dyDescent="0.3"/>
    <row r="715" ht="14.25" hidden="1" customHeight="1" x14ac:dyDescent="0.3"/>
    <row r="716" ht="14.25" hidden="1" customHeight="1" x14ac:dyDescent="0.3"/>
    <row r="717" ht="14.25" hidden="1" customHeight="1" x14ac:dyDescent="0.3"/>
    <row r="718" ht="14.25" hidden="1" customHeight="1" x14ac:dyDescent="0.3"/>
    <row r="719" ht="14.25" hidden="1" customHeight="1" x14ac:dyDescent="0.3"/>
    <row r="720" ht="14.25" hidden="1" customHeight="1" x14ac:dyDescent="0.3"/>
    <row r="721" ht="14.25" hidden="1" customHeight="1" x14ac:dyDescent="0.3"/>
    <row r="722" ht="14.25" hidden="1" customHeight="1" x14ac:dyDescent="0.3"/>
    <row r="723" ht="14.25" hidden="1" customHeight="1" x14ac:dyDescent="0.3"/>
    <row r="724" ht="14.25" hidden="1" customHeight="1" x14ac:dyDescent="0.3"/>
    <row r="725" ht="14.25" hidden="1" customHeight="1" x14ac:dyDescent="0.3"/>
    <row r="726" ht="14.25" hidden="1" customHeight="1" x14ac:dyDescent="0.3"/>
    <row r="727" ht="14.25" hidden="1" customHeight="1" x14ac:dyDescent="0.3"/>
    <row r="728" ht="14.25" hidden="1" customHeight="1" x14ac:dyDescent="0.3"/>
    <row r="729" ht="14.25" hidden="1" customHeight="1" x14ac:dyDescent="0.3"/>
    <row r="730" ht="14.25" hidden="1" customHeight="1" x14ac:dyDescent="0.3"/>
    <row r="731" ht="14.25" hidden="1" customHeight="1" x14ac:dyDescent="0.3"/>
    <row r="732" ht="14.25" hidden="1" customHeight="1" x14ac:dyDescent="0.3"/>
    <row r="733" ht="14.25" hidden="1" customHeight="1" x14ac:dyDescent="0.3"/>
    <row r="734" ht="14.25" hidden="1" customHeight="1" x14ac:dyDescent="0.3"/>
    <row r="735" ht="14.25" hidden="1" customHeight="1" x14ac:dyDescent="0.3"/>
    <row r="736" ht="14.25" hidden="1" customHeight="1" x14ac:dyDescent="0.3"/>
    <row r="737" ht="14.25" hidden="1" customHeight="1" x14ac:dyDescent="0.3"/>
    <row r="738" ht="14.25" hidden="1" customHeight="1" x14ac:dyDescent="0.3"/>
    <row r="739" ht="14.25" hidden="1" customHeight="1" x14ac:dyDescent="0.3"/>
    <row r="740" ht="14.25" hidden="1" customHeight="1" x14ac:dyDescent="0.3"/>
    <row r="741" ht="14.25" hidden="1" customHeight="1" x14ac:dyDescent="0.3"/>
    <row r="742" ht="14.25" hidden="1" customHeight="1" x14ac:dyDescent="0.3"/>
    <row r="743" ht="14.25" hidden="1" customHeight="1" x14ac:dyDescent="0.3"/>
    <row r="744" ht="14.25" hidden="1" customHeight="1" x14ac:dyDescent="0.3"/>
    <row r="745" ht="14.25" hidden="1" customHeight="1" x14ac:dyDescent="0.3"/>
    <row r="746" ht="14.25" hidden="1" customHeight="1" x14ac:dyDescent="0.3"/>
    <row r="747" ht="14.25" hidden="1" customHeight="1" x14ac:dyDescent="0.3"/>
    <row r="748" ht="14.25" hidden="1" customHeight="1" x14ac:dyDescent="0.3"/>
    <row r="749" ht="14.25" hidden="1" customHeight="1" x14ac:dyDescent="0.3"/>
    <row r="750" ht="14.25" hidden="1" customHeight="1" x14ac:dyDescent="0.3"/>
    <row r="751" ht="14.25" hidden="1" customHeight="1" x14ac:dyDescent="0.3"/>
    <row r="752" ht="14.25" hidden="1" customHeight="1" x14ac:dyDescent="0.3"/>
    <row r="753" ht="14.25" hidden="1" customHeight="1" x14ac:dyDescent="0.3"/>
    <row r="754" ht="14.25" hidden="1" customHeight="1" x14ac:dyDescent="0.3"/>
    <row r="755" ht="14.25" hidden="1" customHeight="1" x14ac:dyDescent="0.3"/>
    <row r="756" ht="14.25" hidden="1" customHeight="1" x14ac:dyDescent="0.3"/>
    <row r="757" ht="14.25" hidden="1" customHeight="1" x14ac:dyDescent="0.3"/>
    <row r="758" ht="14.25" hidden="1" customHeight="1" x14ac:dyDescent="0.3"/>
    <row r="759" ht="14.25" hidden="1" customHeight="1" x14ac:dyDescent="0.3"/>
    <row r="760" ht="14.25" hidden="1" customHeight="1" x14ac:dyDescent="0.3"/>
    <row r="761" ht="14.25" hidden="1" customHeight="1" x14ac:dyDescent="0.3"/>
    <row r="762" ht="14.25" hidden="1" customHeight="1" x14ac:dyDescent="0.3"/>
    <row r="763" ht="14.25" hidden="1" customHeight="1" x14ac:dyDescent="0.3"/>
    <row r="764" ht="14.25" hidden="1" customHeight="1" x14ac:dyDescent="0.3"/>
    <row r="765" ht="14.25" hidden="1" customHeight="1" x14ac:dyDescent="0.3"/>
    <row r="766" ht="14.25" hidden="1" customHeight="1" x14ac:dyDescent="0.3"/>
    <row r="767" ht="14.25" hidden="1" customHeight="1" x14ac:dyDescent="0.3"/>
    <row r="768" ht="14.25" hidden="1" customHeight="1" x14ac:dyDescent="0.3"/>
    <row r="769" ht="14.25" hidden="1" customHeight="1" x14ac:dyDescent="0.3"/>
    <row r="770" ht="14.25" hidden="1" customHeight="1" x14ac:dyDescent="0.3"/>
    <row r="771" ht="14.25" hidden="1" customHeight="1" x14ac:dyDescent="0.3"/>
    <row r="772" ht="14.25" hidden="1" customHeight="1" x14ac:dyDescent="0.3"/>
    <row r="773" ht="14.25" hidden="1" customHeight="1" x14ac:dyDescent="0.3"/>
    <row r="774" ht="14.25" hidden="1" customHeight="1" x14ac:dyDescent="0.3"/>
    <row r="775" ht="14.25" hidden="1" customHeight="1" x14ac:dyDescent="0.3"/>
    <row r="776" ht="14.25" hidden="1" customHeight="1" x14ac:dyDescent="0.3"/>
    <row r="777" ht="14.25" hidden="1" customHeight="1" x14ac:dyDescent="0.3"/>
    <row r="778" ht="14.25" hidden="1" customHeight="1" x14ac:dyDescent="0.3"/>
    <row r="779" ht="14.25" hidden="1" customHeight="1" x14ac:dyDescent="0.3"/>
    <row r="780" ht="14.25" hidden="1" customHeight="1" x14ac:dyDescent="0.3"/>
    <row r="781" ht="14.25" hidden="1" customHeight="1" x14ac:dyDescent="0.3"/>
    <row r="782" ht="14.25" hidden="1" customHeight="1" x14ac:dyDescent="0.3"/>
    <row r="783" ht="14.25" hidden="1" customHeight="1" x14ac:dyDescent="0.3"/>
    <row r="784" ht="14.25" hidden="1" customHeight="1" x14ac:dyDescent="0.3"/>
    <row r="785" ht="14.25" hidden="1" customHeight="1" x14ac:dyDescent="0.3"/>
    <row r="786" ht="14.25" hidden="1" customHeight="1" x14ac:dyDescent="0.3"/>
    <row r="787" ht="14.25" hidden="1" customHeight="1" x14ac:dyDescent="0.3"/>
    <row r="788" ht="14.25" hidden="1" customHeight="1" x14ac:dyDescent="0.3"/>
    <row r="789" ht="14.25" hidden="1" customHeight="1" x14ac:dyDescent="0.3"/>
    <row r="790" ht="14.25" hidden="1" customHeight="1" x14ac:dyDescent="0.3"/>
    <row r="791" ht="14.25" hidden="1" customHeight="1" x14ac:dyDescent="0.3"/>
    <row r="792" ht="14.25" hidden="1" customHeight="1" x14ac:dyDescent="0.3"/>
    <row r="793" ht="14.25" hidden="1" customHeight="1" x14ac:dyDescent="0.3"/>
    <row r="794" ht="14.25" hidden="1" customHeight="1" x14ac:dyDescent="0.3"/>
    <row r="795" ht="14.25" hidden="1" customHeight="1" x14ac:dyDescent="0.3"/>
    <row r="796" ht="14.25" hidden="1" customHeight="1" x14ac:dyDescent="0.3"/>
    <row r="797" ht="14.25" hidden="1" customHeight="1" x14ac:dyDescent="0.3"/>
    <row r="798" ht="14.25" hidden="1" customHeight="1" x14ac:dyDescent="0.3"/>
    <row r="799" ht="14.25" hidden="1" customHeight="1" x14ac:dyDescent="0.3"/>
    <row r="800" ht="14.25" hidden="1" customHeight="1" x14ac:dyDescent="0.3"/>
    <row r="801" ht="14.25" hidden="1" customHeight="1" x14ac:dyDescent="0.3"/>
    <row r="802" ht="14.25" hidden="1" customHeight="1" x14ac:dyDescent="0.3"/>
    <row r="803" ht="14.25" hidden="1" customHeight="1" x14ac:dyDescent="0.3"/>
    <row r="804" ht="14.25" hidden="1" customHeight="1" x14ac:dyDescent="0.3"/>
    <row r="805" ht="14.25" hidden="1" customHeight="1" x14ac:dyDescent="0.3"/>
    <row r="806" ht="14.25" hidden="1" customHeight="1" x14ac:dyDescent="0.3"/>
    <row r="807" ht="14.25" hidden="1" customHeight="1" x14ac:dyDescent="0.3"/>
    <row r="808" ht="14.25" hidden="1" customHeight="1" x14ac:dyDescent="0.3"/>
    <row r="809" ht="14.25" hidden="1" customHeight="1" x14ac:dyDescent="0.3"/>
    <row r="810" ht="14.25" hidden="1" customHeight="1" x14ac:dyDescent="0.3"/>
    <row r="811" ht="14.25" hidden="1" customHeight="1" x14ac:dyDescent="0.3"/>
    <row r="812" ht="14.25" hidden="1" customHeight="1" x14ac:dyDescent="0.3"/>
    <row r="813" ht="14.25" hidden="1" customHeight="1" x14ac:dyDescent="0.3"/>
    <row r="814" ht="14.25" hidden="1" customHeight="1" x14ac:dyDescent="0.3"/>
    <row r="815" ht="14.25" hidden="1" customHeight="1" x14ac:dyDescent="0.3"/>
    <row r="816" ht="14.25" hidden="1" customHeight="1" x14ac:dyDescent="0.3"/>
    <row r="817" ht="14.25" hidden="1" customHeight="1" x14ac:dyDescent="0.3"/>
    <row r="818" ht="14.25" hidden="1" customHeight="1" x14ac:dyDescent="0.3"/>
    <row r="819" ht="14.25" hidden="1" customHeight="1" x14ac:dyDescent="0.3"/>
    <row r="820" ht="14.25" hidden="1" customHeight="1" x14ac:dyDescent="0.3"/>
    <row r="821" ht="14.25" hidden="1" customHeight="1" x14ac:dyDescent="0.3"/>
    <row r="822" ht="14.25" hidden="1" customHeight="1" x14ac:dyDescent="0.3"/>
    <row r="823" ht="14.25" hidden="1" customHeight="1" x14ac:dyDescent="0.3"/>
    <row r="824" ht="14.25" hidden="1" customHeight="1" x14ac:dyDescent="0.3"/>
    <row r="825" ht="14.25" hidden="1" customHeight="1" x14ac:dyDescent="0.3"/>
    <row r="826" ht="14.25" hidden="1" customHeight="1" x14ac:dyDescent="0.3"/>
    <row r="827" ht="14.25" hidden="1" customHeight="1" x14ac:dyDescent="0.3"/>
    <row r="828" ht="14.25" hidden="1" customHeight="1" x14ac:dyDescent="0.3"/>
    <row r="829" ht="14.25" hidden="1" customHeight="1" x14ac:dyDescent="0.3"/>
  </sheetData>
  <sheetProtection algorithmName="SHA-512" hashValue="/nE1FgX3X9zfe5Xqla5RjKVqDis0cAZMwWx6DFxACyAYu9Ok1AIPyTAmXCugDX3BVPJT3TdY9DXkl9vYe0WDPg==" saltValue="8+eb7dU5ACtxBjLTcK5MHA==" spinCount="100000" sheet="1" objects="1" scenarios="1"/>
  <mergeCells count="4">
    <mergeCell ref="C13:H13"/>
    <mergeCell ref="C18:H18"/>
    <mergeCell ref="C10:F11"/>
    <mergeCell ref="G10:J11"/>
  </mergeCells>
  <phoneticPr fontId="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B239-4A62-4635-8EDD-65C6000F3074}">
  <sheetPr codeName="Blad6">
    <pageSetUpPr fitToPage="1"/>
  </sheetPr>
  <dimension ref="A1:J174"/>
  <sheetViews>
    <sheetView showGridLines="0" showZeros="0" topLeftCell="B1" zoomScale="80" zoomScaleNormal="80" workbookViewId="0">
      <selection activeCell="B1" sqref="B1"/>
    </sheetView>
  </sheetViews>
  <sheetFormatPr defaultColWidth="0" defaultRowHeight="0" customHeight="1" zeroHeight="1" x14ac:dyDescent="0.3"/>
  <cols>
    <col min="1" max="1" width="2.7265625" style="319" hidden="1" customWidth="1"/>
    <col min="2" max="2" width="6.26953125" style="319" customWidth="1"/>
    <col min="3" max="3" width="36.26953125" style="319" customWidth="1"/>
    <col min="4" max="4" width="21.1796875" style="319" customWidth="1"/>
    <col min="5" max="5" width="16.26953125" style="341" customWidth="1"/>
    <col min="6" max="6" width="17.7265625" style="341" customWidth="1"/>
    <col min="7" max="7" width="14" style="319" customWidth="1"/>
    <col min="8" max="8" width="25.54296875" style="319" bestFit="1" customWidth="1"/>
    <col min="9" max="9" width="2.7265625" style="319" customWidth="1"/>
    <col min="10" max="10" width="0" style="319" hidden="1" customWidth="1"/>
    <col min="11" max="16384" width="8.81640625" style="319" hidden="1"/>
  </cols>
  <sheetData>
    <row r="1" spans="1:9" s="308" customFormat="1" ht="12" customHeight="1" x14ac:dyDescent="0.3">
      <c r="A1" s="307"/>
      <c r="B1" s="307"/>
      <c r="C1" s="307"/>
      <c r="D1" s="307"/>
      <c r="E1" s="307"/>
      <c r="F1" s="307"/>
      <c r="G1" s="307"/>
    </row>
    <row r="2" spans="1:9" s="308" customFormat="1" ht="23" x14ac:dyDescent="0.45">
      <c r="A2" s="307"/>
      <c r="B2" s="307"/>
      <c r="C2" s="309" t="str">
        <f>[4]Samenvatting!B2</f>
        <v>Europese aanbesteding</v>
      </c>
      <c r="D2" s="310"/>
      <c r="E2" s="311"/>
      <c r="F2" s="310"/>
      <c r="G2" s="310"/>
      <c r="H2" s="310"/>
    </row>
    <row r="3" spans="1:9" s="308" customFormat="1" ht="16.149999999999999" customHeight="1" x14ac:dyDescent="0.35">
      <c r="A3" s="307"/>
      <c r="B3" s="307"/>
      <c r="C3" s="312" t="str">
        <f>Samenvatting!B3</f>
        <v>Process Mining Cloud</v>
      </c>
      <c r="D3" s="311"/>
      <c r="E3" s="311"/>
      <c r="F3" s="311"/>
      <c r="G3" s="311"/>
      <c r="H3" s="311"/>
    </row>
    <row r="4" spans="1:9" s="308" customFormat="1" ht="20.5" customHeight="1" x14ac:dyDescent="0.35">
      <c r="A4" s="307"/>
      <c r="B4" s="307"/>
      <c r="C4" s="313" t="s">
        <v>88</v>
      </c>
      <c r="D4" s="311"/>
      <c r="E4" s="311"/>
      <c r="F4" s="311"/>
      <c r="G4" s="311"/>
      <c r="H4" s="311"/>
    </row>
    <row r="5" spans="1:9" s="308" customFormat="1" ht="12.65" customHeight="1" x14ac:dyDescent="0.3">
      <c r="A5" s="307"/>
      <c r="B5" s="307"/>
      <c r="C5" s="314" t="str">
        <f>Samenvatting!B5</f>
        <v>IUC24-026</v>
      </c>
      <c r="D5" s="311"/>
      <c r="E5" s="311"/>
      <c r="F5" s="311"/>
      <c r="G5" s="311"/>
      <c r="H5" s="311"/>
    </row>
    <row r="6" spans="1:9" s="308" customFormat="1" ht="13.5" x14ac:dyDescent="0.3">
      <c r="A6" s="307"/>
      <c r="B6" s="307"/>
      <c r="C6" s="315" t="s">
        <v>8</v>
      </c>
      <c r="D6" s="311"/>
      <c r="E6" s="311"/>
      <c r="F6" s="311"/>
      <c r="G6" s="311"/>
      <c r="H6" s="311"/>
    </row>
    <row r="7" spans="1:9" s="308" customFormat="1" ht="13.5" x14ac:dyDescent="0.3">
      <c r="A7" s="307"/>
      <c r="B7" s="307"/>
      <c r="C7" s="310"/>
      <c r="D7" s="316"/>
      <c r="E7" s="317"/>
      <c r="F7" s="318"/>
      <c r="G7" s="318"/>
      <c r="H7" s="317"/>
    </row>
    <row r="8" spans="1:9" ht="14" thickBot="1" x14ac:dyDescent="0.35">
      <c r="C8" s="320"/>
      <c r="D8" s="320"/>
      <c r="E8" s="321"/>
      <c r="F8" s="322"/>
      <c r="G8" s="322"/>
      <c r="H8" s="323"/>
      <c r="I8" s="308"/>
    </row>
    <row r="9" spans="1:9" ht="13.5" x14ac:dyDescent="0.3">
      <c r="C9" s="324"/>
      <c r="D9" s="325"/>
      <c r="E9" s="325"/>
      <c r="F9" s="325"/>
      <c r="G9" s="325"/>
      <c r="H9" s="326"/>
      <c r="I9" s="308"/>
    </row>
    <row r="10" spans="1:9" ht="15" x14ac:dyDescent="0.3">
      <c r="B10" s="327" t="s">
        <v>3</v>
      </c>
      <c r="C10" s="328" t="s">
        <v>88</v>
      </c>
      <c r="D10" s="329"/>
      <c r="E10" s="329"/>
      <c r="F10" s="329"/>
      <c r="G10" s="329"/>
      <c r="H10" s="330"/>
      <c r="I10" s="308"/>
    </row>
    <row r="11" spans="1:9" ht="13.5" x14ac:dyDescent="0.3">
      <c r="C11" s="331" t="s">
        <v>1</v>
      </c>
      <c r="D11" s="311"/>
      <c r="E11" s="311"/>
      <c r="F11" s="311"/>
      <c r="G11" s="311"/>
      <c r="H11" s="332"/>
      <c r="I11" s="308"/>
    </row>
    <row r="12" spans="1:9" ht="13.5" x14ac:dyDescent="0.3">
      <c r="C12" s="331"/>
      <c r="D12" s="311"/>
      <c r="E12" s="311"/>
      <c r="F12" s="311"/>
      <c r="G12" s="311"/>
      <c r="H12" s="332"/>
      <c r="I12" s="308"/>
    </row>
    <row r="13" spans="1:9" ht="13.5" x14ac:dyDescent="0.3">
      <c r="C13" s="331" t="s">
        <v>19</v>
      </c>
      <c r="D13" s="333" t="s">
        <v>83</v>
      </c>
      <c r="E13" s="318" t="s">
        <v>1</v>
      </c>
      <c r="F13" s="318"/>
      <c r="G13" s="318"/>
      <c r="H13" s="334"/>
      <c r="I13" s="308"/>
    </row>
    <row r="14" spans="1:9" ht="54.5" thickBot="1" x14ac:dyDescent="0.35">
      <c r="C14" s="335" t="s">
        <v>90</v>
      </c>
      <c r="D14" s="133"/>
      <c r="E14" s="336"/>
      <c r="F14" s="337"/>
      <c r="G14" s="338" t="s">
        <v>41</v>
      </c>
      <c r="H14" s="339">
        <f>+D14</f>
        <v>0</v>
      </c>
      <c r="I14" s="308"/>
    </row>
    <row r="15" spans="1:9" ht="14" thickTop="1" x14ac:dyDescent="0.3">
      <c r="C15" s="324"/>
      <c r="D15" s="340"/>
      <c r="F15" s="342"/>
      <c r="G15" s="342"/>
      <c r="H15" s="342"/>
      <c r="I15" s="308"/>
    </row>
    <row r="16" spans="1:9" ht="15" x14ac:dyDescent="0.3">
      <c r="C16" s="343" t="s">
        <v>89</v>
      </c>
      <c r="D16" s="344"/>
      <c r="E16" s="345"/>
      <c r="F16" s="346"/>
      <c r="G16" s="346"/>
      <c r="H16" s="347"/>
      <c r="I16" s="308"/>
    </row>
    <row r="17" spans="2:8" ht="13.5" x14ac:dyDescent="0.3">
      <c r="C17" s="547"/>
      <c r="D17" s="548"/>
      <c r="E17" s="548"/>
      <c r="F17" s="548"/>
      <c r="G17" s="548"/>
      <c r="H17" s="549"/>
    </row>
    <row r="18" spans="2:8" ht="13.5" x14ac:dyDescent="0.3">
      <c r="C18" s="550"/>
      <c r="D18" s="551"/>
      <c r="E18" s="551"/>
      <c r="F18" s="551"/>
      <c r="G18" s="551"/>
      <c r="H18" s="552"/>
    </row>
    <row r="19" spans="2:8" ht="13.5" x14ac:dyDescent="0.3">
      <c r="C19" s="550"/>
      <c r="D19" s="551"/>
      <c r="E19" s="551"/>
      <c r="F19" s="551"/>
      <c r="G19" s="551"/>
      <c r="H19" s="552"/>
    </row>
    <row r="20" spans="2:8" ht="13.5" x14ac:dyDescent="0.3">
      <c r="C20" s="550"/>
      <c r="D20" s="551"/>
      <c r="E20" s="551"/>
      <c r="F20" s="551"/>
      <c r="G20" s="551"/>
      <c r="H20" s="552"/>
    </row>
    <row r="21" spans="2:8" ht="13.5" x14ac:dyDescent="0.3">
      <c r="C21" s="550"/>
      <c r="D21" s="551"/>
      <c r="E21" s="551"/>
      <c r="F21" s="551"/>
      <c r="G21" s="551"/>
      <c r="H21" s="552"/>
    </row>
    <row r="22" spans="2:8" ht="13.5" x14ac:dyDescent="0.3">
      <c r="C22" s="550"/>
      <c r="D22" s="551"/>
      <c r="E22" s="551"/>
      <c r="F22" s="551"/>
      <c r="G22" s="551"/>
      <c r="H22" s="552"/>
    </row>
    <row r="23" spans="2:8" ht="13.5" x14ac:dyDescent="0.3">
      <c r="C23" s="550"/>
      <c r="D23" s="551"/>
      <c r="E23" s="551"/>
      <c r="F23" s="551"/>
      <c r="G23" s="551"/>
      <c r="H23" s="552"/>
    </row>
    <row r="24" spans="2:8" ht="13.5" x14ac:dyDescent="0.3">
      <c r="C24" s="550"/>
      <c r="D24" s="551"/>
      <c r="E24" s="551"/>
      <c r="F24" s="551"/>
      <c r="G24" s="551"/>
      <c r="H24" s="552"/>
    </row>
    <row r="25" spans="2:8" ht="13.5" x14ac:dyDescent="0.3">
      <c r="C25" s="550"/>
      <c r="D25" s="551"/>
      <c r="E25" s="551"/>
      <c r="F25" s="551"/>
      <c r="G25" s="551"/>
      <c r="H25" s="552"/>
    </row>
    <row r="26" spans="2:8" ht="13.5" x14ac:dyDescent="0.3">
      <c r="C26" s="553"/>
      <c r="D26" s="554"/>
      <c r="E26" s="554"/>
      <c r="F26" s="554"/>
      <c r="G26" s="554"/>
      <c r="H26" s="555"/>
    </row>
    <row r="27" spans="2:8" ht="14" thickBot="1" x14ac:dyDescent="0.35">
      <c r="C27" s="320"/>
      <c r="D27" s="320"/>
      <c r="E27" s="321"/>
      <c r="F27" s="322"/>
      <c r="G27" s="323"/>
      <c r="H27" s="323"/>
    </row>
    <row r="28" spans="2:8" ht="12.75" customHeight="1" thickBot="1" x14ac:dyDescent="0.35">
      <c r="C28" s="348"/>
      <c r="D28" s="348"/>
      <c r="E28" s="348"/>
      <c r="F28" s="348"/>
      <c r="G28" s="349"/>
      <c r="H28" s="348"/>
    </row>
    <row r="29" spans="2:8" ht="15" x14ac:dyDescent="0.3">
      <c r="B29" s="327" t="s">
        <v>7</v>
      </c>
      <c r="C29" s="328" t="s">
        <v>1500</v>
      </c>
      <c r="D29" s="329"/>
      <c r="E29" s="329"/>
      <c r="F29" s="329"/>
      <c r="G29" s="329" t="s">
        <v>1</v>
      </c>
      <c r="H29" s="330" t="s">
        <v>1</v>
      </c>
    </row>
    <row r="30" spans="2:8" ht="12.75" customHeight="1" x14ac:dyDescent="0.3">
      <c r="C30" s="350"/>
      <c r="D30" s="311"/>
      <c r="E30" s="311"/>
      <c r="F30" s="311"/>
      <c r="G30" s="311"/>
      <c r="H30" s="332"/>
    </row>
    <row r="31" spans="2:8" ht="45" customHeight="1" x14ac:dyDescent="0.3">
      <c r="C31" s="351" t="s">
        <v>84</v>
      </c>
      <c r="D31" s="352"/>
      <c r="E31" s="353"/>
      <c r="F31" s="352" t="s">
        <v>1498</v>
      </c>
      <c r="G31" s="352" t="s">
        <v>64</v>
      </c>
      <c r="H31" s="354" t="s">
        <v>12</v>
      </c>
    </row>
    <row r="32" spans="2:8" ht="27" customHeight="1" thickBot="1" x14ac:dyDescent="0.35">
      <c r="C32" s="559" t="s">
        <v>63</v>
      </c>
      <c r="D32" s="560"/>
      <c r="E32" s="561"/>
      <c r="F32" s="355">
        <v>500</v>
      </c>
      <c r="G32" s="110"/>
      <c r="H32" s="356">
        <f>+F32*G32</f>
        <v>0</v>
      </c>
    </row>
    <row r="33" spans="2:8" ht="27" customHeight="1" thickTop="1" thickBot="1" x14ac:dyDescent="0.35">
      <c r="C33" s="559" t="s">
        <v>1568</v>
      </c>
      <c r="D33" s="560"/>
      <c r="E33" s="561"/>
      <c r="F33" s="355">
        <v>200</v>
      </c>
      <c r="G33" s="110"/>
      <c r="H33" s="356">
        <f t="shared" ref="H33" si="0">+F33*G33</f>
        <v>0</v>
      </c>
    </row>
    <row r="34" spans="2:8" ht="25.15" customHeight="1" thickTop="1" thickBot="1" x14ac:dyDescent="0.35">
      <c r="C34" s="556" t="s">
        <v>41</v>
      </c>
      <c r="D34" s="557"/>
      <c r="E34" s="557"/>
      <c r="F34" s="557"/>
      <c r="G34" s="558"/>
      <c r="H34" s="339">
        <f>SUM(H32:H33)</f>
        <v>0</v>
      </c>
    </row>
    <row r="35" spans="2:8" ht="12.75" customHeight="1" thickTop="1" thickBot="1" x14ac:dyDescent="0.35">
      <c r="C35" s="348"/>
      <c r="D35" s="348"/>
      <c r="E35" s="348"/>
      <c r="F35" s="348"/>
      <c r="G35" s="349"/>
      <c r="H35" s="348"/>
    </row>
    <row r="36" spans="2:8" ht="15" x14ac:dyDescent="0.3">
      <c r="B36" s="327" t="s">
        <v>1499</v>
      </c>
      <c r="C36" s="328" t="s">
        <v>99</v>
      </c>
      <c r="D36" s="329"/>
      <c r="E36" s="329"/>
      <c r="F36" s="329"/>
      <c r="G36" s="329" t="s">
        <v>1</v>
      </c>
      <c r="H36" s="330" t="s">
        <v>1</v>
      </c>
    </row>
    <row r="37" spans="2:8" ht="12.75" customHeight="1" x14ac:dyDescent="0.3">
      <c r="C37" s="350"/>
      <c r="D37" s="311"/>
      <c r="E37" s="311"/>
      <c r="F37" s="311"/>
      <c r="G37" s="311"/>
      <c r="H37" s="332"/>
    </row>
    <row r="38" spans="2:8" ht="45" customHeight="1" x14ac:dyDescent="0.3">
      <c r="C38" s="351" t="s">
        <v>84</v>
      </c>
      <c r="D38" s="352" t="s">
        <v>85</v>
      </c>
      <c r="E38" s="353" t="s">
        <v>1502</v>
      </c>
      <c r="F38" s="352" t="s">
        <v>86</v>
      </c>
      <c r="G38" s="352" t="s">
        <v>56</v>
      </c>
      <c r="H38" s="354" t="s">
        <v>12</v>
      </c>
    </row>
    <row r="39" spans="2:8" ht="14" thickBot="1" x14ac:dyDescent="0.35">
      <c r="C39" s="357" t="s">
        <v>91</v>
      </c>
      <c r="D39" s="135"/>
      <c r="E39" s="136"/>
      <c r="F39" s="358">
        <f>D39*E39</f>
        <v>0</v>
      </c>
      <c r="G39" s="359">
        <v>2</v>
      </c>
      <c r="H39" s="356">
        <f>+F39*G39</f>
        <v>0</v>
      </c>
    </row>
    <row r="40" spans="2:8" ht="14.5" thickTop="1" thickBot="1" x14ac:dyDescent="0.35">
      <c r="C40" s="360" t="s">
        <v>92</v>
      </c>
      <c r="D40" s="138"/>
      <c r="E40" s="139"/>
      <c r="F40" s="358">
        <f>D40*E40</f>
        <v>0</v>
      </c>
      <c r="G40" s="361">
        <v>3</v>
      </c>
      <c r="H40" s="356">
        <f t="shared" ref="H40:H42" si="1">+F40*G40</f>
        <v>0</v>
      </c>
    </row>
    <row r="41" spans="2:8" ht="14.5" thickTop="1" thickBot="1" x14ac:dyDescent="0.35">
      <c r="C41" s="360" t="s">
        <v>93</v>
      </c>
      <c r="D41" s="138"/>
      <c r="E41" s="139"/>
      <c r="F41" s="358">
        <f t="shared" ref="F41:F42" si="2">D41*E41</f>
        <v>0</v>
      </c>
      <c r="G41" s="361">
        <v>20</v>
      </c>
      <c r="H41" s="356">
        <f t="shared" si="1"/>
        <v>0</v>
      </c>
    </row>
    <row r="42" spans="2:8" ht="14.5" thickTop="1" thickBot="1" x14ac:dyDescent="0.35">
      <c r="C42" s="360" t="s">
        <v>94</v>
      </c>
      <c r="D42" s="138"/>
      <c r="E42" s="139"/>
      <c r="F42" s="358">
        <f t="shared" si="2"/>
        <v>0</v>
      </c>
      <c r="G42" s="361">
        <v>10</v>
      </c>
      <c r="H42" s="356">
        <f t="shared" si="1"/>
        <v>0</v>
      </c>
    </row>
    <row r="43" spans="2:8" ht="25.15" customHeight="1" thickTop="1" thickBot="1" x14ac:dyDescent="0.35">
      <c r="C43" s="556" t="s">
        <v>41</v>
      </c>
      <c r="D43" s="557"/>
      <c r="E43" s="557"/>
      <c r="F43" s="557"/>
      <c r="G43" s="558"/>
      <c r="H43" s="339">
        <f>SUM(H39:H42)</f>
        <v>0</v>
      </c>
    </row>
    <row r="44" spans="2:8" ht="12.75" customHeight="1" thickTop="1" x14ac:dyDescent="0.3">
      <c r="C44" s="340" t="s">
        <v>87</v>
      </c>
      <c r="D44" s="340"/>
      <c r="E44" s="324"/>
      <c r="G44" s="341"/>
      <c r="H44" s="341"/>
    </row>
    <row r="45" spans="2:8" ht="12.75" customHeight="1" thickBot="1" x14ac:dyDescent="0.35">
      <c r="C45" s="362" t="s">
        <v>1582</v>
      </c>
      <c r="D45" s="362"/>
      <c r="E45" s="320"/>
      <c r="F45" s="321"/>
      <c r="G45" s="321"/>
      <c r="H45" s="321"/>
    </row>
    <row r="46" spans="2:8" ht="12.75" customHeight="1" x14ac:dyDescent="0.3"/>
    <row r="47" spans="2:8" ht="12.75" hidden="1" customHeight="1" x14ac:dyDescent="0.3"/>
    <row r="48" spans="2:8" ht="12.75" hidden="1" customHeight="1" x14ac:dyDescent="0.3"/>
    <row r="49" spans="3:3" ht="12.75" hidden="1" customHeight="1" x14ac:dyDescent="0.3"/>
    <row r="50" spans="3:3" ht="12.75" hidden="1" customHeight="1" x14ac:dyDescent="0.3"/>
    <row r="51" spans="3:3" ht="12.75" hidden="1" customHeight="1" x14ac:dyDescent="0.3">
      <c r="C51" s="324"/>
    </row>
    <row r="52" spans="3:3" ht="12.75" hidden="1" customHeight="1" x14ac:dyDescent="0.3"/>
    <row r="53" spans="3:3" ht="12.75" hidden="1" customHeight="1" x14ac:dyDescent="0.3"/>
    <row r="54" spans="3:3" ht="12.75" hidden="1" customHeight="1" x14ac:dyDescent="0.3"/>
    <row r="55" spans="3:3" ht="12.75" hidden="1" customHeight="1" x14ac:dyDescent="0.3"/>
    <row r="56" spans="3:3" ht="12.75" hidden="1" customHeight="1" x14ac:dyDescent="0.3">
      <c r="C56" s="319" t="s">
        <v>1</v>
      </c>
    </row>
    <row r="57" spans="3:3" ht="12.75" hidden="1" customHeight="1" x14ac:dyDescent="0.3"/>
    <row r="58" spans="3:3" ht="12.75" hidden="1" customHeight="1" x14ac:dyDescent="0.3"/>
    <row r="59" spans="3:3" ht="12.75" hidden="1" customHeight="1" x14ac:dyDescent="0.3"/>
    <row r="60" spans="3:3" ht="12.75" hidden="1" customHeight="1" x14ac:dyDescent="0.3"/>
    <row r="61" spans="3:3" ht="12.75" hidden="1" customHeight="1" x14ac:dyDescent="0.3"/>
    <row r="62" spans="3:3" ht="12.75" hidden="1" customHeight="1" x14ac:dyDescent="0.3"/>
    <row r="63" spans="3:3" ht="12.75" hidden="1" customHeight="1" x14ac:dyDescent="0.3"/>
    <row r="64" spans="3:3" ht="12.75" hidden="1" customHeight="1" x14ac:dyDescent="0.3"/>
    <row r="65" ht="12.75" hidden="1" customHeight="1" x14ac:dyDescent="0.3"/>
    <row r="66" ht="12.75" hidden="1" customHeight="1" x14ac:dyDescent="0.3"/>
    <row r="67" ht="12.75" hidden="1" customHeight="1" x14ac:dyDescent="0.3"/>
    <row r="68" ht="12.75" hidden="1" customHeight="1" x14ac:dyDescent="0.3"/>
    <row r="69" ht="12.75" hidden="1" customHeight="1" x14ac:dyDescent="0.3"/>
    <row r="70" ht="12.75" hidden="1" customHeight="1" x14ac:dyDescent="0.3"/>
    <row r="71" ht="12.75" hidden="1" customHeight="1" x14ac:dyDescent="0.3"/>
    <row r="72" ht="12.75" hidden="1" customHeight="1" x14ac:dyDescent="0.3"/>
    <row r="73" ht="12.75" hidden="1" customHeight="1" x14ac:dyDescent="0.3"/>
    <row r="74" ht="12.75" hidden="1" customHeight="1" x14ac:dyDescent="0.3"/>
    <row r="75" ht="12.75" hidden="1" customHeight="1" x14ac:dyDescent="0.3"/>
    <row r="76" ht="12.75" hidden="1" customHeight="1" x14ac:dyDescent="0.3"/>
    <row r="77" ht="12.75" hidden="1" customHeight="1" x14ac:dyDescent="0.3"/>
    <row r="78" ht="12.75" hidden="1" customHeight="1" x14ac:dyDescent="0.3"/>
    <row r="79" ht="12.75" hidden="1" customHeight="1" x14ac:dyDescent="0.3"/>
    <row r="80" ht="12.75" hidden="1" customHeight="1" x14ac:dyDescent="0.3"/>
    <row r="81" ht="12.75" hidden="1" customHeight="1" x14ac:dyDescent="0.3"/>
    <row r="82" ht="12.75" hidden="1" customHeight="1" x14ac:dyDescent="0.3"/>
    <row r="83" ht="12.75" hidden="1" customHeight="1" x14ac:dyDescent="0.3"/>
    <row r="84" ht="12.75" hidden="1" customHeight="1" x14ac:dyDescent="0.3"/>
    <row r="85" ht="12.75" hidden="1" customHeight="1" x14ac:dyDescent="0.3"/>
    <row r="86" ht="12.75" hidden="1" customHeight="1" x14ac:dyDescent="0.3"/>
    <row r="87" ht="12.75" hidden="1" customHeight="1" x14ac:dyDescent="0.3"/>
    <row r="88" ht="12.75" hidden="1" customHeight="1" x14ac:dyDescent="0.3"/>
    <row r="89" ht="12.75" hidden="1" customHeight="1" x14ac:dyDescent="0.3"/>
    <row r="90" ht="12.75" hidden="1" customHeight="1" x14ac:dyDescent="0.3"/>
    <row r="91" ht="12.75" hidden="1" customHeight="1" x14ac:dyDescent="0.3"/>
    <row r="92" ht="12.75" hidden="1" customHeight="1" x14ac:dyDescent="0.3"/>
    <row r="93" ht="12.75" hidden="1" customHeight="1" x14ac:dyDescent="0.3"/>
    <row r="94" ht="12.75" hidden="1" customHeight="1" x14ac:dyDescent="0.3"/>
    <row r="95" ht="12.75" hidden="1" customHeight="1" x14ac:dyDescent="0.3"/>
    <row r="96" ht="12.75" hidden="1" customHeight="1" x14ac:dyDescent="0.3"/>
    <row r="97" ht="12.75" hidden="1" customHeight="1" x14ac:dyDescent="0.3"/>
    <row r="98" ht="12.75" hidden="1" customHeight="1" x14ac:dyDescent="0.3"/>
    <row r="99" ht="12.75" hidden="1" customHeight="1" x14ac:dyDescent="0.3"/>
    <row r="100" ht="12.75" hidden="1" customHeight="1" x14ac:dyDescent="0.3"/>
    <row r="101" ht="12.75" hidden="1" customHeight="1" x14ac:dyDescent="0.3"/>
    <row r="102" ht="12.75" hidden="1" customHeight="1" x14ac:dyDescent="0.3"/>
    <row r="103" ht="12.75" hidden="1" customHeight="1" x14ac:dyDescent="0.3"/>
    <row r="104" ht="12.75" hidden="1" customHeight="1" x14ac:dyDescent="0.3"/>
    <row r="105" ht="12.75" hidden="1" customHeight="1" x14ac:dyDescent="0.3"/>
    <row r="106" ht="12.75" hidden="1" customHeight="1" x14ac:dyDescent="0.3"/>
    <row r="107" ht="12.75" hidden="1" customHeight="1" x14ac:dyDescent="0.3"/>
    <row r="108" ht="12.75" hidden="1" customHeight="1" x14ac:dyDescent="0.3"/>
    <row r="109" ht="12.75" hidden="1" customHeight="1" x14ac:dyDescent="0.3"/>
    <row r="110" ht="12.75" hidden="1" customHeight="1" x14ac:dyDescent="0.3"/>
    <row r="111" ht="12.75" hidden="1" customHeight="1" x14ac:dyDescent="0.3"/>
    <row r="112" ht="12.75" hidden="1" customHeight="1" x14ac:dyDescent="0.3"/>
    <row r="113" ht="12.75" hidden="1" customHeight="1" x14ac:dyDescent="0.3"/>
    <row r="114" ht="12.75" hidden="1" customHeight="1" x14ac:dyDescent="0.3"/>
    <row r="115" ht="12.75" hidden="1" customHeight="1" x14ac:dyDescent="0.3"/>
    <row r="116" ht="12.75" hidden="1" customHeight="1" x14ac:dyDescent="0.3"/>
    <row r="117" ht="12.75" hidden="1" customHeight="1" x14ac:dyDescent="0.3"/>
    <row r="118" ht="12.75" hidden="1" customHeight="1" x14ac:dyDescent="0.3"/>
    <row r="119" ht="12.75" hidden="1" customHeight="1" x14ac:dyDescent="0.3"/>
    <row r="120" ht="12.75" hidden="1" customHeight="1" x14ac:dyDescent="0.3"/>
    <row r="121" ht="12.75" hidden="1" customHeight="1" x14ac:dyDescent="0.3"/>
    <row r="122" ht="12.75" hidden="1" customHeight="1" x14ac:dyDescent="0.3"/>
    <row r="123" ht="12.75" hidden="1" customHeight="1" x14ac:dyDescent="0.3"/>
    <row r="124" ht="12.75" hidden="1" customHeight="1" x14ac:dyDescent="0.3"/>
    <row r="125" ht="12.75" hidden="1" customHeight="1" x14ac:dyDescent="0.3"/>
    <row r="126" ht="12.75" hidden="1" customHeight="1" x14ac:dyDescent="0.3"/>
    <row r="127" ht="12.75" hidden="1" customHeight="1" x14ac:dyDescent="0.3"/>
    <row r="128" ht="12.75" hidden="1" customHeight="1" x14ac:dyDescent="0.3"/>
    <row r="129" ht="12.75" hidden="1" customHeight="1" x14ac:dyDescent="0.3"/>
    <row r="130" ht="12.75" hidden="1" customHeight="1" x14ac:dyDescent="0.3"/>
    <row r="131" ht="12.75" hidden="1" customHeight="1" x14ac:dyDescent="0.3"/>
    <row r="132" ht="12.75" hidden="1" customHeight="1" x14ac:dyDescent="0.3"/>
    <row r="133" ht="12.75" hidden="1" customHeight="1" x14ac:dyDescent="0.3"/>
    <row r="134" ht="12.75" hidden="1" customHeight="1" x14ac:dyDescent="0.3"/>
    <row r="135" ht="12.75" hidden="1" customHeight="1" x14ac:dyDescent="0.3"/>
    <row r="136" ht="12.75" hidden="1" customHeight="1" x14ac:dyDescent="0.3"/>
    <row r="137" ht="12.75" hidden="1" customHeight="1" x14ac:dyDescent="0.3"/>
    <row r="138" ht="12.75" hidden="1" customHeight="1" x14ac:dyDescent="0.3"/>
    <row r="139" ht="12.75" hidden="1" customHeight="1" x14ac:dyDescent="0.3"/>
    <row r="140" ht="12.75" hidden="1" customHeight="1" x14ac:dyDescent="0.3"/>
    <row r="141" ht="12.75" hidden="1" customHeight="1" x14ac:dyDescent="0.3"/>
    <row r="142" ht="12.75" hidden="1" customHeight="1" x14ac:dyDescent="0.3"/>
    <row r="143" ht="12.75" hidden="1" customHeight="1" x14ac:dyDescent="0.3"/>
    <row r="144" ht="12.75" hidden="1" customHeight="1" x14ac:dyDescent="0.3"/>
    <row r="145" ht="12.75" hidden="1" customHeight="1" x14ac:dyDescent="0.3"/>
    <row r="146" ht="12.75" hidden="1" customHeight="1" x14ac:dyDescent="0.3"/>
    <row r="147" ht="12.75" hidden="1" customHeight="1" x14ac:dyDescent="0.3"/>
    <row r="148" ht="12.75" hidden="1" customHeight="1" x14ac:dyDescent="0.3"/>
    <row r="149" ht="12.75" hidden="1" customHeight="1" x14ac:dyDescent="0.3"/>
    <row r="150" ht="12.75" hidden="1" customHeight="1" x14ac:dyDescent="0.3"/>
    <row r="151" ht="12.75" hidden="1" customHeight="1" x14ac:dyDescent="0.3"/>
    <row r="152" ht="12.75" hidden="1" customHeight="1" x14ac:dyDescent="0.3"/>
    <row r="153" ht="12.75" hidden="1" customHeight="1" x14ac:dyDescent="0.3"/>
    <row r="154" ht="12.75" hidden="1" customHeight="1" x14ac:dyDescent="0.3"/>
    <row r="155" ht="12.75" hidden="1" customHeight="1" x14ac:dyDescent="0.3"/>
    <row r="156" ht="12.75" hidden="1" customHeight="1" x14ac:dyDescent="0.3"/>
    <row r="157" ht="12.75" hidden="1" customHeight="1" x14ac:dyDescent="0.3"/>
    <row r="158" ht="12.75" hidden="1" customHeight="1" x14ac:dyDescent="0.3"/>
    <row r="159" ht="12.75" hidden="1" customHeight="1" x14ac:dyDescent="0.3"/>
    <row r="160" ht="12.75" hidden="1" customHeight="1" x14ac:dyDescent="0.3"/>
    <row r="161" ht="12.75" hidden="1" customHeight="1" x14ac:dyDescent="0.3"/>
    <row r="162" ht="12.75" hidden="1" customHeight="1" x14ac:dyDescent="0.3"/>
    <row r="163" ht="12.75" hidden="1" customHeight="1" x14ac:dyDescent="0.3"/>
    <row r="164" ht="12.75" hidden="1" customHeight="1" x14ac:dyDescent="0.3"/>
    <row r="165" ht="12.75" hidden="1" customHeight="1" x14ac:dyDescent="0.3"/>
    <row r="166" ht="12.75" hidden="1" customHeight="1" x14ac:dyDescent="0.3"/>
    <row r="167" ht="12.75" hidden="1" customHeight="1" x14ac:dyDescent="0.3"/>
    <row r="168" ht="12.75" hidden="1" customHeight="1" x14ac:dyDescent="0.3"/>
    <row r="169" ht="12.75" hidden="1" customHeight="1" x14ac:dyDescent="0.3"/>
    <row r="170" ht="12.75" hidden="1" customHeight="1" x14ac:dyDescent="0.3"/>
    <row r="171" ht="12.75" hidden="1" customHeight="1" x14ac:dyDescent="0.3"/>
    <row r="172" ht="12.75" hidden="1" customHeight="1" x14ac:dyDescent="0.3"/>
    <row r="173" ht="12.75" hidden="1" customHeight="1" x14ac:dyDescent="0.3"/>
    <row r="174" ht="12.75" hidden="1" customHeight="1" x14ac:dyDescent="0.3"/>
  </sheetData>
  <sheetProtection algorithmName="SHA-512" hashValue="SSu39eDpmBsOfN7JH1R5VyrIH7/UNUPlNRoVvJUSZuQGeCqwJ77/VHLeyDu/2R41c3v99CWeM3T0WMXUIT1gDQ==" saltValue="BYq0dq3Jmu+KrNusxXLRJQ==" spinCount="100000" sheet="1" objects="1" scenarios="1"/>
  <mergeCells count="5">
    <mergeCell ref="C17:H26"/>
    <mergeCell ref="C43:G43"/>
    <mergeCell ref="C34:G34"/>
    <mergeCell ref="C32:E32"/>
    <mergeCell ref="C33:E33"/>
  </mergeCells>
  <pageMargins left="0.75" right="0.75" top="0.51" bottom="0.46" header="0.5" footer="0.5"/>
  <pageSetup paperSize="9" scale="9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BC93-FB48-4454-8426-0ECA277F2509}">
  <sheetPr codeName="Blad7"/>
  <dimension ref="A1:AD179"/>
  <sheetViews>
    <sheetView showGridLines="0" topLeftCell="B1" zoomScale="80" zoomScaleNormal="80" workbookViewId="0">
      <selection activeCell="B1" sqref="B1"/>
    </sheetView>
  </sheetViews>
  <sheetFormatPr defaultColWidth="0" defaultRowHeight="0" customHeight="1" zeroHeight="1" x14ac:dyDescent="0.3"/>
  <cols>
    <col min="1" max="1" width="3.7265625" style="365" hidden="1" customWidth="1"/>
    <col min="2" max="2" width="4.81640625" style="365" customWidth="1"/>
    <col min="3" max="3" width="80.26953125" style="364" customWidth="1"/>
    <col min="4" max="4" width="28.7265625" style="365" bestFit="1" customWidth="1"/>
    <col min="5" max="5" width="21.7265625" style="366" bestFit="1" customWidth="1"/>
    <col min="6" max="6" width="32.453125" style="366" bestFit="1" customWidth="1"/>
    <col min="7" max="7" width="30.81640625" style="366" customWidth="1"/>
    <col min="8" max="8" width="27.81640625" style="366" customWidth="1"/>
    <col min="9" max="11" width="31.26953125" style="366" customWidth="1"/>
    <col min="12" max="12" width="3.7265625" style="467" customWidth="1"/>
    <col min="13" max="13" width="7.1796875" style="365" hidden="1" customWidth="1"/>
    <col min="14" max="14" width="8.81640625" style="365" hidden="1" customWidth="1"/>
    <col min="15" max="15" width="4.1796875" style="365" hidden="1" customWidth="1"/>
    <col min="16" max="17" width="8.81640625" style="365" hidden="1" customWidth="1"/>
    <col min="18" max="18" width="24.26953125" style="365" hidden="1" customWidth="1"/>
    <col min="19" max="19" width="21.7265625" style="365" hidden="1" customWidth="1"/>
    <col min="20" max="30" width="0" style="365" hidden="1" customWidth="1"/>
    <col min="31" max="16384" width="8.81640625" style="365" hidden="1"/>
  </cols>
  <sheetData>
    <row r="1" spans="1:20" ht="15.65" customHeight="1" x14ac:dyDescent="0.45">
      <c r="A1" s="363"/>
      <c r="B1" s="363"/>
      <c r="L1" s="367"/>
    </row>
    <row r="2" spans="1:20" s="363" customFormat="1" ht="23" hidden="1" x14ac:dyDescent="0.45">
      <c r="C2" s="368" t="str">
        <f>Samenvatting!B2</f>
        <v>Europese aanbesteding</v>
      </c>
      <c r="D2" s="369"/>
      <c r="E2" s="370"/>
      <c r="F2" s="369"/>
      <c r="G2" s="369"/>
      <c r="H2" s="369"/>
      <c r="I2" s="369"/>
      <c r="J2" s="369"/>
      <c r="K2" s="369"/>
      <c r="L2" s="367"/>
      <c r="M2" s="371"/>
      <c r="N2" s="371"/>
      <c r="O2" s="371"/>
      <c r="P2" s="371"/>
      <c r="Q2" s="371"/>
      <c r="R2" s="371"/>
      <c r="S2" s="371"/>
      <c r="T2" s="371"/>
    </row>
    <row r="3" spans="1:20" s="363" customFormat="1" ht="23" x14ac:dyDescent="0.45">
      <c r="C3" s="372" t="str">
        <f>Samenvatting!B3</f>
        <v>Process Mining Cloud</v>
      </c>
      <c r="D3" s="369"/>
      <c r="E3" s="370"/>
      <c r="F3" s="369"/>
      <c r="G3" s="369"/>
      <c r="H3" s="369"/>
      <c r="I3" s="369"/>
      <c r="J3" s="369"/>
      <c r="K3" s="369"/>
      <c r="L3" s="367"/>
      <c r="M3" s="371"/>
      <c r="N3" s="371"/>
      <c r="O3" s="371"/>
      <c r="P3" s="371"/>
      <c r="Q3" s="371"/>
      <c r="R3" s="371"/>
      <c r="S3" s="371"/>
      <c r="T3" s="371"/>
    </row>
    <row r="4" spans="1:20" s="373" customFormat="1" ht="15.65" customHeight="1" x14ac:dyDescent="0.35">
      <c r="C4" s="374" t="s">
        <v>1471</v>
      </c>
      <c r="D4" s="375"/>
      <c r="E4" s="375"/>
      <c r="F4" s="375"/>
      <c r="G4" s="375"/>
      <c r="H4" s="375"/>
      <c r="I4" s="375"/>
      <c r="J4" s="375"/>
      <c r="K4" s="375"/>
      <c r="L4" s="367"/>
      <c r="M4" s="376"/>
      <c r="N4" s="376"/>
      <c r="O4" s="376"/>
      <c r="P4" s="376"/>
      <c r="Q4" s="376"/>
      <c r="R4" s="376"/>
      <c r="S4" s="376"/>
      <c r="T4" s="376"/>
    </row>
    <row r="5" spans="1:20" s="373" customFormat="1" ht="15.65" customHeight="1" x14ac:dyDescent="0.3">
      <c r="C5" s="377" t="str">
        <f>Samenvatting!B5</f>
        <v>IUC24-026</v>
      </c>
      <c r="D5" s="375"/>
      <c r="E5" s="375"/>
      <c r="F5" s="375"/>
      <c r="G5" s="375"/>
      <c r="H5" s="375"/>
      <c r="I5" s="375"/>
      <c r="J5" s="375"/>
      <c r="K5" s="375"/>
      <c r="L5" s="367"/>
      <c r="M5" s="376"/>
      <c r="N5" s="376"/>
      <c r="O5" s="376"/>
      <c r="P5" s="376"/>
      <c r="Q5" s="376"/>
      <c r="R5" s="376"/>
      <c r="S5" s="376"/>
      <c r="T5" s="376"/>
    </row>
    <row r="6" spans="1:20" s="373" customFormat="1" ht="15.65" customHeight="1" x14ac:dyDescent="0.3">
      <c r="C6" s="378" t="str">
        <f>Samenvatting!B6</f>
        <v>(Prijzen exclusief BTW)</v>
      </c>
      <c r="D6" s="375"/>
      <c r="E6" s="375"/>
      <c r="F6" s="375"/>
      <c r="G6" s="375"/>
      <c r="H6" s="375"/>
      <c r="I6" s="375"/>
      <c r="J6" s="375"/>
      <c r="K6" s="375"/>
      <c r="L6" s="367"/>
      <c r="M6" s="376"/>
      <c r="N6" s="376"/>
      <c r="O6" s="376"/>
      <c r="P6" s="376"/>
      <c r="Q6" s="376"/>
      <c r="R6" s="376"/>
      <c r="S6" s="376"/>
      <c r="T6" s="376"/>
    </row>
    <row r="7" spans="1:20" s="373" customFormat="1" ht="15.65" customHeight="1" x14ac:dyDescent="0.3">
      <c r="C7" s="310"/>
      <c r="D7" s="379"/>
      <c r="E7" s="380"/>
      <c r="F7" s="381"/>
      <c r="G7" s="381"/>
      <c r="H7" s="381"/>
      <c r="I7" s="380"/>
      <c r="J7" s="380"/>
      <c r="K7" s="380"/>
      <c r="L7" s="367"/>
      <c r="M7" s="376"/>
      <c r="N7" s="376"/>
      <c r="O7" s="376"/>
      <c r="P7" s="376"/>
      <c r="Q7" s="376"/>
      <c r="R7" s="376"/>
      <c r="S7" s="376"/>
      <c r="T7" s="376"/>
    </row>
    <row r="8" spans="1:20" s="373" customFormat="1" ht="15.65" customHeight="1" x14ac:dyDescent="0.3">
      <c r="C8" s="382"/>
      <c r="D8" s="383"/>
      <c r="E8" s="383"/>
      <c r="F8" s="383"/>
      <c r="G8" s="383"/>
      <c r="H8" s="383"/>
      <c r="I8" s="383"/>
      <c r="J8" s="383"/>
      <c r="K8" s="383"/>
      <c r="L8" s="367"/>
      <c r="M8" s="376"/>
      <c r="N8" s="376"/>
      <c r="O8" s="376"/>
      <c r="P8" s="376"/>
      <c r="Q8" s="376"/>
      <c r="R8" s="376"/>
      <c r="S8" s="376"/>
      <c r="T8" s="376"/>
    </row>
    <row r="9" spans="1:20" s="373" customFormat="1" ht="15.65" customHeight="1" x14ac:dyDescent="0.3">
      <c r="C9" s="384" t="s">
        <v>11</v>
      </c>
      <c r="D9" s="562" t="s">
        <v>48</v>
      </c>
      <c r="E9" s="563"/>
      <c r="F9" s="563"/>
      <c r="G9" s="564"/>
      <c r="H9" s="562" t="s">
        <v>1569</v>
      </c>
      <c r="I9" s="563"/>
      <c r="J9" s="563"/>
      <c r="K9" s="564"/>
      <c r="L9" s="367"/>
      <c r="M9" s="376"/>
      <c r="N9" s="376"/>
      <c r="O9" s="376"/>
      <c r="P9" s="376"/>
      <c r="Q9" s="376"/>
      <c r="R9" s="376"/>
      <c r="S9" s="376"/>
      <c r="T9" s="376"/>
    </row>
    <row r="10" spans="1:20" s="373" customFormat="1" ht="15.65" customHeight="1" x14ac:dyDescent="0.3">
      <c r="C10" s="385"/>
      <c r="D10" s="565"/>
      <c r="E10" s="566"/>
      <c r="F10" s="566"/>
      <c r="G10" s="567"/>
      <c r="H10" s="565"/>
      <c r="I10" s="566"/>
      <c r="J10" s="566"/>
      <c r="K10" s="567"/>
      <c r="L10" s="367"/>
      <c r="M10" s="376"/>
      <c r="N10" s="376"/>
      <c r="O10" s="376"/>
      <c r="P10" s="376"/>
      <c r="Q10" s="376"/>
      <c r="R10" s="376"/>
      <c r="S10" s="376"/>
      <c r="T10" s="376"/>
    </row>
    <row r="11" spans="1:20" s="373" customFormat="1" ht="15.65" customHeight="1" x14ac:dyDescent="0.3">
      <c r="C11" s="386"/>
      <c r="D11" s="387" t="s">
        <v>12</v>
      </c>
      <c r="E11" s="388" t="s">
        <v>13</v>
      </c>
      <c r="F11" s="388" t="s">
        <v>14</v>
      </c>
      <c r="G11" s="389" t="s">
        <v>15</v>
      </c>
      <c r="H11" s="390" t="s">
        <v>1570</v>
      </c>
      <c r="I11" s="390" t="s">
        <v>1571</v>
      </c>
      <c r="J11" s="390" t="s">
        <v>1572</v>
      </c>
      <c r="K11" s="390" t="s">
        <v>1573</v>
      </c>
      <c r="L11" s="367"/>
      <c r="M11" s="376"/>
      <c r="N11" s="376"/>
      <c r="O11" s="376"/>
      <c r="P11" s="376"/>
      <c r="Q11" s="376"/>
      <c r="R11" s="376"/>
      <c r="S11" s="376"/>
      <c r="T11" s="376"/>
    </row>
    <row r="12" spans="1:20" s="373" customFormat="1" ht="15.65" customHeight="1" x14ac:dyDescent="0.3">
      <c r="C12" s="391" t="s">
        <v>16</v>
      </c>
      <c r="D12" s="392"/>
      <c r="E12" s="393"/>
      <c r="F12" s="394"/>
      <c r="G12" s="394"/>
      <c r="H12" s="394"/>
      <c r="I12" s="394"/>
      <c r="J12" s="394"/>
      <c r="K12" s="394"/>
      <c r="L12" s="367"/>
      <c r="M12" s="376"/>
      <c r="N12" s="376"/>
      <c r="O12" s="376"/>
      <c r="P12" s="376"/>
      <c r="Q12" s="376"/>
      <c r="R12" s="376"/>
      <c r="S12" s="376"/>
      <c r="T12" s="376"/>
    </row>
    <row r="13" spans="1:20" s="373" customFormat="1" ht="15.65" customHeight="1" x14ac:dyDescent="0.3">
      <c r="C13" s="395" t="str">
        <f>'0. Dimensionering'!B14</f>
        <v># Gebruikers - Developers</v>
      </c>
      <c r="D13" s="396">
        <f>'0. Dimensionering'!C14</f>
        <v>20</v>
      </c>
      <c r="E13" s="396">
        <f>'0. Dimensionering'!D14</f>
        <v>30</v>
      </c>
      <c r="F13" s="396">
        <f>'0. Dimensionering'!E14</f>
        <v>40</v>
      </c>
      <c r="G13" s="396">
        <f>'0. Dimensionering'!F14</f>
        <v>50</v>
      </c>
      <c r="H13" s="396">
        <f>'0. Dimensionering'!G14</f>
        <v>50</v>
      </c>
      <c r="I13" s="396">
        <f>'0. Dimensionering'!H14</f>
        <v>50</v>
      </c>
      <c r="J13" s="396">
        <f>'0. Dimensionering'!I14</f>
        <v>50</v>
      </c>
      <c r="K13" s="396">
        <f>'0. Dimensionering'!J14</f>
        <v>50</v>
      </c>
      <c r="L13" s="367"/>
      <c r="M13" s="376"/>
      <c r="N13" s="376"/>
      <c r="O13" s="376"/>
      <c r="P13" s="376"/>
      <c r="Q13" s="376"/>
      <c r="R13" s="376"/>
      <c r="S13" s="376"/>
      <c r="T13" s="376"/>
    </row>
    <row r="14" spans="1:20" s="373" customFormat="1" ht="15.65" customHeight="1" x14ac:dyDescent="0.3">
      <c r="C14" s="395" t="str">
        <f>'0. Dimensionering'!B15</f>
        <v># Gebruikers - Eindgebruikers</v>
      </c>
      <c r="D14" s="396">
        <f>'0. Dimensionering'!C15</f>
        <v>5</v>
      </c>
      <c r="E14" s="396">
        <f>'0. Dimensionering'!D15</f>
        <v>30</v>
      </c>
      <c r="F14" s="396">
        <f>'0. Dimensionering'!E15</f>
        <v>50</v>
      </c>
      <c r="G14" s="396">
        <f>'0. Dimensionering'!F15</f>
        <v>70</v>
      </c>
      <c r="H14" s="396">
        <f>'0. Dimensionering'!G15</f>
        <v>100</v>
      </c>
      <c r="I14" s="396">
        <f>'0. Dimensionering'!H15</f>
        <v>140</v>
      </c>
      <c r="J14" s="396">
        <f>'0. Dimensionering'!I15</f>
        <v>160</v>
      </c>
      <c r="K14" s="396">
        <f>'0. Dimensionering'!J15</f>
        <v>200</v>
      </c>
      <c r="L14" s="367"/>
      <c r="M14" s="376"/>
      <c r="N14" s="376"/>
      <c r="O14" s="376"/>
      <c r="P14" s="376"/>
      <c r="Q14" s="376"/>
      <c r="R14" s="376"/>
      <c r="S14" s="376"/>
      <c r="T14" s="376"/>
    </row>
    <row r="15" spans="1:20" s="373" customFormat="1" ht="15.65" customHeight="1" x14ac:dyDescent="0.3">
      <c r="C15" s="395" t="str">
        <f>'0. Dimensionering'!B16</f>
        <v># Eventregels per jaar</v>
      </c>
      <c r="D15" s="396">
        <f>'0. Dimensionering'!C16</f>
        <v>15000000</v>
      </c>
      <c r="E15" s="396">
        <f>'0. Dimensionering'!D16</f>
        <v>30000000</v>
      </c>
      <c r="F15" s="396">
        <f>'0. Dimensionering'!E16</f>
        <v>50000000</v>
      </c>
      <c r="G15" s="396">
        <f>'0. Dimensionering'!F16</f>
        <v>75000000</v>
      </c>
      <c r="H15" s="396">
        <f>'0. Dimensionering'!G16</f>
        <v>125000000</v>
      </c>
      <c r="I15" s="396">
        <f>'0. Dimensionering'!H16</f>
        <v>175000000</v>
      </c>
      <c r="J15" s="396">
        <f>'0. Dimensionering'!I16</f>
        <v>225000000</v>
      </c>
      <c r="K15" s="396">
        <f>'0. Dimensionering'!J16</f>
        <v>250000000</v>
      </c>
      <c r="L15" s="367"/>
      <c r="M15" s="376"/>
      <c r="N15" s="376"/>
      <c r="O15" s="376"/>
      <c r="P15" s="376"/>
      <c r="Q15" s="376"/>
      <c r="R15" s="376"/>
      <c r="S15" s="376"/>
      <c r="T15" s="376"/>
    </row>
    <row r="16" spans="1:20" s="373" customFormat="1" ht="15.65" customHeight="1" x14ac:dyDescent="0.3">
      <c r="C16" s="397"/>
      <c r="D16" s="397"/>
      <c r="E16" s="397"/>
      <c r="F16" s="397"/>
      <c r="G16" s="397"/>
      <c r="H16" s="397"/>
      <c r="I16" s="397"/>
      <c r="J16" s="397"/>
      <c r="K16" s="397"/>
      <c r="L16" s="367"/>
      <c r="M16" s="376"/>
      <c r="N16" s="376"/>
      <c r="O16" s="376"/>
      <c r="P16" s="376"/>
      <c r="Q16" s="376"/>
      <c r="R16" s="376"/>
      <c r="S16" s="376"/>
      <c r="T16" s="376"/>
    </row>
    <row r="17" spans="2:20" s="373" customFormat="1" ht="178.9" customHeight="1" x14ac:dyDescent="0.3">
      <c r="C17" s="575" t="s">
        <v>1597</v>
      </c>
      <c r="D17" s="576"/>
      <c r="E17" s="576"/>
      <c r="F17" s="576"/>
      <c r="G17" s="576"/>
      <c r="H17" s="576"/>
      <c r="I17" s="576"/>
      <c r="J17" s="577"/>
      <c r="K17" s="398"/>
      <c r="L17" s="367"/>
      <c r="M17" s="376"/>
      <c r="N17" s="376"/>
      <c r="O17" s="376"/>
      <c r="P17" s="376"/>
      <c r="Q17" s="376"/>
      <c r="R17" s="376"/>
      <c r="S17" s="376"/>
      <c r="T17" s="376"/>
    </row>
    <row r="18" spans="2:20" s="373" customFormat="1" ht="15.65" customHeight="1" x14ac:dyDescent="0.3">
      <c r="C18" s="382"/>
      <c r="D18" s="383"/>
      <c r="E18" s="383"/>
      <c r="F18" s="383"/>
      <c r="G18" s="383"/>
      <c r="H18" s="383"/>
      <c r="I18" s="383"/>
      <c r="J18" s="383"/>
      <c r="K18" s="383"/>
      <c r="L18" s="367"/>
      <c r="M18" s="376"/>
      <c r="N18" s="376"/>
      <c r="O18" s="376"/>
      <c r="P18" s="376"/>
      <c r="Q18" s="376"/>
      <c r="R18" s="376"/>
      <c r="S18" s="376"/>
      <c r="T18" s="376"/>
    </row>
    <row r="19" spans="2:20" s="373" customFormat="1" ht="15.65" customHeight="1" x14ac:dyDescent="0.3">
      <c r="B19" s="399" t="s">
        <v>1469</v>
      </c>
      <c r="C19" s="578" t="s">
        <v>1437</v>
      </c>
      <c r="D19" s="579"/>
      <c r="E19" s="579"/>
      <c r="F19" s="579"/>
      <c r="G19" s="579"/>
      <c r="H19" s="579"/>
      <c r="I19" s="579"/>
      <c r="J19" s="400"/>
      <c r="K19" s="400"/>
      <c r="L19" s="367"/>
      <c r="M19" s="376"/>
      <c r="N19" s="376"/>
      <c r="O19" s="376"/>
      <c r="P19" s="376"/>
      <c r="Q19" s="376"/>
      <c r="R19" s="376"/>
      <c r="S19" s="376"/>
      <c r="T19" s="376"/>
    </row>
    <row r="20" spans="2:20" s="373" customFormat="1" ht="15.65" customHeight="1" x14ac:dyDescent="0.3">
      <c r="C20" s="401"/>
      <c r="D20" s="401"/>
      <c r="E20" s="401"/>
      <c r="F20" s="401"/>
      <c r="G20" s="401"/>
      <c r="H20" s="401"/>
      <c r="I20" s="401"/>
      <c r="J20" s="401"/>
      <c r="K20" s="401"/>
      <c r="L20" s="367"/>
      <c r="M20" s="376"/>
      <c r="N20" s="376"/>
      <c r="O20" s="376"/>
      <c r="P20" s="376"/>
      <c r="Q20" s="376"/>
      <c r="R20" s="376"/>
      <c r="S20" s="376"/>
      <c r="T20" s="376"/>
    </row>
    <row r="21" spans="2:20" s="373" customFormat="1" ht="15.65" customHeight="1" x14ac:dyDescent="0.3">
      <c r="C21" s="402" t="s">
        <v>1434</v>
      </c>
      <c r="D21" s="403"/>
      <c r="E21" s="403"/>
      <c r="F21" s="403"/>
      <c r="G21" s="403"/>
      <c r="H21" s="403"/>
      <c r="I21" s="404"/>
      <c r="J21" s="401"/>
      <c r="K21" s="401"/>
      <c r="L21" s="367"/>
      <c r="M21" s="376"/>
      <c r="N21" s="376"/>
      <c r="O21" s="376"/>
      <c r="P21" s="376"/>
      <c r="Q21" s="376"/>
      <c r="R21" s="376"/>
      <c r="S21" s="376"/>
      <c r="T21" s="376"/>
    </row>
    <row r="22" spans="2:20" s="373" customFormat="1" ht="15.65" customHeight="1" x14ac:dyDescent="0.3">
      <c r="C22" s="405"/>
      <c r="D22" s="406"/>
      <c r="E22" s="406"/>
      <c r="F22" s="406"/>
      <c r="G22" s="406"/>
      <c r="H22" s="406"/>
      <c r="I22" s="407"/>
      <c r="J22" s="401"/>
      <c r="K22" s="401"/>
      <c r="L22" s="367"/>
      <c r="M22" s="376"/>
      <c r="N22" s="376"/>
      <c r="O22" s="376"/>
      <c r="P22" s="376"/>
      <c r="Q22" s="376"/>
      <c r="R22" s="376"/>
      <c r="S22" s="376"/>
      <c r="T22" s="376"/>
    </row>
    <row r="23" spans="2:20" s="373" customFormat="1" ht="15.65" customHeight="1" x14ac:dyDescent="0.3">
      <c r="C23" s="408" t="s">
        <v>1432</v>
      </c>
      <c r="D23" s="409" t="s">
        <v>1431</v>
      </c>
      <c r="E23" s="410"/>
      <c r="F23" s="410"/>
      <c r="G23" s="410"/>
      <c r="H23" s="410"/>
      <c r="I23" s="411"/>
      <c r="J23" s="401"/>
      <c r="K23" s="401"/>
      <c r="L23" s="367"/>
      <c r="M23" s="376"/>
      <c r="N23" s="376"/>
      <c r="O23" s="376"/>
      <c r="P23" s="376"/>
      <c r="Q23" s="376"/>
      <c r="R23" s="376"/>
      <c r="S23" s="376"/>
      <c r="T23" s="376"/>
    </row>
    <row r="24" spans="2:20" s="373" customFormat="1" ht="15.65" customHeight="1" x14ac:dyDescent="0.3">
      <c r="C24" s="412">
        <v>420.35</v>
      </c>
      <c r="D24" s="413">
        <f>12*C24</f>
        <v>5044.2000000000007</v>
      </c>
      <c r="E24" s="409"/>
      <c r="F24" s="409"/>
      <c r="G24" s="409"/>
      <c r="H24" s="409"/>
      <c r="I24" s="414"/>
      <c r="J24" s="401"/>
      <c r="K24" s="401"/>
      <c r="L24" s="367"/>
      <c r="M24" s="376"/>
      <c r="N24" s="376"/>
      <c r="O24" s="376"/>
      <c r="P24" s="376"/>
      <c r="Q24" s="376"/>
      <c r="R24" s="376"/>
      <c r="S24" s="376"/>
      <c r="T24" s="376"/>
    </row>
    <row r="25" spans="2:20" s="373" customFormat="1" ht="15.65" customHeight="1" x14ac:dyDescent="0.3">
      <c r="C25" s="401"/>
      <c r="D25" s="401"/>
      <c r="E25" s="401"/>
      <c r="F25" s="401"/>
      <c r="G25" s="401"/>
      <c r="H25" s="401"/>
      <c r="I25" s="401"/>
      <c r="J25" s="401"/>
      <c r="K25" s="401"/>
      <c r="L25" s="367"/>
      <c r="M25" s="376"/>
      <c r="N25" s="376"/>
      <c r="O25" s="376"/>
      <c r="P25" s="376"/>
      <c r="Q25" s="376"/>
      <c r="R25" s="376"/>
      <c r="S25" s="376"/>
      <c r="T25" s="376"/>
    </row>
    <row r="26" spans="2:20" s="373" customFormat="1" ht="15.65" customHeight="1" x14ac:dyDescent="0.3">
      <c r="C26" s="415" t="s">
        <v>1428</v>
      </c>
      <c r="D26" s="415" t="s">
        <v>12</v>
      </c>
      <c r="E26" s="416" t="s">
        <v>13</v>
      </c>
      <c r="F26" s="416" t="s">
        <v>14</v>
      </c>
      <c r="G26" s="416" t="s">
        <v>15</v>
      </c>
      <c r="H26" s="416" t="s">
        <v>1494</v>
      </c>
      <c r="I26" s="417" t="s">
        <v>1495</v>
      </c>
      <c r="J26" s="417" t="s">
        <v>1496</v>
      </c>
      <c r="K26" s="417" t="s">
        <v>1497</v>
      </c>
      <c r="L26" s="367"/>
      <c r="M26" s="376"/>
      <c r="N26" s="376"/>
      <c r="O26" s="376"/>
      <c r="P26" s="376"/>
      <c r="Q26" s="376"/>
      <c r="R26" s="376"/>
      <c r="S26" s="376"/>
      <c r="T26" s="376"/>
    </row>
    <row r="27" spans="2:20" s="373" customFormat="1" ht="15.65" customHeight="1" x14ac:dyDescent="0.3">
      <c r="C27" s="391" t="s">
        <v>1435</v>
      </c>
      <c r="D27" s="142"/>
      <c r="E27" s="142"/>
      <c r="F27" s="142"/>
      <c r="G27" s="142"/>
      <c r="H27" s="142"/>
      <c r="I27" s="142"/>
      <c r="J27" s="142"/>
      <c r="K27" s="142"/>
      <c r="L27" s="367"/>
      <c r="M27" s="376"/>
      <c r="N27" s="376"/>
      <c r="O27" s="376"/>
      <c r="P27" s="376"/>
      <c r="Q27" s="376"/>
      <c r="R27" s="376"/>
      <c r="S27" s="376"/>
      <c r="T27" s="376"/>
    </row>
    <row r="28" spans="2:20" s="373" customFormat="1" ht="15.65" customHeight="1" x14ac:dyDescent="0.3">
      <c r="C28" s="418" t="str">
        <f>D23</f>
        <v>€/jaar per Cluster</v>
      </c>
      <c r="D28" s="419">
        <f>$D$24</f>
        <v>5044.2000000000007</v>
      </c>
      <c r="E28" s="419">
        <f t="shared" ref="E28:K28" si="0">$D$24</f>
        <v>5044.2000000000007</v>
      </c>
      <c r="F28" s="419">
        <f t="shared" si="0"/>
        <v>5044.2000000000007</v>
      </c>
      <c r="G28" s="419">
        <f t="shared" si="0"/>
        <v>5044.2000000000007</v>
      </c>
      <c r="H28" s="419">
        <f t="shared" si="0"/>
        <v>5044.2000000000007</v>
      </c>
      <c r="I28" s="419">
        <f t="shared" si="0"/>
        <v>5044.2000000000007</v>
      </c>
      <c r="J28" s="419">
        <f t="shared" si="0"/>
        <v>5044.2000000000007</v>
      </c>
      <c r="K28" s="419">
        <f t="shared" si="0"/>
        <v>5044.2000000000007</v>
      </c>
      <c r="L28" s="367"/>
      <c r="M28" s="376"/>
      <c r="N28" s="376"/>
      <c r="O28" s="376"/>
      <c r="P28" s="376"/>
      <c r="Q28" s="376"/>
      <c r="R28" s="376"/>
      <c r="S28" s="376"/>
      <c r="T28" s="376"/>
    </row>
    <row r="29" spans="2:20" s="373" customFormat="1" ht="15.65" customHeight="1" thickBot="1" x14ac:dyDescent="0.35">
      <c r="C29" s="420" t="s">
        <v>1430</v>
      </c>
      <c r="D29" s="421">
        <f>D27*D28</f>
        <v>0</v>
      </c>
      <c r="E29" s="421">
        <f t="shared" ref="E29:K29" si="1">E27*E28</f>
        <v>0</v>
      </c>
      <c r="F29" s="421">
        <f t="shared" si="1"/>
        <v>0</v>
      </c>
      <c r="G29" s="421">
        <f t="shared" si="1"/>
        <v>0</v>
      </c>
      <c r="H29" s="421">
        <f t="shared" si="1"/>
        <v>0</v>
      </c>
      <c r="I29" s="421">
        <f t="shared" si="1"/>
        <v>0</v>
      </c>
      <c r="J29" s="421">
        <f t="shared" si="1"/>
        <v>0</v>
      </c>
      <c r="K29" s="421">
        <f t="shared" si="1"/>
        <v>0</v>
      </c>
      <c r="L29" s="367"/>
      <c r="M29" s="376"/>
      <c r="N29" s="376"/>
      <c r="O29" s="376"/>
      <c r="P29" s="376"/>
      <c r="Q29" s="376"/>
      <c r="R29" s="376"/>
      <c r="S29" s="376"/>
      <c r="T29" s="376"/>
    </row>
    <row r="30" spans="2:20" s="373" customFormat="1" ht="15.65" customHeight="1" thickTop="1" x14ac:dyDescent="0.3">
      <c r="C30" s="401"/>
      <c r="D30" s="401"/>
      <c r="E30" s="401"/>
      <c r="F30" s="401"/>
      <c r="G30" s="401"/>
      <c r="H30" s="401"/>
      <c r="I30" s="401"/>
      <c r="J30" s="401"/>
      <c r="K30" s="401"/>
      <c r="L30" s="367"/>
      <c r="M30" s="376"/>
      <c r="N30" s="376"/>
      <c r="O30" s="376"/>
      <c r="P30" s="376"/>
      <c r="Q30" s="376"/>
      <c r="R30" s="376"/>
      <c r="S30" s="376"/>
      <c r="T30" s="376"/>
    </row>
    <row r="31" spans="2:20" s="373" customFormat="1" ht="15.65" customHeight="1" x14ac:dyDescent="0.3">
      <c r="C31" s="402" t="s">
        <v>1433</v>
      </c>
      <c r="D31" s="403"/>
      <c r="E31" s="403"/>
      <c r="F31" s="403"/>
      <c r="G31" s="403"/>
      <c r="H31" s="403"/>
      <c r="I31" s="404"/>
      <c r="J31" s="401"/>
      <c r="K31" s="401"/>
      <c r="L31" s="367"/>
      <c r="M31" s="376"/>
      <c r="N31" s="376"/>
      <c r="O31" s="376"/>
      <c r="P31" s="376"/>
      <c r="Q31" s="376"/>
      <c r="R31" s="376"/>
      <c r="S31" s="376"/>
      <c r="T31" s="376"/>
    </row>
    <row r="32" spans="2:20" s="373" customFormat="1" ht="15.65" customHeight="1" x14ac:dyDescent="0.3">
      <c r="C32" s="405"/>
      <c r="D32" s="406"/>
      <c r="E32" s="406"/>
      <c r="F32" s="406"/>
      <c r="G32" s="406"/>
      <c r="H32" s="406"/>
      <c r="I32" s="407"/>
      <c r="J32" s="401"/>
      <c r="K32" s="401"/>
      <c r="L32" s="367"/>
      <c r="M32" s="376"/>
      <c r="N32" s="376"/>
      <c r="O32" s="376"/>
      <c r="P32" s="376"/>
      <c r="Q32" s="376"/>
      <c r="R32" s="376"/>
      <c r="S32" s="376"/>
      <c r="T32" s="376"/>
    </row>
    <row r="33" spans="3:20" s="373" customFormat="1" ht="15.65" customHeight="1" x14ac:dyDescent="0.3">
      <c r="C33" s="422" t="s">
        <v>102</v>
      </c>
      <c r="D33" s="597" t="s">
        <v>768</v>
      </c>
      <c r="E33" s="597"/>
      <c r="F33" s="597"/>
      <c r="G33" s="410" t="s">
        <v>770</v>
      </c>
      <c r="H33" s="410" t="s">
        <v>771</v>
      </c>
      <c r="I33" s="410" t="s">
        <v>1429</v>
      </c>
      <c r="J33" s="401"/>
      <c r="K33" s="401"/>
      <c r="L33" s="367"/>
      <c r="M33" s="376"/>
      <c r="N33" s="376"/>
      <c r="O33" s="376"/>
      <c r="P33" s="376"/>
      <c r="Q33" s="376"/>
      <c r="R33" s="376"/>
      <c r="S33" s="376"/>
      <c r="T33" s="376"/>
    </row>
    <row r="34" spans="3:20" s="373" customFormat="1" ht="15.65" customHeight="1" x14ac:dyDescent="0.3">
      <c r="C34" s="99"/>
      <c r="D34" s="596"/>
      <c r="E34" s="596"/>
      <c r="F34" s="596"/>
      <c r="G34" s="423" t="e">
        <f>VLOOKUP(D34,Calculator!E12:F1247,2,FALSE)</f>
        <v>#N/A</v>
      </c>
      <c r="H34" s="424">
        <f>12*730</f>
        <v>8760</v>
      </c>
      <c r="I34" s="412">
        <f>IF(ISERROR(G34),0,G34*H34)</f>
        <v>0</v>
      </c>
      <c r="J34" s="401"/>
      <c r="K34" s="401"/>
      <c r="L34" s="367"/>
      <c r="M34" s="376"/>
      <c r="N34" s="376"/>
      <c r="O34" s="376"/>
      <c r="P34" s="376"/>
      <c r="Q34" s="376"/>
      <c r="R34" s="376"/>
      <c r="S34" s="376"/>
      <c r="T34" s="376"/>
    </row>
    <row r="35" spans="3:20" s="373" customFormat="1" ht="15.65" customHeight="1" x14ac:dyDescent="0.3">
      <c r="C35" s="401"/>
      <c r="D35" s="401"/>
      <c r="E35" s="401"/>
      <c r="F35" s="401"/>
      <c r="G35" s="401"/>
      <c r="H35" s="401"/>
      <c r="I35" s="401"/>
      <c r="J35" s="401"/>
      <c r="K35" s="401"/>
      <c r="L35" s="367"/>
      <c r="M35" s="376"/>
      <c r="N35" s="376"/>
      <c r="O35" s="376"/>
      <c r="P35" s="376"/>
      <c r="Q35" s="376"/>
      <c r="R35" s="376"/>
      <c r="S35" s="376"/>
      <c r="T35" s="376"/>
    </row>
    <row r="36" spans="3:20" s="373" customFormat="1" ht="15.65" customHeight="1" x14ac:dyDescent="0.3">
      <c r="C36" s="415" t="s">
        <v>1428</v>
      </c>
      <c r="D36" s="415" t="s">
        <v>12</v>
      </c>
      <c r="E36" s="416" t="s">
        <v>13</v>
      </c>
      <c r="F36" s="416" t="s">
        <v>14</v>
      </c>
      <c r="G36" s="416" t="s">
        <v>15</v>
      </c>
      <c r="H36" s="416" t="s">
        <v>1494</v>
      </c>
      <c r="I36" s="417" t="s">
        <v>1495</v>
      </c>
      <c r="J36" s="417" t="s">
        <v>1496</v>
      </c>
      <c r="K36" s="417" t="s">
        <v>1497</v>
      </c>
      <c r="L36" s="367"/>
      <c r="M36" s="376"/>
      <c r="N36" s="376"/>
      <c r="O36" s="376"/>
      <c r="P36" s="376"/>
      <c r="Q36" s="376"/>
      <c r="R36" s="376"/>
      <c r="S36" s="376"/>
      <c r="T36" s="376"/>
    </row>
    <row r="37" spans="3:20" s="373" customFormat="1" ht="15.65" customHeight="1" x14ac:dyDescent="0.3">
      <c r="C37" s="391" t="s">
        <v>1436</v>
      </c>
      <c r="D37" s="142"/>
      <c r="E37" s="142"/>
      <c r="F37" s="142"/>
      <c r="G37" s="142"/>
      <c r="H37" s="142"/>
      <c r="I37" s="142"/>
      <c r="J37" s="142"/>
      <c r="K37" s="142"/>
      <c r="L37" s="367"/>
      <c r="M37" s="376"/>
      <c r="N37" s="376"/>
      <c r="O37" s="376"/>
      <c r="P37" s="376"/>
      <c r="Q37" s="376"/>
      <c r="R37" s="376"/>
      <c r="S37" s="376"/>
      <c r="T37" s="376"/>
    </row>
    <row r="38" spans="3:20" s="373" customFormat="1" ht="15.65" customHeight="1" x14ac:dyDescent="0.3">
      <c r="C38" s="418" t="str">
        <f>I33</f>
        <v>€/jaar per Virtual Machine</v>
      </c>
      <c r="D38" s="419">
        <f>$I$34</f>
        <v>0</v>
      </c>
      <c r="E38" s="419">
        <f t="shared" ref="E38:K38" si="2">$I$34</f>
        <v>0</v>
      </c>
      <c r="F38" s="419">
        <f t="shared" si="2"/>
        <v>0</v>
      </c>
      <c r="G38" s="419">
        <f t="shared" si="2"/>
        <v>0</v>
      </c>
      <c r="H38" s="419">
        <f t="shared" si="2"/>
        <v>0</v>
      </c>
      <c r="I38" s="419">
        <f t="shared" si="2"/>
        <v>0</v>
      </c>
      <c r="J38" s="419">
        <f t="shared" si="2"/>
        <v>0</v>
      </c>
      <c r="K38" s="419">
        <f t="shared" si="2"/>
        <v>0</v>
      </c>
      <c r="L38" s="367"/>
      <c r="M38" s="376"/>
      <c r="N38" s="376"/>
      <c r="O38" s="376"/>
      <c r="P38" s="376"/>
      <c r="Q38" s="376"/>
      <c r="R38" s="376"/>
      <c r="S38" s="376"/>
      <c r="T38" s="376"/>
    </row>
    <row r="39" spans="3:20" s="373" customFormat="1" ht="15.65" customHeight="1" thickBot="1" x14ac:dyDescent="0.35">
      <c r="C39" s="420" t="s">
        <v>1430</v>
      </c>
      <c r="D39" s="421">
        <f>D37*D38</f>
        <v>0</v>
      </c>
      <c r="E39" s="421">
        <f t="shared" ref="E39:K39" si="3">E37*E38</f>
        <v>0</v>
      </c>
      <c r="F39" s="421">
        <f t="shared" si="3"/>
        <v>0</v>
      </c>
      <c r="G39" s="421">
        <f t="shared" si="3"/>
        <v>0</v>
      </c>
      <c r="H39" s="421">
        <f t="shared" si="3"/>
        <v>0</v>
      </c>
      <c r="I39" s="421">
        <f t="shared" si="3"/>
        <v>0</v>
      </c>
      <c r="J39" s="421">
        <f t="shared" si="3"/>
        <v>0</v>
      </c>
      <c r="K39" s="421">
        <f t="shared" si="3"/>
        <v>0</v>
      </c>
      <c r="L39" s="367"/>
      <c r="M39" s="376"/>
      <c r="N39" s="376"/>
      <c r="O39" s="376"/>
      <c r="P39" s="376"/>
      <c r="Q39" s="376"/>
      <c r="R39" s="376"/>
      <c r="S39" s="376"/>
      <c r="T39" s="376"/>
    </row>
    <row r="40" spans="3:20" s="373" customFormat="1" ht="15.65" customHeight="1" thickTop="1" x14ac:dyDescent="0.3">
      <c r="C40" s="401"/>
      <c r="D40" s="401"/>
      <c r="E40" s="401"/>
      <c r="F40" s="401"/>
      <c r="G40" s="401"/>
      <c r="H40" s="401"/>
      <c r="I40" s="401"/>
      <c r="J40" s="401"/>
      <c r="K40" s="401"/>
      <c r="L40" s="367"/>
      <c r="M40" s="376"/>
      <c r="N40" s="376"/>
      <c r="O40" s="376"/>
      <c r="P40" s="376"/>
      <c r="Q40" s="376"/>
      <c r="R40" s="376"/>
      <c r="S40" s="376"/>
      <c r="T40" s="376"/>
    </row>
    <row r="41" spans="3:20" s="373" customFormat="1" ht="15.65" customHeight="1" x14ac:dyDescent="0.3">
      <c r="C41" s="402" t="s">
        <v>1438</v>
      </c>
      <c r="D41" s="403"/>
      <c r="E41" s="403"/>
      <c r="F41" s="403"/>
      <c r="G41" s="403"/>
      <c r="H41" s="404"/>
      <c r="J41" s="401"/>
      <c r="K41" s="401"/>
      <c r="L41" s="367"/>
      <c r="M41" s="376"/>
      <c r="N41" s="376"/>
      <c r="O41" s="376"/>
      <c r="P41" s="376"/>
      <c r="Q41" s="376"/>
      <c r="R41" s="376"/>
      <c r="S41" s="376"/>
      <c r="T41" s="376"/>
    </row>
    <row r="42" spans="3:20" s="373" customFormat="1" ht="15.65" customHeight="1" x14ac:dyDescent="0.3">
      <c r="C42" s="405"/>
      <c r="D42" s="406"/>
      <c r="E42" s="406"/>
      <c r="F42" s="406"/>
      <c r="G42" s="406"/>
      <c r="H42" s="407"/>
      <c r="J42" s="401"/>
      <c r="K42" s="401"/>
      <c r="L42" s="367"/>
      <c r="M42" s="376"/>
      <c r="N42" s="376"/>
      <c r="O42" s="376"/>
      <c r="P42" s="376"/>
      <c r="Q42" s="376"/>
      <c r="R42" s="376"/>
      <c r="S42" s="376"/>
      <c r="T42" s="376"/>
    </row>
    <row r="43" spans="3:20" s="373" customFormat="1" ht="15.65" customHeight="1" x14ac:dyDescent="0.3">
      <c r="C43" s="422" t="s">
        <v>1467</v>
      </c>
      <c r="D43" s="597" t="s">
        <v>1439</v>
      </c>
      <c r="E43" s="597"/>
      <c r="F43" s="597"/>
      <c r="G43" s="410" t="s">
        <v>1440</v>
      </c>
      <c r="H43" s="410" t="s">
        <v>1427</v>
      </c>
      <c r="J43" s="401"/>
      <c r="K43" s="401"/>
      <c r="L43" s="367"/>
      <c r="M43" s="376"/>
      <c r="N43" s="376"/>
      <c r="O43" s="376"/>
      <c r="P43" s="376"/>
      <c r="Q43" s="376"/>
      <c r="R43" s="376"/>
      <c r="S43" s="376"/>
      <c r="T43" s="376"/>
    </row>
    <row r="44" spans="3:20" s="373" customFormat="1" ht="15.65" customHeight="1" x14ac:dyDescent="0.3">
      <c r="C44" s="99"/>
      <c r="D44" s="596"/>
      <c r="E44" s="596"/>
      <c r="F44" s="596"/>
      <c r="G44" s="412" t="e">
        <f>VLOOKUP(D44,Calculator!E1251:F1276,2,FALSE)</f>
        <v>#N/A</v>
      </c>
      <c r="H44" s="412">
        <f>IF(ISERROR(G44),0,12*G44)</f>
        <v>0</v>
      </c>
      <c r="J44" s="401"/>
      <c r="K44" s="401"/>
      <c r="L44" s="367"/>
      <c r="M44" s="376"/>
      <c r="N44" s="376"/>
      <c r="O44" s="376"/>
      <c r="P44" s="376"/>
      <c r="Q44" s="376"/>
      <c r="R44" s="376"/>
      <c r="S44" s="376"/>
      <c r="T44" s="376"/>
    </row>
    <row r="45" spans="3:20" s="373" customFormat="1" ht="15.65" customHeight="1" x14ac:dyDescent="0.3">
      <c r="C45" s="401"/>
      <c r="D45" s="401"/>
      <c r="E45" s="401"/>
      <c r="F45" s="401"/>
      <c r="G45" s="401"/>
      <c r="H45" s="401"/>
      <c r="I45" s="401"/>
      <c r="J45" s="401"/>
      <c r="K45" s="401"/>
      <c r="L45" s="367"/>
      <c r="M45" s="376"/>
      <c r="N45" s="376"/>
      <c r="O45" s="376"/>
      <c r="P45" s="376"/>
      <c r="Q45" s="376"/>
      <c r="R45" s="376"/>
      <c r="S45" s="376"/>
      <c r="T45" s="376"/>
    </row>
    <row r="46" spans="3:20" s="373" customFormat="1" ht="15.65" customHeight="1" x14ac:dyDescent="0.3">
      <c r="C46" s="415" t="s">
        <v>1428</v>
      </c>
      <c r="D46" s="415" t="s">
        <v>12</v>
      </c>
      <c r="E46" s="416" t="s">
        <v>13</v>
      </c>
      <c r="F46" s="416" t="s">
        <v>14</v>
      </c>
      <c r="G46" s="416" t="s">
        <v>15</v>
      </c>
      <c r="H46" s="416" t="s">
        <v>1494</v>
      </c>
      <c r="I46" s="417" t="s">
        <v>1495</v>
      </c>
      <c r="J46" s="417" t="s">
        <v>1496</v>
      </c>
      <c r="K46" s="417" t="s">
        <v>1497</v>
      </c>
      <c r="L46" s="367"/>
      <c r="M46" s="376"/>
      <c r="N46" s="376"/>
      <c r="O46" s="376"/>
      <c r="P46" s="376"/>
      <c r="Q46" s="376"/>
      <c r="R46" s="376"/>
      <c r="S46" s="376"/>
      <c r="T46" s="376"/>
    </row>
    <row r="47" spans="3:20" s="373" customFormat="1" ht="15.65" customHeight="1" x14ac:dyDescent="0.3">
      <c r="C47" s="391" t="s">
        <v>1468</v>
      </c>
      <c r="D47" s="142"/>
      <c r="E47" s="142"/>
      <c r="F47" s="142"/>
      <c r="G47" s="142"/>
      <c r="H47" s="142"/>
      <c r="I47" s="142"/>
      <c r="J47" s="142"/>
      <c r="K47" s="142"/>
      <c r="L47" s="367"/>
      <c r="M47" s="376"/>
      <c r="N47" s="376"/>
      <c r="O47" s="376"/>
      <c r="P47" s="376"/>
      <c r="Q47" s="376"/>
      <c r="R47" s="376"/>
      <c r="S47" s="376"/>
      <c r="T47" s="376"/>
    </row>
    <row r="48" spans="3:20" s="373" customFormat="1" ht="15.65" customHeight="1" x14ac:dyDescent="0.3">
      <c r="C48" s="418" t="str">
        <f>H43</f>
        <v>€/jaar</v>
      </c>
      <c r="D48" s="419">
        <f>$H$44</f>
        <v>0</v>
      </c>
      <c r="E48" s="419">
        <f t="shared" ref="E48:K48" si="4">$H$44</f>
        <v>0</v>
      </c>
      <c r="F48" s="419">
        <f t="shared" si="4"/>
        <v>0</v>
      </c>
      <c r="G48" s="419">
        <f t="shared" si="4"/>
        <v>0</v>
      </c>
      <c r="H48" s="419">
        <f t="shared" si="4"/>
        <v>0</v>
      </c>
      <c r="I48" s="419">
        <f t="shared" si="4"/>
        <v>0</v>
      </c>
      <c r="J48" s="419">
        <f t="shared" si="4"/>
        <v>0</v>
      </c>
      <c r="K48" s="419">
        <f t="shared" si="4"/>
        <v>0</v>
      </c>
      <c r="L48" s="367"/>
      <c r="M48" s="376"/>
      <c r="N48" s="376"/>
      <c r="O48" s="376"/>
      <c r="P48" s="376"/>
      <c r="Q48" s="376"/>
      <c r="R48" s="376"/>
      <c r="S48" s="376"/>
      <c r="T48" s="376"/>
    </row>
    <row r="49" spans="2:22" s="373" customFormat="1" ht="15.65" customHeight="1" thickBot="1" x14ac:dyDescent="0.35">
      <c r="C49" s="420" t="s">
        <v>1430</v>
      </c>
      <c r="D49" s="421">
        <f>D47*D48</f>
        <v>0</v>
      </c>
      <c r="E49" s="421">
        <f t="shared" ref="E49:K49" si="5">E47*E48</f>
        <v>0</v>
      </c>
      <c r="F49" s="421">
        <f t="shared" si="5"/>
        <v>0</v>
      </c>
      <c r="G49" s="421">
        <f t="shared" si="5"/>
        <v>0</v>
      </c>
      <c r="H49" s="421">
        <f t="shared" si="5"/>
        <v>0</v>
      </c>
      <c r="I49" s="421">
        <f t="shared" si="5"/>
        <v>0</v>
      </c>
      <c r="J49" s="421">
        <f t="shared" si="5"/>
        <v>0</v>
      </c>
      <c r="K49" s="421">
        <f t="shared" si="5"/>
        <v>0</v>
      </c>
      <c r="L49" s="367"/>
      <c r="M49" s="376"/>
      <c r="N49" s="376"/>
      <c r="O49" s="376"/>
      <c r="P49" s="376"/>
      <c r="Q49" s="376"/>
      <c r="R49" s="376"/>
      <c r="S49" s="376"/>
      <c r="T49" s="376"/>
    </row>
    <row r="50" spans="2:22" s="373" customFormat="1" ht="15.65" customHeight="1" thickTop="1" x14ac:dyDescent="0.3">
      <c r="L50" s="367"/>
      <c r="M50" s="376"/>
      <c r="N50" s="376"/>
      <c r="O50" s="376"/>
      <c r="P50" s="376"/>
      <c r="Q50" s="376"/>
      <c r="R50" s="376"/>
      <c r="S50" s="376"/>
      <c r="T50" s="376"/>
    </row>
    <row r="51" spans="2:22" s="373" customFormat="1" ht="15.65" customHeight="1" thickBot="1" x14ac:dyDescent="0.35">
      <c r="C51" s="420" t="s">
        <v>1430</v>
      </c>
      <c r="D51" s="421">
        <f>D29+D39+D49</f>
        <v>0</v>
      </c>
      <c r="E51" s="421">
        <f t="shared" ref="E51:K51" si="6">E29+E39+E49</f>
        <v>0</v>
      </c>
      <c r="F51" s="421">
        <f t="shared" si="6"/>
        <v>0</v>
      </c>
      <c r="G51" s="421">
        <f>G29+G39+G49</f>
        <v>0</v>
      </c>
      <c r="H51" s="421">
        <f t="shared" si="6"/>
        <v>0</v>
      </c>
      <c r="I51" s="421">
        <f t="shared" si="6"/>
        <v>0</v>
      </c>
      <c r="J51" s="421">
        <f t="shared" si="6"/>
        <v>0</v>
      </c>
      <c r="K51" s="421">
        <f t="shared" si="6"/>
        <v>0</v>
      </c>
      <c r="L51" s="367"/>
      <c r="M51" s="376"/>
      <c r="N51" s="376"/>
      <c r="O51" s="376"/>
      <c r="P51" s="376"/>
      <c r="Q51" s="376"/>
      <c r="R51" s="376"/>
      <c r="S51" s="376"/>
      <c r="T51" s="376"/>
    </row>
    <row r="52" spans="2:22" s="373" customFormat="1" ht="15.65" customHeight="1" thickTop="1" thickBot="1" x14ac:dyDescent="0.35">
      <c r="C52" s="425"/>
      <c r="D52" s="425"/>
      <c r="E52" s="425"/>
      <c r="F52" s="425"/>
      <c r="G52" s="425"/>
      <c r="H52" s="425"/>
      <c r="I52" s="425"/>
      <c r="J52" s="425"/>
      <c r="K52" s="425"/>
      <c r="L52" s="367"/>
      <c r="M52" s="376"/>
      <c r="N52" s="376"/>
      <c r="O52" s="376"/>
      <c r="P52" s="376"/>
      <c r="Q52" s="376"/>
      <c r="R52" s="376"/>
      <c r="S52" s="376"/>
      <c r="T52" s="376"/>
    </row>
    <row r="53" spans="2:22" s="373" customFormat="1" ht="15.65" customHeight="1" x14ac:dyDescent="0.3">
      <c r="C53" s="401"/>
      <c r="D53" s="401"/>
      <c r="E53" s="401"/>
      <c r="F53" s="401"/>
      <c r="G53" s="401"/>
      <c r="H53" s="401"/>
      <c r="I53" s="401"/>
      <c r="J53" s="401"/>
      <c r="K53" s="401"/>
      <c r="L53" s="367"/>
      <c r="M53" s="376"/>
      <c r="N53" s="376"/>
      <c r="O53" s="376"/>
      <c r="P53" s="376"/>
      <c r="Q53" s="376"/>
      <c r="R53" s="376"/>
      <c r="S53" s="376"/>
      <c r="T53" s="376"/>
    </row>
    <row r="54" spans="2:22" s="373" customFormat="1" ht="15.65" customHeight="1" x14ac:dyDescent="0.3">
      <c r="B54" s="399" t="s">
        <v>46</v>
      </c>
      <c r="C54" s="578" t="s">
        <v>61</v>
      </c>
      <c r="D54" s="579"/>
      <c r="E54" s="579"/>
      <c r="F54" s="579"/>
      <c r="G54" s="579"/>
      <c r="H54" s="579"/>
      <c r="I54" s="579"/>
      <c r="J54" s="400"/>
      <c r="K54" s="400"/>
      <c r="L54" s="367"/>
      <c r="M54" s="376"/>
      <c r="N54" s="376"/>
      <c r="O54" s="376"/>
      <c r="P54" s="376"/>
      <c r="Q54" s="376"/>
      <c r="R54" s="376"/>
      <c r="S54" s="376"/>
      <c r="T54" s="376"/>
    </row>
    <row r="55" spans="2:22" s="373" customFormat="1" ht="15.65" customHeight="1" x14ac:dyDescent="0.3">
      <c r="C55" s="401"/>
      <c r="D55" s="401"/>
      <c r="E55" s="401"/>
      <c r="F55" s="401"/>
      <c r="G55" s="401"/>
      <c r="H55" s="401"/>
      <c r="I55" s="401"/>
      <c r="J55" s="401"/>
      <c r="K55" s="401"/>
      <c r="L55" s="367"/>
      <c r="M55" s="376"/>
      <c r="N55" s="376"/>
      <c r="O55" s="376"/>
      <c r="P55" s="376"/>
      <c r="Q55" s="376"/>
      <c r="R55" s="376"/>
      <c r="S55" s="376"/>
      <c r="T55" s="376"/>
    </row>
    <row r="56" spans="2:22" s="373" customFormat="1" ht="15.65" customHeight="1" x14ac:dyDescent="0.3">
      <c r="B56" s="399"/>
      <c r="C56" s="568" t="s">
        <v>1583</v>
      </c>
      <c r="D56" s="569"/>
      <c r="E56" s="403"/>
      <c r="F56" s="403" t="s">
        <v>1</v>
      </c>
      <c r="G56" s="403"/>
      <c r="H56" s="403"/>
      <c r="I56" s="404"/>
      <c r="J56" s="401"/>
      <c r="K56" s="401"/>
      <c r="L56" s="367"/>
      <c r="M56" s="376"/>
      <c r="N56" s="376"/>
      <c r="O56" s="376"/>
      <c r="P56" s="376"/>
      <c r="Q56" s="376"/>
      <c r="R56" s="376"/>
      <c r="S56" s="376"/>
      <c r="T56" s="376"/>
    </row>
    <row r="57" spans="2:22" s="373" customFormat="1" ht="15.65" customHeight="1" x14ac:dyDescent="0.3">
      <c r="C57" s="426" t="s">
        <v>1</v>
      </c>
      <c r="D57" s="427" t="s">
        <v>1</v>
      </c>
      <c r="E57" s="406"/>
      <c r="F57" s="406"/>
      <c r="G57" s="406"/>
      <c r="H57" s="406"/>
      <c r="I57" s="407"/>
      <c r="J57" s="401"/>
      <c r="K57" s="401"/>
      <c r="L57" s="367"/>
      <c r="M57" s="376"/>
      <c r="N57" s="376"/>
      <c r="O57" s="376"/>
      <c r="P57" s="376"/>
      <c r="Q57" s="376"/>
      <c r="R57" s="376"/>
      <c r="S57" s="376"/>
      <c r="T57" s="376"/>
    </row>
    <row r="58" spans="2:22" s="373" customFormat="1" ht="15.65" customHeight="1" x14ac:dyDescent="0.3">
      <c r="C58" s="428" t="s">
        <v>22</v>
      </c>
      <c r="D58" s="429" t="s">
        <v>23</v>
      </c>
      <c r="E58" s="406"/>
      <c r="F58" s="406"/>
      <c r="G58" s="406"/>
      <c r="H58" s="406"/>
      <c r="I58" s="407"/>
      <c r="J58" s="401"/>
      <c r="K58" s="401"/>
      <c r="L58" s="367"/>
      <c r="M58" s="376"/>
      <c r="N58" s="376"/>
      <c r="O58" s="376"/>
      <c r="P58" s="376"/>
      <c r="Q58" s="376"/>
      <c r="R58" s="376"/>
      <c r="S58" s="376"/>
      <c r="T58" s="376"/>
    </row>
    <row r="59" spans="2:22" s="373" customFormat="1" ht="15.65" customHeight="1" x14ac:dyDescent="0.3">
      <c r="C59" s="430" t="s">
        <v>1584</v>
      </c>
      <c r="D59" s="99"/>
      <c r="E59" s="406" t="s">
        <v>1</v>
      </c>
      <c r="F59" s="406" t="s">
        <v>1</v>
      </c>
      <c r="G59" s="406"/>
      <c r="H59" s="406"/>
      <c r="I59" s="431" t="s">
        <v>23</v>
      </c>
      <c r="J59" s="401"/>
      <c r="K59" s="401"/>
      <c r="L59" s="367"/>
      <c r="M59" s="376"/>
      <c r="N59" s="376"/>
      <c r="O59" s="376"/>
      <c r="P59" s="376"/>
      <c r="Q59" s="376"/>
      <c r="R59" s="376"/>
      <c r="S59" s="376"/>
      <c r="T59" s="376"/>
    </row>
    <row r="60" spans="2:22" s="373" customFormat="1" ht="15.65" customHeight="1" x14ac:dyDescent="0.3">
      <c r="C60" s="405"/>
      <c r="D60" s="406"/>
      <c r="E60" s="406"/>
      <c r="F60" s="318" t="s">
        <v>1</v>
      </c>
      <c r="G60" s="318"/>
      <c r="H60" s="318" t="s">
        <v>1</v>
      </c>
      <c r="I60" s="431" t="s">
        <v>1591</v>
      </c>
      <c r="J60" s="401"/>
      <c r="K60" s="401"/>
      <c r="L60" s="367"/>
      <c r="M60" s="376"/>
      <c r="N60" s="376"/>
      <c r="O60" s="376"/>
      <c r="P60" s="376"/>
      <c r="Q60" s="376"/>
      <c r="R60" s="376"/>
      <c r="S60" s="376"/>
      <c r="T60" s="376"/>
    </row>
    <row r="61" spans="2:22" s="373" customFormat="1" ht="15.65" customHeight="1" x14ac:dyDescent="0.3">
      <c r="C61" s="432" t="s">
        <v>24</v>
      </c>
      <c r="D61" s="433"/>
      <c r="E61" s="433"/>
      <c r="F61" s="591" t="s">
        <v>1589</v>
      </c>
      <c r="G61" s="591" t="s">
        <v>1590</v>
      </c>
      <c r="H61" s="434" t="s">
        <v>1</v>
      </c>
      <c r="I61" s="431" t="s">
        <v>25</v>
      </c>
      <c r="J61" s="401"/>
      <c r="K61" s="401"/>
      <c r="L61" s="367"/>
      <c r="M61" s="376"/>
      <c r="N61" s="376"/>
      <c r="O61" s="376"/>
      <c r="P61" s="376"/>
      <c r="Q61" s="376"/>
      <c r="R61" s="376"/>
      <c r="S61" s="376"/>
      <c r="T61" s="376"/>
      <c r="U61" s="376"/>
    </row>
    <row r="62" spans="2:22" s="373" customFormat="1" ht="15.65" customHeight="1" x14ac:dyDescent="0.3">
      <c r="C62" s="435"/>
      <c r="D62" s="593" t="s">
        <v>57</v>
      </c>
      <c r="E62" s="594"/>
      <c r="F62" s="592"/>
      <c r="G62" s="591"/>
      <c r="H62" s="591" t="s">
        <v>26</v>
      </c>
      <c r="I62" s="436" t="s">
        <v>27</v>
      </c>
      <c r="J62" s="401"/>
      <c r="K62" s="401"/>
      <c r="L62" s="367"/>
      <c r="M62" s="376"/>
      <c r="N62" s="376"/>
      <c r="O62" s="376"/>
      <c r="P62" s="376"/>
      <c r="Q62" s="376"/>
      <c r="R62" s="376"/>
      <c r="S62" s="376"/>
      <c r="T62" s="376"/>
      <c r="U62" s="376"/>
    </row>
    <row r="63" spans="2:22" s="373" customFormat="1" ht="15.65" customHeight="1" x14ac:dyDescent="0.3">
      <c r="C63" s="437" t="s">
        <v>28</v>
      </c>
      <c r="D63" s="438" t="s">
        <v>29</v>
      </c>
      <c r="E63" s="439" t="s">
        <v>30</v>
      </c>
      <c r="F63" s="440" t="s">
        <v>31</v>
      </c>
      <c r="G63" s="441" t="str">
        <f>C59</f>
        <v>Vergoeding per Developer per jaar</v>
      </c>
      <c r="H63" s="595"/>
      <c r="I63" s="442" t="s">
        <v>32</v>
      </c>
      <c r="J63" s="401"/>
      <c r="K63" s="401"/>
      <c r="L63" s="367"/>
      <c r="M63" s="367"/>
      <c r="N63" s="376" t="s">
        <v>9</v>
      </c>
      <c r="O63" s="376" t="s">
        <v>9</v>
      </c>
      <c r="P63" s="376"/>
      <c r="Q63" s="376"/>
      <c r="R63" s="376" t="s">
        <v>9</v>
      </c>
      <c r="S63" s="376" t="s">
        <v>9</v>
      </c>
      <c r="T63" s="376"/>
      <c r="U63" s="376"/>
      <c r="V63" s="376"/>
    </row>
    <row r="64" spans="2:22" s="373" customFormat="1" ht="15.65" customHeight="1" x14ac:dyDescent="0.3">
      <c r="C64" s="443" t="s">
        <v>51</v>
      </c>
      <c r="D64" s="444">
        <v>1</v>
      </c>
      <c r="E64" s="118" t="s">
        <v>33</v>
      </c>
      <c r="F64" s="445" t="str">
        <f>IF(+E64&lt;&gt;0,E64,"&gt;")</f>
        <v>&gt;</v>
      </c>
      <c r="G64" s="446">
        <f>+$D$83</f>
        <v>0</v>
      </c>
      <c r="H64" s="100"/>
      <c r="I64" s="447">
        <f>IF(N64=2,"",+$D$59*(1-H64))</f>
        <v>0</v>
      </c>
      <c r="J64" s="401"/>
      <c r="K64" s="401"/>
      <c r="L64" s="367"/>
      <c r="M64" s="367"/>
      <c r="N64" s="448">
        <f>IF(AND(D64&lt;&gt;" ",E64="&gt;"),0,IF(AND(D64=" ",E64="&gt;"),2,1))</f>
        <v>0</v>
      </c>
      <c r="O64" s="448">
        <v>0</v>
      </c>
      <c r="P64" s="376"/>
      <c r="Q64" s="376"/>
      <c r="R64" s="449" t="str">
        <f xml:space="preserve"> "1 t/m " &amp; F64 &amp; " " &amp; $C$83 &amp; "s"</f>
        <v>1 t/m &gt; Vergoeding per Eindgebruiker per jaars</v>
      </c>
      <c r="S64" s="449" t="str">
        <f>F64&amp;" "&amp;E63&amp;" "&amp;$C$83&amp;"s"</f>
        <v>&gt; tot en met Vergoeding per Eindgebruiker per jaars</v>
      </c>
      <c r="T64" s="376"/>
      <c r="U64" s="376"/>
    </row>
    <row r="65" spans="2:21" s="373" customFormat="1" ht="15.65" customHeight="1" x14ac:dyDescent="0.3">
      <c r="C65" s="450" t="s">
        <v>52</v>
      </c>
      <c r="D65" s="444" t="str">
        <f t="shared" ref="D65:D68" si="7">IF(ISERROR(+E64+1)," ",E64+1)</f>
        <v xml:space="preserve"> </v>
      </c>
      <c r="E65" s="118" t="s">
        <v>33</v>
      </c>
      <c r="F65" s="445" t="str">
        <f>IF(N65=2,"",IF(+E65&lt;&gt;0,E65,"&gt;"))</f>
        <v/>
      </c>
      <c r="G65" s="446" t="str">
        <f>IF(N65=2," ",+$D$83)</f>
        <v xml:space="preserve"> </v>
      </c>
      <c r="H65" s="100"/>
      <c r="I65" s="447" t="str">
        <f>IF(N65=2,"",+$D$59*(1-H65))</f>
        <v/>
      </c>
      <c r="J65" s="401"/>
      <c r="K65" s="401"/>
      <c r="L65" s="367"/>
      <c r="M65" s="367"/>
      <c r="N65" s="448">
        <f>IF(AND(D65&lt;&gt;" ",E65="&gt;"),0,IF(AND(D65=" ",E65="&gt;"),2,1))</f>
        <v>2</v>
      </c>
      <c r="O65" s="448">
        <f>IF(N65&lt;&gt;2,IF(I65&gt;I64,1,0),0)</f>
        <v>0</v>
      </c>
      <c r="P65" s="376"/>
      <c r="Q65" s="376"/>
      <c r="R65" s="449" t="str">
        <f xml:space="preserve"> "1 t/m " &amp; F65 &amp; " " &amp; $C$83 &amp; "s"</f>
        <v>1 t/m  Vergoeding per Eindgebruiker per jaars</v>
      </c>
      <c r="S65" s="449" t="str">
        <f>F65&amp;" "&amp;E64&amp;" "&amp;$C$83&amp;"s"</f>
        <v xml:space="preserve"> &gt; Vergoeding per Eindgebruiker per jaars</v>
      </c>
      <c r="T65" s="376"/>
      <c r="U65" s="376"/>
    </row>
    <row r="66" spans="2:21" s="373" customFormat="1" ht="15.65" customHeight="1" x14ac:dyDescent="0.3">
      <c r="C66" s="451" t="s">
        <v>53</v>
      </c>
      <c r="D66" s="444" t="str">
        <f t="shared" si="7"/>
        <v xml:space="preserve"> </v>
      </c>
      <c r="E66" s="118" t="s">
        <v>33</v>
      </c>
      <c r="F66" s="445" t="str">
        <f>IF(N66=2,"",IF(+E66&lt;&gt;0,E66,"&gt;"))</f>
        <v/>
      </c>
      <c r="G66" s="446" t="str">
        <f>IF(N66=2," ",+$D$83)</f>
        <v xml:space="preserve"> </v>
      </c>
      <c r="H66" s="100"/>
      <c r="I66" s="447" t="str">
        <f>IF(N66=2,"",+$D$59*(1-H66))</f>
        <v/>
      </c>
      <c r="J66" s="401"/>
      <c r="K66" s="401"/>
      <c r="L66" s="367"/>
      <c r="M66" s="367"/>
      <c r="N66" s="448">
        <f>IF(AND(D66&lt;&gt;" ",E66="&gt;"),0,IF(AND(D66=" ",E66="&gt;"),2,1))</f>
        <v>2</v>
      </c>
      <c r="O66" s="448">
        <f>IF(N66&lt;&gt;2,IF(I66&gt;I65,1,0),0)</f>
        <v>0</v>
      </c>
      <c r="P66" s="376"/>
      <c r="Q66" s="376"/>
      <c r="R66" s="449" t="str">
        <f xml:space="preserve"> "1 t/m " &amp; F66 &amp; " " &amp; $C$83 &amp; "s"</f>
        <v>1 t/m  Vergoeding per Eindgebruiker per jaars</v>
      </c>
      <c r="S66" s="449" t="str">
        <f>F66&amp;" "&amp;E65&amp;" "&amp;$C$83&amp;"s"</f>
        <v xml:space="preserve"> &gt; Vergoeding per Eindgebruiker per jaars</v>
      </c>
      <c r="T66" s="376"/>
      <c r="U66" s="376"/>
    </row>
    <row r="67" spans="2:21" s="373" customFormat="1" ht="15.65" customHeight="1" x14ac:dyDescent="0.3">
      <c r="C67" s="451" t="s">
        <v>54</v>
      </c>
      <c r="D67" s="444" t="str">
        <f t="shared" si="7"/>
        <v xml:space="preserve"> </v>
      </c>
      <c r="E67" s="118" t="s">
        <v>33</v>
      </c>
      <c r="F67" s="445" t="str">
        <f>IF(N67=2,"",IF(+E67&lt;&gt;0,E67,"&gt;"))</f>
        <v/>
      </c>
      <c r="G67" s="446" t="str">
        <f>IF(N67=2," ",+$D$83)</f>
        <v xml:space="preserve"> </v>
      </c>
      <c r="H67" s="100"/>
      <c r="I67" s="447" t="str">
        <f>IF(N67=2,"",+$D$59*(1-H67))</f>
        <v/>
      </c>
      <c r="J67" s="401"/>
      <c r="K67" s="401"/>
      <c r="L67" s="367"/>
      <c r="M67" s="367"/>
      <c r="N67" s="448">
        <f>IF(AND(D67&lt;&gt;" ",E67="&gt;"),0,IF(AND(D67=" ",E67="&gt;"),2,1))</f>
        <v>2</v>
      </c>
      <c r="O67" s="448">
        <f>IF(N67&lt;&gt;2,IF(I67&gt;I66,1,0),0)</f>
        <v>0</v>
      </c>
      <c r="P67" s="376"/>
      <c r="Q67" s="376"/>
      <c r="R67" s="449" t="str">
        <f xml:space="preserve"> "1 t/m " &amp; F67 &amp; " " &amp; $C$83 &amp; "s"</f>
        <v>1 t/m  Vergoeding per Eindgebruiker per jaars</v>
      </c>
      <c r="S67" s="449" t="str">
        <f>F67&amp;" "&amp;E66&amp;" "&amp;$C$83&amp;"s"</f>
        <v xml:space="preserve"> &gt; Vergoeding per Eindgebruiker per jaars</v>
      </c>
      <c r="T67" s="376"/>
      <c r="U67" s="376"/>
    </row>
    <row r="68" spans="2:21" s="373" customFormat="1" ht="15.65" customHeight="1" x14ac:dyDescent="0.3">
      <c r="C68" s="443" t="s">
        <v>55</v>
      </c>
      <c r="D68" s="444" t="str">
        <f t="shared" si="7"/>
        <v xml:space="preserve"> </v>
      </c>
      <c r="E68" s="452" t="s">
        <v>33</v>
      </c>
      <c r="F68" s="445" t="str">
        <f>IF(N68=2,"",IF(+E68&lt;&gt;0,E68,"&gt;"))</f>
        <v/>
      </c>
      <c r="G68" s="446" t="str">
        <f>IF(N68=2," ",+$D$83)</f>
        <v xml:space="preserve"> </v>
      </c>
      <c r="H68" s="100"/>
      <c r="I68" s="447" t="str">
        <f>IF(N68=2,"",+$D$59*(1-H68))</f>
        <v/>
      </c>
      <c r="J68" s="401"/>
      <c r="K68" s="401"/>
      <c r="L68" s="367"/>
      <c r="M68" s="367"/>
      <c r="N68" s="448">
        <f>IF(AND(D68&lt;&gt;" ",E68="&gt;"),0,IF(AND(D68=" ",E68="&gt;"),2,1))</f>
        <v>2</v>
      </c>
      <c r="O68" s="448">
        <f>IF(N68&lt;&gt;2,IF(I68&gt;I67,1,0),0)</f>
        <v>0</v>
      </c>
      <c r="P68" s="376"/>
      <c r="Q68" s="376"/>
      <c r="R68" s="449" t="str">
        <f xml:space="preserve"> "1 t/m " &amp; F68 &amp; " " &amp; $C$83 &amp; "s"</f>
        <v>1 t/m  Vergoeding per Eindgebruiker per jaars</v>
      </c>
      <c r="S68" s="449" t="str">
        <f>F68&amp;" "&amp;E67&amp;" "&amp;$C$83&amp;"s"</f>
        <v xml:space="preserve"> &gt; Vergoeding per Eindgebruiker per jaars</v>
      </c>
      <c r="T68" s="376"/>
      <c r="U68" s="376"/>
    </row>
    <row r="69" spans="2:21" s="373" customFormat="1" ht="15.65" customHeight="1" x14ac:dyDescent="0.3">
      <c r="C69" s="580" t="s">
        <v>34</v>
      </c>
      <c r="D69" s="581"/>
      <c r="E69" s="581"/>
      <c r="F69" s="581"/>
      <c r="G69" s="582"/>
      <c r="H69" s="453"/>
      <c r="I69" s="454" t="str">
        <f>IF(O69=0,"OK","Fout !")</f>
        <v>OK</v>
      </c>
      <c r="J69" s="401"/>
      <c r="K69" s="401"/>
      <c r="L69" s="367"/>
      <c r="M69" s="367"/>
      <c r="N69" s="455"/>
      <c r="O69" s="448">
        <f>SUM(O64:O68)</f>
        <v>0</v>
      </c>
      <c r="P69" s="456"/>
      <c r="Q69" s="376"/>
      <c r="R69" s="376"/>
      <c r="S69" s="376"/>
      <c r="T69" s="376"/>
      <c r="U69" s="376"/>
    </row>
    <row r="70" spans="2:21" s="373" customFormat="1" ht="15.65" customHeight="1" x14ac:dyDescent="0.3">
      <c r="C70" s="583"/>
      <c r="D70" s="584"/>
      <c r="E70" s="584"/>
      <c r="F70" s="584"/>
      <c r="G70" s="585"/>
      <c r="H70" s="453"/>
      <c r="I70" s="453"/>
      <c r="J70" s="453"/>
      <c r="K70" s="453"/>
      <c r="L70" s="367"/>
      <c r="M70" s="367"/>
      <c r="N70" s="455"/>
      <c r="O70" s="448"/>
      <c r="P70" s="456"/>
      <c r="Q70" s="376"/>
      <c r="R70" s="376"/>
      <c r="S70" s="376"/>
      <c r="T70" s="376"/>
      <c r="U70" s="376"/>
    </row>
    <row r="71" spans="2:21" s="373" customFormat="1" ht="15.65" customHeight="1" x14ac:dyDescent="0.3">
      <c r="C71" s="457"/>
      <c r="D71" s="458"/>
      <c r="E71" s="458"/>
      <c r="F71" s="458"/>
      <c r="G71" s="458"/>
      <c r="H71" s="459"/>
      <c r="I71" s="459"/>
      <c r="J71" s="459"/>
      <c r="K71" s="459"/>
      <c r="L71" s="367"/>
      <c r="M71" s="367"/>
      <c r="N71" s="455"/>
      <c r="O71" s="448"/>
      <c r="P71" s="456"/>
      <c r="Q71" s="376"/>
      <c r="R71" s="376"/>
      <c r="S71" s="376"/>
      <c r="T71" s="376"/>
      <c r="U71" s="376"/>
    </row>
    <row r="72" spans="2:21" s="373" customFormat="1" ht="15.65" customHeight="1" x14ac:dyDescent="0.3">
      <c r="C72" s="460" t="s">
        <v>1585</v>
      </c>
      <c r="D72" s="415" t="s">
        <v>12</v>
      </c>
      <c r="E72" s="416" t="s">
        <v>13</v>
      </c>
      <c r="F72" s="416" t="s">
        <v>14</v>
      </c>
      <c r="G72" s="416" t="s">
        <v>15</v>
      </c>
      <c r="H72" s="416" t="s">
        <v>1494</v>
      </c>
      <c r="I72" s="417" t="s">
        <v>1495</v>
      </c>
      <c r="J72" s="417" t="s">
        <v>1496</v>
      </c>
      <c r="K72" s="417" t="s">
        <v>1497</v>
      </c>
      <c r="L72" s="367"/>
      <c r="M72" s="367"/>
      <c r="N72" s="376"/>
      <c r="O72" s="376"/>
      <c r="P72" s="376"/>
      <c r="Q72" s="376"/>
      <c r="R72" s="376"/>
      <c r="S72" s="376"/>
      <c r="T72" s="376"/>
      <c r="U72" s="376"/>
    </row>
    <row r="73" spans="2:21" s="373" customFormat="1" ht="15.65" customHeight="1" x14ac:dyDescent="0.3">
      <c r="C73" s="461" t="s">
        <v>1586</v>
      </c>
      <c r="D73" s="462">
        <f>D13</f>
        <v>20</v>
      </c>
      <c r="E73" s="462">
        <f t="shared" ref="E73:K73" si="8">E13</f>
        <v>30</v>
      </c>
      <c r="F73" s="462">
        <f t="shared" si="8"/>
        <v>40</v>
      </c>
      <c r="G73" s="462">
        <f t="shared" si="8"/>
        <v>50</v>
      </c>
      <c r="H73" s="462">
        <f t="shared" si="8"/>
        <v>50</v>
      </c>
      <c r="I73" s="462">
        <f t="shared" si="8"/>
        <v>50</v>
      </c>
      <c r="J73" s="462">
        <f t="shared" si="8"/>
        <v>50</v>
      </c>
      <c r="K73" s="462">
        <f t="shared" si="8"/>
        <v>50</v>
      </c>
      <c r="L73" s="367"/>
      <c r="M73" s="367"/>
      <c r="N73" s="376"/>
      <c r="O73" s="376"/>
      <c r="P73" s="376"/>
      <c r="Q73" s="376"/>
      <c r="R73" s="376"/>
      <c r="S73" s="376"/>
      <c r="T73" s="376"/>
      <c r="U73" s="376"/>
    </row>
    <row r="74" spans="2:21" s="373" customFormat="1" ht="15.65" customHeight="1" x14ac:dyDescent="0.3">
      <c r="C74" s="461" t="s">
        <v>1584</v>
      </c>
      <c r="D74" s="419">
        <f>IF(ISERROR(INDEX($I$64:$I$68,MATCH(D73,$D$64:$D$68,1))),"",INDEX($I$64:$I$68,MATCH(D73,$D$64:$D$68,1)))</f>
        <v>0</v>
      </c>
      <c r="E74" s="419">
        <f t="shared" ref="E74:K74" si="9">IF(ISERROR(INDEX($I$64:$I$68,MATCH(E73,$D$64:$D$68,1))),"",INDEX($I$64:$I$68,MATCH(E73,$D$64:$D$68,1)))</f>
        <v>0</v>
      </c>
      <c r="F74" s="419">
        <f t="shared" si="9"/>
        <v>0</v>
      </c>
      <c r="G74" s="419">
        <f t="shared" si="9"/>
        <v>0</v>
      </c>
      <c r="H74" s="419">
        <f t="shared" si="9"/>
        <v>0</v>
      </c>
      <c r="I74" s="419">
        <f t="shared" si="9"/>
        <v>0</v>
      </c>
      <c r="J74" s="419">
        <f t="shared" si="9"/>
        <v>0</v>
      </c>
      <c r="K74" s="419">
        <f t="shared" si="9"/>
        <v>0</v>
      </c>
      <c r="L74" s="367"/>
      <c r="M74" s="376"/>
      <c r="N74" s="376"/>
      <c r="O74" s="376"/>
      <c r="P74" s="376"/>
      <c r="Q74" s="376"/>
      <c r="R74" s="376"/>
      <c r="S74" s="376"/>
      <c r="T74" s="376"/>
    </row>
    <row r="75" spans="2:21" s="373" customFormat="1" ht="15.65" customHeight="1" thickBot="1" x14ac:dyDescent="0.35">
      <c r="C75" s="463" t="s">
        <v>35</v>
      </c>
      <c r="D75" s="421">
        <f>D73*D74</f>
        <v>0</v>
      </c>
      <c r="E75" s="421">
        <f t="shared" ref="E75:K75" si="10">E73*E74</f>
        <v>0</v>
      </c>
      <c r="F75" s="421">
        <f t="shared" si="10"/>
        <v>0</v>
      </c>
      <c r="G75" s="421">
        <f t="shared" si="10"/>
        <v>0</v>
      </c>
      <c r="H75" s="421">
        <f t="shared" si="10"/>
        <v>0</v>
      </c>
      <c r="I75" s="421">
        <f t="shared" si="10"/>
        <v>0</v>
      </c>
      <c r="J75" s="421">
        <f t="shared" si="10"/>
        <v>0</v>
      </c>
      <c r="K75" s="421">
        <f t="shared" si="10"/>
        <v>0</v>
      </c>
      <c r="L75" s="367"/>
      <c r="M75" s="376"/>
      <c r="N75" s="376"/>
      <c r="O75" s="376"/>
      <c r="P75" s="376"/>
      <c r="Q75" s="376"/>
      <c r="R75" s="376"/>
      <c r="S75" s="376"/>
      <c r="T75" s="376"/>
    </row>
    <row r="76" spans="2:21" s="373" customFormat="1" ht="15.65" customHeight="1" thickTop="1" x14ac:dyDescent="0.3">
      <c r="C76" s="458"/>
      <c r="D76" s="458"/>
      <c r="E76" s="458"/>
      <c r="F76" s="458"/>
      <c r="G76" s="458"/>
      <c r="H76" s="458"/>
      <c r="I76" s="458"/>
      <c r="J76" s="458"/>
      <c r="K76" s="458"/>
      <c r="L76" s="367"/>
      <c r="M76" s="376"/>
      <c r="N76" s="376"/>
      <c r="O76" s="376"/>
      <c r="P76" s="376"/>
      <c r="Q76" s="376"/>
      <c r="R76" s="376"/>
      <c r="S76" s="376"/>
      <c r="T76" s="376"/>
    </row>
    <row r="77" spans="2:21" s="373" customFormat="1" ht="15.65" customHeight="1" x14ac:dyDescent="0.3">
      <c r="C77" s="586" t="s">
        <v>1606</v>
      </c>
      <c r="D77" s="587"/>
      <c r="E77" s="587"/>
      <c r="F77" s="587"/>
      <c r="G77" s="458"/>
      <c r="H77" s="464" t="s">
        <v>62</v>
      </c>
      <c r="I77" s="465">
        <f>SUM(D75:K75)</f>
        <v>0</v>
      </c>
      <c r="J77" s="466"/>
      <c r="K77" s="466"/>
      <c r="L77" s="367"/>
      <c r="M77" s="376"/>
      <c r="N77" s="376"/>
      <c r="O77" s="376"/>
      <c r="P77" s="376"/>
      <c r="Q77" s="376"/>
      <c r="R77" s="376"/>
      <c r="S77" s="376"/>
      <c r="T77" s="376"/>
    </row>
    <row r="78" spans="2:21" s="373" customFormat="1" ht="15.65" customHeight="1" thickBot="1" x14ac:dyDescent="0.35">
      <c r="C78" s="588" t="s">
        <v>1594</v>
      </c>
      <c r="D78" s="589"/>
      <c r="E78" s="590"/>
      <c r="F78" s="421">
        <f>NPV(0.05,D75:K75)</f>
        <v>0</v>
      </c>
      <c r="G78" s="467" t="s">
        <v>50</v>
      </c>
      <c r="H78" s="401"/>
      <c r="I78" s="401"/>
      <c r="J78" s="401"/>
      <c r="K78" s="401"/>
      <c r="L78" s="367"/>
      <c r="M78" s="376"/>
      <c r="N78" s="376"/>
      <c r="O78" s="376"/>
      <c r="P78" s="376"/>
      <c r="Q78" s="376"/>
      <c r="R78" s="376"/>
      <c r="S78" s="376"/>
      <c r="T78" s="376"/>
    </row>
    <row r="79" spans="2:21" s="373" customFormat="1" ht="15.65" customHeight="1" thickTop="1" x14ac:dyDescent="0.3">
      <c r="C79" s="401"/>
      <c r="D79" s="401"/>
      <c r="E79" s="401"/>
      <c r="F79" s="401"/>
      <c r="G79" s="401"/>
      <c r="H79" s="401"/>
      <c r="I79" s="401"/>
      <c r="J79" s="401"/>
      <c r="K79" s="401"/>
      <c r="L79" s="367"/>
      <c r="M79" s="376"/>
      <c r="N79" s="376"/>
      <c r="O79" s="376"/>
      <c r="P79" s="376"/>
      <c r="Q79" s="376"/>
      <c r="R79" s="376"/>
      <c r="S79" s="376"/>
      <c r="T79" s="376"/>
    </row>
    <row r="80" spans="2:21" s="373" customFormat="1" ht="15.65" customHeight="1" x14ac:dyDescent="0.3">
      <c r="B80" s="399"/>
      <c r="C80" s="568" t="s">
        <v>1587</v>
      </c>
      <c r="D80" s="569"/>
      <c r="E80" s="403"/>
      <c r="F80" s="403" t="s">
        <v>1</v>
      </c>
      <c r="G80" s="403"/>
      <c r="H80" s="403"/>
      <c r="I80" s="404"/>
      <c r="J80" s="401"/>
      <c r="K80" s="401"/>
      <c r="L80" s="367"/>
      <c r="M80" s="376"/>
      <c r="N80" s="376"/>
      <c r="O80" s="376"/>
      <c r="P80" s="376"/>
      <c r="Q80" s="376"/>
      <c r="R80" s="376"/>
      <c r="S80" s="376"/>
      <c r="T80" s="376"/>
    </row>
    <row r="81" spans="3:22" s="373" customFormat="1" ht="15.65" customHeight="1" x14ac:dyDescent="0.3">
      <c r="C81" s="426" t="s">
        <v>1</v>
      </c>
      <c r="D81" s="427" t="s">
        <v>1</v>
      </c>
      <c r="E81" s="406"/>
      <c r="F81" s="406"/>
      <c r="G81" s="406"/>
      <c r="H81" s="406"/>
      <c r="I81" s="407"/>
      <c r="J81" s="401"/>
      <c r="K81" s="401"/>
      <c r="L81" s="367"/>
      <c r="M81" s="376"/>
      <c r="N81" s="376"/>
      <c r="O81" s="376"/>
      <c r="P81" s="376"/>
      <c r="Q81" s="376"/>
      <c r="R81" s="376"/>
      <c r="S81" s="376"/>
      <c r="T81" s="376"/>
    </row>
    <row r="82" spans="3:22" s="373" customFormat="1" ht="15.65" customHeight="1" x14ac:dyDescent="0.3">
      <c r="C82" s="428" t="s">
        <v>22</v>
      </c>
      <c r="D82" s="429" t="s">
        <v>23</v>
      </c>
      <c r="E82" s="406"/>
      <c r="F82" s="406"/>
      <c r="G82" s="406"/>
      <c r="H82" s="406"/>
      <c r="I82" s="407"/>
      <c r="J82" s="401"/>
      <c r="K82" s="401"/>
      <c r="L82" s="367"/>
      <c r="M82" s="376"/>
      <c r="N82" s="376"/>
      <c r="O82" s="376"/>
      <c r="P82" s="376"/>
      <c r="Q82" s="376"/>
      <c r="R82" s="376"/>
      <c r="S82" s="376"/>
      <c r="T82" s="376"/>
    </row>
    <row r="83" spans="3:22" s="373" customFormat="1" ht="15.65" customHeight="1" x14ac:dyDescent="0.3">
      <c r="C83" s="430" t="s">
        <v>1588</v>
      </c>
      <c r="D83" s="99"/>
      <c r="E83" s="406" t="s">
        <v>1</v>
      </c>
      <c r="F83" s="406" t="s">
        <v>1</v>
      </c>
      <c r="G83" s="406"/>
      <c r="H83" s="406"/>
      <c r="I83" s="431" t="s">
        <v>23</v>
      </c>
      <c r="J83" s="401"/>
      <c r="K83" s="401"/>
      <c r="L83" s="367"/>
      <c r="M83" s="376"/>
      <c r="N83" s="376"/>
      <c r="O83" s="376"/>
      <c r="P83" s="376"/>
      <c r="Q83" s="376"/>
      <c r="R83" s="376"/>
      <c r="S83" s="376"/>
      <c r="T83" s="376"/>
    </row>
    <row r="84" spans="3:22" s="373" customFormat="1" ht="15.65" customHeight="1" x14ac:dyDescent="0.3">
      <c r="C84" s="405"/>
      <c r="D84" s="406"/>
      <c r="E84" s="406"/>
      <c r="F84" s="318" t="s">
        <v>1</v>
      </c>
      <c r="G84" s="318"/>
      <c r="H84" s="318" t="s">
        <v>1</v>
      </c>
      <c r="I84" s="431" t="s">
        <v>1599</v>
      </c>
      <c r="J84" s="401"/>
      <c r="K84" s="401"/>
      <c r="L84" s="367"/>
      <c r="M84" s="376"/>
      <c r="N84" s="376"/>
      <c r="O84" s="376"/>
      <c r="P84" s="376"/>
      <c r="Q84" s="376"/>
      <c r="R84" s="376"/>
      <c r="S84" s="376"/>
      <c r="T84" s="376"/>
    </row>
    <row r="85" spans="3:22" s="373" customFormat="1" ht="15.65" customHeight="1" x14ac:dyDescent="0.3">
      <c r="C85" s="432" t="s">
        <v>24</v>
      </c>
      <c r="D85" s="433"/>
      <c r="E85" s="433"/>
      <c r="F85" s="591" t="s">
        <v>1598</v>
      </c>
      <c r="G85" s="434"/>
      <c r="H85" s="434" t="s">
        <v>1</v>
      </c>
      <c r="I85" s="431" t="s">
        <v>25</v>
      </c>
      <c r="J85" s="401"/>
      <c r="K85" s="401"/>
      <c r="L85" s="367"/>
      <c r="M85" s="376"/>
      <c r="N85" s="376"/>
      <c r="O85" s="376"/>
      <c r="P85" s="376"/>
      <c r="Q85" s="376"/>
      <c r="R85" s="376"/>
      <c r="S85" s="376"/>
      <c r="T85" s="376"/>
      <c r="U85" s="376"/>
    </row>
    <row r="86" spans="3:22" s="373" customFormat="1" ht="15.65" customHeight="1" x14ac:dyDescent="0.3">
      <c r="C86" s="435"/>
      <c r="D86" s="593" t="s">
        <v>57</v>
      </c>
      <c r="E86" s="594"/>
      <c r="F86" s="592"/>
      <c r="G86" s="468" t="s">
        <v>1590</v>
      </c>
      <c r="H86" s="591" t="s">
        <v>26</v>
      </c>
      <c r="I86" s="436" t="s">
        <v>27</v>
      </c>
      <c r="J86" s="401"/>
      <c r="K86" s="401"/>
      <c r="L86" s="367"/>
      <c r="M86" s="376"/>
      <c r="N86" s="376"/>
      <c r="O86" s="376"/>
      <c r="P86" s="376"/>
      <c r="Q86" s="376"/>
      <c r="R86" s="376"/>
      <c r="S86" s="376"/>
      <c r="T86" s="376"/>
      <c r="U86" s="376"/>
    </row>
    <row r="87" spans="3:22" s="373" customFormat="1" ht="15.65" customHeight="1" x14ac:dyDescent="0.3">
      <c r="C87" s="437" t="s">
        <v>28</v>
      </c>
      <c r="D87" s="438" t="s">
        <v>29</v>
      </c>
      <c r="E87" s="439" t="s">
        <v>30</v>
      </c>
      <c r="F87" s="440" t="s">
        <v>31</v>
      </c>
      <c r="G87" s="441" t="str">
        <f>C83</f>
        <v>Vergoeding per Eindgebruiker per jaar</v>
      </c>
      <c r="H87" s="595"/>
      <c r="I87" s="442" t="s">
        <v>32</v>
      </c>
      <c r="J87" s="401"/>
      <c r="K87" s="401"/>
      <c r="L87" s="367"/>
      <c r="M87" s="367"/>
      <c r="N87" s="376" t="s">
        <v>9</v>
      </c>
      <c r="O87" s="376" t="s">
        <v>9</v>
      </c>
      <c r="P87" s="376"/>
      <c r="Q87" s="376"/>
      <c r="R87" s="376" t="s">
        <v>9</v>
      </c>
      <c r="S87" s="376" t="s">
        <v>9</v>
      </c>
      <c r="T87" s="376"/>
      <c r="U87" s="376"/>
      <c r="V87" s="376"/>
    </row>
    <row r="88" spans="3:22" s="373" customFormat="1" ht="15.65" customHeight="1" x14ac:dyDescent="0.3">
      <c r="C88" s="443" t="s">
        <v>51</v>
      </c>
      <c r="D88" s="444">
        <v>1</v>
      </c>
      <c r="E88" s="118" t="s">
        <v>33</v>
      </c>
      <c r="F88" s="445" t="str">
        <f>IF(+E88&lt;&gt;0,E88,"&gt;")</f>
        <v>&gt;</v>
      </c>
      <c r="G88" s="446">
        <f>+$D$83</f>
        <v>0</v>
      </c>
      <c r="H88" s="100"/>
      <c r="I88" s="447">
        <f>IF(N88=2,"",+$D$83*(1-H88))</f>
        <v>0</v>
      </c>
      <c r="J88" s="401"/>
      <c r="K88" s="401"/>
      <c r="L88" s="367"/>
      <c r="M88" s="367"/>
      <c r="N88" s="448">
        <f>IF(AND(D88&lt;&gt;" ",E88="&gt;"),0,IF(AND(D88=" ",E88="&gt;"),2,1))</f>
        <v>0</v>
      </c>
      <c r="O88" s="448">
        <v>0</v>
      </c>
      <c r="P88" s="376"/>
      <c r="Q88" s="376"/>
      <c r="R88" s="449" t="str">
        <f xml:space="preserve"> "1 t/m " &amp; F88 &amp; " " &amp; $C$83 &amp; "s"</f>
        <v>1 t/m &gt; Vergoeding per Eindgebruiker per jaars</v>
      </c>
      <c r="S88" s="449" t="str">
        <f>F88&amp;" "&amp;E87&amp;" "&amp;$C$83&amp;"s"</f>
        <v>&gt; tot en met Vergoeding per Eindgebruiker per jaars</v>
      </c>
      <c r="T88" s="376"/>
      <c r="U88" s="376"/>
    </row>
    <row r="89" spans="3:22" s="373" customFormat="1" ht="15.65" customHeight="1" x14ac:dyDescent="0.3">
      <c r="C89" s="450" t="s">
        <v>52</v>
      </c>
      <c r="D89" s="444" t="str">
        <f t="shared" ref="D89:D92" si="11">IF(ISERROR(+E88+1)," ",E88+1)</f>
        <v xml:space="preserve"> </v>
      </c>
      <c r="E89" s="118" t="s">
        <v>33</v>
      </c>
      <c r="F89" s="445" t="str">
        <f>IF(N89=2,"",IF(+E89&lt;&gt;0,E89,"&gt;"))</f>
        <v/>
      </c>
      <c r="G89" s="446" t="str">
        <f>IF(N89=2," ",+$D$83)</f>
        <v xml:space="preserve"> </v>
      </c>
      <c r="H89" s="100"/>
      <c r="I89" s="447" t="str">
        <f>IF(N89=2,"",+$D$83*(1-H89))</f>
        <v/>
      </c>
      <c r="J89" s="401"/>
      <c r="K89" s="401"/>
      <c r="L89" s="367"/>
      <c r="M89" s="367"/>
      <c r="N89" s="448">
        <f>IF(AND(D89&lt;&gt;" ",E89="&gt;"),0,IF(AND(D89=" ",E89="&gt;"),2,1))</f>
        <v>2</v>
      </c>
      <c r="O89" s="448">
        <f>IF(N89&lt;&gt;2,IF(I89&gt;I88,1,0),0)</f>
        <v>0</v>
      </c>
      <c r="P89" s="376"/>
      <c r="Q89" s="376"/>
      <c r="R89" s="449" t="str">
        <f xml:space="preserve"> "1 t/m " &amp; F89 &amp; " " &amp; $C$83 &amp; "s"</f>
        <v>1 t/m  Vergoeding per Eindgebruiker per jaars</v>
      </c>
      <c r="S89" s="449" t="str">
        <f>F89&amp;" "&amp;E88&amp;" "&amp;$C$83&amp;"s"</f>
        <v xml:space="preserve"> &gt; Vergoeding per Eindgebruiker per jaars</v>
      </c>
      <c r="T89" s="376"/>
      <c r="U89" s="376"/>
    </row>
    <row r="90" spans="3:22" s="373" customFormat="1" ht="15.65" customHeight="1" x14ac:dyDescent="0.3">
      <c r="C90" s="451" t="s">
        <v>53</v>
      </c>
      <c r="D90" s="444" t="str">
        <f t="shared" si="11"/>
        <v xml:space="preserve"> </v>
      </c>
      <c r="E90" s="118" t="s">
        <v>33</v>
      </c>
      <c r="F90" s="445" t="str">
        <f>IF(N90=2,"",IF(+E90&lt;&gt;0,E90,"&gt;"))</f>
        <v/>
      </c>
      <c r="G90" s="446" t="str">
        <f>IF(N90=2," ",+$D$83)</f>
        <v xml:space="preserve"> </v>
      </c>
      <c r="H90" s="100"/>
      <c r="I90" s="447" t="str">
        <f>IF(N90=2,"",+$D$83*(1-H90))</f>
        <v/>
      </c>
      <c r="J90" s="401"/>
      <c r="K90" s="401"/>
      <c r="L90" s="367"/>
      <c r="M90" s="367"/>
      <c r="N90" s="448">
        <f>IF(AND(D90&lt;&gt;" ",E90="&gt;"),0,IF(AND(D90=" ",E90="&gt;"),2,1))</f>
        <v>2</v>
      </c>
      <c r="O90" s="448">
        <f>IF(N90&lt;&gt;2,IF(I90&gt;I89,1,0),0)</f>
        <v>0</v>
      </c>
      <c r="P90" s="376"/>
      <c r="Q90" s="376"/>
      <c r="R90" s="449" t="str">
        <f xml:space="preserve"> "1 t/m " &amp; F90 &amp; " " &amp; $C$83 &amp; "s"</f>
        <v>1 t/m  Vergoeding per Eindgebruiker per jaars</v>
      </c>
      <c r="S90" s="449" t="str">
        <f>F90&amp;" "&amp;E89&amp;" "&amp;$C$83&amp;"s"</f>
        <v xml:space="preserve"> &gt; Vergoeding per Eindgebruiker per jaars</v>
      </c>
      <c r="T90" s="376"/>
      <c r="U90" s="376"/>
    </row>
    <row r="91" spans="3:22" s="373" customFormat="1" ht="15.65" customHeight="1" x14ac:dyDescent="0.3">
      <c r="C91" s="451" t="s">
        <v>54</v>
      </c>
      <c r="D91" s="444" t="str">
        <f t="shared" si="11"/>
        <v xml:space="preserve"> </v>
      </c>
      <c r="E91" s="118" t="s">
        <v>33</v>
      </c>
      <c r="F91" s="445" t="str">
        <f>IF(N91=2,"",IF(+E91&lt;&gt;0,E91,"&gt;"))</f>
        <v/>
      </c>
      <c r="G91" s="446" t="str">
        <f>IF(N91=2," ",+$D$83)</f>
        <v xml:space="preserve"> </v>
      </c>
      <c r="H91" s="100"/>
      <c r="I91" s="447" t="str">
        <f>IF(N91=2,"",+$D$83*(1-H91))</f>
        <v/>
      </c>
      <c r="J91" s="401"/>
      <c r="K91" s="401"/>
      <c r="L91" s="367"/>
      <c r="M91" s="367"/>
      <c r="N91" s="448">
        <f>IF(AND(D91&lt;&gt;" ",E91="&gt;"),0,IF(AND(D91=" ",E91="&gt;"),2,1))</f>
        <v>2</v>
      </c>
      <c r="O91" s="448">
        <f>IF(N91&lt;&gt;2,IF(I91&gt;I90,1,0),0)</f>
        <v>0</v>
      </c>
      <c r="P91" s="376"/>
      <c r="Q91" s="376"/>
      <c r="R91" s="449" t="str">
        <f xml:space="preserve"> "1 t/m " &amp; F91 &amp; " " &amp; $C$83 &amp; "s"</f>
        <v>1 t/m  Vergoeding per Eindgebruiker per jaars</v>
      </c>
      <c r="S91" s="449" t="str">
        <f>F91&amp;" "&amp;E90&amp;" "&amp;$C$83&amp;"s"</f>
        <v xml:space="preserve"> &gt; Vergoeding per Eindgebruiker per jaars</v>
      </c>
      <c r="T91" s="376"/>
      <c r="U91" s="376"/>
    </row>
    <row r="92" spans="3:22" s="373" customFormat="1" ht="15.65" customHeight="1" x14ac:dyDescent="0.3">
      <c r="C92" s="443" t="s">
        <v>55</v>
      </c>
      <c r="D92" s="444" t="str">
        <f t="shared" si="11"/>
        <v xml:space="preserve"> </v>
      </c>
      <c r="E92" s="452" t="s">
        <v>33</v>
      </c>
      <c r="F92" s="445" t="str">
        <f>IF(N92=2,"",IF(+E92&lt;&gt;0,E92,"&gt;"))</f>
        <v/>
      </c>
      <c r="G92" s="446" t="str">
        <f>IF(N92=2," ",+$D$83)</f>
        <v xml:space="preserve"> </v>
      </c>
      <c r="H92" s="100"/>
      <c r="I92" s="447" t="str">
        <f>IF(N92=2,"",+$D$83*(1-H92))</f>
        <v/>
      </c>
      <c r="J92" s="401"/>
      <c r="K92" s="401"/>
      <c r="L92" s="367"/>
      <c r="M92" s="367"/>
      <c r="N92" s="448">
        <f>IF(AND(D92&lt;&gt;" ",E92="&gt;"),0,IF(AND(D92=" ",E92="&gt;"),2,1))</f>
        <v>2</v>
      </c>
      <c r="O92" s="448">
        <f>IF(N92&lt;&gt;2,IF(I92&gt;I91,1,0),0)</f>
        <v>0</v>
      </c>
      <c r="P92" s="376"/>
      <c r="Q92" s="376"/>
      <c r="R92" s="449" t="str">
        <f xml:space="preserve"> "1 t/m " &amp; F92 &amp; " " &amp; $C$83 &amp; "s"</f>
        <v>1 t/m  Vergoeding per Eindgebruiker per jaars</v>
      </c>
      <c r="S92" s="449" t="str">
        <f>F92&amp;" "&amp;E91&amp;" "&amp;$C$83&amp;"s"</f>
        <v xml:space="preserve"> &gt; Vergoeding per Eindgebruiker per jaars</v>
      </c>
      <c r="T92" s="376"/>
      <c r="U92" s="376"/>
    </row>
    <row r="93" spans="3:22" s="373" customFormat="1" ht="15.65" customHeight="1" x14ac:dyDescent="0.3">
      <c r="C93" s="580" t="s">
        <v>34</v>
      </c>
      <c r="D93" s="581"/>
      <c r="E93" s="581"/>
      <c r="F93" s="581"/>
      <c r="G93" s="582"/>
      <c r="H93" s="453"/>
      <c r="I93" s="454" t="str">
        <f>IF(O93=0,"OK","Fout !")</f>
        <v>OK</v>
      </c>
      <c r="J93" s="401"/>
      <c r="K93" s="401"/>
      <c r="L93" s="367"/>
      <c r="M93" s="367"/>
      <c r="N93" s="455"/>
      <c r="O93" s="448">
        <f>SUM(O88:O92)</f>
        <v>0</v>
      </c>
      <c r="P93" s="456"/>
      <c r="Q93" s="376"/>
      <c r="R93" s="376"/>
      <c r="S93" s="376"/>
      <c r="T93" s="376"/>
      <c r="U93" s="376"/>
    </row>
    <row r="94" spans="3:22" s="373" customFormat="1" ht="15.65" customHeight="1" x14ac:dyDescent="0.3">
      <c r="C94" s="583"/>
      <c r="D94" s="584"/>
      <c r="E94" s="584"/>
      <c r="F94" s="584"/>
      <c r="G94" s="585"/>
      <c r="H94" s="453"/>
      <c r="I94" s="453"/>
      <c r="J94" s="453"/>
      <c r="K94" s="453"/>
      <c r="L94" s="367"/>
      <c r="M94" s="367"/>
      <c r="N94" s="455"/>
      <c r="O94" s="448"/>
      <c r="P94" s="456"/>
      <c r="Q94" s="376"/>
      <c r="R94" s="376"/>
      <c r="S94" s="376"/>
      <c r="T94" s="376"/>
      <c r="U94" s="376"/>
    </row>
    <row r="95" spans="3:22" s="373" customFormat="1" ht="15.65" customHeight="1" x14ac:dyDescent="0.3">
      <c r="C95" s="457"/>
      <c r="D95" s="458"/>
      <c r="E95" s="458"/>
      <c r="F95" s="458"/>
      <c r="G95" s="458"/>
      <c r="H95" s="459"/>
      <c r="I95" s="459"/>
      <c r="J95" s="459"/>
      <c r="K95" s="459"/>
      <c r="L95" s="367"/>
      <c r="M95" s="367"/>
      <c r="N95" s="455"/>
      <c r="O95" s="448"/>
      <c r="P95" s="456"/>
      <c r="Q95" s="376"/>
      <c r="R95" s="376"/>
      <c r="S95" s="376"/>
      <c r="T95" s="376"/>
      <c r="U95" s="376"/>
    </row>
    <row r="96" spans="3:22" s="373" customFormat="1" ht="15.65" customHeight="1" x14ac:dyDescent="0.3">
      <c r="C96" s="460" t="s">
        <v>1595</v>
      </c>
      <c r="D96" s="415" t="s">
        <v>12</v>
      </c>
      <c r="E96" s="416" t="s">
        <v>13</v>
      </c>
      <c r="F96" s="416" t="s">
        <v>14</v>
      </c>
      <c r="G96" s="416" t="s">
        <v>15</v>
      </c>
      <c r="H96" s="416" t="s">
        <v>1494</v>
      </c>
      <c r="I96" s="417" t="s">
        <v>1495</v>
      </c>
      <c r="J96" s="417" t="s">
        <v>1496</v>
      </c>
      <c r="K96" s="417" t="s">
        <v>1497</v>
      </c>
      <c r="L96" s="367"/>
      <c r="M96" s="367"/>
      <c r="N96" s="376"/>
      <c r="O96" s="376"/>
      <c r="P96" s="376"/>
      <c r="Q96" s="376"/>
      <c r="R96" s="376"/>
      <c r="S96" s="376"/>
      <c r="T96" s="376"/>
      <c r="U96" s="376"/>
    </row>
    <row r="97" spans="2:21" s="373" customFormat="1" ht="15.65" customHeight="1" x14ac:dyDescent="0.3">
      <c r="C97" s="461" t="s">
        <v>1596</v>
      </c>
      <c r="D97" s="462">
        <f>D14</f>
        <v>5</v>
      </c>
      <c r="E97" s="462">
        <f t="shared" ref="E97:K97" si="12">E14</f>
        <v>30</v>
      </c>
      <c r="F97" s="462">
        <f t="shared" si="12"/>
        <v>50</v>
      </c>
      <c r="G97" s="462">
        <f t="shared" si="12"/>
        <v>70</v>
      </c>
      <c r="H97" s="462">
        <f t="shared" si="12"/>
        <v>100</v>
      </c>
      <c r="I97" s="462">
        <f t="shared" si="12"/>
        <v>140</v>
      </c>
      <c r="J97" s="462">
        <f t="shared" si="12"/>
        <v>160</v>
      </c>
      <c r="K97" s="462">
        <f t="shared" si="12"/>
        <v>200</v>
      </c>
      <c r="L97" s="367"/>
      <c r="M97" s="367"/>
      <c r="N97" s="376"/>
      <c r="O97" s="376"/>
      <c r="P97" s="376"/>
      <c r="Q97" s="376"/>
      <c r="R97" s="376"/>
      <c r="S97" s="376"/>
      <c r="T97" s="376"/>
      <c r="U97" s="376"/>
    </row>
    <row r="98" spans="2:21" s="373" customFormat="1" ht="15.65" customHeight="1" x14ac:dyDescent="0.3">
      <c r="C98" s="461" t="s">
        <v>1588</v>
      </c>
      <c r="D98" s="419">
        <f t="shared" ref="D98:K98" si="13">IF(ISERROR(INDEX($I$88:$I$92,MATCH(D97,$D$88:$D$92,1))),"",INDEX($I$88:$I$92,MATCH(D97,$D$88:$D$92,1)))</f>
        <v>0</v>
      </c>
      <c r="E98" s="419">
        <f t="shared" si="13"/>
        <v>0</v>
      </c>
      <c r="F98" s="419">
        <f t="shared" si="13"/>
        <v>0</v>
      </c>
      <c r="G98" s="419">
        <f t="shared" si="13"/>
        <v>0</v>
      </c>
      <c r="H98" s="419">
        <f t="shared" si="13"/>
        <v>0</v>
      </c>
      <c r="I98" s="419">
        <f t="shared" si="13"/>
        <v>0</v>
      </c>
      <c r="J98" s="419">
        <f t="shared" si="13"/>
        <v>0</v>
      </c>
      <c r="K98" s="419">
        <f t="shared" si="13"/>
        <v>0</v>
      </c>
      <c r="L98" s="367"/>
      <c r="M98" s="376"/>
      <c r="N98" s="376"/>
      <c r="O98" s="376"/>
      <c r="P98" s="376"/>
      <c r="Q98" s="376"/>
      <c r="R98" s="376"/>
      <c r="S98" s="376"/>
      <c r="T98" s="376"/>
    </row>
    <row r="99" spans="2:21" s="373" customFormat="1" ht="15.65" customHeight="1" thickBot="1" x14ac:dyDescent="0.35">
      <c r="C99" s="463" t="s">
        <v>35</v>
      </c>
      <c r="D99" s="421">
        <f>D97*D98</f>
        <v>0</v>
      </c>
      <c r="E99" s="421">
        <f t="shared" ref="E99:K99" si="14">E97*E98</f>
        <v>0</v>
      </c>
      <c r="F99" s="421">
        <f t="shared" si="14"/>
        <v>0</v>
      </c>
      <c r="G99" s="421">
        <f t="shared" si="14"/>
        <v>0</v>
      </c>
      <c r="H99" s="421">
        <f t="shared" si="14"/>
        <v>0</v>
      </c>
      <c r="I99" s="421">
        <f t="shared" si="14"/>
        <v>0</v>
      </c>
      <c r="J99" s="421">
        <f t="shared" si="14"/>
        <v>0</v>
      </c>
      <c r="K99" s="421">
        <f t="shared" si="14"/>
        <v>0</v>
      </c>
      <c r="L99" s="367"/>
      <c r="M99" s="376"/>
      <c r="N99" s="376"/>
      <c r="O99" s="376"/>
      <c r="P99" s="376"/>
      <c r="Q99" s="376"/>
      <c r="R99" s="376"/>
      <c r="S99" s="376"/>
      <c r="T99" s="376"/>
    </row>
    <row r="100" spans="2:21" s="373" customFormat="1" ht="15.65" customHeight="1" thickTop="1" x14ac:dyDescent="0.3">
      <c r="C100" s="458"/>
      <c r="D100" s="458"/>
      <c r="E100" s="458"/>
      <c r="F100" s="458"/>
      <c r="G100" s="458"/>
      <c r="H100" s="458"/>
      <c r="I100" s="458"/>
      <c r="J100" s="458"/>
      <c r="K100" s="458"/>
      <c r="L100" s="367"/>
      <c r="M100" s="376"/>
      <c r="N100" s="376"/>
      <c r="O100" s="376"/>
      <c r="P100" s="376"/>
      <c r="Q100" s="376"/>
      <c r="R100" s="376"/>
      <c r="S100" s="376"/>
      <c r="T100" s="376"/>
    </row>
    <row r="101" spans="2:21" s="373" customFormat="1" ht="15.65" customHeight="1" x14ac:dyDescent="0.3">
      <c r="C101" s="586" t="s">
        <v>1605</v>
      </c>
      <c r="D101" s="587"/>
      <c r="E101" s="587"/>
      <c r="F101" s="587"/>
      <c r="G101" s="458"/>
      <c r="H101" s="464" t="s">
        <v>62</v>
      </c>
      <c r="I101" s="465">
        <f>SUM(D99:K99)</f>
        <v>0</v>
      </c>
      <c r="J101" s="466"/>
      <c r="K101" s="466"/>
      <c r="L101" s="367"/>
      <c r="M101" s="376"/>
      <c r="N101" s="376"/>
      <c r="O101" s="376"/>
      <c r="P101" s="376"/>
      <c r="Q101" s="376"/>
      <c r="R101" s="376"/>
      <c r="S101" s="376"/>
      <c r="T101" s="376"/>
    </row>
    <row r="102" spans="2:21" s="373" customFormat="1" ht="15.65" customHeight="1" thickBot="1" x14ac:dyDescent="0.35">
      <c r="C102" s="588" t="s">
        <v>1593</v>
      </c>
      <c r="D102" s="589"/>
      <c r="E102" s="590"/>
      <c r="F102" s="421">
        <f>NPV(0.05,D99:K99)</f>
        <v>0</v>
      </c>
      <c r="G102" s="467" t="s">
        <v>50</v>
      </c>
      <c r="H102" s="401"/>
      <c r="I102" s="401"/>
      <c r="J102" s="401"/>
      <c r="K102" s="401"/>
      <c r="L102" s="367"/>
      <c r="M102" s="376"/>
      <c r="N102" s="376"/>
      <c r="O102" s="376"/>
      <c r="P102" s="376"/>
      <c r="Q102" s="376"/>
      <c r="R102" s="376"/>
      <c r="S102" s="376"/>
      <c r="T102" s="376"/>
    </row>
    <row r="103" spans="2:21" s="373" customFormat="1" ht="15.65" customHeight="1" thickTop="1" x14ac:dyDescent="0.3">
      <c r="C103" s="458"/>
      <c r="D103" s="458"/>
      <c r="E103" s="458"/>
      <c r="F103" s="458"/>
      <c r="G103" s="458"/>
      <c r="H103" s="458"/>
      <c r="I103" s="458"/>
      <c r="J103" s="458"/>
      <c r="K103" s="458"/>
      <c r="L103" s="367"/>
      <c r="M103" s="376"/>
      <c r="N103" s="376"/>
      <c r="O103" s="376"/>
      <c r="P103" s="376"/>
      <c r="Q103" s="376"/>
      <c r="R103" s="376"/>
      <c r="S103" s="376"/>
      <c r="T103" s="376"/>
    </row>
    <row r="104" spans="2:21" s="373" customFormat="1" ht="15.65" customHeight="1" thickBot="1" x14ac:dyDescent="0.35">
      <c r="C104" s="420" t="s">
        <v>769</v>
      </c>
      <c r="D104" s="421">
        <f t="shared" ref="D104:K104" si="15">D51</f>
        <v>0</v>
      </c>
      <c r="E104" s="421">
        <f t="shared" si="15"/>
        <v>0</v>
      </c>
      <c r="F104" s="421">
        <f t="shared" si="15"/>
        <v>0</v>
      </c>
      <c r="G104" s="421">
        <f t="shared" si="15"/>
        <v>0</v>
      </c>
      <c r="H104" s="421">
        <f t="shared" si="15"/>
        <v>0</v>
      </c>
      <c r="I104" s="421">
        <f t="shared" si="15"/>
        <v>0</v>
      </c>
      <c r="J104" s="421">
        <f t="shared" si="15"/>
        <v>0</v>
      </c>
      <c r="K104" s="421">
        <f t="shared" si="15"/>
        <v>0</v>
      </c>
      <c r="L104" s="367"/>
      <c r="M104" s="376"/>
      <c r="N104" s="376"/>
      <c r="O104" s="376"/>
      <c r="P104" s="376"/>
      <c r="Q104" s="376"/>
      <c r="R104" s="376"/>
      <c r="S104" s="376"/>
      <c r="T104" s="376"/>
    </row>
    <row r="105" spans="2:21" s="373" customFormat="1" ht="15.65" customHeight="1" thickTop="1" x14ac:dyDescent="0.3">
      <c r="C105" s="469"/>
      <c r="D105" s="469"/>
      <c r="E105" s="383"/>
      <c r="F105" s="383"/>
      <c r="G105" s="467"/>
      <c r="H105" s="401"/>
      <c r="I105" s="401"/>
      <c r="J105" s="401"/>
      <c r="K105" s="401"/>
      <c r="L105" s="367"/>
      <c r="M105" s="376"/>
      <c r="N105" s="376"/>
      <c r="O105" s="376"/>
      <c r="P105" s="376"/>
      <c r="Q105" s="376"/>
      <c r="R105" s="376"/>
      <c r="S105" s="376"/>
      <c r="T105" s="376"/>
    </row>
    <row r="106" spans="2:21" s="373" customFormat="1" ht="15.65" customHeight="1" x14ac:dyDescent="0.3">
      <c r="C106" s="586" t="s">
        <v>1607</v>
      </c>
      <c r="D106" s="587"/>
      <c r="E106" s="587"/>
      <c r="F106" s="587"/>
      <c r="G106" s="458"/>
      <c r="H106" s="464" t="s">
        <v>62</v>
      </c>
      <c r="I106" s="465">
        <f>I77+I101</f>
        <v>0</v>
      </c>
      <c r="J106" s="401"/>
      <c r="K106" s="401"/>
      <c r="L106" s="367"/>
      <c r="M106" s="376"/>
      <c r="N106" s="376"/>
      <c r="O106" s="376"/>
      <c r="P106" s="376"/>
      <c r="Q106" s="376"/>
      <c r="R106" s="376"/>
      <c r="S106" s="376"/>
      <c r="T106" s="376"/>
    </row>
    <row r="107" spans="2:21" s="373" customFormat="1" ht="15.65" customHeight="1" thickBot="1" x14ac:dyDescent="0.35">
      <c r="C107" s="598" t="s">
        <v>1592</v>
      </c>
      <c r="D107" s="599"/>
      <c r="E107" s="600"/>
      <c r="F107" s="339">
        <f>IF(D83="",0,F78+F102+NPV(0.05,D104:K104))</f>
        <v>0</v>
      </c>
      <c r="G107" s="467" t="s">
        <v>50</v>
      </c>
      <c r="H107" s="401"/>
      <c r="I107" s="401"/>
      <c r="J107" s="401"/>
      <c r="K107" s="401"/>
      <c r="L107" s="367"/>
      <c r="M107" s="376"/>
      <c r="N107" s="376"/>
      <c r="O107" s="376"/>
      <c r="P107" s="376"/>
      <c r="Q107" s="376"/>
      <c r="R107" s="376"/>
      <c r="S107" s="376"/>
      <c r="T107" s="376"/>
    </row>
    <row r="108" spans="2:21" s="373" customFormat="1" ht="15.65" customHeight="1" thickTop="1" thickBot="1" x14ac:dyDescent="0.35">
      <c r="C108" s="470"/>
      <c r="D108" s="470"/>
      <c r="E108" s="471"/>
      <c r="F108" s="470"/>
      <c r="G108" s="470"/>
      <c r="H108" s="470"/>
      <c r="I108" s="470"/>
      <c r="J108" s="470"/>
      <c r="K108" s="470"/>
      <c r="L108" s="367"/>
      <c r="M108" s="376"/>
      <c r="N108" s="376"/>
      <c r="O108" s="376"/>
      <c r="P108" s="376"/>
      <c r="Q108" s="376"/>
      <c r="R108" s="376"/>
      <c r="S108" s="376"/>
      <c r="T108" s="376"/>
    </row>
    <row r="109" spans="2:21" s="373" customFormat="1" ht="15.65" customHeight="1" x14ac:dyDescent="0.3">
      <c r="C109" s="383"/>
      <c r="D109" s="383"/>
      <c r="E109" s="383"/>
      <c r="F109" s="383"/>
      <c r="G109" s="383"/>
      <c r="H109" s="383"/>
      <c r="I109" s="383"/>
      <c r="J109" s="383"/>
      <c r="K109" s="383"/>
      <c r="L109" s="367"/>
      <c r="M109" s="376"/>
      <c r="N109" s="376"/>
      <c r="O109" s="376"/>
      <c r="P109" s="376"/>
      <c r="Q109" s="376"/>
      <c r="R109" s="376"/>
      <c r="S109" s="376"/>
      <c r="T109" s="376"/>
    </row>
    <row r="110" spans="2:21" s="373" customFormat="1" ht="15.65" customHeight="1" x14ac:dyDescent="0.3">
      <c r="B110" s="399" t="s">
        <v>58</v>
      </c>
      <c r="C110" s="578" t="s">
        <v>72</v>
      </c>
      <c r="D110" s="579"/>
      <c r="E110" s="579"/>
      <c r="F110" s="579"/>
      <c r="G110" s="579"/>
      <c r="H110" s="579"/>
      <c r="I110" s="579"/>
      <c r="J110" s="400"/>
      <c r="K110" s="400"/>
      <c r="L110" s="367"/>
      <c r="M110" s="376"/>
      <c r="N110" s="376"/>
      <c r="O110" s="376"/>
      <c r="P110" s="376"/>
      <c r="Q110" s="376"/>
      <c r="R110" s="376"/>
      <c r="S110" s="376"/>
      <c r="T110" s="376"/>
    </row>
    <row r="111" spans="2:21" s="373" customFormat="1" ht="15.65" customHeight="1" x14ac:dyDescent="0.3">
      <c r="C111" s="401"/>
      <c r="D111" s="401"/>
      <c r="E111" s="401"/>
      <c r="F111" s="401"/>
      <c r="G111" s="401"/>
      <c r="H111" s="401"/>
      <c r="I111" s="401"/>
      <c r="J111" s="401"/>
      <c r="K111" s="401"/>
      <c r="L111" s="367"/>
      <c r="M111" s="376"/>
      <c r="N111" s="376"/>
      <c r="O111" s="376"/>
      <c r="P111" s="376"/>
      <c r="Q111" s="376"/>
      <c r="R111" s="376"/>
      <c r="S111" s="376"/>
      <c r="T111" s="376"/>
    </row>
    <row r="112" spans="2:21" s="373" customFormat="1" ht="15.65" customHeight="1" x14ac:dyDescent="0.3">
      <c r="C112" s="570" t="s">
        <v>1473</v>
      </c>
      <c r="D112" s="571"/>
      <c r="E112" s="403"/>
      <c r="F112" s="403" t="s">
        <v>1</v>
      </c>
      <c r="G112" s="403"/>
      <c r="H112" s="403"/>
      <c r="I112" s="404"/>
      <c r="J112" s="401"/>
      <c r="K112" s="401"/>
      <c r="L112" s="367"/>
      <c r="M112" s="376"/>
      <c r="N112" s="376"/>
      <c r="O112" s="376"/>
      <c r="P112" s="376"/>
      <c r="Q112" s="376"/>
      <c r="R112" s="376"/>
      <c r="S112" s="376"/>
      <c r="T112" s="376"/>
    </row>
    <row r="113" spans="3:22" s="373" customFormat="1" ht="15.65" customHeight="1" x14ac:dyDescent="0.3">
      <c r="C113" s="426" t="s">
        <v>1</v>
      </c>
      <c r="D113" s="427" t="s">
        <v>1</v>
      </c>
      <c r="E113" s="406"/>
      <c r="F113" s="406"/>
      <c r="G113" s="406"/>
      <c r="H113" s="406"/>
      <c r="I113" s="407"/>
      <c r="J113" s="401"/>
      <c r="K113" s="401"/>
      <c r="L113" s="367"/>
      <c r="M113" s="376"/>
      <c r="N113" s="376"/>
      <c r="O113" s="376"/>
      <c r="P113" s="376"/>
      <c r="Q113" s="376"/>
      <c r="R113" s="376"/>
      <c r="S113" s="376"/>
      <c r="T113" s="376"/>
    </row>
    <row r="114" spans="3:22" s="373" customFormat="1" ht="15.65" customHeight="1" x14ac:dyDescent="0.3">
      <c r="C114" s="428" t="s">
        <v>22</v>
      </c>
      <c r="D114" s="429" t="s">
        <v>23</v>
      </c>
      <c r="E114" s="406"/>
      <c r="F114" s="406"/>
      <c r="G114" s="406"/>
      <c r="H114" s="406"/>
      <c r="I114" s="407"/>
      <c r="J114" s="401"/>
      <c r="K114" s="401"/>
      <c r="L114" s="367"/>
      <c r="M114" s="376"/>
      <c r="N114" s="376"/>
      <c r="O114" s="376"/>
      <c r="P114" s="376"/>
      <c r="Q114" s="376"/>
      <c r="R114" s="376"/>
      <c r="S114" s="376"/>
      <c r="T114" s="376"/>
    </row>
    <row r="115" spans="3:22" s="373" customFormat="1" ht="15.65" customHeight="1" x14ac:dyDescent="0.3">
      <c r="C115" s="430" t="s">
        <v>71</v>
      </c>
      <c r="D115" s="659"/>
      <c r="E115" s="406" t="s">
        <v>1</v>
      </c>
      <c r="F115" s="406" t="s">
        <v>1</v>
      </c>
      <c r="G115" s="406"/>
      <c r="H115" s="406"/>
      <c r="I115" s="431" t="s">
        <v>23</v>
      </c>
      <c r="J115" s="401"/>
      <c r="K115" s="401"/>
      <c r="L115" s="367"/>
      <c r="M115" s="376"/>
      <c r="N115" s="376"/>
      <c r="O115" s="376"/>
      <c r="P115" s="376"/>
      <c r="Q115" s="376"/>
      <c r="R115" s="376"/>
      <c r="S115" s="376"/>
      <c r="T115" s="376"/>
    </row>
    <row r="116" spans="3:22" s="373" customFormat="1" ht="15.65" customHeight="1" x14ac:dyDescent="0.3">
      <c r="C116" s="405"/>
      <c r="D116" s="406"/>
      <c r="E116" s="406"/>
      <c r="F116" s="318" t="s">
        <v>1</v>
      </c>
      <c r="G116" s="318"/>
      <c r="H116" s="318" t="s">
        <v>1</v>
      </c>
      <c r="I116" s="431" t="s">
        <v>73</v>
      </c>
      <c r="J116" s="401"/>
      <c r="K116" s="401"/>
      <c r="L116" s="367"/>
      <c r="M116" s="376"/>
      <c r="N116" s="376"/>
      <c r="O116" s="376"/>
      <c r="P116" s="376"/>
      <c r="Q116" s="376"/>
      <c r="R116" s="376"/>
      <c r="S116" s="376"/>
      <c r="T116" s="376"/>
    </row>
    <row r="117" spans="3:22" s="373" customFormat="1" ht="15.65" customHeight="1" x14ac:dyDescent="0.3">
      <c r="C117" s="432" t="s">
        <v>24</v>
      </c>
      <c r="D117" s="433"/>
      <c r="E117" s="433"/>
      <c r="F117" s="591" t="s">
        <v>68</v>
      </c>
      <c r="G117" s="434"/>
      <c r="H117" s="434" t="s">
        <v>1</v>
      </c>
      <c r="I117" s="431" t="s">
        <v>25</v>
      </c>
      <c r="J117" s="401"/>
      <c r="K117" s="401"/>
      <c r="L117" s="367"/>
      <c r="M117" s="376"/>
      <c r="N117" s="376"/>
      <c r="O117" s="376"/>
      <c r="P117" s="376"/>
      <c r="Q117" s="376"/>
      <c r="R117" s="376"/>
      <c r="S117" s="376"/>
      <c r="T117" s="376"/>
      <c r="U117" s="376"/>
    </row>
    <row r="118" spans="3:22" s="373" customFormat="1" ht="15.65" customHeight="1" x14ac:dyDescent="0.3">
      <c r="C118" s="435"/>
      <c r="D118" s="593" t="s">
        <v>57</v>
      </c>
      <c r="E118" s="594"/>
      <c r="F118" s="592"/>
      <c r="G118" s="591" t="s">
        <v>71</v>
      </c>
      <c r="H118" s="591" t="s">
        <v>26</v>
      </c>
      <c r="I118" s="436" t="s">
        <v>27</v>
      </c>
      <c r="J118" s="401"/>
      <c r="K118" s="401"/>
      <c r="L118" s="367"/>
      <c r="M118" s="376"/>
      <c r="N118" s="376"/>
      <c r="O118" s="376"/>
      <c r="P118" s="376"/>
      <c r="Q118" s="376"/>
      <c r="R118" s="376"/>
      <c r="S118" s="376"/>
      <c r="T118" s="376"/>
      <c r="U118" s="376"/>
    </row>
    <row r="119" spans="3:22" s="373" customFormat="1" ht="15.65" customHeight="1" x14ac:dyDescent="0.3">
      <c r="C119" s="437" t="s">
        <v>28</v>
      </c>
      <c r="D119" s="438" t="s">
        <v>29</v>
      </c>
      <c r="E119" s="439" t="s">
        <v>30</v>
      </c>
      <c r="F119" s="440" t="s">
        <v>31</v>
      </c>
      <c r="G119" s="595"/>
      <c r="H119" s="595"/>
      <c r="I119" s="442" t="s">
        <v>32</v>
      </c>
      <c r="J119" s="401"/>
      <c r="K119" s="401"/>
      <c r="L119" s="367"/>
      <c r="M119" s="367"/>
      <c r="N119" s="376" t="s">
        <v>9</v>
      </c>
      <c r="O119" s="376" t="s">
        <v>9</v>
      </c>
      <c r="P119" s="376"/>
      <c r="Q119" s="376"/>
      <c r="R119" s="376" t="s">
        <v>9</v>
      </c>
      <c r="S119" s="376" t="s">
        <v>9</v>
      </c>
      <c r="T119" s="376"/>
      <c r="U119" s="376"/>
      <c r="V119" s="376"/>
    </row>
    <row r="120" spans="3:22" s="373" customFormat="1" ht="15.65" customHeight="1" x14ac:dyDescent="0.3">
      <c r="C120" s="443" t="s">
        <v>51</v>
      </c>
      <c r="D120" s="444">
        <v>1</v>
      </c>
      <c r="E120" s="118" t="s">
        <v>33</v>
      </c>
      <c r="F120" s="445" t="str">
        <f>IF(+E120&lt;&gt;0,E120,"&gt;")</f>
        <v>&gt;</v>
      </c>
      <c r="G120" s="661">
        <f>+$D$115</f>
        <v>0</v>
      </c>
      <c r="H120" s="100"/>
      <c r="I120" s="472">
        <f>IF(N120=2,"",+$D$115*(1-H120))</f>
        <v>0</v>
      </c>
      <c r="J120" s="401"/>
      <c r="K120" s="401"/>
      <c r="L120" s="367"/>
      <c r="M120" s="367"/>
      <c r="N120" s="448">
        <f>IF(AND(D120&lt;&gt;" ",E120="&gt;"),0,IF(AND(D120=" ",E120="&gt;"),2,1))</f>
        <v>0</v>
      </c>
      <c r="O120" s="448">
        <v>0</v>
      </c>
      <c r="P120" s="376"/>
      <c r="Q120" s="376"/>
      <c r="R120" s="449" t="str">
        <f xml:space="preserve"> "1 t/m " &amp; F120 &amp; " " &amp; $C$24 &amp; "s"</f>
        <v>1 t/m &gt; 420,35s</v>
      </c>
      <c r="S120" s="449" t="str">
        <f>F120&amp;" "&amp;E119&amp;" "&amp;$C$24&amp;"s"</f>
        <v>&gt; tot en met 420,35s</v>
      </c>
      <c r="T120" s="376"/>
      <c r="U120" s="376"/>
    </row>
    <row r="121" spans="3:22" s="373" customFormat="1" ht="15.65" customHeight="1" x14ac:dyDescent="0.3">
      <c r="C121" s="450" t="s">
        <v>52</v>
      </c>
      <c r="D121" s="444" t="str">
        <f t="shared" ref="D121:D124" si="16">IF(ISERROR(+E120+1)," ",E120+1)</f>
        <v xml:space="preserve"> </v>
      </c>
      <c r="E121" s="118" t="s">
        <v>33</v>
      </c>
      <c r="F121" s="445" t="str">
        <f>IF(N121=2,"",IF(+E121&lt;&gt;0,E121,"&gt;"))</f>
        <v/>
      </c>
      <c r="G121" s="661" t="str">
        <f>IF(N121=2," ",+$D$115)</f>
        <v xml:space="preserve"> </v>
      </c>
      <c r="H121" s="100"/>
      <c r="I121" s="472" t="str">
        <f>IF(N121=2,"",+$D$115*(1-H121))</f>
        <v/>
      </c>
      <c r="J121" s="401"/>
      <c r="K121" s="401"/>
      <c r="L121" s="367"/>
      <c r="M121" s="367"/>
      <c r="N121" s="448">
        <f>IF(AND(D121&lt;&gt;" ",E121="&gt;"),0,IF(AND(D121=" ",E121="&gt;"),2,1))</f>
        <v>2</v>
      </c>
      <c r="O121" s="448">
        <f>IF(N121&lt;&gt;2,IF(I121&gt;I120,1,0),0)</f>
        <v>0</v>
      </c>
      <c r="P121" s="376"/>
      <c r="Q121" s="376"/>
      <c r="R121" s="449" t="str">
        <f xml:space="preserve"> "1 t/m " &amp; F121 &amp; " " &amp; $C$24 &amp; "s"</f>
        <v>1 t/m  420,35s</v>
      </c>
      <c r="S121" s="449" t="str">
        <f>F121&amp;" "&amp;E120&amp;" "&amp;$C$24&amp;"s"</f>
        <v xml:space="preserve"> &gt; 420,35s</v>
      </c>
      <c r="T121" s="376"/>
      <c r="U121" s="376"/>
    </row>
    <row r="122" spans="3:22" s="373" customFormat="1" ht="15.65" customHeight="1" x14ac:dyDescent="0.3">
      <c r="C122" s="451" t="s">
        <v>53</v>
      </c>
      <c r="D122" s="444" t="str">
        <f t="shared" si="16"/>
        <v xml:space="preserve"> </v>
      </c>
      <c r="E122" s="118" t="s">
        <v>33</v>
      </c>
      <c r="F122" s="445" t="str">
        <f>IF(N122=2,"",IF(+E122&lt;&gt;0,E122,"&gt;"))</f>
        <v/>
      </c>
      <c r="G122" s="661" t="str">
        <f>IF(N122=2," ",+$D$115)</f>
        <v xml:space="preserve"> </v>
      </c>
      <c r="H122" s="100"/>
      <c r="I122" s="472" t="str">
        <f>IF(N122=2,"",+$D$115*(1-H122))</f>
        <v/>
      </c>
      <c r="J122" s="401"/>
      <c r="K122" s="401"/>
      <c r="L122" s="367"/>
      <c r="M122" s="367"/>
      <c r="N122" s="448">
        <f>IF(AND(D122&lt;&gt;" ",E122="&gt;"),0,IF(AND(D122=" ",E122="&gt;"),2,1))</f>
        <v>2</v>
      </c>
      <c r="O122" s="448">
        <f>IF(N122&lt;&gt;2,IF(I122&gt;I121,1,0),0)</f>
        <v>0</v>
      </c>
      <c r="P122" s="376"/>
      <c r="Q122" s="376"/>
      <c r="R122" s="449" t="str">
        <f xml:space="preserve"> "1 t/m " &amp; F122 &amp; " " &amp; $C$24 &amp; "s"</f>
        <v>1 t/m  420,35s</v>
      </c>
      <c r="S122" s="449" t="str">
        <f>F122&amp;" "&amp;E121&amp;" "&amp;$C$24&amp;"s"</f>
        <v xml:space="preserve"> &gt; 420,35s</v>
      </c>
      <c r="T122" s="376"/>
      <c r="U122" s="376"/>
    </row>
    <row r="123" spans="3:22" s="373" customFormat="1" ht="15.65" customHeight="1" x14ac:dyDescent="0.3">
      <c r="C123" s="451" t="s">
        <v>54</v>
      </c>
      <c r="D123" s="444" t="str">
        <f t="shared" si="16"/>
        <v xml:space="preserve"> </v>
      </c>
      <c r="E123" s="118" t="s">
        <v>33</v>
      </c>
      <c r="F123" s="445" t="str">
        <f>IF(N123=2,"",IF(+E123&lt;&gt;0,E123,"&gt;"))</f>
        <v/>
      </c>
      <c r="G123" s="661" t="str">
        <f>IF(N123=2," ",+$D$115)</f>
        <v xml:space="preserve"> </v>
      </c>
      <c r="H123" s="100"/>
      <c r="I123" s="472" t="str">
        <f>IF(N123=2,"",+$D$115*(1-H123))</f>
        <v/>
      </c>
      <c r="J123" s="401"/>
      <c r="K123" s="401"/>
      <c r="L123" s="367"/>
      <c r="M123" s="367"/>
      <c r="N123" s="448">
        <f>IF(AND(D123&lt;&gt;" ",E123="&gt;"),0,IF(AND(D123=" ",E123="&gt;"),2,1))</f>
        <v>2</v>
      </c>
      <c r="O123" s="448">
        <f>IF(N123&lt;&gt;2,IF(I123&gt;I122,1,0),0)</f>
        <v>0</v>
      </c>
      <c r="P123" s="376"/>
      <c r="Q123" s="376"/>
      <c r="R123" s="449" t="str">
        <f xml:space="preserve"> "1 t/m " &amp; F123 &amp; " " &amp; $C$24 &amp; "s"</f>
        <v>1 t/m  420,35s</v>
      </c>
      <c r="S123" s="449" t="str">
        <f>F123&amp;" "&amp;E122&amp;" "&amp;$C$24&amp;"s"</f>
        <v xml:space="preserve"> &gt; 420,35s</v>
      </c>
      <c r="T123" s="376"/>
      <c r="U123" s="376"/>
    </row>
    <row r="124" spans="3:22" s="373" customFormat="1" ht="15.65" customHeight="1" x14ac:dyDescent="0.3">
      <c r="C124" s="443" t="s">
        <v>55</v>
      </c>
      <c r="D124" s="444" t="str">
        <f t="shared" si="16"/>
        <v xml:space="preserve"> </v>
      </c>
      <c r="E124" s="452" t="s">
        <v>33</v>
      </c>
      <c r="F124" s="445" t="str">
        <f>IF(N124=2,"",IF(+E124&lt;&gt;0,E124,"&gt;"))</f>
        <v/>
      </c>
      <c r="G124" s="661" t="str">
        <f>IF(N124=2," ",+$D$115)</f>
        <v xml:space="preserve"> </v>
      </c>
      <c r="H124" s="100"/>
      <c r="I124" s="472" t="str">
        <f>IF(N124=2,"",+$D$115*(1-H124))</f>
        <v/>
      </c>
      <c r="J124" s="401"/>
      <c r="K124" s="401"/>
      <c r="L124" s="367"/>
      <c r="M124" s="367"/>
      <c r="N124" s="448">
        <f>IF(AND(D124&lt;&gt;" ",E124="&gt;"),0,IF(AND(D124=" ",E124="&gt;"),2,1))</f>
        <v>2</v>
      </c>
      <c r="O124" s="448">
        <f>IF(N124&lt;&gt;2,IF(I124&gt;I123,1,0),0)</f>
        <v>0</v>
      </c>
      <c r="P124" s="376"/>
      <c r="Q124" s="376"/>
      <c r="R124" s="449" t="str">
        <f xml:space="preserve"> "1 t/m " &amp; F124 &amp; " " &amp; $C$24 &amp; "s"</f>
        <v>1 t/m  420,35s</v>
      </c>
      <c r="S124" s="449" t="str">
        <f>F124&amp;" "&amp;E123&amp;" "&amp;$C$24&amp;"s"</f>
        <v xml:space="preserve"> &gt; 420,35s</v>
      </c>
      <c r="T124" s="376"/>
      <c r="U124" s="376"/>
    </row>
    <row r="125" spans="3:22" s="373" customFormat="1" ht="15.65" customHeight="1" x14ac:dyDescent="0.3">
      <c r="C125" s="580" t="s">
        <v>34</v>
      </c>
      <c r="D125" s="581"/>
      <c r="E125" s="581"/>
      <c r="F125" s="581"/>
      <c r="G125" s="582"/>
      <c r="H125" s="453"/>
      <c r="I125" s="454" t="str">
        <f>IF(O125=0,"OK","Fout !")</f>
        <v>OK</v>
      </c>
      <c r="J125" s="401"/>
      <c r="K125" s="401"/>
      <c r="L125" s="367"/>
      <c r="M125" s="367"/>
      <c r="N125" s="455"/>
      <c r="O125" s="448">
        <f>SUM(O120:O124)</f>
        <v>0</v>
      </c>
      <c r="P125" s="456"/>
      <c r="Q125" s="376"/>
      <c r="R125" s="376"/>
      <c r="S125" s="376"/>
      <c r="T125" s="376"/>
      <c r="U125" s="376"/>
    </row>
    <row r="126" spans="3:22" s="373" customFormat="1" ht="15.65" customHeight="1" x14ac:dyDescent="0.3">
      <c r="C126" s="583"/>
      <c r="D126" s="584"/>
      <c r="E126" s="584"/>
      <c r="F126" s="584"/>
      <c r="G126" s="585"/>
      <c r="H126" s="453"/>
      <c r="I126" s="453"/>
      <c r="J126" s="453"/>
      <c r="K126" s="453"/>
      <c r="L126" s="367"/>
      <c r="M126" s="367"/>
      <c r="N126" s="455"/>
      <c r="O126" s="448"/>
      <c r="P126" s="456"/>
      <c r="Q126" s="376"/>
      <c r="R126" s="376"/>
      <c r="S126" s="376"/>
      <c r="T126" s="376"/>
      <c r="U126" s="376"/>
    </row>
    <row r="127" spans="3:22" s="373" customFormat="1" ht="15.65" customHeight="1" x14ac:dyDescent="0.3">
      <c r="C127" s="457"/>
      <c r="D127" s="458"/>
      <c r="E127" s="458"/>
      <c r="F127" s="458"/>
      <c r="G127" s="458"/>
      <c r="H127" s="459"/>
      <c r="I127" s="459"/>
      <c r="J127" s="459"/>
      <c r="K127" s="459"/>
      <c r="L127" s="367"/>
      <c r="M127" s="367"/>
      <c r="N127" s="455"/>
      <c r="O127" s="448"/>
      <c r="P127" s="456"/>
      <c r="Q127" s="376"/>
      <c r="R127" s="376"/>
      <c r="S127" s="376"/>
      <c r="T127" s="376"/>
      <c r="U127" s="376"/>
    </row>
    <row r="128" spans="3:22" s="373" customFormat="1" ht="15.65" customHeight="1" x14ac:dyDescent="0.3">
      <c r="C128" s="460" t="s">
        <v>45</v>
      </c>
      <c r="D128" s="415" t="s">
        <v>12</v>
      </c>
      <c r="E128" s="416" t="s">
        <v>13</v>
      </c>
      <c r="F128" s="416" t="s">
        <v>14</v>
      </c>
      <c r="G128" s="416" t="s">
        <v>15</v>
      </c>
      <c r="H128" s="416" t="s">
        <v>1494</v>
      </c>
      <c r="I128" s="417" t="s">
        <v>1495</v>
      </c>
      <c r="J128" s="417" t="s">
        <v>1496</v>
      </c>
      <c r="K128" s="417" t="s">
        <v>1497</v>
      </c>
      <c r="L128" s="367"/>
      <c r="M128" s="367"/>
      <c r="N128" s="376"/>
      <c r="O128" s="376"/>
      <c r="P128" s="376"/>
      <c r="Q128" s="376"/>
      <c r="R128" s="376"/>
      <c r="S128" s="376"/>
      <c r="T128" s="376"/>
      <c r="U128" s="376"/>
    </row>
    <row r="129" spans="2:21" s="373" customFormat="1" ht="15.65" customHeight="1" x14ac:dyDescent="0.3">
      <c r="C129" s="461" t="s">
        <v>69</v>
      </c>
      <c r="D129" s="462">
        <f t="shared" ref="D129:K129" si="17">D15</f>
        <v>15000000</v>
      </c>
      <c r="E129" s="462">
        <f t="shared" si="17"/>
        <v>30000000</v>
      </c>
      <c r="F129" s="462">
        <f t="shared" si="17"/>
        <v>50000000</v>
      </c>
      <c r="G129" s="462">
        <f t="shared" si="17"/>
        <v>75000000</v>
      </c>
      <c r="H129" s="462">
        <f t="shared" si="17"/>
        <v>125000000</v>
      </c>
      <c r="I129" s="462">
        <f t="shared" si="17"/>
        <v>175000000</v>
      </c>
      <c r="J129" s="462">
        <f t="shared" si="17"/>
        <v>225000000</v>
      </c>
      <c r="K129" s="462">
        <f t="shared" si="17"/>
        <v>250000000</v>
      </c>
      <c r="L129" s="367"/>
      <c r="M129" s="367"/>
      <c r="N129" s="376"/>
      <c r="O129" s="376"/>
      <c r="P129" s="376"/>
      <c r="Q129" s="376"/>
      <c r="R129" s="376"/>
      <c r="S129" s="376"/>
      <c r="T129" s="376"/>
      <c r="U129" s="376"/>
    </row>
    <row r="130" spans="2:21" s="373" customFormat="1" ht="15.65" customHeight="1" x14ac:dyDescent="0.3">
      <c r="C130" s="461" t="s">
        <v>70</v>
      </c>
      <c r="D130" s="473">
        <f>IF(ISERROR(INDEX($I$120:$I$124,MATCH(D129,$D$120:$D$124,1))),"",INDEX($I$120:$I$124,MATCH(D129,$D$120:$D$124,1)))</f>
        <v>0</v>
      </c>
      <c r="E130" s="473">
        <f t="shared" ref="E130:K130" si="18">IF(ISERROR(INDEX($I$120:$I$124,MATCH(E129,$D$120:$D$124,1))),"",INDEX($I$120:$I$124,MATCH(E129,$D$120:$D$124,1)))</f>
        <v>0</v>
      </c>
      <c r="F130" s="473">
        <f t="shared" si="18"/>
        <v>0</v>
      </c>
      <c r="G130" s="473">
        <f t="shared" si="18"/>
        <v>0</v>
      </c>
      <c r="H130" s="473">
        <f t="shared" si="18"/>
        <v>0</v>
      </c>
      <c r="I130" s="473">
        <f t="shared" si="18"/>
        <v>0</v>
      </c>
      <c r="J130" s="473">
        <f t="shared" si="18"/>
        <v>0</v>
      </c>
      <c r="K130" s="473">
        <f t="shared" si="18"/>
        <v>0</v>
      </c>
      <c r="L130" s="367"/>
      <c r="M130" s="376"/>
      <c r="N130" s="376"/>
      <c r="O130" s="376"/>
      <c r="P130" s="376"/>
      <c r="Q130" s="376"/>
      <c r="R130" s="376"/>
      <c r="S130" s="376"/>
      <c r="T130" s="376"/>
    </row>
    <row r="131" spans="2:21" s="373" customFormat="1" ht="15.65" customHeight="1" thickBot="1" x14ac:dyDescent="0.35">
      <c r="C131" s="463" t="s">
        <v>35</v>
      </c>
      <c r="D131" s="421">
        <f>D129*D130</f>
        <v>0</v>
      </c>
      <c r="E131" s="421">
        <f t="shared" ref="E131:K131" si="19">E129*E130</f>
        <v>0</v>
      </c>
      <c r="F131" s="421">
        <f t="shared" si="19"/>
        <v>0</v>
      </c>
      <c r="G131" s="421">
        <f t="shared" si="19"/>
        <v>0</v>
      </c>
      <c r="H131" s="421">
        <f t="shared" si="19"/>
        <v>0</v>
      </c>
      <c r="I131" s="421">
        <f t="shared" si="19"/>
        <v>0</v>
      </c>
      <c r="J131" s="421">
        <f t="shared" si="19"/>
        <v>0</v>
      </c>
      <c r="K131" s="421">
        <f t="shared" si="19"/>
        <v>0</v>
      </c>
      <c r="L131" s="367"/>
      <c r="M131" s="376"/>
      <c r="N131" s="376"/>
      <c r="O131" s="376"/>
      <c r="P131" s="376"/>
      <c r="Q131" s="376"/>
      <c r="R131" s="376"/>
      <c r="S131" s="376"/>
      <c r="T131" s="376"/>
    </row>
    <row r="132" spans="2:21" s="373" customFormat="1" ht="15.65" customHeight="1" thickTop="1" x14ac:dyDescent="0.3">
      <c r="C132" s="458"/>
      <c r="D132" s="458"/>
      <c r="E132" s="458"/>
      <c r="F132" s="458"/>
      <c r="G132" s="458"/>
      <c r="H132" s="458"/>
      <c r="I132" s="458"/>
      <c r="J132" s="458"/>
      <c r="K132" s="458"/>
      <c r="L132" s="367"/>
      <c r="M132" s="376"/>
      <c r="N132" s="376"/>
      <c r="O132" s="376"/>
      <c r="P132" s="376"/>
      <c r="Q132" s="376"/>
      <c r="R132" s="376"/>
      <c r="S132" s="376"/>
      <c r="T132" s="376"/>
    </row>
    <row r="133" spans="2:21" s="373" customFormat="1" ht="15.65" customHeight="1" thickBot="1" x14ac:dyDescent="0.35">
      <c r="C133" s="420" t="s">
        <v>769</v>
      </c>
      <c r="D133" s="421">
        <f t="shared" ref="D133:K133" si="20">D51</f>
        <v>0</v>
      </c>
      <c r="E133" s="421">
        <f t="shared" si="20"/>
        <v>0</v>
      </c>
      <c r="F133" s="421">
        <f t="shared" si="20"/>
        <v>0</v>
      </c>
      <c r="G133" s="421">
        <f t="shared" si="20"/>
        <v>0</v>
      </c>
      <c r="H133" s="421">
        <f t="shared" si="20"/>
        <v>0</v>
      </c>
      <c r="I133" s="421">
        <f t="shared" si="20"/>
        <v>0</v>
      </c>
      <c r="J133" s="421">
        <f t="shared" si="20"/>
        <v>0</v>
      </c>
      <c r="K133" s="421">
        <f t="shared" si="20"/>
        <v>0</v>
      </c>
      <c r="L133" s="367"/>
      <c r="M133" s="376"/>
      <c r="N133" s="376"/>
      <c r="O133" s="376"/>
      <c r="P133" s="376"/>
      <c r="Q133" s="376"/>
      <c r="R133" s="376"/>
      <c r="S133" s="376"/>
      <c r="T133" s="376"/>
    </row>
    <row r="134" spans="2:21" s="373" customFormat="1" ht="15.65" customHeight="1" thickTop="1" x14ac:dyDescent="0.3">
      <c r="C134" s="458"/>
      <c r="D134" s="458"/>
      <c r="E134" s="458"/>
      <c r="F134" s="458"/>
      <c r="G134" s="458"/>
      <c r="H134" s="458"/>
      <c r="I134" s="458"/>
      <c r="J134" s="458"/>
      <c r="K134" s="458"/>
      <c r="L134" s="367"/>
      <c r="M134" s="376"/>
      <c r="N134" s="376"/>
      <c r="O134" s="376"/>
      <c r="P134" s="376"/>
      <c r="Q134" s="376"/>
      <c r="R134" s="376"/>
      <c r="S134" s="376"/>
      <c r="T134" s="376"/>
    </row>
    <row r="135" spans="2:21" s="373" customFormat="1" ht="15.65" customHeight="1" x14ac:dyDescent="0.3">
      <c r="C135" s="586" t="s">
        <v>36</v>
      </c>
      <c r="D135" s="587"/>
      <c r="E135" s="587"/>
      <c r="F135" s="587"/>
      <c r="G135" s="458"/>
      <c r="H135" s="464" t="s">
        <v>62</v>
      </c>
      <c r="I135" s="465">
        <f>SUM(D131:K131,D133:K133)</f>
        <v>0</v>
      </c>
      <c r="J135" s="466"/>
      <c r="K135" s="466"/>
      <c r="L135" s="367"/>
      <c r="M135" s="376"/>
      <c r="N135" s="376"/>
      <c r="O135" s="376"/>
      <c r="P135" s="376"/>
      <c r="Q135" s="376"/>
      <c r="R135" s="376"/>
      <c r="S135" s="376"/>
      <c r="T135" s="376"/>
    </row>
    <row r="136" spans="2:21" s="373" customFormat="1" ht="15.65" customHeight="1" thickBot="1" x14ac:dyDescent="0.35">
      <c r="C136" s="598" t="s">
        <v>74</v>
      </c>
      <c r="D136" s="599"/>
      <c r="E136" s="600"/>
      <c r="F136" s="339">
        <f>IF(D83="",0,NPV(0.05,D131:K131)+(NPV(0.05,D133:K133)))</f>
        <v>0</v>
      </c>
      <c r="G136" s="467" t="s">
        <v>50</v>
      </c>
      <c r="H136" s="401"/>
      <c r="I136" s="401"/>
      <c r="J136" s="401"/>
      <c r="K136" s="401"/>
      <c r="L136" s="367"/>
      <c r="M136" s="376"/>
      <c r="N136" s="376"/>
      <c r="O136" s="376"/>
      <c r="P136" s="376"/>
      <c r="Q136" s="376"/>
      <c r="R136" s="376"/>
      <c r="S136" s="376"/>
      <c r="T136" s="376"/>
    </row>
    <row r="137" spans="2:21" s="373" customFormat="1" ht="15.65" customHeight="1" thickTop="1" thickBot="1" x14ac:dyDescent="0.35">
      <c r="C137" s="470"/>
      <c r="D137" s="470"/>
      <c r="E137" s="470"/>
      <c r="F137" s="470"/>
      <c r="G137" s="470"/>
      <c r="H137" s="470"/>
      <c r="I137" s="470"/>
      <c r="J137" s="470"/>
      <c r="K137" s="470"/>
      <c r="L137" s="367"/>
      <c r="M137" s="376"/>
      <c r="N137" s="376"/>
      <c r="O137" s="376"/>
      <c r="P137" s="376"/>
      <c r="Q137" s="376"/>
      <c r="R137" s="376"/>
      <c r="S137" s="376"/>
      <c r="T137" s="376"/>
    </row>
    <row r="138" spans="2:21" s="373" customFormat="1" ht="15.65" customHeight="1" x14ac:dyDescent="0.3">
      <c r="C138" s="383"/>
      <c r="D138" s="383"/>
      <c r="E138" s="383"/>
      <c r="F138" s="383"/>
      <c r="G138" s="383"/>
      <c r="H138" s="383"/>
      <c r="I138" s="383"/>
      <c r="J138" s="383"/>
      <c r="K138" s="383"/>
      <c r="L138" s="367"/>
      <c r="M138" s="376"/>
      <c r="N138" s="376"/>
      <c r="O138" s="376"/>
      <c r="P138" s="376"/>
      <c r="Q138" s="376"/>
      <c r="R138" s="376"/>
      <c r="S138" s="376"/>
      <c r="T138" s="376"/>
    </row>
    <row r="139" spans="2:21" s="477" customFormat="1" ht="19.5" x14ac:dyDescent="0.2">
      <c r="B139" s="399" t="s">
        <v>95</v>
      </c>
      <c r="C139" s="474" t="s">
        <v>44</v>
      </c>
      <c r="D139" s="475"/>
      <c r="E139" s="475"/>
      <c r="F139" s="475"/>
      <c r="G139" s="475"/>
      <c r="H139" s="475"/>
      <c r="I139" s="475"/>
      <c r="J139" s="475"/>
      <c r="K139" s="475"/>
      <c r="L139" s="476"/>
      <c r="M139" s="376"/>
      <c r="N139" s="376"/>
      <c r="O139" s="376"/>
      <c r="P139" s="376"/>
      <c r="Q139" s="376"/>
      <c r="R139" s="376"/>
      <c r="S139" s="376"/>
      <c r="T139" s="376"/>
    </row>
    <row r="140" spans="2:21" s="477" customFormat="1" ht="13.5" x14ac:dyDescent="0.3">
      <c r="C140" s="478" t="s">
        <v>1</v>
      </c>
      <c r="D140" s="478" t="s">
        <v>1</v>
      </c>
      <c r="E140" s="478"/>
      <c r="F140" s="478"/>
      <c r="G140" s="478"/>
      <c r="H140" s="478"/>
      <c r="I140" s="478"/>
      <c r="J140" s="478"/>
      <c r="K140" s="478"/>
      <c r="L140" s="478"/>
      <c r="M140" s="376"/>
      <c r="N140" s="376"/>
      <c r="O140" s="376"/>
      <c r="P140" s="376"/>
      <c r="Q140" s="376"/>
      <c r="R140" s="376"/>
      <c r="S140" s="376"/>
      <c r="T140" s="376"/>
    </row>
    <row r="141" spans="2:21" s="477" customFormat="1" ht="13.5" x14ac:dyDescent="0.3">
      <c r="C141" s="479" t="s">
        <v>21</v>
      </c>
      <c r="D141" s="480" t="s">
        <v>47</v>
      </c>
      <c r="E141" s="478"/>
      <c r="F141" s="478"/>
      <c r="G141" s="481" t="s">
        <v>1</v>
      </c>
      <c r="H141" s="482"/>
      <c r="I141" s="478"/>
      <c r="J141" s="478"/>
      <c r="K141" s="478"/>
      <c r="L141" s="478"/>
      <c r="M141" s="376"/>
      <c r="N141" s="376"/>
      <c r="O141" s="376"/>
      <c r="P141" s="376"/>
      <c r="Q141" s="376"/>
      <c r="R141" s="376"/>
      <c r="S141" s="376"/>
      <c r="T141" s="376"/>
    </row>
    <row r="142" spans="2:21" s="477" customFormat="1" ht="14" thickBot="1" x14ac:dyDescent="0.35">
      <c r="C142" s="483" t="s">
        <v>75</v>
      </c>
      <c r="D142" s="104"/>
      <c r="E142" s="478"/>
      <c r="F142" s="478"/>
      <c r="G142" s="481"/>
      <c r="H142" s="478"/>
      <c r="I142" s="478"/>
      <c r="J142" s="478"/>
      <c r="K142" s="478"/>
      <c r="L142" s="478"/>
      <c r="M142" s="484"/>
      <c r="N142" s="376"/>
      <c r="O142" s="376"/>
      <c r="P142" s="376"/>
      <c r="Q142" s="376"/>
      <c r="R142" s="376"/>
      <c r="S142" s="376"/>
      <c r="T142" s="376"/>
    </row>
    <row r="143" spans="2:21" s="477" customFormat="1" ht="14" thickTop="1" x14ac:dyDescent="0.3">
      <c r="C143" s="478"/>
      <c r="D143" s="478"/>
      <c r="E143" s="478"/>
      <c r="F143" s="478"/>
      <c r="G143" s="485"/>
      <c r="H143" s="478"/>
      <c r="I143" s="478"/>
      <c r="J143" s="478"/>
      <c r="K143" s="478"/>
      <c r="L143" s="478"/>
      <c r="M143" s="486"/>
      <c r="N143" s="376"/>
      <c r="O143" s="376"/>
      <c r="P143" s="376"/>
      <c r="Q143" s="376"/>
      <c r="R143" s="376"/>
      <c r="S143" s="376"/>
      <c r="T143" s="376"/>
    </row>
    <row r="144" spans="2:21" s="477" customFormat="1" ht="13.5" x14ac:dyDescent="0.3">
      <c r="C144" s="460" t="s">
        <v>1476</v>
      </c>
      <c r="D144" s="416" t="s">
        <v>12</v>
      </c>
      <c r="E144" s="416" t="s">
        <v>13</v>
      </c>
      <c r="F144" s="416" t="s">
        <v>37</v>
      </c>
      <c r="G144" s="416" t="s">
        <v>15</v>
      </c>
      <c r="H144" s="487" t="s">
        <v>1494</v>
      </c>
      <c r="I144" s="487" t="s">
        <v>1495</v>
      </c>
      <c r="J144" s="487" t="s">
        <v>1496</v>
      </c>
      <c r="K144" s="487" t="s">
        <v>1497</v>
      </c>
      <c r="L144" s="478"/>
      <c r="M144" s="455"/>
      <c r="N144" s="376"/>
      <c r="O144" s="376"/>
      <c r="P144" s="376"/>
      <c r="Q144" s="376"/>
      <c r="R144" s="376"/>
      <c r="S144" s="376"/>
      <c r="T144" s="376"/>
    </row>
    <row r="145" spans="3:20" s="477" customFormat="1" ht="13.5" x14ac:dyDescent="0.3">
      <c r="C145" s="488" t="s">
        <v>20</v>
      </c>
      <c r="D145" s="105"/>
      <c r="E145" s="105"/>
      <c r="F145" s="105"/>
      <c r="G145" s="105"/>
      <c r="H145" s="105"/>
      <c r="I145" s="105"/>
      <c r="J145" s="105"/>
      <c r="K145" s="105"/>
      <c r="L145" s="478"/>
      <c r="M145" s="455"/>
      <c r="N145" s="376"/>
      <c r="O145" s="376"/>
      <c r="P145" s="376"/>
      <c r="Q145" s="376"/>
      <c r="R145" s="376"/>
      <c r="S145" s="376"/>
      <c r="T145" s="376"/>
    </row>
    <row r="146" spans="3:20" s="477" customFormat="1" ht="14" thickBot="1" x14ac:dyDescent="0.35">
      <c r="C146" s="488" t="s">
        <v>38</v>
      </c>
      <c r="D146" s="421">
        <f>$D$142*(1-D145)</f>
        <v>0</v>
      </c>
      <c r="E146" s="421">
        <f t="shared" ref="E146:K146" si="21">$D$142*(1-E145)</f>
        <v>0</v>
      </c>
      <c r="F146" s="421">
        <f t="shared" si="21"/>
        <v>0</v>
      </c>
      <c r="G146" s="421">
        <f t="shared" si="21"/>
        <v>0</v>
      </c>
      <c r="H146" s="421">
        <f t="shared" si="21"/>
        <v>0</v>
      </c>
      <c r="I146" s="421">
        <f t="shared" si="21"/>
        <v>0</v>
      </c>
      <c r="J146" s="421">
        <f t="shared" si="21"/>
        <v>0</v>
      </c>
      <c r="K146" s="421">
        <f t="shared" si="21"/>
        <v>0</v>
      </c>
      <c r="L146" s="478"/>
      <c r="M146" s="455"/>
      <c r="N146" s="376"/>
      <c r="O146" s="376"/>
      <c r="P146" s="376"/>
      <c r="Q146" s="376"/>
      <c r="R146" s="376"/>
      <c r="S146" s="376"/>
      <c r="T146" s="376"/>
    </row>
    <row r="147" spans="3:20" s="477" customFormat="1" ht="14" thickTop="1" x14ac:dyDescent="0.3">
      <c r="C147" s="478"/>
      <c r="D147" s="478"/>
      <c r="E147" s="478"/>
      <c r="F147" s="478"/>
      <c r="G147" s="478"/>
      <c r="H147" s="478"/>
      <c r="I147" s="478"/>
      <c r="J147" s="478"/>
      <c r="K147" s="478"/>
      <c r="L147" s="478"/>
      <c r="M147" s="376"/>
      <c r="N147" s="376"/>
      <c r="O147" s="376"/>
      <c r="P147" s="376"/>
      <c r="Q147" s="376"/>
      <c r="R147" s="376"/>
      <c r="S147" s="376"/>
      <c r="T147" s="376"/>
    </row>
    <row r="148" spans="3:20" s="373" customFormat="1" ht="15.65" customHeight="1" thickBot="1" x14ac:dyDescent="0.35">
      <c r="C148" s="420" t="s">
        <v>769</v>
      </c>
      <c r="D148" s="421">
        <f>D51</f>
        <v>0</v>
      </c>
      <c r="E148" s="421">
        <f t="shared" ref="E148:K148" si="22">E51</f>
        <v>0</v>
      </c>
      <c r="F148" s="421">
        <f t="shared" si="22"/>
        <v>0</v>
      </c>
      <c r="G148" s="421">
        <f t="shared" si="22"/>
        <v>0</v>
      </c>
      <c r="H148" s="421">
        <f t="shared" si="22"/>
        <v>0</v>
      </c>
      <c r="I148" s="421">
        <f t="shared" si="22"/>
        <v>0</v>
      </c>
      <c r="J148" s="421">
        <f t="shared" si="22"/>
        <v>0</v>
      </c>
      <c r="K148" s="421">
        <f t="shared" si="22"/>
        <v>0</v>
      </c>
      <c r="L148" s="367"/>
      <c r="M148" s="376"/>
      <c r="N148" s="376"/>
      <c r="O148" s="376"/>
      <c r="P148" s="376"/>
      <c r="Q148" s="376"/>
      <c r="R148" s="376"/>
      <c r="S148" s="376"/>
      <c r="T148" s="376"/>
    </row>
    <row r="149" spans="3:20" s="477" customFormat="1" ht="14" thickTop="1" x14ac:dyDescent="0.3">
      <c r="C149" s="478"/>
      <c r="D149" s="478"/>
      <c r="E149" s="478"/>
      <c r="F149" s="478"/>
      <c r="G149" s="478"/>
      <c r="H149" s="478"/>
      <c r="I149" s="478"/>
      <c r="J149" s="478"/>
      <c r="K149" s="478"/>
      <c r="L149" s="478"/>
      <c r="M149" s="376"/>
      <c r="N149" s="376"/>
      <c r="O149" s="376"/>
      <c r="P149" s="376"/>
      <c r="Q149" s="376"/>
      <c r="R149" s="376"/>
      <c r="S149" s="376"/>
      <c r="T149" s="376"/>
    </row>
    <row r="150" spans="3:20" s="477" customFormat="1" ht="14.5" customHeight="1" x14ac:dyDescent="0.3">
      <c r="C150" s="572" t="s">
        <v>36</v>
      </c>
      <c r="D150" s="573"/>
      <c r="E150" s="573"/>
      <c r="F150" s="574"/>
      <c r="G150" s="489"/>
      <c r="H150" s="464" t="s">
        <v>62</v>
      </c>
      <c r="I150" s="465">
        <f>SUM(D146:K146,D148:K148)</f>
        <v>0</v>
      </c>
      <c r="J150" s="466"/>
      <c r="K150" s="466"/>
      <c r="L150" s="489"/>
      <c r="M150" s="455"/>
      <c r="N150" s="376"/>
      <c r="O150" s="376"/>
      <c r="P150" s="376"/>
      <c r="Q150" s="376"/>
      <c r="R150" s="376"/>
      <c r="S150" s="376"/>
      <c r="T150" s="376"/>
    </row>
    <row r="151" spans="3:20" s="477" customFormat="1" ht="15.5" thickBot="1" x14ac:dyDescent="0.35">
      <c r="C151" s="598" t="s">
        <v>74</v>
      </c>
      <c r="D151" s="599"/>
      <c r="E151" s="600"/>
      <c r="F151" s="339">
        <f>(NPV(0.05,D146:K146))+(NPV(0.05,D148:K148))</f>
        <v>0</v>
      </c>
      <c r="G151" s="467" t="s">
        <v>50</v>
      </c>
      <c r="H151" s="489"/>
      <c r="I151" s="490"/>
      <c r="J151" s="490"/>
      <c r="K151" s="490"/>
      <c r="L151" s="489"/>
      <c r="M151" s="455"/>
      <c r="N151" s="376"/>
      <c r="O151" s="376"/>
      <c r="P151" s="376"/>
      <c r="Q151" s="376"/>
      <c r="R151" s="376"/>
      <c r="S151" s="376"/>
      <c r="T151" s="376"/>
    </row>
    <row r="152" spans="3:20" s="477" customFormat="1" ht="16.5" customHeight="1" thickTop="1" thickBot="1" x14ac:dyDescent="0.35">
      <c r="C152" s="491"/>
      <c r="D152" s="491"/>
      <c r="E152" s="491"/>
      <c r="F152" s="492"/>
      <c r="G152" s="492"/>
      <c r="H152" s="492"/>
      <c r="I152" s="492"/>
      <c r="J152" s="492"/>
      <c r="K152" s="492"/>
      <c r="L152" s="493"/>
      <c r="M152" s="455"/>
      <c r="N152" s="376"/>
      <c r="O152" s="376"/>
      <c r="P152" s="376"/>
      <c r="Q152" s="376"/>
      <c r="R152" s="376"/>
      <c r="S152" s="376"/>
      <c r="T152" s="376"/>
    </row>
    <row r="153" spans="3:20" s="477" customFormat="1" ht="16.5" customHeight="1" x14ac:dyDescent="0.3">
      <c r="C153" s="494"/>
      <c r="D153" s="494"/>
      <c r="E153" s="494"/>
      <c r="F153" s="493"/>
      <c r="G153" s="493"/>
      <c r="H153" s="493"/>
      <c r="I153" s="493"/>
      <c r="J153" s="493"/>
      <c r="K153" s="493"/>
      <c r="L153" s="493"/>
      <c r="M153" s="455"/>
      <c r="N153" s="376"/>
      <c r="O153" s="376"/>
      <c r="P153" s="376"/>
      <c r="Q153" s="376"/>
      <c r="R153" s="376"/>
      <c r="S153" s="376"/>
      <c r="T153" s="376"/>
    </row>
    <row r="154" spans="3:20" s="373" customFormat="1" ht="15.65" hidden="1" customHeight="1" x14ac:dyDescent="0.3">
      <c r="C154" s="383"/>
      <c r="D154" s="383"/>
      <c r="E154" s="383"/>
      <c r="F154" s="383"/>
      <c r="G154" s="383"/>
      <c r="H154" s="383"/>
      <c r="I154" s="383"/>
      <c r="J154" s="383"/>
      <c r="K154" s="383"/>
      <c r="L154" s="367"/>
      <c r="M154" s="376"/>
      <c r="N154" s="376"/>
      <c r="O154" s="376"/>
      <c r="P154" s="376"/>
      <c r="Q154" s="376"/>
      <c r="R154" s="376"/>
      <c r="S154" s="376"/>
      <c r="T154" s="376"/>
    </row>
    <row r="155" spans="3:20" s="373" customFormat="1" ht="15.65" hidden="1" customHeight="1" x14ac:dyDescent="0.3">
      <c r="C155" s="383"/>
      <c r="D155" s="383"/>
      <c r="E155" s="383"/>
      <c r="F155" s="383"/>
      <c r="G155" s="383"/>
      <c r="H155" s="383"/>
      <c r="I155" s="383"/>
      <c r="J155" s="383"/>
      <c r="K155" s="383"/>
      <c r="L155" s="367"/>
      <c r="M155" s="376"/>
      <c r="N155" s="376"/>
      <c r="O155" s="376"/>
      <c r="P155" s="376"/>
      <c r="Q155" s="376"/>
      <c r="R155" s="376"/>
      <c r="S155" s="376"/>
      <c r="T155" s="376"/>
    </row>
    <row r="156" spans="3:20" s="373" customFormat="1" ht="15.65" hidden="1" customHeight="1" x14ac:dyDescent="0.3">
      <c r="C156" s="383"/>
      <c r="D156" s="383"/>
      <c r="E156" s="383"/>
      <c r="F156" s="383"/>
      <c r="G156" s="383"/>
      <c r="H156" s="383"/>
      <c r="I156" s="383"/>
      <c r="J156" s="383"/>
      <c r="K156" s="383"/>
      <c r="L156" s="367"/>
      <c r="M156" s="376"/>
      <c r="N156" s="376"/>
      <c r="O156" s="376"/>
      <c r="P156" s="376"/>
      <c r="Q156" s="376"/>
      <c r="R156" s="376"/>
      <c r="S156" s="376"/>
      <c r="T156" s="376"/>
    </row>
    <row r="157" spans="3:20" s="373" customFormat="1" ht="15.65" hidden="1" customHeight="1" x14ac:dyDescent="0.3">
      <c r="C157" s="383"/>
      <c r="D157" s="383"/>
      <c r="E157" s="383"/>
      <c r="F157" s="383"/>
      <c r="G157" s="383"/>
      <c r="H157" s="383"/>
      <c r="I157" s="383"/>
      <c r="J157" s="383"/>
      <c r="K157" s="383"/>
      <c r="L157" s="367"/>
      <c r="M157" s="376"/>
      <c r="N157" s="376"/>
      <c r="O157" s="376"/>
      <c r="P157" s="376"/>
      <c r="Q157" s="376"/>
      <c r="R157" s="376"/>
      <c r="S157" s="376"/>
      <c r="T157" s="376"/>
    </row>
    <row r="158" spans="3:20" s="373" customFormat="1" ht="15.65" hidden="1" customHeight="1" x14ac:dyDescent="0.3">
      <c r="C158" s="383"/>
      <c r="D158" s="383"/>
      <c r="E158" s="383"/>
      <c r="F158" s="383"/>
      <c r="G158" s="383"/>
      <c r="H158" s="383"/>
      <c r="I158" s="383"/>
      <c r="J158" s="383"/>
      <c r="K158" s="383"/>
      <c r="L158" s="367"/>
      <c r="M158" s="376"/>
      <c r="N158" s="376"/>
      <c r="O158" s="376"/>
      <c r="P158" s="376"/>
      <c r="Q158" s="376"/>
      <c r="R158" s="376"/>
      <c r="S158" s="376"/>
      <c r="T158" s="376"/>
    </row>
    <row r="159" spans="3:20" s="373" customFormat="1" ht="15.65" hidden="1" customHeight="1" x14ac:dyDescent="0.3">
      <c r="C159" s="383"/>
      <c r="D159" s="383"/>
      <c r="E159" s="383"/>
      <c r="F159" s="383"/>
      <c r="G159" s="383"/>
      <c r="H159" s="383"/>
      <c r="I159" s="383"/>
      <c r="J159" s="383"/>
      <c r="K159" s="383"/>
      <c r="L159" s="367"/>
      <c r="M159" s="376"/>
      <c r="N159" s="376"/>
      <c r="O159" s="376"/>
      <c r="P159" s="376"/>
      <c r="Q159" s="376"/>
      <c r="R159" s="376"/>
      <c r="S159" s="376"/>
      <c r="T159" s="376"/>
    </row>
    <row r="160" spans="3:20" s="373" customFormat="1" ht="15.65" hidden="1" customHeight="1" x14ac:dyDescent="0.3">
      <c r="C160" s="383"/>
      <c r="D160" s="383"/>
      <c r="E160" s="383"/>
      <c r="F160" s="383"/>
      <c r="G160" s="383"/>
      <c r="H160" s="383"/>
      <c r="I160" s="383"/>
      <c r="J160" s="383"/>
      <c r="K160" s="383"/>
      <c r="L160" s="367"/>
      <c r="M160" s="376"/>
      <c r="N160" s="376"/>
      <c r="O160" s="376"/>
      <c r="P160" s="376"/>
      <c r="Q160" s="376"/>
      <c r="R160" s="376"/>
      <c r="S160" s="376"/>
      <c r="T160" s="376"/>
    </row>
    <row r="161" spans="3:20" s="373" customFormat="1" ht="15.65" hidden="1" customHeight="1" x14ac:dyDescent="0.3">
      <c r="C161" s="383"/>
      <c r="D161" s="383"/>
      <c r="E161" s="383"/>
      <c r="F161" s="383"/>
      <c r="G161" s="383"/>
      <c r="H161" s="383"/>
      <c r="I161" s="383"/>
      <c r="J161" s="383"/>
      <c r="K161" s="383"/>
      <c r="L161" s="367"/>
      <c r="M161" s="376"/>
      <c r="N161" s="376"/>
      <c r="O161" s="376"/>
      <c r="P161" s="376"/>
      <c r="Q161" s="376"/>
      <c r="R161" s="376"/>
      <c r="S161" s="376"/>
      <c r="T161" s="376"/>
    </row>
    <row r="162" spans="3:20" s="373" customFormat="1" ht="15.65" hidden="1" customHeight="1" x14ac:dyDescent="0.3">
      <c r="C162" s="383"/>
      <c r="D162" s="383"/>
      <c r="E162" s="383"/>
      <c r="F162" s="383"/>
      <c r="G162" s="383"/>
      <c r="H162" s="383"/>
      <c r="I162" s="383"/>
      <c r="J162" s="383"/>
      <c r="K162" s="383"/>
      <c r="L162" s="367"/>
      <c r="M162" s="376"/>
      <c r="N162" s="376"/>
      <c r="O162" s="376"/>
      <c r="P162" s="376"/>
      <c r="Q162" s="376"/>
      <c r="R162" s="376"/>
      <c r="S162" s="376"/>
      <c r="T162" s="376"/>
    </row>
    <row r="163" spans="3:20" s="373" customFormat="1" ht="15.65" hidden="1" customHeight="1" x14ac:dyDescent="0.3">
      <c r="C163" s="383"/>
      <c r="D163" s="383"/>
      <c r="E163" s="383"/>
      <c r="F163" s="383"/>
      <c r="G163" s="383"/>
      <c r="H163" s="383"/>
      <c r="I163" s="383"/>
      <c r="J163" s="383"/>
      <c r="K163" s="383"/>
      <c r="L163" s="367"/>
      <c r="M163" s="376"/>
      <c r="N163" s="376"/>
      <c r="O163" s="376"/>
      <c r="P163" s="376"/>
      <c r="Q163" s="376"/>
      <c r="R163" s="376"/>
      <c r="S163" s="376"/>
      <c r="T163" s="376"/>
    </row>
    <row r="164" spans="3:20" s="373" customFormat="1" ht="15.65" hidden="1" customHeight="1" x14ac:dyDescent="0.3">
      <c r="C164" s="383"/>
      <c r="D164" s="383"/>
      <c r="E164" s="383"/>
      <c r="F164" s="383"/>
      <c r="G164" s="383"/>
      <c r="H164" s="383"/>
      <c r="I164" s="383"/>
      <c r="J164" s="383"/>
      <c r="K164" s="383"/>
      <c r="L164" s="367"/>
      <c r="M164" s="376"/>
      <c r="N164" s="376"/>
      <c r="O164" s="376"/>
      <c r="P164" s="376"/>
      <c r="Q164" s="376"/>
      <c r="R164" s="376"/>
      <c r="S164" s="376"/>
      <c r="T164" s="376"/>
    </row>
    <row r="165" spans="3:20" s="373" customFormat="1" ht="15.65" hidden="1" customHeight="1" x14ac:dyDescent="0.3">
      <c r="C165" s="383"/>
      <c r="D165" s="383"/>
      <c r="E165" s="383"/>
      <c r="F165" s="383"/>
      <c r="G165" s="383"/>
      <c r="H165" s="383"/>
      <c r="I165" s="383"/>
      <c r="J165" s="383"/>
      <c r="K165" s="383"/>
      <c r="L165" s="367"/>
      <c r="M165" s="376"/>
      <c r="N165" s="376"/>
      <c r="O165" s="376"/>
      <c r="P165" s="376"/>
      <c r="Q165" s="376"/>
      <c r="R165" s="376"/>
      <c r="S165" s="376"/>
      <c r="T165" s="376"/>
    </row>
    <row r="166" spans="3:20" s="373" customFormat="1" ht="15.65" hidden="1" customHeight="1" x14ac:dyDescent="0.3">
      <c r="C166" s="383"/>
      <c r="D166" s="383"/>
      <c r="E166" s="383"/>
      <c r="F166" s="383"/>
      <c r="G166" s="383"/>
      <c r="H166" s="383"/>
      <c r="I166" s="383"/>
      <c r="J166" s="383"/>
      <c r="K166" s="383"/>
      <c r="L166" s="367"/>
      <c r="M166" s="376"/>
      <c r="N166" s="376"/>
      <c r="O166" s="376"/>
      <c r="P166" s="376"/>
      <c r="Q166" s="376"/>
      <c r="R166" s="376"/>
      <c r="S166" s="376"/>
      <c r="T166" s="376"/>
    </row>
    <row r="167" spans="3:20" s="373" customFormat="1" ht="15.65" hidden="1" customHeight="1" x14ac:dyDescent="0.3">
      <c r="C167" s="383"/>
      <c r="D167" s="383"/>
      <c r="E167" s="383"/>
      <c r="F167" s="383"/>
      <c r="G167" s="383"/>
      <c r="H167" s="383"/>
      <c r="I167" s="383"/>
      <c r="J167" s="383"/>
      <c r="K167" s="383"/>
      <c r="L167" s="367"/>
      <c r="M167" s="376"/>
      <c r="N167" s="376"/>
      <c r="O167" s="376"/>
      <c r="P167" s="376"/>
      <c r="Q167" s="376"/>
      <c r="R167" s="376"/>
      <c r="S167" s="376"/>
      <c r="T167" s="376"/>
    </row>
    <row r="168" spans="3:20" s="373" customFormat="1" ht="15.65" hidden="1" customHeight="1" x14ac:dyDescent="0.3">
      <c r="C168" s="383"/>
      <c r="D168" s="383"/>
      <c r="E168" s="383"/>
      <c r="F168" s="383"/>
      <c r="G168" s="383"/>
      <c r="H168" s="383"/>
      <c r="I168" s="383"/>
      <c r="J168" s="383"/>
      <c r="K168" s="383"/>
      <c r="L168" s="367"/>
      <c r="M168" s="376"/>
      <c r="N168" s="376"/>
      <c r="O168" s="376"/>
      <c r="P168" s="376"/>
      <c r="Q168" s="376"/>
      <c r="R168" s="376"/>
      <c r="S168" s="376"/>
      <c r="T168" s="376"/>
    </row>
    <row r="169" spans="3:20" s="373" customFormat="1" ht="15.65" hidden="1" customHeight="1" x14ac:dyDescent="0.3">
      <c r="C169" s="383"/>
      <c r="D169" s="383"/>
      <c r="E169" s="383"/>
      <c r="F169" s="383"/>
      <c r="G169" s="383"/>
      <c r="H169" s="383"/>
      <c r="I169" s="383"/>
      <c r="J169" s="383"/>
      <c r="K169" s="383"/>
      <c r="L169" s="367"/>
      <c r="M169" s="376"/>
      <c r="N169" s="376"/>
      <c r="O169" s="376"/>
      <c r="P169" s="376"/>
      <c r="Q169" s="376"/>
      <c r="R169" s="376"/>
      <c r="S169" s="376"/>
      <c r="T169" s="376"/>
    </row>
    <row r="170" spans="3:20" s="373" customFormat="1" ht="15.65" hidden="1" customHeight="1" x14ac:dyDescent="0.3">
      <c r="C170" s="383"/>
      <c r="D170" s="383"/>
      <c r="E170" s="383"/>
      <c r="F170" s="383"/>
      <c r="G170" s="383"/>
      <c r="H170" s="383"/>
      <c r="I170" s="383"/>
      <c r="J170" s="383"/>
      <c r="K170" s="383"/>
      <c r="L170" s="367"/>
      <c r="M170" s="376"/>
      <c r="N170" s="376"/>
      <c r="O170" s="376"/>
      <c r="P170" s="376"/>
      <c r="Q170" s="376"/>
      <c r="R170" s="376"/>
      <c r="S170" s="376"/>
      <c r="T170" s="376"/>
    </row>
    <row r="171" spans="3:20" s="373" customFormat="1" ht="15.65" hidden="1" customHeight="1" x14ac:dyDescent="0.3">
      <c r="C171" s="383"/>
      <c r="D171" s="383"/>
      <c r="E171" s="383"/>
      <c r="F171" s="383"/>
      <c r="G171" s="383"/>
      <c r="H171" s="383"/>
      <c r="I171" s="383"/>
      <c r="J171" s="383"/>
      <c r="K171" s="383"/>
      <c r="L171" s="367"/>
      <c r="M171" s="376"/>
      <c r="N171" s="376"/>
      <c r="O171" s="376"/>
      <c r="P171" s="376"/>
      <c r="Q171" s="376"/>
      <c r="R171" s="376"/>
      <c r="S171" s="376"/>
      <c r="T171" s="376"/>
    </row>
    <row r="172" spans="3:20" s="373" customFormat="1" ht="15.65" hidden="1" customHeight="1" x14ac:dyDescent="0.3">
      <c r="C172" s="383"/>
      <c r="D172" s="383"/>
      <c r="E172" s="383"/>
      <c r="F172" s="383"/>
      <c r="G172" s="383"/>
      <c r="H172" s="383"/>
      <c r="I172" s="383"/>
      <c r="J172" s="383"/>
      <c r="K172" s="383"/>
      <c r="L172" s="367"/>
      <c r="M172" s="376"/>
      <c r="N172" s="376"/>
      <c r="O172" s="376"/>
      <c r="P172" s="376"/>
      <c r="Q172" s="376"/>
      <c r="R172" s="376"/>
      <c r="S172" s="376"/>
      <c r="T172" s="376"/>
    </row>
    <row r="173" spans="3:20" s="373" customFormat="1" ht="15.65" hidden="1" customHeight="1" x14ac:dyDescent="0.3">
      <c r="C173" s="383"/>
      <c r="D173" s="383"/>
      <c r="E173" s="383"/>
      <c r="F173" s="383"/>
      <c r="G173" s="383"/>
      <c r="H173" s="383"/>
      <c r="I173" s="383"/>
      <c r="J173" s="383"/>
      <c r="K173" s="383"/>
      <c r="L173" s="367"/>
      <c r="M173" s="376"/>
      <c r="N173" s="376"/>
      <c r="O173" s="376"/>
      <c r="P173" s="376"/>
      <c r="Q173" s="376"/>
      <c r="R173" s="376"/>
      <c r="S173" s="376"/>
      <c r="T173" s="376"/>
    </row>
    <row r="174" spans="3:20" s="373" customFormat="1" ht="15.65" hidden="1" customHeight="1" x14ac:dyDescent="0.3">
      <c r="C174" s="383"/>
      <c r="D174" s="383"/>
      <c r="E174" s="383"/>
      <c r="F174" s="383"/>
      <c r="G174" s="383"/>
      <c r="H174" s="383"/>
      <c r="I174" s="383"/>
      <c r="J174" s="383"/>
      <c r="K174" s="383"/>
      <c r="L174" s="367"/>
      <c r="M174" s="376"/>
      <c r="N174" s="376"/>
      <c r="O174" s="376"/>
      <c r="P174" s="376"/>
      <c r="Q174" s="376"/>
      <c r="R174" s="376"/>
      <c r="S174" s="376"/>
      <c r="T174" s="376"/>
    </row>
    <row r="175" spans="3:20" s="373" customFormat="1" ht="15.65" hidden="1" customHeight="1" x14ac:dyDescent="0.3">
      <c r="C175" s="383"/>
      <c r="D175" s="383"/>
      <c r="E175" s="383"/>
      <c r="F175" s="383"/>
      <c r="G175" s="383"/>
      <c r="H175" s="383"/>
      <c r="I175" s="383"/>
      <c r="J175" s="383"/>
      <c r="K175" s="383"/>
      <c r="L175" s="367"/>
      <c r="M175" s="376"/>
      <c r="N175" s="376"/>
      <c r="O175" s="376"/>
      <c r="P175" s="376"/>
      <c r="Q175" s="376"/>
      <c r="R175" s="376"/>
      <c r="S175" s="376"/>
      <c r="T175" s="376"/>
    </row>
    <row r="176" spans="3:20" s="373" customFormat="1" ht="15.65" hidden="1" customHeight="1" x14ac:dyDescent="0.3">
      <c r="C176" s="383"/>
      <c r="D176" s="383"/>
      <c r="E176" s="383"/>
      <c r="F176" s="383"/>
      <c r="G176" s="383"/>
      <c r="H176" s="383"/>
      <c r="I176" s="383"/>
      <c r="J176" s="383"/>
      <c r="K176" s="383"/>
      <c r="L176" s="367"/>
      <c r="M176" s="376"/>
      <c r="N176" s="376"/>
      <c r="O176" s="376"/>
      <c r="P176" s="376"/>
      <c r="Q176" s="376"/>
      <c r="R176" s="376"/>
      <c r="S176" s="376"/>
      <c r="T176" s="376"/>
    </row>
    <row r="177" spans="3:20" s="373" customFormat="1" ht="15.65" hidden="1" customHeight="1" x14ac:dyDescent="0.3">
      <c r="C177" s="383"/>
      <c r="D177" s="383"/>
      <c r="E177" s="383"/>
      <c r="F177" s="383"/>
      <c r="G177" s="383"/>
      <c r="H177" s="383"/>
      <c r="I177" s="383"/>
      <c r="J177" s="383"/>
      <c r="K177" s="383"/>
      <c r="L177" s="367"/>
      <c r="M177" s="376"/>
      <c r="N177" s="376"/>
      <c r="O177" s="376"/>
      <c r="P177" s="376"/>
      <c r="Q177" s="376"/>
      <c r="R177" s="376"/>
      <c r="S177" s="376"/>
      <c r="T177" s="376"/>
    </row>
    <row r="178" spans="3:20" s="373" customFormat="1" ht="15.65" hidden="1" customHeight="1" x14ac:dyDescent="0.3">
      <c r="C178" s="383"/>
      <c r="D178" s="383"/>
      <c r="E178" s="383"/>
      <c r="F178" s="383"/>
      <c r="G178" s="383"/>
      <c r="H178" s="383"/>
      <c r="I178" s="383"/>
      <c r="J178" s="383"/>
      <c r="K178" s="383"/>
      <c r="L178" s="367"/>
      <c r="M178" s="376"/>
      <c r="N178" s="376"/>
      <c r="O178" s="376"/>
      <c r="P178" s="376"/>
      <c r="Q178" s="376"/>
      <c r="R178" s="376"/>
      <c r="S178" s="376"/>
      <c r="T178" s="376"/>
    </row>
    <row r="179" spans="3:20" ht="15.65" hidden="1" customHeight="1" x14ac:dyDescent="0.3"/>
  </sheetData>
  <sheetProtection algorithmName="SHA-512" hashValue="1WyEynnhCE94hL903raw41GgtznkL99bjsQdukX+w99ki1i2bJTw5mE8/n64K9X/lM96fPa7xIrbZ4NNmS+/Xw==" saltValue="WJOdZWVYR6z09Hq/5EVGxQ==" spinCount="100000" sheet="1" objects="1" scenarios="1"/>
  <mergeCells count="37">
    <mergeCell ref="C69:G70"/>
    <mergeCell ref="C77:F77"/>
    <mergeCell ref="C78:E78"/>
    <mergeCell ref="G61:G62"/>
    <mergeCell ref="C106:F106"/>
    <mergeCell ref="D44:F44"/>
    <mergeCell ref="C151:E151"/>
    <mergeCell ref="C110:I110"/>
    <mergeCell ref="F117:F118"/>
    <mergeCell ref="D118:E118"/>
    <mergeCell ref="G118:G119"/>
    <mergeCell ref="H118:H119"/>
    <mergeCell ref="C125:G126"/>
    <mergeCell ref="C135:F135"/>
    <mergeCell ref="C136:E136"/>
    <mergeCell ref="C54:I54"/>
    <mergeCell ref="C56:D56"/>
    <mergeCell ref="F61:F62"/>
    <mergeCell ref="D62:E62"/>
    <mergeCell ref="H62:H63"/>
    <mergeCell ref="C107:E107"/>
    <mergeCell ref="D9:G10"/>
    <mergeCell ref="H9:K10"/>
    <mergeCell ref="C80:D80"/>
    <mergeCell ref="C112:D112"/>
    <mergeCell ref="C150:F150"/>
    <mergeCell ref="C17:J17"/>
    <mergeCell ref="C19:I19"/>
    <mergeCell ref="C93:G94"/>
    <mergeCell ref="C101:F101"/>
    <mergeCell ref="C102:E102"/>
    <mergeCell ref="F85:F86"/>
    <mergeCell ref="D86:E86"/>
    <mergeCell ref="H86:H87"/>
    <mergeCell ref="D34:F34"/>
    <mergeCell ref="D33:F33"/>
    <mergeCell ref="D43:F43"/>
  </mergeCells>
  <conditionalFormatting sqref="E64:E67">
    <cfRule type="expression" dxfId="61" priority="7">
      <formula>#REF!=2</formula>
    </cfRule>
  </conditionalFormatting>
  <conditionalFormatting sqref="E68">
    <cfRule type="expression" dxfId="60" priority="1">
      <formula>E67="&gt;"</formula>
    </cfRule>
  </conditionalFormatting>
  <conditionalFormatting sqref="E88:E91">
    <cfRule type="expression" dxfId="59" priority="21">
      <formula>#REF!=2</formula>
    </cfRule>
  </conditionalFormatting>
  <conditionalFormatting sqref="E92">
    <cfRule type="expression" dxfId="58" priority="15">
      <formula>E91="&gt;"</formula>
    </cfRule>
  </conditionalFormatting>
  <conditionalFormatting sqref="E120:E123">
    <cfRule type="expression" dxfId="57" priority="11">
      <formula>#REF!=2</formula>
    </cfRule>
  </conditionalFormatting>
  <conditionalFormatting sqref="E124">
    <cfRule type="expression" dxfId="56" priority="8">
      <formula>E123="&gt;"</formula>
    </cfRule>
  </conditionalFormatting>
  <conditionalFormatting sqref="H64:H68">
    <cfRule type="expression" dxfId="55" priority="2">
      <formula>N64=2</formula>
    </cfRule>
  </conditionalFormatting>
  <conditionalFormatting sqref="H88:H92">
    <cfRule type="expression" dxfId="54" priority="16">
      <formula>N88=2</formula>
    </cfRule>
  </conditionalFormatting>
  <conditionalFormatting sqref="H120:H124">
    <cfRule type="expression" dxfId="53" priority="9">
      <formula>N120=2</formula>
    </cfRule>
  </conditionalFormatting>
  <conditionalFormatting sqref="I64:I68">
    <cfRule type="expression" dxfId="52" priority="4">
      <formula>N64=2</formula>
    </cfRule>
    <cfRule type="expression" dxfId="51" priority="5">
      <formula>O64=0</formula>
    </cfRule>
    <cfRule type="expression" dxfId="50" priority="6">
      <formula>O64=1</formula>
    </cfRule>
  </conditionalFormatting>
  <conditionalFormatting sqref="I69">
    <cfRule type="expression" dxfId="49" priority="3">
      <formula>$O$93&gt;0</formula>
    </cfRule>
  </conditionalFormatting>
  <conditionalFormatting sqref="I88:I92">
    <cfRule type="expression" dxfId="48" priority="18">
      <formula>N88=2</formula>
    </cfRule>
    <cfRule type="expression" dxfId="47" priority="19">
      <formula>O88=0</formula>
    </cfRule>
    <cfRule type="expression" dxfId="46" priority="20">
      <formula>O88=1</formula>
    </cfRule>
  </conditionalFormatting>
  <conditionalFormatting sqref="I93">
    <cfRule type="expression" dxfId="45" priority="17">
      <formula>$O$93&gt;0</formula>
    </cfRule>
  </conditionalFormatting>
  <conditionalFormatting sqref="I120:I124">
    <cfRule type="expression" dxfId="44" priority="12">
      <formula>N120=2</formula>
    </cfRule>
    <cfRule type="expression" dxfId="43" priority="13">
      <formula>O120=0</formula>
    </cfRule>
    <cfRule type="expression" dxfId="42" priority="14">
      <formula>O120=1</formula>
    </cfRule>
  </conditionalFormatting>
  <conditionalFormatting sqref="I125">
    <cfRule type="expression" dxfId="41" priority="10">
      <formula>$O$34&gt;0</formula>
    </cfRule>
  </conditionalFormatting>
  <dataValidations count="2">
    <dataValidation type="list" allowBlank="1" showInputMessage="1" showErrorMessage="1" sqref="D34:F34" xr:uid="{C173DC6F-3859-42F1-BB11-6D687C2B10C5}">
      <formula1>INDIRECT($C$34)</formula1>
    </dataValidation>
    <dataValidation type="list" allowBlank="1" showInputMessage="1" showErrorMessage="1" sqref="D44:F44" xr:uid="{99F8C09F-4399-43F1-9205-97EB6FD570EE}">
      <formula1>INDIRECT($C$44)</formula1>
    </dataValidation>
  </dataValidations>
  <pageMargins left="0.7" right="0.7" top="0.75" bottom="0.75" header="0.3" footer="0.3"/>
  <pageSetup paperSize="9" orientation="portrait" r:id="rId1"/>
  <ignoredErrors>
    <ignoredError sqref="D129:F129 G129:K129" unlockedFormula="1"/>
    <ignoredError sqref="D75" evalError="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0A7B568-764C-4F7B-A6BA-79CF88546BA2}">
          <x14:formula1>
            <xm:f>Calculator!$A$1:$A$2</xm:f>
          </x14:formula1>
          <xm:sqref>C34</xm:sqref>
        </x14:dataValidation>
        <x14:dataValidation type="list" allowBlank="1" showInputMessage="1" showErrorMessage="1" xr:uid="{227AD86E-3624-41FF-9FF6-C54AB741ADA1}">
          <x14:formula1>
            <xm:f>Calculator!$A$1250:$A$1251</xm:f>
          </x14:formula1>
          <xm:sqref>C44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962A-8CEA-4890-8E50-79A3B036F900}">
  <sheetPr codeName="Blad3"/>
  <dimension ref="A1:T118"/>
  <sheetViews>
    <sheetView showGridLines="0" topLeftCell="B1" zoomScale="80" zoomScaleNormal="85" workbookViewId="0">
      <selection activeCell="B1" sqref="B1"/>
    </sheetView>
  </sheetViews>
  <sheetFormatPr defaultColWidth="0" defaultRowHeight="0" customHeight="1" zeroHeight="1" x14ac:dyDescent="0.3"/>
  <cols>
    <col min="1" max="1" width="3.7265625" style="9" hidden="1" customWidth="1"/>
    <col min="2" max="2" width="4.81640625" style="9" customWidth="1"/>
    <col min="3" max="3" width="59.453125" style="10" customWidth="1"/>
    <col min="4" max="4" width="28.7265625" style="9" bestFit="1" customWidth="1"/>
    <col min="5" max="5" width="21.7265625" style="11" bestFit="1" customWidth="1"/>
    <col min="6" max="6" width="26.7265625" style="11" bestFit="1" customWidth="1"/>
    <col min="7" max="7" width="27.81640625" style="11" customWidth="1"/>
    <col min="8" max="8" width="24.7265625" style="11" bestFit="1" customWidth="1"/>
    <col min="9" max="11" width="31.26953125" style="11" customWidth="1"/>
    <col min="12" max="12" width="3.7265625" style="38" customWidth="1"/>
    <col min="13" max="13" width="7.1796875" style="9" hidden="1"/>
    <col min="14" max="14" width="8.81640625" style="9" hidden="1"/>
    <col min="15" max="15" width="4.1796875" style="9" hidden="1"/>
    <col min="16" max="16" width="12.453125" style="9" hidden="1"/>
    <col min="17" max="16384" width="8.81640625" style="9" hidden="1"/>
  </cols>
  <sheetData>
    <row r="1" spans="1:18" ht="15.65" customHeight="1" x14ac:dyDescent="0.45">
      <c r="A1" s="233"/>
      <c r="B1" s="233"/>
      <c r="L1" s="13"/>
    </row>
    <row r="2" spans="1:18" s="233" customFormat="1" ht="23" hidden="1" x14ac:dyDescent="0.45">
      <c r="C2" s="1" t="str">
        <f>Samenvatting!B2</f>
        <v>Europese aanbesteding</v>
      </c>
      <c r="D2" s="158"/>
      <c r="E2" s="234"/>
      <c r="F2" s="158"/>
      <c r="G2" s="158"/>
      <c r="H2" s="158"/>
      <c r="I2" s="158"/>
      <c r="J2" s="158"/>
      <c r="K2" s="158"/>
      <c r="L2" s="13"/>
      <c r="M2" s="235"/>
      <c r="N2" s="235"/>
      <c r="O2" s="235"/>
      <c r="P2" s="235"/>
      <c r="Q2" s="235"/>
      <c r="R2" s="235"/>
    </row>
    <row r="3" spans="1:18" s="233" customFormat="1" ht="23" x14ac:dyDescent="0.45">
      <c r="C3" s="3" t="str">
        <f>Samenvatting!B3</f>
        <v>Process Mining Cloud</v>
      </c>
      <c r="D3" s="158"/>
      <c r="E3" s="234"/>
      <c r="F3" s="158"/>
      <c r="G3" s="158"/>
      <c r="H3" s="158"/>
      <c r="I3" s="158"/>
      <c r="J3" s="158"/>
      <c r="K3" s="158"/>
      <c r="L3" s="13"/>
      <c r="M3" s="235"/>
      <c r="N3" s="235"/>
      <c r="O3" s="235"/>
      <c r="P3" s="235"/>
      <c r="Q3" s="235"/>
      <c r="R3" s="235"/>
    </row>
    <row r="4" spans="1:18" s="30" customFormat="1" ht="15.65" customHeight="1" x14ac:dyDescent="0.35">
      <c r="C4" s="4" t="s">
        <v>1472</v>
      </c>
      <c r="D4" s="236"/>
      <c r="E4" s="236"/>
      <c r="F4" s="236"/>
      <c r="G4" s="236"/>
      <c r="H4" s="236"/>
      <c r="I4" s="236"/>
      <c r="J4" s="236"/>
      <c r="K4" s="236"/>
      <c r="L4" s="13"/>
      <c r="M4" s="147"/>
      <c r="N4" s="147"/>
      <c r="O4" s="147"/>
      <c r="P4" s="147"/>
      <c r="Q4" s="147"/>
      <c r="R4" s="147"/>
    </row>
    <row r="5" spans="1:18" s="30" customFormat="1" ht="15.65" customHeight="1" x14ac:dyDescent="0.3">
      <c r="C5" s="237" t="str">
        <f>Samenvatting!B5</f>
        <v>IUC24-026</v>
      </c>
      <c r="D5" s="236"/>
      <c r="E5" s="236"/>
      <c r="F5" s="236"/>
      <c r="G5" s="236"/>
      <c r="H5" s="236"/>
      <c r="I5" s="236"/>
      <c r="J5" s="236"/>
      <c r="K5" s="236"/>
      <c r="L5" s="13"/>
      <c r="M5" s="147"/>
      <c r="N5" s="147"/>
      <c r="O5" s="147"/>
      <c r="P5" s="147"/>
      <c r="Q5" s="147"/>
      <c r="R5" s="147"/>
    </row>
    <row r="6" spans="1:18" s="30" customFormat="1" ht="15.65" customHeight="1" x14ac:dyDescent="0.3">
      <c r="C6" s="238" t="str">
        <f>Samenvatting!B6</f>
        <v>(Prijzen exclusief BTW)</v>
      </c>
      <c r="D6" s="236"/>
      <c r="E6" s="236"/>
      <c r="F6" s="236"/>
      <c r="G6" s="236"/>
      <c r="H6" s="236"/>
      <c r="I6" s="236"/>
      <c r="J6" s="236"/>
      <c r="K6" s="236"/>
      <c r="L6" s="13"/>
      <c r="M6" s="147"/>
      <c r="N6" s="147"/>
      <c r="O6" s="147"/>
      <c r="P6" s="147"/>
      <c r="Q6" s="147"/>
      <c r="R6" s="147"/>
    </row>
    <row r="7" spans="1:18" s="30" customFormat="1" ht="15.65" customHeight="1" x14ac:dyDescent="0.3">
      <c r="C7" s="6"/>
      <c r="D7" s="76"/>
      <c r="E7" s="31"/>
      <c r="F7" s="32"/>
      <c r="G7" s="32"/>
      <c r="H7" s="32"/>
      <c r="I7" s="31"/>
      <c r="J7" s="31"/>
      <c r="K7" s="31"/>
      <c r="L7" s="13"/>
      <c r="M7" s="147"/>
      <c r="N7" s="147"/>
      <c r="O7" s="147"/>
      <c r="P7" s="147"/>
      <c r="Q7" s="147"/>
      <c r="R7" s="147"/>
    </row>
    <row r="8" spans="1:18" s="30" customFormat="1" ht="15.65" customHeight="1" x14ac:dyDescent="0.3">
      <c r="C8" s="35"/>
      <c r="D8" s="36"/>
      <c r="E8" s="36"/>
      <c r="F8" s="36"/>
      <c r="G8" s="36"/>
      <c r="H8" s="36"/>
      <c r="I8" s="36"/>
      <c r="J8" s="36"/>
      <c r="K8" s="36"/>
      <c r="L8" s="13"/>
      <c r="M8" s="147"/>
      <c r="N8" s="147"/>
      <c r="O8" s="147"/>
      <c r="P8" s="147"/>
      <c r="Q8" s="147"/>
      <c r="R8" s="147"/>
    </row>
    <row r="9" spans="1:18" s="30" customFormat="1" ht="15.65" customHeight="1" x14ac:dyDescent="0.3">
      <c r="C9" s="86" t="s">
        <v>11</v>
      </c>
      <c r="D9" s="537" t="s">
        <v>48</v>
      </c>
      <c r="E9" s="538"/>
      <c r="F9" s="538"/>
      <c r="G9" s="539"/>
      <c r="H9" s="537" t="s">
        <v>1569</v>
      </c>
      <c r="I9" s="538"/>
      <c r="J9" s="538"/>
      <c r="K9" s="539"/>
      <c r="L9" s="13"/>
      <c r="M9" s="147"/>
      <c r="N9" s="147"/>
      <c r="O9" s="147"/>
      <c r="P9" s="147"/>
      <c r="Q9" s="147"/>
      <c r="R9" s="147"/>
    </row>
    <row r="10" spans="1:18" s="30" customFormat="1" ht="15.65" customHeight="1" x14ac:dyDescent="0.3">
      <c r="C10" s="62"/>
      <c r="D10" s="540"/>
      <c r="E10" s="541"/>
      <c r="F10" s="541"/>
      <c r="G10" s="542"/>
      <c r="H10" s="540"/>
      <c r="I10" s="541"/>
      <c r="J10" s="541"/>
      <c r="K10" s="542"/>
      <c r="L10" s="13"/>
      <c r="M10" s="147"/>
      <c r="N10" s="147"/>
      <c r="O10" s="147"/>
      <c r="P10" s="147"/>
      <c r="Q10" s="147"/>
      <c r="R10" s="147"/>
    </row>
    <row r="11" spans="1:18" s="30" customFormat="1" ht="15.65" customHeight="1" x14ac:dyDescent="0.3">
      <c r="C11" s="40"/>
      <c r="D11" s="229" t="s">
        <v>12</v>
      </c>
      <c r="E11" s="230" t="s">
        <v>13</v>
      </c>
      <c r="F11" s="230" t="s">
        <v>14</v>
      </c>
      <c r="G11" s="231" t="s">
        <v>15</v>
      </c>
      <c r="H11" s="232" t="s">
        <v>1570</v>
      </c>
      <c r="I11" s="232" t="s">
        <v>1571</v>
      </c>
      <c r="J11" s="232" t="s">
        <v>1576</v>
      </c>
      <c r="K11" s="232" t="s">
        <v>1573</v>
      </c>
      <c r="L11" s="13"/>
      <c r="M11" s="147"/>
      <c r="N11" s="147"/>
      <c r="O11" s="147"/>
      <c r="P11" s="147"/>
      <c r="Q11" s="147"/>
      <c r="R11" s="147"/>
    </row>
    <row r="12" spans="1:18" s="30" customFormat="1" ht="15.65" customHeight="1" x14ac:dyDescent="0.3">
      <c r="C12" s="97" t="s">
        <v>16</v>
      </c>
      <c r="D12" s="101"/>
      <c r="E12" s="102"/>
      <c r="F12" s="103"/>
      <c r="G12" s="103"/>
      <c r="H12" s="103"/>
      <c r="I12" s="103"/>
      <c r="J12" s="103"/>
      <c r="K12" s="103"/>
      <c r="L12" s="13"/>
      <c r="M12" s="147"/>
      <c r="N12" s="147"/>
      <c r="O12" s="147"/>
      <c r="P12" s="147"/>
      <c r="Q12" s="147"/>
      <c r="R12" s="147"/>
    </row>
    <row r="13" spans="1:18" s="30" customFormat="1" ht="15.65" customHeight="1" x14ac:dyDescent="0.3">
      <c r="C13" s="87" t="str">
        <f>'0. Dimensionering'!B14</f>
        <v># Gebruikers - Developers</v>
      </c>
      <c r="D13" s="89">
        <f>'0. Dimensionering'!C14</f>
        <v>20</v>
      </c>
      <c r="E13" s="89">
        <f>'0. Dimensionering'!D14</f>
        <v>30</v>
      </c>
      <c r="F13" s="89">
        <f>'0. Dimensionering'!E14</f>
        <v>40</v>
      </c>
      <c r="G13" s="89">
        <f>'0. Dimensionering'!F14</f>
        <v>50</v>
      </c>
      <c r="H13" s="89">
        <f>'0. Dimensionering'!G14</f>
        <v>50</v>
      </c>
      <c r="I13" s="89">
        <f>'0. Dimensionering'!H14</f>
        <v>50</v>
      </c>
      <c r="J13" s="89">
        <f>'0. Dimensionering'!I14</f>
        <v>50</v>
      </c>
      <c r="K13" s="89">
        <f>'0. Dimensionering'!J14</f>
        <v>50</v>
      </c>
      <c r="L13" s="13"/>
      <c r="M13" s="147"/>
      <c r="N13" s="147"/>
      <c r="O13" s="147"/>
      <c r="P13" s="147"/>
      <c r="Q13" s="147"/>
      <c r="R13" s="147"/>
    </row>
    <row r="14" spans="1:18" s="30" customFormat="1" ht="15.65" customHeight="1" x14ac:dyDescent="0.3">
      <c r="C14" s="87" t="str">
        <f>'0. Dimensionering'!B15</f>
        <v># Gebruikers - Eindgebruikers</v>
      </c>
      <c r="D14" s="89">
        <f>'0. Dimensionering'!C15</f>
        <v>5</v>
      </c>
      <c r="E14" s="89">
        <f>'0. Dimensionering'!D15</f>
        <v>30</v>
      </c>
      <c r="F14" s="89">
        <f>'0. Dimensionering'!E15</f>
        <v>50</v>
      </c>
      <c r="G14" s="89">
        <f>'0. Dimensionering'!F15</f>
        <v>70</v>
      </c>
      <c r="H14" s="89">
        <f>'0. Dimensionering'!G15</f>
        <v>100</v>
      </c>
      <c r="I14" s="89">
        <f>'0. Dimensionering'!H15</f>
        <v>140</v>
      </c>
      <c r="J14" s="89">
        <f>'0. Dimensionering'!I15</f>
        <v>160</v>
      </c>
      <c r="K14" s="89">
        <f>'0. Dimensionering'!J15</f>
        <v>200</v>
      </c>
      <c r="L14" s="13"/>
      <c r="M14" s="147"/>
      <c r="N14" s="147"/>
      <c r="O14" s="147"/>
      <c r="P14" s="147"/>
      <c r="Q14" s="147"/>
      <c r="R14" s="147"/>
    </row>
    <row r="15" spans="1:18" s="30" customFormat="1" ht="15.65" customHeight="1" x14ac:dyDescent="0.3">
      <c r="C15" s="87" t="str">
        <f>'0. Dimensionering'!B16</f>
        <v># Eventregels per jaar</v>
      </c>
      <c r="D15" s="89">
        <f>'0. Dimensionering'!C16</f>
        <v>15000000</v>
      </c>
      <c r="E15" s="89">
        <f>'0. Dimensionering'!D16</f>
        <v>30000000</v>
      </c>
      <c r="F15" s="89">
        <f>'0. Dimensionering'!E16</f>
        <v>50000000</v>
      </c>
      <c r="G15" s="89">
        <f>'0. Dimensionering'!F16</f>
        <v>75000000</v>
      </c>
      <c r="H15" s="89">
        <f>'0. Dimensionering'!G16</f>
        <v>125000000</v>
      </c>
      <c r="I15" s="89">
        <f>'0. Dimensionering'!H16</f>
        <v>175000000</v>
      </c>
      <c r="J15" s="89">
        <f>'0. Dimensionering'!I16</f>
        <v>225000000</v>
      </c>
      <c r="K15" s="89">
        <f>'0. Dimensionering'!J16</f>
        <v>250000000</v>
      </c>
      <c r="L15" s="13"/>
      <c r="M15" s="147"/>
      <c r="N15" s="147"/>
      <c r="O15" s="147"/>
      <c r="P15" s="147"/>
      <c r="Q15" s="147"/>
      <c r="R15" s="147"/>
    </row>
    <row r="16" spans="1:18" s="30" customFormat="1" ht="15.65" customHeight="1" x14ac:dyDescent="0.3">
      <c r="C16" s="239"/>
      <c r="D16" s="239"/>
      <c r="E16" s="239"/>
      <c r="F16" s="239"/>
      <c r="G16" s="239"/>
      <c r="H16" s="239"/>
      <c r="I16" s="239"/>
      <c r="J16" s="239"/>
      <c r="K16" s="239"/>
      <c r="L16" s="13"/>
      <c r="M16" s="147"/>
      <c r="N16" s="147"/>
      <c r="O16" s="147"/>
      <c r="P16" s="147"/>
      <c r="Q16" s="147"/>
      <c r="R16" s="147"/>
    </row>
    <row r="17" spans="2:20" s="30" customFormat="1" ht="174" customHeight="1" x14ac:dyDescent="0.3">
      <c r="C17" s="624" t="s">
        <v>1578</v>
      </c>
      <c r="D17" s="625"/>
      <c r="E17" s="625"/>
      <c r="F17" s="625"/>
      <c r="G17" s="625"/>
      <c r="H17" s="625"/>
      <c r="I17" s="625"/>
      <c r="J17" s="626"/>
      <c r="K17" s="141"/>
      <c r="L17" s="13"/>
      <c r="M17" s="147"/>
      <c r="N17" s="147"/>
      <c r="O17" s="147"/>
      <c r="P17" s="147"/>
      <c r="Q17" s="147"/>
      <c r="R17" s="147"/>
    </row>
    <row r="18" spans="2:20" s="30" customFormat="1" ht="15.65" customHeight="1" x14ac:dyDescent="0.3">
      <c r="C18" s="35"/>
      <c r="D18" s="36"/>
      <c r="E18" s="36"/>
      <c r="F18" s="36"/>
      <c r="G18" s="36"/>
      <c r="H18" s="36"/>
      <c r="I18" s="36"/>
      <c r="J18" s="36"/>
      <c r="K18" s="36"/>
      <c r="L18" s="13"/>
      <c r="M18" s="147"/>
      <c r="N18" s="147"/>
      <c r="O18" s="147"/>
      <c r="P18" s="147"/>
      <c r="Q18" s="147"/>
      <c r="R18" s="147"/>
    </row>
    <row r="19" spans="2:20" s="30" customFormat="1" ht="15.65" customHeight="1" x14ac:dyDescent="0.3">
      <c r="B19" s="98" t="s">
        <v>1477</v>
      </c>
      <c r="C19" s="615" t="s">
        <v>61</v>
      </c>
      <c r="D19" s="616"/>
      <c r="E19" s="616"/>
      <c r="F19" s="616"/>
      <c r="G19" s="616"/>
      <c r="H19" s="616"/>
      <c r="I19" s="616"/>
      <c r="J19" s="303"/>
      <c r="K19" s="303"/>
      <c r="L19" s="13"/>
      <c r="M19" s="147"/>
      <c r="N19" s="147"/>
      <c r="O19" s="147"/>
      <c r="P19" s="147"/>
      <c r="Q19" s="147"/>
      <c r="R19" s="147"/>
    </row>
    <row r="20" spans="2:20" s="30" customFormat="1" ht="15.65" customHeight="1" x14ac:dyDescent="0.3">
      <c r="C20" s="41"/>
      <c r="D20" s="41"/>
      <c r="E20" s="41"/>
      <c r="F20" s="41"/>
      <c r="G20" s="41"/>
      <c r="H20" s="41"/>
      <c r="I20" s="41"/>
      <c r="J20" s="41"/>
      <c r="K20" s="41"/>
      <c r="L20" s="13"/>
      <c r="M20" s="147"/>
      <c r="N20" s="147"/>
      <c r="O20" s="147"/>
      <c r="P20" s="147"/>
      <c r="Q20" s="147"/>
      <c r="R20" s="147"/>
    </row>
    <row r="21" spans="2:20" s="30" customFormat="1" ht="15.65" customHeight="1" x14ac:dyDescent="0.3">
      <c r="C21" s="622" t="s">
        <v>1600</v>
      </c>
      <c r="D21" s="623"/>
      <c r="E21" s="240"/>
      <c r="F21" s="240" t="s">
        <v>1</v>
      </c>
      <c r="G21" s="240"/>
      <c r="H21" s="240"/>
      <c r="I21" s="241"/>
      <c r="J21" s="41"/>
      <c r="K21" s="41"/>
      <c r="L21" s="13"/>
      <c r="M21" s="147"/>
      <c r="N21" s="147"/>
      <c r="O21" s="147"/>
      <c r="P21" s="147"/>
      <c r="Q21" s="147"/>
      <c r="R21" s="147"/>
    </row>
    <row r="22" spans="2:20" s="30" customFormat="1" ht="15.65" customHeight="1" x14ac:dyDescent="0.3">
      <c r="C22" s="249" t="s">
        <v>1</v>
      </c>
      <c r="D22" s="44" t="s">
        <v>1</v>
      </c>
      <c r="E22" s="49"/>
      <c r="F22" s="49"/>
      <c r="G22" s="49"/>
      <c r="H22" s="49"/>
      <c r="I22" s="243"/>
      <c r="J22" s="41"/>
      <c r="K22" s="41"/>
      <c r="L22" s="13"/>
      <c r="M22" s="147"/>
      <c r="N22" s="147"/>
      <c r="O22" s="147"/>
      <c r="P22" s="147"/>
      <c r="Q22" s="147"/>
      <c r="R22" s="147"/>
    </row>
    <row r="23" spans="2:20" s="30" customFormat="1" ht="15.65" customHeight="1" x14ac:dyDescent="0.3">
      <c r="C23" s="250" t="s">
        <v>22</v>
      </c>
      <c r="D23" s="155" t="s">
        <v>23</v>
      </c>
      <c r="E23" s="49"/>
      <c r="F23" s="49"/>
      <c r="G23" s="49"/>
      <c r="H23" s="49"/>
      <c r="I23" s="243"/>
      <c r="J23" s="41"/>
      <c r="K23" s="41"/>
      <c r="L23" s="13"/>
      <c r="M23" s="147"/>
      <c r="N23" s="147"/>
      <c r="O23" s="147"/>
      <c r="P23" s="147"/>
      <c r="Q23" s="147"/>
      <c r="R23" s="147"/>
    </row>
    <row r="24" spans="2:20" s="30" customFormat="1" ht="15.65" customHeight="1" x14ac:dyDescent="0.3">
      <c r="C24" s="251" t="s">
        <v>1584</v>
      </c>
      <c r="D24" s="99"/>
      <c r="E24" s="49" t="s">
        <v>1</v>
      </c>
      <c r="F24" s="49" t="s">
        <v>1</v>
      </c>
      <c r="G24" s="49"/>
      <c r="H24" s="49"/>
      <c r="I24" s="252" t="s">
        <v>23</v>
      </c>
      <c r="J24" s="41"/>
      <c r="K24" s="41"/>
      <c r="L24" s="13"/>
      <c r="M24" s="147"/>
      <c r="N24" s="147"/>
      <c r="O24" s="147"/>
      <c r="P24" s="147"/>
      <c r="Q24" s="147"/>
      <c r="R24" s="147"/>
    </row>
    <row r="25" spans="2:20" s="30" customFormat="1" ht="15.65" customHeight="1" x14ac:dyDescent="0.3">
      <c r="C25" s="242"/>
      <c r="D25" s="49"/>
      <c r="E25" s="49"/>
      <c r="F25" s="132" t="s">
        <v>1</v>
      </c>
      <c r="G25" s="132"/>
      <c r="H25" s="132" t="s">
        <v>1</v>
      </c>
      <c r="I25" s="252" t="s">
        <v>1591</v>
      </c>
      <c r="J25" s="41"/>
      <c r="K25" s="41"/>
      <c r="L25" s="13"/>
      <c r="M25" s="147"/>
      <c r="N25" s="147"/>
      <c r="O25" s="147"/>
      <c r="P25" s="147"/>
      <c r="Q25" s="147"/>
      <c r="R25" s="147"/>
    </row>
    <row r="26" spans="2:20" s="30" customFormat="1" ht="15.65" customHeight="1" x14ac:dyDescent="0.3">
      <c r="C26" s="253" t="s">
        <v>24</v>
      </c>
      <c r="D26" s="254"/>
      <c r="E26" s="254"/>
      <c r="F26" s="617" t="s">
        <v>1589</v>
      </c>
      <c r="G26" s="255"/>
      <c r="H26" s="255" t="s">
        <v>1</v>
      </c>
      <c r="I26" s="252" t="s">
        <v>25</v>
      </c>
      <c r="J26" s="41"/>
      <c r="K26" s="41"/>
      <c r="L26" s="13"/>
      <c r="M26" s="147"/>
      <c r="N26" s="147"/>
      <c r="O26" s="147"/>
      <c r="P26" s="147"/>
      <c r="Q26" s="147"/>
      <c r="R26" s="147"/>
      <c r="S26" s="147"/>
    </row>
    <row r="27" spans="2:20" s="30" customFormat="1" ht="15.65" customHeight="1" x14ac:dyDescent="0.3">
      <c r="C27" s="306"/>
      <c r="D27" s="619" t="s">
        <v>57</v>
      </c>
      <c r="E27" s="620"/>
      <c r="F27" s="618"/>
      <c r="G27" s="304" t="s">
        <v>1601</v>
      </c>
      <c r="H27" s="617" t="s">
        <v>26</v>
      </c>
      <c r="I27" s="256" t="s">
        <v>27</v>
      </c>
      <c r="J27" s="41"/>
      <c r="K27" s="41"/>
      <c r="L27" s="13"/>
      <c r="M27" s="147"/>
      <c r="N27" s="147"/>
      <c r="O27" s="147"/>
      <c r="P27" s="147"/>
      <c r="Q27" s="147"/>
      <c r="R27" s="147"/>
      <c r="S27" s="147"/>
    </row>
    <row r="28" spans="2:20" s="30" customFormat="1" ht="15.65" customHeight="1" x14ac:dyDescent="0.3">
      <c r="C28" s="153" t="s">
        <v>28</v>
      </c>
      <c r="D28" s="257" t="s">
        <v>29</v>
      </c>
      <c r="E28" s="258" t="s">
        <v>30</v>
      </c>
      <c r="F28" s="259" t="s">
        <v>31</v>
      </c>
      <c r="G28" s="305" t="str">
        <f>C24</f>
        <v>Vergoeding per Developer per jaar</v>
      </c>
      <c r="H28" s="621"/>
      <c r="I28" s="260" t="s">
        <v>32</v>
      </c>
      <c r="J28" s="41"/>
      <c r="K28" s="41"/>
      <c r="L28" s="13"/>
      <c r="M28" s="13"/>
      <c r="N28" s="147" t="s">
        <v>9</v>
      </c>
      <c r="O28" s="147" t="s">
        <v>9</v>
      </c>
      <c r="P28" s="147"/>
      <c r="Q28" s="147"/>
      <c r="R28" s="147"/>
      <c r="S28" s="147"/>
      <c r="T28" s="147"/>
    </row>
    <row r="29" spans="2:20" s="30" customFormat="1" ht="15.65" customHeight="1" x14ac:dyDescent="0.3">
      <c r="C29" s="261" t="s">
        <v>51</v>
      </c>
      <c r="D29" s="262">
        <v>1</v>
      </c>
      <c r="E29" s="118" t="s">
        <v>33</v>
      </c>
      <c r="F29" s="263" t="str">
        <f>IF(+E29&lt;&gt;0,E29,"&gt;")</f>
        <v>&gt;</v>
      </c>
      <c r="G29" s="264">
        <f>+$D$24</f>
        <v>0</v>
      </c>
      <c r="H29" s="100"/>
      <c r="I29" s="265">
        <f>IF(N29=2,"",+$D$24*(1-H29))</f>
        <v>0</v>
      </c>
      <c r="J29" s="41"/>
      <c r="K29" s="41"/>
      <c r="L29" s="13"/>
      <c r="M29" s="13"/>
      <c r="N29" s="266">
        <f>IF(AND(D29&lt;&gt;" ",E29="&gt;"),0,IF(AND(D29=" ",E29="&gt;"),2,1))</f>
        <v>0</v>
      </c>
      <c r="O29" s="266">
        <v>0</v>
      </c>
      <c r="P29" s="147"/>
      <c r="Q29" s="147"/>
      <c r="R29" s="147"/>
      <c r="S29" s="147"/>
    </row>
    <row r="30" spans="2:20" s="30" customFormat="1" ht="15.65" customHeight="1" x14ac:dyDescent="0.3">
      <c r="C30" s="267" t="s">
        <v>52</v>
      </c>
      <c r="D30" s="262" t="str">
        <f t="shared" ref="D30:D33" si="0">IF(ISERROR(+E29+1)," ",E29+1)</f>
        <v xml:space="preserve"> </v>
      </c>
      <c r="E30" s="118" t="s">
        <v>33</v>
      </c>
      <c r="F30" s="263" t="str">
        <f>IF(N30=2,"",IF(+E30&lt;&gt;0,E30,"&gt;"))</f>
        <v/>
      </c>
      <c r="G30" s="264" t="str">
        <f>IF(N30=2," ",+$D$24)</f>
        <v xml:space="preserve"> </v>
      </c>
      <c r="H30" s="100"/>
      <c r="I30" s="265" t="str">
        <f>IF(N30=2,"",+$D$24*(1-H30))</f>
        <v/>
      </c>
      <c r="J30" s="41"/>
      <c r="K30" s="41"/>
      <c r="L30" s="13"/>
      <c r="M30" s="13"/>
      <c r="N30" s="266">
        <f>IF(AND(D30&lt;&gt;" ",E30="&gt;"),0,IF(AND(D30=" ",E30="&gt;"),2,1))</f>
        <v>2</v>
      </c>
      <c r="O30" s="266">
        <f>IF(N30&lt;&gt;2,IF(I30&gt;I29,1,0),0)</f>
        <v>0</v>
      </c>
      <c r="P30" s="147"/>
      <c r="Q30" s="147"/>
      <c r="R30" s="147"/>
      <c r="S30" s="147"/>
    </row>
    <row r="31" spans="2:20" s="30" customFormat="1" ht="15.65" customHeight="1" x14ac:dyDescent="0.3">
      <c r="C31" s="268" t="s">
        <v>53</v>
      </c>
      <c r="D31" s="262" t="str">
        <f t="shared" si="0"/>
        <v xml:space="preserve"> </v>
      </c>
      <c r="E31" s="118" t="s">
        <v>33</v>
      </c>
      <c r="F31" s="263" t="str">
        <f>IF(N31=2,"",IF(+E31&lt;&gt;0,E31,"&gt;"))</f>
        <v/>
      </c>
      <c r="G31" s="264" t="str">
        <f>IF(N31=2," ",+$D$24)</f>
        <v xml:space="preserve"> </v>
      </c>
      <c r="H31" s="100"/>
      <c r="I31" s="265" t="str">
        <f>IF(N31=2,"",+$D$24*(1-H31))</f>
        <v/>
      </c>
      <c r="J31" s="41"/>
      <c r="K31" s="41"/>
      <c r="L31" s="13"/>
      <c r="M31" s="13"/>
      <c r="N31" s="266">
        <f>IF(AND(D31&lt;&gt;" ",E31="&gt;"),0,IF(AND(D31=" ",E31="&gt;"),2,1))</f>
        <v>2</v>
      </c>
      <c r="O31" s="266">
        <f>IF(N31&lt;&gt;2,IF(I31&gt;I30,1,0),0)</f>
        <v>0</v>
      </c>
      <c r="P31" s="147"/>
      <c r="Q31" s="147"/>
      <c r="R31" s="147"/>
      <c r="S31" s="147"/>
    </row>
    <row r="32" spans="2:20" s="30" customFormat="1" ht="15.65" customHeight="1" x14ac:dyDescent="0.3">
      <c r="C32" s="268" t="s">
        <v>54</v>
      </c>
      <c r="D32" s="262" t="str">
        <f t="shared" si="0"/>
        <v xml:space="preserve"> </v>
      </c>
      <c r="E32" s="118" t="s">
        <v>33</v>
      </c>
      <c r="F32" s="263" t="str">
        <f>IF(N32=2,"",IF(+E32&lt;&gt;0,E32,"&gt;"))</f>
        <v/>
      </c>
      <c r="G32" s="264" t="str">
        <f>IF(N32=2," ",+$D$24)</f>
        <v xml:space="preserve"> </v>
      </c>
      <c r="H32" s="100"/>
      <c r="I32" s="265" t="str">
        <f>IF(N32=2,"",+$D$24*(1-H32))</f>
        <v/>
      </c>
      <c r="J32" s="41"/>
      <c r="K32" s="41"/>
      <c r="L32" s="13"/>
      <c r="M32" s="13"/>
      <c r="N32" s="266">
        <f>IF(AND(D32&lt;&gt;" ",E32="&gt;"),0,IF(AND(D32=" ",E32="&gt;"),2,1))</f>
        <v>2</v>
      </c>
      <c r="O32" s="266">
        <f>IF(N32&lt;&gt;2,IF(I32&gt;I31,1,0),0)</f>
        <v>0</v>
      </c>
      <c r="P32" s="147"/>
      <c r="Q32" s="147"/>
      <c r="R32" s="147"/>
      <c r="S32" s="147"/>
    </row>
    <row r="33" spans="3:19" s="30" customFormat="1" ht="15.65" customHeight="1" x14ac:dyDescent="0.3">
      <c r="C33" s="261" t="s">
        <v>55</v>
      </c>
      <c r="D33" s="262" t="str">
        <f t="shared" si="0"/>
        <v xml:space="preserve"> </v>
      </c>
      <c r="E33" s="269" t="s">
        <v>33</v>
      </c>
      <c r="F33" s="263" t="str">
        <f>IF(N33=2,"",IF(+E33&lt;&gt;0,E33,"&gt;"))</f>
        <v/>
      </c>
      <c r="G33" s="264" t="str">
        <f>IF(N33=2," ",+$D$24)</f>
        <v xml:space="preserve"> </v>
      </c>
      <c r="H33" s="100"/>
      <c r="I33" s="265" t="str">
        <f>IF(N33=2,"",+$D$24*(1-H33))</f>
        <v/>
      </c>
      <c r="J33" s="41"/>
      <c r="K33" s="41"/>
      <c r="L33" s="13"/>
      <c r="M33" s="13"/>
      <c r="N33" s="266">
        <f>IF(AND(D33&lt;&gt;" ",E33="&gt;"),0,IF(AND(D33=" ",E33="&gt;"),2,1))</f>
        <v>2</v>
      </c>
      <c r="O33" s="266">
        <f>IF(N33&lt;&gt;2,IF(I33&gt;I32,1,0),0)</f>
        <v>0</v>
      </c>
      <c r="P33" s="147"/>
      <c r="Q33" s="147"/>
      <c r="R33" s="147"/>
      <c r="S33" s="147"/>
    </row>
    <row r="34" spans="3:19" s="30" customFormat="1" ht="15.65" customHeight="1" x14ac:dyDescent="0.3">
      <c r="C34" s="601" t="s">
        <v>34</v>
      </c>
      <c r="D34" s="602"/>
      <c r="E34" s="602"/>
      <c r="F34" s="602"/>
      <c r="G34" s="603"/>
      <c r="H34" s="270"/>
      <c r="I34" s="271" t="str">
        <f>IF(O34=0,"OK","Fout !")</f>
        <v>OK</v>
      </c>
      <c r="J34" s="41"/>
      <c r="K34" s="41"/>
      <c r="L34" s="13"/>
      <c r="M34" s="13"/>
      <c r="N34" s="272"/>
      <c r="O34" s="266">
        <f>SUM(O29:O33)</f>
        <v>0</v>
      </c>
      <c r="P34" s="273"/>
      <c r="Q34" s="147"/>
      <c r="R34" s="147"/>
      <c r="S34" s="147"/>
    </row>
    <row r="35" spans="3:19" s="30" customFormat="1" ht="15.65" customHeight="1" x14ac:dyDescent="0.3">
      <c r="C35" s="604"/>
      <c r="D35" s="605"/>
      <c r="E35" s="605"/>
      <c r="F35" s="605"/>
      <c r="G35" s="606"/>
      <c r="H35" s="270"/>
      <c r="I35" s="270"/>
      <c r="J35" s="270"/>
      <c r="K35" s="270"/>
      <c r="L35" s="13"/>
      <c r="M35" s="13"/>
      <c r="N35" s="272"/>
      <c r="O35" s="266"/>
      <c r="P35" s="273"/>
      <c r="Q35" s="147"/>
      <c r="R35" s="147"/>
      <c r="S35" s="147"/>
    </row>
    <row r="36" spans="3:19" s="30" customFormat="1" ht="15.65" customHeight="1" x14ac:dyDescent="0.3">
      <c r="C36" s="274"/>
      <c r="D36" s="275"/>
      <c r="E36" s="275"/>
      <c r="F36" s="275"/>
      <c r="G36" s="275"/>
      <c r="H36" s="276"/>
      <c r="I36" s="276"/>
      <c r="J36" s="276"/>
      <c r="K36" s="276"/>
      <c r="L36" s="13"/>
      <c r="M36" s="13"/>
      <c r="N36" s="272"/>
      <c r="O36" s="266"/>
      <c r="P36" s="273"/>
      <c r="Q36" s="147"/>
      <c r="R36" s="147"/>
      <c r="S36" s="147"/>
    </row>
    <row r="37" spans="3:19" s="30" customFormat="1" ht="15.65" customHeight="1" x14ac:dyDescent="0.3">
      <c r="C37" s="277" t="s">
        <v>1585</v>
      </c>
      <c r="D37" s="244" t="s">
        <v>12</v>
      </c>
      <c r="E37" s="245" t="s">
        <v>13</v>
      </c>
      <c r="F37" s="245" t="s">
        <v>14</v>
      </c>
      <c r="G37" s="245" t="s">
        <v>15</v>
      </c>
      <c r="H37" s="245" t="s">
        <v>1494</v>
      </c>
      <c r="I37" s="246" t="s">
        <v>1495</v>
      </c>
      <c r="J37" s="246" t="s">
        <v>1496</v>
      </c>
      <c r="K37" s="246" t="s">
        <v>1497</v>
      </c>
      <c r="L37" s="13"/>
      <c r="M37" s="13"/>
      <c r="N37" s="147"/>
      <c r="O37" s="147"/>
      <c r="P37" s="147"/>
      <c r="Q37" s="147"/>
      <c r="R37" s="147"/>
      <c r="S37" s="147"/>
    </row>
    <row r="38" spans="3:19" s="30" customFormat="1" ht="15.65" customHeight="1" x14ac:dyDescent="0.3">
      <c r="C38" s="278" t="s">
        <v>1586</v>
      </c>
      <c r="D38" s="279">
        <f t="shared" ref="D38:I38" si="1">D13</f>
        <v>20</v>
      </c>
      <c r="E38" s="280">
        <f t="shared" si="1"/>
        <v>30</v>
      </c>
      <c r="F38" s="280">
        <f t="shared" si="1"/>
        <v>40</v>
      </c>
      <c r="G38" s="280">
        <f t="shared" si="1"/>
        <v>50</v>
      </c>
      <c r="H38" s="280">
        <f t="shared" si="1"/>
        <v>50</v>
      </c>
      <c r="I38" s="280">
        <f t="shared" si="1"/>
        <v>50</v>
      </c>
      <c r="J38" s="280">
        <f t="shared" ref="J38:K38" si="2">J13</f>
        <v>50</v>
      </c>
      <c r="K38" s="280">
        <f t="shared" si="2"/>
        <v>50</v>
      </c>
      <c r="L38" s="13"/>
      <c r="M38" s="13"/>
      <c r="N38" s="147"/>
      <c r="O38" s="147"/>
      <c r="P38" s="147"/>
      <c r="Q38" s="147"/>
      <c r="R38" s="147"/>
      <c r="S38" s="147"/>
    </row>
    <row r="39" spans="3:19" s="30" customFormat="1" ht="15.65" customHeight="1" x14ac:dyDescent="0.3">
      <c r="C39" s="278" t="s">
        <v>1584</v>
      </c>
      <c r="D39" s="247">
        <f t="shared" ref="D39:I39" si="3">IF(ISERROR(INDEX($I$29:$I$33,MATCH(D38,$D$29:$D$33,1))),"",INDEX($I$29:$I$33,MATCH(D38,$D$29:$D$33,1)))</f>
        <v>0</v>
      </c>
      <c r="E39" s="247">
        <f t="shared" si="3"/>
        <v>0</v>
      </c>
      <c r="F39" s="247">
        <f t="shared" si="3"/>
        <v>0</v>
      </c>
      <c r="G39" s="247">
        <f t="shared" si="3"/>
        <v>0</v>
      </c>
      <c r="H39" s="247">
        <f t="shared" si="3"/>
        <v>0</v>
      </c>
      <c r="I39" s="247">
        <f t="shared" si="3"/>
        <v>0</v>
      </c>
      <c r="J39" s="247">
        <f t="shared" ref="J39:K39" si="4">IF(ISERROR(INDEX($I$29:$I$33,MATCH(J38,$D$29:$D$33,1))),"",INDEX($I$29:$I$33,MATCH(J38,$D$29:$D$33,1)))</f>
        <v>0</v>
      </c>
      <c r="K39" s="247">
        <f t="shared" si="4"/>
        <v>0</v>
      </c>
      <c r="L39" s="13"/>
      <c r="M39" s="147"/>
      <c r="N39" s="147"/>
      <c r="O39" s="147"/>
      <c r="P39" s="147"/>
      <c r="Q39" s="147"/>
      <c r="R39" s="147"/>
    </row>
    <row r="40" spans="3:19" s="30" customFormat="1" ht="15.65" customHeight="1" thickBot="1" x14ac:dyDescent="0.35">
      <c r="C40" s="281" t="s">
        <v>35</v>
      </c>
      <c r="D40" s="248">
        <f>D38*D39</f>
        <v>0</v>
      </c>
      <c r="E40" s="248">
        <f t="shared" ref="E40:I40" si="5">E38*E39</f>
        <v>0</v>
      </c>
      <c r="F40" s="248">
        <f t="shared" si="5"/>
        <v>0</v>
      </c>
      <c r="G40" s="248">
        <f t="shared" si="5"/>
        <v>0</v>
      </c>
      <c r="H40" s="248">
        <f t="shared" si="5"/>
        <v>0</v>
      </c>
      <c r="I40" s="248">
        <f t="shared" si="5"/>
        <v>0</v>
      </c>
      <c r="J40" s="248">
        <f t="shared" ref="J40" si="6">J38*J39</f>
        <v>0</v>
      </c>
      <c r="K40" s="248">
        <f t="shared" ref="K40" si="7">K38*K39</f>
        <v>0</v>
      </c>
      <c r="L40" s="13"/>
      <c r="M40" s="147"/>
      <c r="N40" s="147"/>
      <c r="O40" s="147"/>
      <c r="P40" s="147"/>
      <c r="Q40" s="147"/>
      <c r="R40" s="147"/>
    </row>
    <row r="41" spans="3:19" s="30" customFormat="1" ht="15.65" customHeight="1" thickTop="1" x14ac:dyDescent="0.3">
      <c r="C41" s="275"/>
      <c r="D41" s="275"/>
      <c r="E41" s="275"/>
      <c r="F41" s="275"/>
      <c r="G41" s="275"/>
      <c r="H41" s="275"/>
      <c r="I41" s="275"/>
      <c r="J41" s="275"/>
      <c r="K41" s="275"/>
      <c r="L41" s="13"/>
      <c r="M41" s="147"/>
      <c r="N41" s="147"/>
      <c r="O41" s="147"/>
      <c r="P41" s="147"/>
      <c r="Q41" s="147"/>
      <c r="R41" s="147"/>
    </row>
    <row r="42" spans="3:19" s="30" customFormat="1" ht="15.65" customHeight="1" x14ac:dyDescent="0.3">
      <c r="C42" s="607" t="s">
        <v>1604</v>
      </c>
      <c r="D42" s="608"/>
      <c r="E42" s="608"/>
      <c r="F42" s="608"/>
      <c r="G42" s="275"/>
      <c r="H42" s="119" t="s">
        <v>62</v>
      </c>
      <c r="I42" s="116">
        <f>SUM(D40:K40)</f>
        <v>0</v>
      </c>
      <c r="J42" s="123"/>
      <c r="K42" s="123"/>
      <c r="L42" s="13"/>
      <c r="M42" s="147"/>
      <c r="N42" s="147"/>
      <c r="O42" s="147"/>
      <c r="P42" s="147"/>
      <c r="Q42" s="147"/>
      <c r="R42" s="147"/>
    </row>
    <row r="43" spans="3:19" s="30" customFormat="1" ht="15.65" customHeight="1" thickBot="1" x14ac:dyDescent="0.35">
      <c r="C43" s="627" t="s">
        <v>74</v>
      </c>
      <c r="D43" s="628"/>
      <c r="E43" s="629"/>
      <c r="F43" s="248">
        <f>NPV(0.05,D40:K40)</f>
        <v>0</v>
      </c>
      <c r="G43" s="38" t="s">
        <v>50</v>
      </c>
      <c r="H43" s="41"/>
      <c r="I43" s="41"/>
      <c r="J43" s="41"/>
      <c r="K43" s="41"/>
      <c r="L43" s="13"/>
      <c r="M43" s="147"/>
      <c r="N43" s="147"/>
      <c r="O43" s="147"/>
      <c r="P43" s="147"/>
      <c r="Q43" s="147"/>
      <c r="R43" s="147"/>
    </row>
    <row r="44" spans="3:19" s="30" customFormat="1" ht="15.65" customHeight="1" thickTop="1" x14ac:dyDescent="0.3">
      <c r="C44" s="36"/>
      <c r="D44" s="36"/>
      <c r="E44" s="36"/>
      <c r="F44" s="36"/>
      <c r="G44" s="36"/>
      <c r="H44" s="36"/>
      <c r="I44" s="36"/>
      <c r="J44" s="36"/>
      <c r="K44" s="36"/>
      <c r="L44" s="13"/>
      <c r="M44" s="147"/>
      <c r="N44" s="147"/>
      <c r="O44" s="147"/>
      <c r="P44" s="147"/>
      <c r="Q44" s="147"/>
      <c r="R44" s="147"/>
    </row>
    <row r="45" spans="3:19" s="30" customFormat="1" ht="15.65" customHeight="1" x14ac:dyDescent="0.3">
      <c r="C45" s="622" t="s">
        <v>1602</v>
      </c>
      <c r="D45" s="623"/>
      <c r="E45" s="240"/>
      <c r="F45" s="240" t="s">
        <v>1</v>
      </c>
      <c r="G45" s="240"/>
      <c r="H45" s="240"/>
      <c r="I45" s="241"/>
      <c r="J45" s="41"/>
      <c r="K45" s="41"/>
      <c r="L45" s="13"/>
      <c r="M45" s="147"/>
      <c r="N45" s="147"/>
      <c r="O45" s="147"/>
      <c r="P45" s="147"/>
      <c r="Q45" s="147"/>
      <c r="R45" s="147"/>
    </row>
    <row r="46" spans="3:19" s="30" customFormat="1" ht="15.65" customHeight="1" x14ac:dyDescent="0.3">
      <c r="C46" s="249" t="s">
        <v>1</v>
      </c>
      <c r="D46" s="44" t="s">
        <v>1</v>
      </c>
      <c r="E46" s="49"/>
      <c r="F46" s="49"/>
      <c r="G46" s="49"/>
      <c r="H46" s="49"/>
      <c r="I46" s="243"/>
      <c r="J46" s="41"/>
      <c r="K46" s="41"/>
      <c r="L46" s="13"/>
      <c r="M46" s="147"/>
      <c r="N46" s="147"/>
      <c r="O46" s="147"/>
      <c r="P46" s="147"/>
      <c r="Q46" s="147"/>
      <c r="R46" s="147"/>
    </row>
    <row r="47" spans="3:19" s="30" customFormat="1" ht="15.65" customHeight="1" x14ac:dyDescent="0.3">
      <c r="C47" s="250" t="s">
        <v>22</v>
      </c>
      <c r="D47" s="155" t="s">
        <v>23</v>
      </c>
      <c r="E47" s="49"/>
      <c r="F47" s="49"/>
      <c r="G47" s="49"/>
      <c r="H47" s="49"/>
      <c r="I47" s="243"/>
      <c r="J47" s="41"/>
      <c r="K47" s="41"/>
      <c r="L47" s="13"/>
      <c r="M47" s="147"/>
      <c r="N47" s="147"/>
      <c r="O47" s="147"/>
      <c r="P47" s="147"/>
      <c r="Q47" s="147"/>
      <c r="R47" s="147"/>
    </row>
    <row r="48" spans="3:19" s="30" customFormat="1" ht="15.65" customHeight="1" x14ac:dyDescent="0.3">
      <c r="C48" s="251" t="s">
        <v>1588</v>
      </c>
      <c r="D48" s="99"/>
      <c r="E48" s="49" t="s">
        <v>1</v>
      </c>
      <c r="F48" s="49" t="s">
        <v>1</v>
      </c>
      <c r="G48" s="49"/>
      <c r="H48" s="49"/>
      <c r="I48" s="252" t="s">
        <v>23</v>
      </c>
      <c r="J48" s="41"/>
      <c r="K48" s="41"/>
      <c r="L48" s="13"/>
      <c r="M48" s="147"/>
      <c r="N48" s="147"/>
      <c r="O48" s="147"/>
      <c r="P48" s="147"/>
      <c r="Q48" s="147"/>
      <c r="R48" s="147"/>
    </row>
    <row r="49" spans="3:20" s="30" customFormat="1" ht="15.65" customHeight="1" x14ac:dyDescent="0.3">
      <c r="C49" s="242"/>
      <c r="D49" s="49"/>
      <c r="E49" s="49"/>
      <c r="F49" s="132" t="s">
        <v>1</v>
      </c>
      <c r="G49" s="132"/>
      <c r="H49" s="132" t="s">
        <v>1</v>
      </c>
      <c r="I49" s="252" t="s">
        <v>1599</v>
      </c>
      <c r="J49" s="41"/>
      <c r="K49" s="41"/>
      <c r="L49" s="13"/>
      <c r="M49" s="147"/>
      <c r="N49" s="147"/>
      <c r="O49" s="147"/>
      <c r="P49" s="147"/>
      <c r="Q49" s="147"/>
      <c r="R49" s="147"/>
    </row>
    <row r="50" spans="3:20" s="30" customFormat="1" ht="15.65" customHeight="1" x14ac:dyDescent="0.3">
      <c r="C50" s="253" t="s">
        <v>24</v>
      </c>
      <c r="D50" s="254"/>
      <c r="E50" s="254"/>
      <c r="F50" s="617" t="s">
        <v>1598</v>
      </c>
      <c r="G50" s="255"/>
      <c r="H50" s="255" t="s">
        <v>1</v>
      </c>
      <c r="I50" s="252" t="s">
        <v>25</v>
      </c>
      <c r="J50" s="41"/>
      <c r="K50" s="41"/>
      <c r="L50" s="13"/>
      <c r="M50" s="147"/>
      <c r="N50" s="147"/>
      <c r="O50" s="147"/>
      <c r="P50" s="147"/>
      <c r="Q50" s="147"/>
      <c r="R50" s="147"/>
      <c r="S50" s="147"/>
    </row>
    <row r="51" spans="3:20" s="30" customFormat="1" ht="15.65" customHeight="1" x14ac:dyDescent="0.3">
      <c r="C51" s="306"/>
      <c r="D51" s="619" t="s">
        <v>57</v>
      </c>
      <c r="E51" s="620"/>
      <c r="F51" s="618"/>
      <c r="G51" s="304" t="s">
        <v>1603</v>
      </c>
      <c r="H51" s="617" t="s">
        <v>26</v>
      </c>
      <c r="I51" s="256" t="s">
        <v>27</v>
      </c>
      <c r="J51" s="41"/>
      <c r="K51" s="41"/>
      <c r="L51" s="13"/>
      <c r="M51" s="147"/>
      <c r="N51" s="147"/>
      <c r="O51" s="147"/>
      <c r="P51" s="147"/>
      <c r="Q51" s="147"/>
      <c r="R51" s="147"/>
      <c r="S51" s="147"/>
    </row>
    <row r="52" spans="3:20" s="30" customFormat="1" ht="15.65" customHeight="1" x14ac:dyDescent="0.3">
      <c r="C52" s="153" t="s">
        <v>28</v>
      </c>
      <c r="D52" s="257" t="s">
        <v>29</v>
      </c>
      <c r="E52" s="258" t="s">
        <v>30</v>
      </c>
      <c r="F52" s="259" t="s">
        <v>31</v>
      </c>
      <c r="G52" s="305" t="str">
        <f>C48</f>
        <v>Vergoeding per Eindgebruiker per jaar</v>
      </c>
      <c r="H52" s="621"/>
      <c r="I52" s="260" t="s">
        <v>32</v>
      </c>
      <c r="J52" s="41"/>
      <c r="K52" s="41"/>
      <c r="L52" s="13"/>
      <c r="M52" s="13"/>
      <c r="N52" s="147" t="s">
        <v>9</v>
      </c>
      <c r="O52" s="147" t="s">
        <v>9</v>
      </c>
      <c r="P52" s="147"/>
      <c r="Q52" s="147"/>
      <c r="R52" s="147"/>
      <c r="S52" s="147"/>
      <c r="T52" s="147"/>
    </row>
    <row r="53" spans="3:20" s="30" customFormat="1" ht="15.65" customHeight="1" x14ac:dyDescent="0.3">
      <c r="C53" s="261" t="s">
        <v>51</v>
      </c>
      <c r="D53" s="262">
        <v>1</v>
      </c>
      <c r="E53" s="118" t="s">
        <v>33</v>
      </c>
      <c r="F53" s="263" t="str">
        <f>IF(+E53&lt;&gt;0,E53,"&gt;")</f>
        <v>&gt;</v>
      </c>
      <c r="G53" s="264">
        <f>+$D$48</f>
        <v>0</v>
      </c>
      <c r="H53" s="100"/>
      <c r="I53" s="265">
        <f>IF(N53=2,"",+$D$48*(1-H53))</f>
        <v>0</v>
      </c>
      <c r="J53" s="41"/>
      <c r="K53" s="41"/>
      <c r="L53" s="13"/>
      <c r="M53" s="13"/>
      <c r="N53" s="266">
        <f>IF(AND(D53&lt;&gt;" ",E53="&gt;"),0,IF(AND(D53=" ",E53="&gt;"),2,1))</f>
        <v>0</v>
      </c>
      <c r="O53" s="266">
        <v>0</v>
      </c>
      <c r="P53" s="147"/>
      <c r="Q53" s="147"/>
      <c r="R53" s="147"/>
      <c r="S53" s="147"/>
    </row>
    <row r="54" spans="3:20" s="30" customFormat="1" ht="15.65" customHeight="1" x14ac:dyDescent="0.3">
      <c r="C54" s="267" t="s">
        <v>52</v>
      </c>
      <c r="D54" s="262" t="str">
        <f t="shared" ref="D54:D57" si="8">IF(ISERROR(+E53+1)," ",E53+1)</f>
        <v xml:space="preserve"> </v>
      </c>
      <c r="E54" s="118" t="s">
        <v>33</v>
      </c>
      <c r="F54" s="263" t="str">
        <f>IF(N54=2,"",IF(+E54&lt;&gt;0,E54,"&gt;"))</f>
        <v/>
      </c>
      <c r="G54" s="264" t="str">
        <f>IF(N54=2," ",+$D$48)</f>
        <v xml:space="preserve"> </v>
      </c>
      <c r="H54" s="100"/>
      <c r="I54" s="265" t="str">
        <f>IF(N54=2,"",+$D$48*(1-H54))</f>
        <v/>
      </c>
      <c r="J54" s="41"/>
      <c r="K54" s="41"/>
      <c r="L54" s="13"/>
      <c r="M54" s="13"/>
      <c r="N54" s="266">
        <f>IF(AND(D54&lt;&gt;" ",E54="&gt;"),0,IF(AND(D54=" ",E54="&gt;"),2,1))</f>
        <v>2</v>
      </c>
      <c r="O54" s="266">
        <f>IF(N54&lt;&gt;2,IF(I54&gt;I53,1,0),0)</f>
        <v>0</v>
      </c>
      <c r="P54" s="147"/>
      <c r="Q54" s="147"/>
      <c r="R54" s="147"/>
      <c r="S54" s="147"/>
    </row>
    <row r="55" spans="3:20" s="30" customFormat="1" ht="15.65" customHeight="1" x14ac:dyDescent="0.3">
      <c r="C55" s="268" t="s">
        <v>53</v>
      </c>
      <c r="D55" s="262" t="str">
        <f t="shared" si="8"/>
        <v xml:space="preserve"> </v>
      </c>
      <c r="E55" s="118" t="s">
        <v>33</v>
      </c>
      <c r="F55" s="263" t="str">
        <f>IF(N55=2,"",IF(+E55&lt;&gt;0,E55,"&gt;"))</f>
        <v/>
      </c>
      <c r="G55" s="264" t="str">
        <f>IF(N55=2," ",+$D$48)</f>
        <v xml:space="preserve"> </v>
      </c>
      <c r="H55" s="100"/>
      <c r="I55" s="265" t="str">
        <f>IF(N55=2,"",+$D$48*(1-H55))</f>
        <v/>
      </c>
      <c r="J55" s="41"/>
      <c r="K55" s="41"/>
      <c r="L55" s="13"/>
      <c r="M55" s="13"/>
      <c r="N55" s="266">
        <f>IF(AND(D55&lt;&gt;" ",E55="&gt;"),0,IF(AND(D55=" ",E55="&gt;"),2,1))</f>
        <v>2</v>
      </c>
      <c r="O55" s="266">
        <f>IF(N55&lt;&gt;2,IF(I55&gt;I54,1,0),0)</f>
        <v>0</v>
      </c>
      <c r="P55" s="147"/>
      <c r="Q55" s="147"/>
      <c r="R55" s="147"/>
      <c r="S55" s="147"/>
    </row>
    <row r="56" spans="3:20" s="30" customFormat="1" ht="15.65" customHeight="1" x14ac:dyDescent="0.3">
      <c r="C56" s="268" t="s">
        <v>54</v>
      </c>
      <c r="D56" s="262" t="str">
        <f t="shared" si="8"/>
        <v xml:space="preserve"> </v>
      </c>
      <c r="E56" s="118" t="s">
        <v>33</v>
      </c>
      <c r="F56" s="263" t="str">
        <f>IF(N56=2,"",IF(+E56&lt;&gt;0,E56,"&gt;"))</f>
        <v/>
      </c>
      <c r="G56" s="264" t="str">
        <f>IF(N56=2," ",+$D$48)</f>
        <v xml:space="preserve"> </v>
      </c>
      <c r="H56" s="100"/>
      <c r="I56" s="265" t="str">
        <f>IF(N56=2,"",+$D$48*(1-H56))</f>
        <v/>
      </c>
      <c r="J56" s="41"/>
      <c r="K56" s="41"/>
      <c r="L56" s="13"/>
      <c r="M56" s="13"/>
      <c r="N56" s="266">
        <f>IF(AND(D56&lt;&gt;" ",E56="&gt;"),0,IF(AND(D56=" ",E56="&gt;"),2,1))</f>
        <v>2</v>
      </c>
      <c r="O56" s="266">
        <f>IF(N56&lt;&gt;2,IF(I56&gt;I55,1,0),0)</f>
        <v>0</v>
      </c>
      <c r="P56" s="147"/>
      <c r="Q56" s="147"/>
      <c r="R56" s="147"/>
      <c r="S56" s="147"/>
    </row>
    <row r="57" spans="3:20" s="30" customFormat="1" ht="15.65" customHeight="1" x14ac:dyDescent="0.3">
      <c r="C57" s="261" t="s">
        <v>55</v>
      </c>
      <c r="D57" s="262" t="str">
        <f t="shared" si="8"/>
        <v xml:space="preserve"> </v>
      </c>
      <c r="E57" s="269" t="s">
        <v>33</v>
      </c>
      <c r="F57" s="263" t="str">
        <f>IF(N57=2,"",IF(+E57&lt;&gt;0,E57,"&gt;"))</f>
        <v/>
      </c>
      <c r="G57" s="264" t="str">
        <f>IF(N57=2," ",+$D$48)</f>
        <v xml:space="preserve"> </v>
      </c>
      <c r="H57" s="100"/>
      <c r="I57" s="265" t="str">
        <f>IF(N57=2,"",+$D$48*(1-H57))</f>
        <v/>
      </c>
      <c r="J57" s="41"/>
      <c r="K57" s="41"/>
      <c r="L57" s="13"/>
      <c r="M57" s="13"/>
      <c r="N57" s="266">
        <f>IF(AND(D57&lt;&gt;" ",E57="&gt;"),0,IF(AND(D57=" ",E57="&gt;"),2,1))</f>
        <v>2</v>
      </c>
      <c r="O57" s="266">
        <f>IF(N57&lt;&gt;2,IF(I57&gt;I56,1,0),0)</f>
        <v>0</v>
      </c>
      <c r="P57" s="147"/>
      <c r="Q57" s="147"/>
      <c r="R57" s="147"/>
      <c r="S57" s="147"/>
    </row>
    <row r="58" spans="3:20" s="30" customFormat="1" ht="15.65" customHeight="1" x14ac:dyDescent="0.3">
      <c r="C58" s="601" t="s">
        <v>34</v>
      </c>
      <c r="D58" s="602"/>
      <c r="E58" s="602"/>
      <c r="F58" s="602"/>
      <c r="G58" s="603"/>
      <c r="H58" s="270"/>
      <c r="I58" s="271" t="str">
        <f>IF(O58=0,"OK","Fout !")</f>
        <v>OK</v>
      </c>
      <c r="J58" s="41"/>
      <c r="K58" s="41"/>
      <c r="L58" s="13"/>
      <c r="M58" s="13"/>
      <c r="N58" s="272"/>
      <c r="O58" s="266">
        <f>SUM(O53:O57)</f>
        <v>0</v>
      </c>
      <c r="P58" s="273"/>
      <c r="Q58" s="147"/>
      <c r="R58" s="147"/>
      <c r="S58" s="147"/>
    </row>
    <row r="59" spans="3:20" s="30" customFormat="1" ht="15.65" customHeight="1" x14ac:dyDescent="0.3">
      <c r="C59" s="604"/>
      <c r="D59" s="605"/>
      <c r="E59" s="605"/>
      <c r="F59" s="605"/>
      <c r="G59" s="606"/>
      <c r="H59" s="270"/>
      <c r="I59" s="270"/>
      <c r="J59" s="270"/>
      <c r="K59" s="270"/>
      <c r="L59" s="13"/>
      <c r="M59" s="13"/>
      <c r="N59" s="272"/>
      <c r="O59" s="266"/>
      <c r="P59" s="273"/>
      <c r="Q59" s="147"/>
      <c r="R59" s="147"/>
      <c r="S59" s="147"/>
    </row>
    <row r="60" spans="3:20" s="30" customFormat="1" ht="15.65" customHeight="1" x14ac:dyDescent="0.3">
      <c r="C60" s="274"/>
      <c r="D60" s="275"/>
      <c r="E60" s="275"/>
      <c r="F60" s="275"/>
      <c r="G60" s="275"/>
      <c r="H60" s="276"/>
      <c r="I60" s="276"/>
      <c r="J60" s="276"/>
      <c r="K60" s="276"/>
      <c r="L60" s="13"/>
      <c r="M60" s="13"/>
      <c r="N60" s="272"/>
      <c r="O60" s="266"/>
      <c r="P60" s="273"/>
      <c r="Q60" s="147"/>
      <c r="R60" s="147"/>
      <c r="S60" s="147"/>
    </row>
    <row r="61" spans="3:20" s="30" customFormat="1" ht="15.65" customHeight="1" x14ac:dyDescent="0.3">
      <c r="C61" s="277" t="s">
        <v>1595</v>
      </c>
      <c r="D61" s="244" t="s">
        <v>12</v>
      </c>
      <c r="E61" s="245" t="s">
        <v>13</v>
      </c>
      <c r="F61" s="245" t="s">
        <v>14</v>
      </c>
      <c r="G61" s="245" t="s">
        <v>15</v>
      </c>
      <c r="H61" s="245" t="s">
        <v>1494</v>
      </c>
      <c r="I61" s="246" t="s">
        <v>1495</v>
      </c>
      <c r="J61" s="246" t="s">
        <v>1496</v>
      </c>
      <c r="K61" s="246" t="s">
        <v>1497</v>
      </c>
      <c r="L61" s="13"/>
      <c r="M61" s="13"/>
      <c r="N61" s="147"/>
      <c r="O61" s="147"/>
      <c r="P61" s="147"/>
      <c r="Q61" s="147"/>
      <c r="R61" s="147"/>
      <c r="S61" s="147"/>
    </row>
    <row r="62" spans="3:20" s="30" customFormat="1" ht="15.65" customHeight="1" x14ac:dyDescent="0.3">
      <c r="C62" s="278" t="s">
        <v>1596</v>
      </c>
      <c r="D62" s="279">
        <f>D14</f>
        <v>5</v>
      </c>
      <c r="E62" s="279">
        <f t="shared" ref="E62:K62" si="9">E14</f>
        <v>30</v>
      </c>
      <c r="F62" s="279">
        <f t="shared" si="9"/>
        <v>50</v>
      </c>
      <c r="G62" s="279">
        <f t="shared" si="9"/>
        <v>70</v>
      </c>
      <c r="H62" s="279">
        <f t="shared" si="9"/>
        <v>100</v>
      </c>
      <c r="I62" s="279">
        <f t="shared" si="9"/>
        <v>140</v>
      </c>
      <c r="J62" s="279">
        <f t="shared" si="9"/>
        <v>160</v>
      </c>
      <c r="K62" s="279">
        <f t="shared" si="9"/>
        <v>200</v>
      </c>
      <c r="L62" s="13"/>
      <c r="M62" s="13"/>
      <c r="N62" s="147"/>
      <c r="O62" s="147"/>
      <c r="P62" s="147"/>
      <c r="Q62" s="147"/>
      <c r="R62" s="147"/>
      <c r="S62" s="147"/>
    </row>
    <row r="63" spans="3:20" s="30" customFormat="1" ht="15.65" customHeight="1" x14ac:dyDescent="0.3">
      <c r="C63" s="278" t="s">
        <v>1588</v>
      </c>
      <c r="D63" s="247">
        <f>IF(ISERROR(INDEX($I$53:$I$57,MATCH(D62,$D$53:$D$57,1))),"",INDEX($I$53:$I$57,MATCH(D62,$D$53:$D$57,1)))</f>
        <v>0</v>
      </c>
      <c r="E63" s="247">
        <f t="shared" ref="E63:K63" si="10">IF(ISERROR(INDEX($I$53:$I$57,MATCH(E62,$D$53:$D$57,1))),"",INDEX($I$53:$I$57,MATCH(E62,$D$53:$D$57,1)))</f>
        <v>0</v>
      </c>
      <c r="F63" s="247">
        <f t="shared" si="10"/>
        <v>0</v>
      </c>
      <c r="G63" s="247">
        <f t="shared" si="10"/>
        <v>0</v>
      </c>
      <c r="H63" s="247">
        <f t="shared" si="10"/>
        <v>0</v>
      </c>
      <c r="I63" s="247">
        <f t="shared" si="10"/>
        <v>0</v>
      </c>
      <c r="J63" s="247">
        <f t="shared" si="10"/>
        <v>0</v>
      </c>
      <c r="K63" s="247">
        <f t="shared" si="10"/>
        <v>0</v>
      </c>
      <c r="L63" s="13"/>
      <c r="M63" s="147"/>
      <c r="N63" s="147"/>
      <c r="O63" s="147"/>
      <c r="P63" s="147"/>
      <c r="Q63" s="147"/>
      <c r="R63" s="147"/>
    </row>
    <row r="64" spans="3:20" s="30" customFormat="1" ht="15.65" customHeight="1" thickBot="1" x14ac:dyDescent="0.35">
      <c r="C64" s="281" t="s">
        <v>35</v>
      </c>
      <c r="D64" s="248">
        <f>D62*D63</f>
        <v>0</v>
      </c>
      <c r="E64" s="248">
        <f t="shared" ref="E64:K64" si="11">E62*E63</f>
        <v>0</v>
      </c>
      <c r="F64" s="248">
        <f t="shared" si="11"/>
        <v>0</v>
      </c>
      <c r="G64" s="248">
        <f t="shared" si="11"/>
        <v>0</v>
      </c>
      <c r="H64" s="248">
        <f t="shared" si="11"/>
        <v>0</v>
      </c>
      <c r="I64" s="248">
        <f t="shared" si="11"/>
        <v>0</v>
      </c>
      <c r="J64" s="248">
        <f t="shared" si="11"/>
        <v>0</v>
      </c>
      <c r="K64" s="248">
        <f t="shared" si="11"/>
        <v>0</v>
      </c>
      <c r="L64" s="13"/>
      <c r="M64" s="147"/>
      <c r="N64" s="147"/>
      <c r="O64" s="147"/>
      <c r="P64" s="147"/>
      <c r="Q64" s="147"/>
      <c r="R64" s="147"/>
    </row>
    <row r="65" spans="2:19" s="30" customFormat="1" ht="15.65" customHeight="1" thickTop="1" x14ac:dyDescent="0.3">
      <c r="C65" s="275"/>
      <c r="D65" s="275"/>
      <c r="E65" s="275"/>
      <c r="F65" s="275"/>
      <c r="G65" s="275"/>
      <c r="H65" s="275"/>
      <c r="I65" s="275"/>
      <c r="J65" s="275"/>
      <c r="K65" s="275"/>
      <c r="L65" s="13"/>
      <c r="M65" s="147"/>
      <c r="N65" s="147"/>
      <c r="O65" s="147"/>
      <c r="P65" s="147"/>
      <c r="Q65" s="147"/>
      <c r="R65" s="147"/>
    </row>
    <row r="66" spans="2:19" s="30" customFormat="1" ht="15.65" customHeight="1" x14ac:dyDescent="0.3">
      <c r="C66" s="607" t="s">
        <v>1605</v>
      </c>
      <c r="D66" s="608"/>
      <c r="E66" s="608"/>
      <c r="F66" s="608"/>
      <c r="G66" s="275"/>
      <c r="H66" s="119" t="s">
        <v>62</v>
      </c>
      <c r="I66" s="116">
        <f>SUM(D64:K64)</f>
        <v>0</v>
      </c>
      <c r="J66" s="123"/>
      <c r="K66" s="123"/>
      <c r="L66" s="13"/>
      <c r="M66" s="147"/>
      <c r="N66" s="147"/>
      <c r="O66" s="147"/>
      <c r="P66" s="147"/>
      <c r="Q66" s="147"/>
      <c r="R66" s="147"/>
    </row>
    <row r="67" spans="2:19" s="30" customFormat="1" ht="15.65" customHeight="1" thickBot="1" x14ac:dyDescent="0.35">
      <c r="C67" s="627" t="s">
        <v>74</v>
      </c>
      <c r="D67" s="628"/>
      <c r="E67" s="629"/>
      <c r="F67" s="248">
        <f>NPV(0.05,D64:K64)</f>
        <v>0</v>
      </c>
      <c r="G67" s="38" t="s">
        <v>50</v>
      </c>
      <c r="H67" s="41"/>
      <c r="I67" s="41"/>
      <c r="J67" s="41"/>
      <c r="K67" s="41"/>
      <c r="L67" s="13"/>
      <c r="M67" s="147"/>
      <c r="N67" s="147"/>
      <c r="O67" s="147"/>
      <c r="P67" s="147"/>
      <c r="Q67" s="147"/>
      <c r="R67" s="147"/>
    </row>
    <row r="68" spans="2:19" s="30" customFormat="1" ht="15.65" customHeight="1" thickTop="1" x14ac:dyDescent="0.3">
      <c r="C68" s="36"/>
      <c r="D68" s="36"/>
      <c r="E68" s="36"/>
      <c r="F68" s="36"/>
      <c r="G68" s="36"/>
      <c r="H68" s="36"/>
      <c r="I68" s="36"/>
      <c r="J68" s="36"/>
      <c r="K68" s="36"/>
      <c r="L68" s="13"/>
      <c r="M68" s="147"/>
      <c r="N68" s="147"/>
      <c r="O68" s="147"/>
      <c r="P68" s="147"/>
      <c r="Q68" s="147"/>
      <c r="R68" s="147"/>
    </row>
    <row r="69" spans="2:19" s="30" customFormat="1" ht="15.65" customHeight="1" x14ac:dyDescent="0.3">
      <c r="C69" s="607" t="s">
        <v>1609</v>
      </c>
      <c r="D69" s="608"/>
      <c r="E69" s="608"/>
      <c r="F69" s="608"/>
      <c r="G69" s="275"/>
      <c r="H69" s="119" t="s">
        <v>62</v>
      </c>
      <c r="I69" s="116">
        <f>I42+I66</f>
        <v>0</v>
      </c>
      <c r="J69" s="36"/>
      <c r="K69" s="36"/>
      <c r="L69" s="13"/>
      <c r="M69" s="147"/>
      <c r="N69" s="147"/>
      <c r="O69" s="147"/>
      <c r="P69" s="147"/>
      <c r="Q69" s="147"/>
      <c r="R69" s="147"/>
    </row>
    <row r="70" spans="2:19" s="30" customFormat="1" ht="15.65" customHeight="1" thickBot="1" x14ac:dyDescent="0.35">
      <c r="C70" s="609" t="s">
        <v>74</v>
      </c>
      <c r="D70" s="610"/>
      <c r="E70" s="611"/>
      <c r="F70" s="95">
        <f>F43+F67</f>
        <v>0</v>
      </c>
      <c r="G70" s="38" t="s">
        <v>50</v>
      </c>
      <c r="H70" s="41"/>
      <c r="I70" s="41"/>
      <c r="J70" s="36"/>
      <c r="K70" s="36"/>
      <c r="L70" s="13"/>
      <c r="M70" s="147"/>
      <c r="N70" s="147"/>
      <c r="O70" s="147"/>
      <c r="P70" s="147"/>
      <c r="Q70" s="147"/>
      <c r="R70" s="147"/>
    </row>
    <row r="71" spans="2:19" s="30" customFormat="1" ht="15.65" customHeight="1" thickTop="1" thickBot="1" x14ac:dyDescent="0.35">
      <c r="C71" s="54"/>
      <c r="D71" s="54"/>
      <c r="E71" s="54"/>
      <c r="F71" s="54"/>
      <c r="G71" s="54"/>
      <c r="H71" s="54"/>
      <c r="I71" s="54"/>
      <c r="J71" s="54"/>
      <c r="K71" s="54"/>
      <c r="L71" s="13"/>
      <c r="M71" s="147"/>
      <c r="N71" s="147"/>
      <c r="O71" s="147"/>
      <c r="P71" s="147"/>
      <c r="Q71" s="147"/>
      <c r="R71" s="147"/>
    </row>
    <row r="72" spans="2:19" s="30" customFormat="1" ht="15.65" customHeight="1" x14ac:dyDescent="0.3">
      <c r="C72" s="36"/>
      <c r="D72" s="36"/>
      <c r="E72" s="36"/>
      <c r="F72" s="36"/>
      <c r="G72" s="36"/>
      <c r="H72" s="36"/>
      <c r="I72" s="36"/>
      <c r="J72" s="36"/>
      <c r="K72" s="36"/>
      <c r="L72" s="13"/>
      <c r="M72" s="147"/>
      <c r="N72" s="147"/>
      <c r="O72" s="147"/>
      <c r="P72" s="147"/>
      <c r="Q72" s="147"/>
      <c r="R72" s="147"/>
    </row>
    <row r="73" spans="2:19" s="30" customFormat="1" ht="15.65" customHeight="1" x14ac:dyDescent="0.3">
      <c r="B73" s="98" t="s">
        <v>1479</v>
      </c>
      <c r="C73" s="615" t="s">
        <v>72</v>
      </c>
      <c r="D73" s="616"/>
      <c r="E73" s="616"/>
      <c r="F73" s="616"/>
      <c r="G73" s="616"/>
      <c r="H73" s="616"/>
      <c r="I73" s="616"/>
      <c r="J73" s="303"/>
      <c r="K73" s="303"/>
      <c r="L73" s="13"/>
      <c r="M73" s="147"/>
      <c r="N73" s="147"/>
      <c r="O73" s="147"/>
      <c r="P73" s="147"/>
      <c r="Q73" s="147"/>
      <c r="R73" s="147"/>
    </row>
    <row r="74" spans="2:19" s="30" customFormat="1" ht="15.65" customHeight="1" x14ac:dyDescent="0.3">
      <c r="C74" s="41"/>
      <c r="D74" s="41"/>
      <c r="E74" s="41"/>
      <c r="F74" s="41"/>
      <c r="G74" s="41"/>
      <c r="H74" s="41"/>
      <c r="I74" s="41"/>
      <c r="J74" s="41"/>
      <c r="K74" s="41"/>
      <c r="L74" s="13"/>
      <c r="M74" s="147"/>
      <c r="N74" s="147"/>
      <c r="O74" s="147"/>
      <c r="P74" s="147"/>
      <c r="Q74" s="147"/>
      <c r="R74" s="147"/>
    </row>
    <row r="75" spans="2:19" s="30" customFormat="1" ht="15.65" customHeight="1" x14ac:dyDescent="0.3">
      <c r="C75" s="622" t="s">
        <v>1484</v>
      </c>
      <c r="D75" s="623"/>
      <c r="E75" s="240"/>
      <c r="F75" s="240" t="s">
        <v>1</v>
      </c>
      <c r="G75" s="240"/>
      <c r="H75" s="240"/>
      <c r="I75" s="241"/>
      <c r="J75" s="41"/>
      <c r="K75" s="41"/>
      <c r="L75" s="13"/>
      <c r="M75" s="147"/>
      <c r="N75" s="147"/>
      <c r="O75" s="147"/>
      <c r="P75" s="147"/>
      <c r="Q75" s="147"/>
      <c r="R75" s="147"/>
    </row>
    <row r="76" spans="2:19" s="30" customFormat="1" ht="15.65" customHeight="1" x14ac:dyDescent="0.3">
      <c r="C76" s="249" t="s">
        <v>1</v>
      </c>
      <c r="D76" s="44" t="s">
        <v>1</v>
      </c>
      <c r="E76" s="49"/>
      <c r="F76" s="49"/>
      <c r="G76" s="49"/>
      <c r="H76" s="49"/>
      <c r="I76" s="243"/>
      <c r="J76" s="41"/>
      <c r="K76" s="41"/>
      <c r="L76" s="13"/>
      <c r="M76" s="147"/>
      <c r="N76" s="147"/>
      <c r="O76" s="147"/>
      <c r="P76" s="147"/>
      <c r="Q76" s="147"/>
      <c r="R76" s="147"/>
    </row>
    <row r="77" spans="2:19" s="30" customFormat="1" ht="15.65" customHeight="1" x14ac:dyDescent="0.3">
      <c r="C77" s="250" t="s">
        <v>22</v>
      </c>
      <c r="D77" s="155" t="s">
        <v>23</v>
      </c>
      <c r="E77" s="49"/>
      <c r="F77" s="49"/>
      <c r="G77" s="49"/>
      <c r="H77" s="49"/>
      <c r="I77" s="243"/>
      <c r="J77" s="41"/>
      <c r="K77" s="41"/>
      <c r="L77" s="13"/>
      <c r="M77" s="147"/>
      <c r="N77" s="147"/>
      <c r="O77" s="147"/>
      <c r="P77" s="147"/>
      <c r="Q77" s="147"/>
      <c r="R77" s="147"/>
    </row>
    <row r="78" spans="2:19" s="30" customFormat="1" ht="15.65" customHeight="1" x14ac:dyDescent="0.3">
      <c r="C78" s="251" t="s">
        <v>71</v>
      </c>
      <c r="D78" s="659"/>
      <c r="E78" s="49" t="s">
        <v>1</v>
      </c>
      <c r="F78" s="49" t="s">
        <v>1</v>
      </c>
      <c r="G78" s="49"/>
      <c r="H78" s="49"/>
      <c r="I78" s="252" t="s">
        <v>23</v>
      </c>
      <c r="J78" s="41"/>
      <c r="K78" s="41"/>
      <c r="L78" s="13"/>
      <c r="M78" s="147"/>
      <c r="N78" s="147"/>
      <c r="O78" s="147"/>
      <c r="P78" s="147"/>
      <c r="Q78" s="147"/>
      <c r="R78" s="147"/>
    </row>
    <row r="79" spans="2:19" s="30" customFormat="1" ht="15.65" customHeight="1" x14ac:dyDescent="0.3">
      <c r="C79" s="242"/>
      <c r="D79" s="49"/>
      <c r="E79" s="49"/>
      <c r="F79" s="132" t="s">
        <v>1</v>
      </c>
      <c r="G79" s="132"/>
      <c r="H79" s="132" t="s">
        <v>1</v>
      </c>
      <c r="I79" s="252" t="s">
        <v>73</v>
      </c>
      <c r="J79" s="41"/>
      <c r="K79" s="41"/>
      <c r="L79" s="13"/>
      <c r="M79" s="147"/>
      <c r="N79" s="147"/>
      <c r="O79" s="147"/>
      <c r="P79" s="147"/>
      <c r="Q79" s="147"/>
      <c r="R79" s="147"/>
    </row>
    <row r="80" spans="2:19" s="30" customFormat="1" ht="15.65" customHeight="1" x14ac:dyDescent="0.3">
      <c r="C80" s="253" t="s">
        <v>24</v>
      </c>
      <c r="D80" s="254"/>
      <c r="E80" s="254"/>
      <c r="F80" s="617" t="s">
        <v>68</v>
      </c>
      <c r="G80" s="255"/>
      <c r="H80" s="255" t="s">
        <v>1</v>
      </c>
      <c r="I80" s="252" t="s">
        <v>25</v>
      </c>
      <c r="J80" s="41"/>
      <c r="K80" s="41"/>
      <c r="L80" s="13"/>
      <c r="M80" s="147"/>
      <c r="N80" s="147"/>
      <c r="O80" s="147"/>
      <c r="P80" s="147"/>
      <c r="Q80" s="147"/>
      <c r="R80" s="147"/>
      <c r="S80" s="147"/>
    </row>
    <row r="81" spans="3:20" s="30" customFormat="1" ht="15.65" customHeight="1" x14ac:dyDescent="0.3">
      <c r="C81" s="306"/>
      <c r="D81" s="619" t="s">
        <v>57</v>
      </c>
      <c r="E81" s="620"/>
      <c r="F81" s="618"/>
      <c r="G81" s="617" t="s">
        <v>71</v>
      </c>
      <c r="H81" s="617" t="s">
        <v>26</v>
      </c>
      <c r="I81" s="256" t="s">
        <v>27</v>
      </c>
      <c r="J81" s="41"/>
      <c r="K81" s="41"/>
      <c r="L81" s="13"/>
      <c r="M81" s="147"/>
      <c r="N81" s="147"/>
      <c r="O81" s="147"/>
      <c r="P81" s="147"/>
      <c r="Q81" s="147"/>
      <c r="R81" s="147"/>
      <c r="S81" s="147"/>
    </row>
    <row r="82" spans="3:20" s="30" customFormat="1" ht="15.65" customHeight="1" x14ac:dyDescent="0.3">
      <c r="C82" s="153" t="s">
        <v>28</v>
      </c>
      <c r="D82" s="257" t="s">
        <v>29</v>
      </c>
      <c r="E82" s="258" t="s">
        <v>30</v>
      </c>
      <c r="F82" s="259" t="s">
        <v>31</v>
      </c>
      <c r="G82" s="621"/>
      <c r="H82" s="621"/>
      <c r="I82" s="260" t="s">
        <v>32</v>
      </c>
      <c r="J82" s="41"/>
      <c r="K82" s="41"/>
      <c r="L82" s="13"/>
      <c r="M82" s="13"/>
      <c r="N82" s="147" t="s">
        <v>9</v>
      </c>
      <c r="O82" s="147" t="s">
        <v>9</v>
      </c>
      <c r="P82" s="147"/>
      <c r="Q82" s="147"/>
      <c r="R82" s="147"/>
      <c r="S82" s="147"/>
      <c r="T82" s="147"/>
    </row>
    <row r="83" spans="3:20" s="30" customFormat="1" ht="15.65" customHeight="1" x14ac:dyDescent="0.3">
      <c r="C83" s="261" t="s">
        <v>51</v>
      </c>
      <c r="D83" s="262">
        <v>1</v>
      </c>
      <c r="E83" s="118" t="s">
        <v>33</v>
      </c>
      <c r="F83" s="263" t="str">
        <f>IF(+E83&lt;&gt;0,E83,"&gt;")</f>
        <v>&gt;</v>
      </c>
      <c r="G83" s="660">
        <f>+$D$78</f>
        <v>0</v>
      </c>
      <c r="H83" s="100"/>
      <c r="I83" s="282">
        <f>IF(N83=2,"",+$D$78*(1-H83))</f>
        <v>0</v>
      </c>
      <c r="J83" s="41"/>
      <c r="K83" s="41"/>
      <c r="L83" s="13"/>
      <c r="M83" s="13"/>
      <c r="N83" s="266">
        <f>IF(AND(D83&lt;&gt;" ",E83="&gt;"),0,IF(AND(D83=" ",E83="&gt;"),2,1))</f>
        <v>0</v>
      </c>
      <c r="O83" s="266">
        <v>0</v>
      </c>
      <c r="P83" s="147"/>
      <c r="Q83" s="147"/>
      <c r="R83" s="147"/>
      <c r="S83" s="147"/>
    </row>
    <row r="84" spans="3:20" s="30" customFormat="1" ht="15.65" customHeight="1" x14ac:dyDescent="0.3">
      <c r="C84" s="267" t="s">
        <v>52</v>
      </c>
      <c r="D84" s="262" t="str">
        <f t="shared" ref="D84:D87" si="12">IF(ISERROR(+E83+1)," ",E83+1)</f>
        <v xml:space="preserve"> </v>
      </c>
      <c r="E84" s="118" t="s">
        <v>33</v>
      </c>
      <c r="F84" s="263" t="str">
        <f>IF(N84=2,"",IF(+E84&lt;&gt;0,E84,"&gt;"))</f>
        <v/>
      </c>
      <c r="G84" s="660" t="str">
        <f>IF(N84=2," ",+$D$78)</f>
        <v xml:space="preserve"> </v>
      </c>
      <c r="H84" s="100"/>
      <c r="I84" s="282" t="str">
        <f>IF(N84=2,"",+$D$78*(1-H84))</f>
        <v/>
      </c>
      <c r="J84" s="41"/>
      <c r="K84" s="41"/>
      <c r="L84" s="13"/>
      <c r="M84" s="13"/>
      <c r="N84" s="266">
        <f>IF(AND(D84&lt;&gt;" ",E84="&gt;"),0,IF(AND(D84=" ",E84="&gt;"),2,1))</f>
        <v>2</v>
      </c>
      <c r="O84" s="266">
        <f>IF(N84&lt;&gt;2,IF(I84&gt;I83,1,0),0)</f>
        <v>0</v>
      </c>
      <c r="P84" s="147"/>
      <c r="Q84" s="147"/>
      <c r="R84" s="147"/>
      <c r="S84" s="147"/>
    </row>
    <row r="85" spans="3:20" s="30" customFormat="1" ht="15.65" customHeight="1" x14ac:dyDescent="0.3">
      <c r="C85" s="268" t="s">
        <v>53</v>
      </c>
      <c r="D85" s="262" t="str">
        <f t="shared" si="12"/>
        <v xml:space="preserve"> </v>
      </c>
      <c r="E85" s="118" t="s">
        <v>33</v>
      </c>
      <c r="F85" s="263" t="str">
        <f>IF(N85=2,"",IF(+E85&lt;&gt;0,E85,"&gt;"))</f>
        <v/>
      </c>
      <c r="G85" s="660" t="str">
        <f>IF(N85=2," ",+$D$78)</f>
        <v xml:space="preserve"> </v>
      </c>
      <c r="H85" s="100"/>
      <c r="I85" s="282" t="str">
        <f>IF(N85=2,"",+$D$78*(1-H85))</f>
        <v/>
      </c>
      <c r="J85" s="41"/>
      <c r="K85" s="41"/>
      <c r="L85" s="13"/>
      <c r="M85" s="13"/>
      <c r="N85" s="266">
        <f>IF(AND(D85&lt;&gt;" ",E85="&gt;"),0,IF(AND(D85=" ",E85="&gt;"),2,1))</f>
        <v>2</v>
      </c>
      <c r="O85" s="266">
        <f>IF(N85&lt;&gt;2,IF(I85&gt;I84,1,0),0)</f>
        <v>0</v>
      </c>
      <c r="P85" s="147"/>
      <c r="Q85" s="147"/>
      <c r="R85" s="147"/>
      <c r="S85" s="147"/>
    </row>
    <row r="86" spans="3:20" s="30" customFormat="1" ht="15.65" customHeight="1" x14ac:dyDescent="0.3">
      <c r="C86" s="268" t="s">
        <v>54</v>
      </c>
      <c r="D86" s="262" t="str">
        <f t="shared" si="12"/>
        <v xml:space="preserve"> </v>
      </c>
      <c r="E86" s="118" t="s">
        <v>33</v>
      </c>
      <c r="F86" s="263" t="str">
        <f>IF(N86=2,"",IF(+E86&lt;&gt;0,E86,"&gt;"))</f>
        <v/>
      </c>
      <c r="G86" s="660" t="str">
        <f>IF(N86=2," ",+$D$78)</f>
        <v xml:space="preserve"> </v>
      </c>
      <c r="H86" s="100"/>
      <c r="I86" s="282" t="str">
        <f>IF(N86=2,"",+$D$78*(1-H86))</f>
        <v/>
      </c>
      <c r="J86" s="41"/>
      <c r="K86" s="41"/>
      <c r="L86" s="13"/>
      <c r="M86" s="13"/>
      <c r="N86" s="266">
        <f>IF(AND(D86&lt;&gt;" ",E86="&gt;"),0,IF(AND(D86=" ",E86="&gt;"),2,1))</f>
        <v>2</v>
      </c>
      <c r="O86" s="266">
        <f>IF(N86&lt;&gt;2,IF(I86&gt;I85,1,0),0)</f>
        <v>0</v>
      </c>
      <c r="P86" s="147"/>
      <c r="Q86" s="147"/>
      <c r="R86" s="147"/>
      <c r="S86" s="147"/>
    </row>
    <row r="87" spans="3:20" s="30" customFormat="1" ht="15.65" customHeight="1" x14ac:dyDescent="0.3">
      <c r="C87" s="261" t="s">
        <v>55</v>
      </c>
      <c r="D87" s="262" t="str">
        <f t="shared" si="12"/>
        <v xml:space="preserve"> </v>
      </c>
      <c r="E87" s="269" t="s">
        <v>33</v>
      </c>
      <c r="F87" s="263" t="str">
        <f>IF(N87=2,"",IF(+E87&lt;&gt;0,E87,"&gt;"))</f>
        <v/>
      </c>
      <c r="G87" s="660" t="str">
        <f>IF(N87=2," ",+$D$78)</f>
        <v xml:space="preserve"> </v>
      </c>
      <c r="H87" s="100"/>
      <c r="I87" s="282" t="str">
        <f>IF(N87=2,"",+$D$78*(1-H87))</f>
        <v/>
      </c>
      <c r="J87" s="41"/>
      <c r="K87" s="41"/>
      <c r="L87" s="13"/>
      <c r="M87" s="13"/>
      <c r="N87" s="266">
        <f>IF(AND(D87&lt;&gt;" ",E87="&gt;"),0,IF(AND(D87=" ",E87="&gt;"),2,1))</f>
        <v>2</v>
      </c>
      <c r="O87" s="266">
        <f>IF(N87&lt;&gt;2,IF(I87&gt;I86,1,0),0)</f>
        <v>0</v>
      </c>
      <c r="P87" s="147"/>
      <c r="Q87" s="147"/>
      <c r="R87" s="147"/>
      <c r="S87" s="147"/>
    </row>
    <row r="88" spans="3:20" s="30" customFormat="1" ht="15.65" customHeight="1" x14ac:dyDescent="0.3">
      <c r="C88" s="601" t="s">
        <v>34</v>
      </c>
      <c r="D88" s="602"/>
      <c r="E88" s="602"/>
      <c r="F88" s="602"/>
      <c r="G88" s="603"/>
      <c r="H88" s="270"/>
      <c r="I88" s="271" t="str">
        <f>IF(O88=0,"OK","Fout !")</f>
        <v>OK</v>
      </c>
      <c r="J88" s="41"/>
      <c r="K88" s="41"/>
      <c r="L88" s="13"/>
      <c r="M88" s="13"/>
      <c r="N88" s="272"/>
      <c r="O88" s="266">
        <f>SUM(O83:O87)</f>
        <v>0</v>
      </c>
      <c r="P88" s="273"/>
      <c r="Q88" s="147"/>
      <c r="R88" s="147"/>
      <c r="S88" s="147"/>
    </row>
    <row r="89" spans="3:20" s="30" customFormat="1" ht="15.65" customHeight="1" x14ac:dyDescent="0.3">
      <c r="C89" s="604"/>
      <c r="D89" s="605"/>
      <c r="E89" s="605"/>
      <c r="F89" s="605"/>
      <c r="G89" s="606"/>
      <c r="H89" s="270"/>
      <c r="I89" s="270"/>
      <c r="J89" s="270"/>
      <c r="K89" s="270"/>
      <c r="L89" s="13"/>
      <c r="M89" s="13"/>
      <c r="N89" s="272"/>
      <c r="O89" s="266"/>
      <c r="P89" s="273"/>
      <c r="Q89" s="147"/>
      <c r="R89" s="147"/>
      <c r="S89" s="147"/>
    </row>
    <row r="90" spans="3:20" s="30" customFormat="1" ht="15.65" customHeight="1" x14ac:dyDescent="0.3">
      <c r="C90" s="274"/>
      <c r="D90" s="275"/>
      <c r="E90" s="275"/>
      <c r="F90" s="275"/>
      <c r="G90" s="275"/>
      <c r="H90" s="276"/>
      <c r="I90" s="276"/>
      <c r="J90" s="276"/>
      <c r="K90" s="276"/>
      <c r="L90" s="13"/>
      <c r="M90" s="13"/>
      <c r="N90" s="272"/>
      <c r="O90" s="266"/>
      <c r="P90" s="273"/>
      <c r="Q90" s="147"/>
      <c r="R90" s="147"/>
      <c r="S90" s="147"/>
    </row>
    <row r="91" spans="3:20" s="30" customFormat="1" ht="15.65" customHeight="1" x14ac:dyDescent="0.3">
      <c r="C91" s="277" t="s">
        <v>45</v>
      </c>
      <c r="D91" s="244" t="s">
        <v>12</v>
      </c>
      <c r="E91" s="245" t="s">
        <v>13</v>
      </c>
      <c r="F91" s="245" t="s">
        <v>14</v>
      </c>
      <c r="G91" s="245" t="s">
        <v>15</v>
      </c>
      <c r="H91" s="245" t="s">
        <v>1494</v>
      </c>
      <c r="I91" s="246" t="s">
        <v>1495</v>
      </c>
      <c r="J91" s="246" t="s">
        <v>1496</v>
      </c>
      <c r="K91" s="246" t="s">
        <v>1497</v>
      </c>
      <c r="L91" s="13"/>
      <c r="M91" s="13"/>
      <c r="N91" s="147"/>
      <c r="O91" s="147"/>
      <c r="P91" s="147"/>
      <c r="Q91" s="147"/>
      <c r="R91" s="147"/>
      <c r="S91" s="147"/>
    </row>
    <row r="92" spans="3:20" s="30" customFormat="1" ht="15.65" customHeight="1" x14ac:dyDescent="0.3">
      <c r="C92" s="278" t="s">
        <v>69</v>
      </c>
      <c r="D92" s="279">
        <f t="shared" ref="D92:K92" si="13">D15</f>
        <v>15000000</v>
      </c>
      <c r="E92" s="279">
        <f t="shared" si="13"/>
        <v>30000000</v>
      </c>
      <c r="F92" s="279">
        <f t="shared" si="13"/>
        <v>50000000</v>
      </c>
      <c r="G92" s="279">
        <f t="shared" si="13"/>
        <v>75000000</v>
      </c>
      <c r="H92" s="279">
        <f t="shared" si="13"/>
        <v>125000000</v>
      </c>
      <c r="I92" s="279">
        <f t="shared" si="13"/>
        <v>175000000</v>
      </c>
      <c r="J92" s="279">
        <f t="shared" si="13"/>
        <v>225000000</v>
      </c>
      <c r="K92" s="279">
        <f t="shared" si="13"/>
        <v>250000000</v>
      </c>
      <c r="L92" s="13"/>
      <c r="M92" s="13"/>
      <c r="N92" s="147"/>
      <c r="O92" s="147"/>
      <c r="P92" s="147"/>
      <c r="Q92" s="147"/>
      <c r="R92" s="147"/>
      <c r="S92" s="147"/>
    </row>
    <row r="93" spans="3:20" s="30" customFormat="1" ht="15.65" customHeight="1" x14ac:dyDescent="0.3">
      <c r="C93" s="278" t="s">
        <v>70</v>
      </c>
      <c r="D93" s="283">
        <f>IF(ISERROR(INDEX($I$83:$I$87,MATCH(D92,$D$83:$D$87,1))),"",INDEX($I$83:$I$87,MATCH(D92,$D$83:$D$87,1)))</f>
        <v>0</v>
      </c>
      <c r="E93" s="283">
        <f t="shared" ref="E93:K93" si="14">IF(ISERROR(INDEX($I$83:$I$87,MATCH(E92,$D$83:$D$87,1))),"",INDEX($I$83:$I$87,MATCH(E92,$D$83:$D$87,1)))</f>
        <v>0</v>
      </c>
      <c r="F93" s="283">
        <f t="shared" si="14"/>
        <v>0</v>
      </c>
      <c r="G93" s="283">
        <f t="shared" si="14"/>
        <v>0</v>
      </c>
      <c r="H93" s="283">
        <f t="shared" si="14"/>
        <v>0</v>
      </c>
      <c r="I93" s="283">
        <f t="shared" si="14"/>
        <v>0</v>
      </c>
      <c r="J93" s="283">
        <f t="shared" si="14"/>
        <v>0</v>
      </c>
      <c r="K93" s="283">
        <f t="shared" si="14"/>
        <v>0</v>
      </c>
      <c r="L93" s="13"/>
      <c r="M93" s="147"/>
      <c r="N93" s="147"/>
      <c r="O93" s="147"/>
      <c r="P93" s="147"/>
      <c r="Q93" s="147"/>
      <c r="R93" s="147"/>
    </row>
    <row r="94" spans="3:20" s="30" customFormat="1" ht="15.65" customHeight="1" thickBot="1" x14ac:dyDescent="0.35">
      <c r="C94" s="281" t="s">
        <v>35</v>
      </c>
      <c r="D94" s="248">
        <f>D92*D93</f>
        <v>0</v>
      </c>
      <c r="E94" s="248">
        <f t="shared" ref="E94:K94" si="15">E92*E93</f>
        <v>0</v>
      </c>
      <c r="F94" s="248">
        <f t="shared" si="15"/>
        <v>0</v>
      </c>
      <c r="G94" s="248">
        <f t="shared" si="15"/>
        <v>0</v>
      </c>
      <c r="H94" s="248">
        <f t="shared" si="15"/>
        <v>0</v>
      </c>
      <c r="I94" s="248">
        <f t="shared" si="15"/>
        <v>0</v>
      </c>
      <c r="J94" s="248">
        <f t="shared" si="15"/>
        <v>0</v>
      </c>
      <c r="K94" s="248">
        <f t="shared" si="15"/>
        <v>0</v>
      </c>
      <c r="L94" s="13"/>
      <c r="M94" s="147"/>
      <c r="N94" s="147"/>
      <c r="O94" s="147"/>
      <c r="P94" s="147"/>
      <c r="Q94" s="147"/>
      <c r="R94" s="147"/>
    </row>
    <row r="95" spans="3:20" s="30" customFormat="1" ht="15.65" customHeight="1" thickTop="1" x14ac:dyDescent="0.3">
      <c r="C95" s="275"/>
      <c r="D95" s="275"/>
      <c r="E95" s="275"/>
      <c r="F95" s="275"/>
      <c r="G95" s="275"/>
      <c r="H95" s="275"/>
      <c r="I95" s="275"/>
      <c r="J95" s="275"/>
      <c r="K95" s="275"/>
      <c r="L95" s="13"/>
      <c r="M95" s="147"/>
      <c r="N95" s="147"/>
      <c r="O95" s="147"/>
      <c r="P95" s="147"/>
      <c r="Q95" s="147"/>
      <c r="R95" s="147"/>
    </row>
    <row r="96" spans="3:20" s="30" customFormat="1" ht="15.65" customHeight="1" x14ac:dyDescent="0.3">
      <c r="C96" s="612" t="s">
        <v>1610</v>
      </c>
      <c r="D96" s="613"/>
      <c r="E96" s="613"/>
      <c r="F96" s="614"/>
      <c r="G96" s="275"/>
      <c r="H96" s="119" t="s">
        <v>62</v>
      </c>
      <c r="I96" s="116">
        <f>SUM(D94:K94)</f>
        <v>0</v>
      </c>
      <c r="J96" s="123"/>
      <c r="K96" s="123"/>
      <c r="L96" s="13"/>
      <c r="M96" s="147"/>
      <c r="N96" s="147"/>
      <c r="O96" s="147"/>
      <c r="P96" s="147"/>
      <c r="Q96" s="147"/>
      <c r="R96" s="147"/>
    </row>
    <row r="97" spans="2:18" s="30" customFormat="1" ht="15.65" customHeight="1" thickBot="1" x14ac:dyDescent="0.35">
      <c r="C97" s="609" t="s">
        <v>74</v>
      </c>
      <c r="D97" s="610"/>
      <c r="E97" s="611"/>
      <c r="F97" s="95">
        <f>NPV(0.05,D94:K94)</f>
        <v>0</v>
      </c>
      <c r="G97" s="38" t="s">
        <v>50</v>
      </c>
      <c r="H97" s="41"/>
      <c r="I97" s="41"/>
      <c r="J97" s="41"/>
      <c r="K97" s="41"/>
      <c r="L97" s="13"/>
      <c r="M97" s="147"/>
      <c r="N97" s="147"/>
      <c r="O97" s="147"/>
      <c r="P97" s="147"/>
      <c r="Q97" s="147"/>
      <c r="R97" s="147"/>
    </row>
    <row r="98" spans="2:18" s="30" customFormat="1" ht="15.65" customHeight="1" thickTop="1" thickBot="1" x14ac:dyDescent="0.35">
      <c r="C98" s="54"/>
      <c r="D98" s="54"/>
      <c r="E98" s="54"/>
      <c r="F98" s="54"/>
      <c r="G98" s="54"/>
      <c r="H98" s="54"/>
      <c r="I98" s="54"/>
      <c r="J98" s="54"/>
      <c r="K98" s="54"/>
      <c r="L98" s="13"/>
      <c r="M98" s="147"/>
      <c r="N98" s="147"/>
      <c r="O98" s="147"/>
      <c r="P98" s="147"/>
      <c r="Q98" s="147"/>
      <c r="R98" s="147"/>
    </row>
    <row r="99" spans="2:18" s="30" customFormat="1" ht="15.65" customHeight="1" x14ac:dyDescent="0.3">
      <c r="C99" s="36"/>
      <c r="D99" s="36"/>
      <c r="E99" s="36"/>
      <c r="F99" s="36"/>
      <c r="G99" s="36"/>
      <c r="H99" s="36"/>
      <c r="I99" s="36"/>
      <c r="J99" s="36"/>
      <c r="K99" s="36"/>
      <c r="L99" s="13"/>
      <c r="M99" s="147"/>
      <c r="N99" s="147"/>
      <c r="O99" s="147"/>
      <c r="P99" s="147"/>
      <c r="Q99" s="147"/>
      <c r="R99" s="147"/>
    </row>
    <row r="100" spans="2:18" s="287" customFormat="1" ht="19.5" x14ac:dyDescent="0.2">
      <c r="B100" s="98" t="s">
        <v>1480</v>
      </c>
      <c r="C100" s="284" t="s">
        <v>44</v>
      </c>
      <c r="D100" s="285"/>
      <c r="E100" s="285"/>
      <c r="F100" s="285"/>
      <c r="G100" s="285"/>
      <c r="H100" s="285"/>
      <c r="I100" s="285"/>
      <c r="J100" s="285"/>
      <c r="K100" s="285"/>
      <c r="L100" s="286"/>
      <c r="M100" s="147"/>
      <c r="N100" s="147"/>
      <c r="O100" s="147"/>
      <c r="P100" s="147"/>
      <c r="Q100" s="147"/>
      <c r="R100" s="147"/>
    </row>
    <row r="101" spans="2:18" s="287" customFormat="1" ht="13.5" x14ac:dyDescent="0.3">
      <c r="C101" s="288" t="s">
        <v>1</v>
      </c>
      <c r="D101" s="288" t="s">
        <v>1</v>
      </c>
      <c r="E101" s="288"/>
      <c r="F101" s="288"/>
      <c r="G101" s="288"/>
      <c r="H101" s="288"/>
      <c r="I101" s="288"/>
      <c r="J101" s="288"/>
      <c r="K101" s="288"/>
      <c r="L101" s="288"/>
      <c r="M101" s="147"/>
      <c r="N101" s="147"/>
      <c r="O101" s="147"/>
      <c r="P101" s="147"/>
      <c r="Q101" s="147"/>
      <c r="R101" s="147"/>
    </row>
    <row r="102" spans="2:18" s="287" customFormat="1" ht="13.5" x14ac:dyDescent="0.3">
      <c r="C102" s="289" t="s">
        <v>21</v>
      </c>
      <c r="D102" s="290" t="s">
        <v>47</v>
      </c>
      <c r="E102" s="288"/>
      <c r="F102" s="288"/>
      <c r="G102" s="291" t="s">
        <v>1</v>
      </c>
      <c r="H102" s="292"/>
      <c r="I102" s="288"/>
      <c r="J102" s="288"/>
      <c r="K102" s="288"/>
      <c r="L102" s="288"/>
      <c r="M102" s="147"/>
      <c r="N102" s="147"/>
      <c r="O102" s="147"/>
      <c r="P102" s="147"/>
      <c r="Q102" s="147"/>
      <c r="R102" s="147"/>
    </row>
    <row r="103" spans="2:18" s="287" customFormat="1" ht="14" thickBot="1" x14ac:dyDescent="0.35">
      <c r="C103" s="293" t="s">
        <v>75</v>
      </c>
      <c r="D103" s="104"/>
      <c r="E103" s="288"/>
      <c r="F103" s="288"/>
      <c r="G103" s="291"/>
      <c r="H103" s="288"/>
      <c r="I103" s="288"/>
      <c r="J103" s="288"/>
      <c r="K103" s="288"/>
      <c r="L103" s="288"/>
      <c r="M103" s="294"/>
      <c r="N103" s="147"/>
      <c r="O103" s="147"/>
      <c r="P103" s="147"/>
      <c r="Q103" s="147"/>
      <c r="R103" s="147"/>
    </row>
    <row r="104" spans="2:18" s="287" customFormat="1" ht="14" thickTop="1" x14ac:dyDescent="0.3">
      <c r="C104" s="288"/>
      <c r="D104" s="288"/>
      <c r="E104" s="288"/>
      <c r="F104" s="288"/>
      <c r="G104" s="295"/>
      <c r="H104" s="288"/>
      <c r="I104" s="288"/>
      <c r="J104" s="288"/>
      <c r="K104" s="288"/>
      <c r="L104" s="288"/>
      <c r="M104" s="296"/>
      <c r="N104" s="147"/>
      <c r="O104" s="147"/>
      <c r="P104" s="147"/>
      <c r="Q104" s="147"/>
      <c r="R104" s="147"/>
    </row>
    <row r="105" spans="2:18" s="287" customFormat="1" ht="13.5" x14ac:dyDescent="0.3">
      <c r="C105" s="277" t="s">
        <v>1483</v>
      </c>
      <c r="D105" s="245" t="s">
        <v>12</v>
      </c>
      <c r="E105" s="245" t="s">
        <v>13</v>
      </c>
      <c r="F105" s="245" t="s">
        <v>37</v>
      </c>
      <c r="G105" s="245" t="s">
        <v>15</v>
      </c>
      <c r="H105" s="297" t="s">
        <v>1494</v>
      </c>
      <c r="I105" s="297" t="s">
        <v>1495</v>
      </c>
      <c r="J105" s="297" t="s">
        <v>1496</v>
      </c>
      <c r="K105" s="297" t="s">
        <v>1497</v>
      </c>
      <c r="L105" s="288"/>
      <c r="M105" s="272"/>
      <c r="N105" s="147"/>
      <c r="O105" s="147"/>
      <c r="P105" s="147"/>
      <c r="Q105" s="147"/>
      <c r="R105" s="147"/>
    </row>
    <row r="106" spans="2:18" s="287" customFormat="1" ht="13.5" x14ac:dyDescent="0.3">
      <c r="C106" s="298" t="s">
        <v>20</v>
      </c>
      <c r="D106" s="105"/>
      <c r="E106" s="105"/>
      <c r="F106" s="105"/>
      <c r="G106" s="105"/>
      <c r="H106" s="105"/>
      <c r="I106" s="105"/>
      <c r="J106" s="105"/>
      <c r="K106" s="105"/>
      <c r="L106" s="288"/>
      <c r="M106" s="272"/>
      <c r="N106" s="147"/>
      <c r="O106" s="147"/>
      <c r="P106" s="147"/>
      <c r="Q106" s="147"/>
      <c r="R106" s="147"/>
    </row>
    <row r="107" spans="2:18" s="287" customFormat="1" ht="14" thickBot="1" x14ac:dyDescent="0.35">
      <c r="C107" s="298" t="s">
        <v>38</v>
      </c>
      <c r="D107" s="248">
        <f>$D$103*(1-D106)</f>
        <v>0</v>
      </c>
      <c r="E107" s="248">
        <f t="shared" ref="E107:K107" si="16">$D$103*(1-E106)</f>
        <v>0</v>
      </c>
      <c r="F107" s="248">
        <f t="shared" si="16"/>
        <v>0</v>
      </c>
      <c r="G107" s="248">
        <f t="shared" si="16"/>
        <v>0</v>
      </c>
      <c r="H107" s="248">
        <f t="shared" si="16"/>
        <v>0</v>
      </c>
      <c r="I107" s="248">
        <f t="shared" si="16"/>
        <v>0</v>
      </c>
      <c r="J107" s="248">
        <f t="shared" si="16"/>
        <v>0</v>
      </c>
      <c r="K107" s="248">
        <f t="shared" si="16"/>
        <v>0</v>
      </c>
      <c r="L107" s="288"/>
      <c r="M107" s="272"/>
      <c r="N107" s="147"/>
      <c r="O107" s="147"/>
      <c r="P107" s="147"/>
      <c r="Q107" s="147"/>
      <c r="R107" s="147"/>
    </row>
    <row r="108" spans="2:18" s="287" customFormat="1" ht="14" thickTop="1" x14ac:dyDescent="0.3">
      <c r="C108" s="288"/>
      <c r="D108" s="288"/>
      <c r="E108" s="288"/>
      <c r="F108" s="288"/>
      <c r="G108" s="288"/>
      <c r="H108" s="288"/>
      <c r="I108" s="288"/>
      <c r="J108" s="288"/>
      <c r="K108" s="288"/>
      <c r="L108" s="288"/>
      <c r="M108" s="147"/>
      <c r="N108" s="147"/>
      <c r="O108" s="147"/>
      <c r="P108" s="147"/>
      <c r="Q108" s="147"/>
      <c r="R108" s="147"/>
    </row>
    <row r="109" spans="2:18" s="287" customFormat="1" ht="14.5" customHeight="1" x14ac:dyDescent="0.3">
      <c r="C109" s="612" t="s">
        <v>1611</v>
      </c>
      <c r="D109" s="613"/>
      <c r="E109" s="613"/>
      <c r="F109" s="614"/>
      <c r="G109" s="299"/>
      <c r="H109" s="119" t="s">
        <v>62</v>
      </c>
      <c r="I109" s="116">
        <f>SUM(D107:K107)</f>
        <v>0</v>
      </c>
      <c r="J109" s="123"/>
      <c r="K109" s="123"/>
      <c r="L109" s="299"/>
      <c r="M109" s="272"/>
      <c r="N109" s="147"/>
      <c r="O109" s="147"/>
      <c r="P109" s="147"/>
      <c r="Q109" s="147"/>
      <c r="R109" s="147"/>
    </row>
    <row r="110" spans="2:18" s="287" customFormat="1" ht="15.5" thickBot="1" x14ac:dyDescent="0.35">
      <c r="C110" s="609" t="s">
        <v>74</v>
      </c>
      <c r="D110" s="610"/>
      <c r="E110" s="611"/>
      <c r="F110" s="95">
        <f>NPV(0.05,D107:K107)</f>
        <v>0</v>
      </c>
      <c r="G110" s="38" t="s">
        <v>50</v>
      </c>
      <c r="H110" s="299"/>
      <c r="I110" s="117"/>
      <c r="J110" s="117"/>
      <c r="K110" s="117"/>
      <c r="L110" s="299"/>
      <c r="M110" s="272"/>
      <c r="N110" s="147"/>
      <c r="O110" s="147"/>
      <c r="P110" s="147"/>
      <c r="Q110" s="147"/>
      <c r="R110" s="147"/>
    </row>
    <row r="111" spans="2:18" s="287" customFormat="1" ht="16.5" customHeight="1" thickTop="1" thickBot="1" x14ac:dyDescent="0.35">
      <c r="C111" s="300"/>
      <c r="D111" s="300"/>
      <c r="E111" s="300"/>
      <c r="F111" s="301"/>
      <c r="G111" s="301"/>
      <c r="H111" s="301"/>
      <c r="I111" s="301"/>
      <c r="J111" s="301"/>
      <c r="K111" s="301"/>
      <c r="L111" s="302"/>
      <c r="M111" s="272"/>
      <c r="N111" s="147"/>
      <c r="O111" s="147"/>
      <c r="P111" s="147"/>
      <c r="Q111" s="147"/>
      <c r="R111" s="147"/>
    </row>
    <row r="112" spans="2:18" s="30" customFormat="1" ht="15.65" customHeight="1" x14ac:dyDescent="0.3">
      <c r="C112" s="36"/>
      <c r="D112" s="36"/>
      <c r="E112" s="36"/>
      <c r="F112" s="36"/>
      <c r="G112" s="36"/>
      <c r="H112" s="36"/>
      <c r="I112" s="36"/>
      <c r="J112" s="36"/>
      <c r="K112" s="36"/>
      <c r="L112" s="13"/>
      <c r="M112" s="147"/>
      <c r="N112" s="147"/>
      <c r="O112" s="147"/>
      <c r="P112" s="147"/>
      <c r="Q112" s="147"/>
      <c r="R112" s="147"/>
    </row>
    <row r="113" spans="3:18" s="30" customFormat="1" ht="15.65" customHeight="1" x14ac:dyDescent="0.3">
      <c r="C113" s="36"/>
      <c r="D113" s="36"/>
      <c r="E113" s="36"/>
      <c r="F113" s="36"/>
      <c r="G113" s="36"/>
      <c r="H113" s="36"/>
      <c r="I113" s="36"/>
      <c r="J113" s="36"/>
      <c r="K113" s="36"/>
      <c r="L113" s="13"/>
      <c r="M113" s="147"/>
      <c r="N113" s="147"/>
      <c r="O113" s="147"/>
      <c r="P113" s="147"/>
      <c r="Q113" s="147"/>
      <c r="R113" s="147"/>
    </row>
    <row r="114" spans="3:18" s="30" customFormat="1" ht="15.65" customHeight="1" x14ac:dyDescent="0.3">
      <c r="C114" s="36"/>
      <c r="D114" s="36"/>
      <c r="E114" s="36"/>
      <c r="F114" s="36"/>
      <c r="G114" s="36"/>
      <c r="H114" s="36"/>
      <c r="I114" s="36"/>
      <c r="J114" s="36"/>
      <c r="K114" s="36"/>
      <c r="L114" s="13"/>
      <c r="M114" s="147"/>
      <c r="N114" s="147"/>
      <c r="O114" s="147"/>
      <c r="P114" s="147"/>
      <c r="Q114" s="147"/>
      <c r="R114" s="147"/>
    </row>
    <row r="115" spans="3:18" s="30" customFormat="1" ht="15.65" customHeight="1" x14ac:dyDescent="0.3">
      <c r="C115" s="36"/>
      <c r="D115" s="36"/>
      <c r="E115" s="36"/>
      <c r="F115" s="36"/>
      <c r="G115" s="36"/>
      <c r="H115" s="36"/>
      <c r="I115" s="36"/>
      <c r="J115" s="36"/>
      <c r="K115" s="36"/>
      <c r="L115" s="13"/>
      <c r="M115" s="147"/>
      <c r="N115" s="147"/>
      <c r="O115" s="147"/>
      <c r="P115" s="147"/>
      <c r="Q115" s="147"/>
      <c r="R115" s="147"/>
    </row>
    <row r="116" spans="3:18" s="30" customFormat="1" ht="15.65" customHeight="1" x14ac:dyDescent="0.3">
      <c r="C116" s="36"/>
      <c r="D116" s="36"/>
      <c r="E116" s="36"/>
      <c r="F116" s="36"/>
      <c r="G116" s="36"/>
      <c r="H116" s="36"/>
      <c r="I116" s="36"/>
      <c r="J116" s="36"/>
      <c r="K116" s="36"/>
      <c r="L116" s="13"/>
      <c r="M116" s="147"/>
      <c r="N116" s="147"/>
      <c r="O116" s="147"/>
      <c r="P116" s="147"/>
      <c r="Q116" s="147"/>
      <c r="R116" s="147"/>
    </row>
    <row r="117" spans="3:18" s="30" customFormat="1" ht="15.65" customHeight="1" x14ac:dyDescent="0.3">
      <c r="C117" s="36"/>
      <c r="D117" s="36"/>
      <c r="E117" s="36"/>
      <c r="F117" s="36"/>
      <c r="G117" s="36"/>
      <c r="H117" s="36"/>
      <c r="I117" s="36"/>
      <c r="J117" s="36"/>
      <c r="K117" s="36"/>
      <c r="L117" s="13"/>
      <c r="M117" s="147"/>
      <c r="N117" s="147"/>
      <c r="O117" s="147"/>
      <c r="P117" s="147"/>
      <c r="Q117" s="147"/>
      <c r="R117" s="147"/>
    </row>
    <row r="118" spans="3:18" ht="15.65" customHeight="1" x14ac:dyDescent="0.3"/>
  </sheetData>
  <sheetProtection algorithmName="SHA-512" hashValue="y45+knCzqeHNZsSSKV5/Xdev88Nqj8m7tmGhIr2Y84y6/t6mZUe44jJhK3rdfYBKVqTIvAnSy7vIRynqSNtjrA==" saltValue="Ykd0livgdBWto7fF2USTEA==" spinCount="100000" sheet="1" objects="1" scenarios="1"/>
  <mergeCells count="31">
    <mergeCell ref="C66:F66"/>
    <mergeCell ref="C67:E67"/>
    <mergeCell ref="C69:F69"/>
    <mergeCell ref="C70:E70"/>
    <mergeCell ref="C45:D45"/>
    <mergeCell ref="F50:F51"/>
    <mergeCell ref="D51:E51"/>
    <mergeCell ref="H51:H52"/>
    <mergeCell ref="C58:G59"/>
    <mergeCell ref="D9:G10"/>
    <mergeCell ref="H9:K10"/>
    <mergeCell ref="C21:D21"/>
    <mergeCell ref="C17:J17"/>
    <mergeCell ref="H27:H28"/>
    <mergeCell ref="C19:I19"/>
    <mergeCell ref="C42:F42"/>
    <mergeCell ref="C43:E43"/>
    <mergeCell ref="C34:G35"/>
    <mergeCell ref="F26:F27"/>
    <mergeCell ref="D27:E27"/>
    <mergeCell ref="C73:I73"/>
    <mergeCell ref="F80:F81"/>
    <mergeCell ref="D81:E81"/>
    <mergeCell ref="G81:G82"/>
    <mergeCell ref="H81:H82"/>
    <mergeCell ref="C75:D75"/>
    <mergeCell ref="C88:G89"/>
    <mergeCell ref="C96:F96"/>
    <mergeCell ref="C97:E97"/>
    <mergeCell ref="C109:F109"/>
    <mergeCell ref="C110:E110"/>
  </mergeCells>
  <phoneticPr fontId="3" type="noConversion"/>
  <conditionalFormatting sqref="E33">
    <cfRule type="expression" dxfId="39" priority="47">
      <formula>E32="&gt;"</formula>
    </cfRule>
  </conditionalFormatting>
  <conditionalFormatting sqref="E57">
    <cfRule type="expression" dxfId="37" priority="13">
      <formula>E56="&gt;"</formula>
    </cfRule>
  </conditionalFormatting>
  <conditionalFormatting sqref="E87">
    <cfRule type="expression" dxfId="35" priority="20">
      <formula>E86="&gt;"</formula>
    </cfRule>
  </conditionalFormatting>
  <conditionalFormatting sqref="H29:H33">
    <cfRule type="expression" dxfId="34" priority="51">
      <formula>N29=2</formula>
    </cfRule>
  </conditionalFormatting>
  <conditionalFormatting sqref="H53:H57">
    <cfRule type="expression" dxfId="33" priority="14">
      <formula>N53=2</formula>
    </cfRule>
  </conditionalFormatting>
  <conditionalFormatting sqref="H83:H87">
    <cfRule type="expression" dxfId="32" priority="21">
      <formula>N83=2</formula>
    </cfRule>
  </conditionalFormatting>
  <conditionalFormatting sqref="I29:I33">
    <cfRule type="expression" dxfId="31" priority="73">
      <formula>N29=2</formula>
    </cfRule>
    <cfRule type="expression" dxfId="30" priority="74">
      <formula>O29=0</formula>
    </cfRule>
    <cfRule type="expression" dxfId="29" priority="75">
      <formula>O29=1</formula>
    </cfRule>
  </conditionalFormatting>
  <conditionalFormatting sqref="I34">
    <cfRule type="expression" dxfId="28" priority="57">
      <formula>$O$34&gt;0</formula>
    </cfRule>
  </conditionalFormatting>
  <conditionalFormatting sqref="I53:I57">
    <cfRule type="expression" dxfId="27" priority="16">
      <formula>N53=2</formula>
    </cfRule>
    <cfRule type="expression" dxfId="26" priority="17">
      <formula>O53=0</formula>
    </cfRule>
    <cfRule type="expression" dxfId="25" priority="18">
      <formula>O53=1</formula>
    </cfRule>
  </conditionalFormatting>
  <conditionalFormatting sqref="I58">
    <cfRule type="expression" dxfId="24" priority="15">
      <formula>$O$34&gt;0</formula>
    </cfRule>
  </conditionalFormatting>
  <conditionalFormatting sqref="I83:I87">
    <cfRule type="expression" dxfId="23" priority="24">
      <formula>N83=2</formula>
    </cfRule>
    <cfRule type="expression" dxfId="22" priority="25">
      <formula>O83=0</formula>
    </cfRule>
    <cfRule type="expression" dxfId="21" priority="26">
      <formula>O83=1</formula>
    </cfRule>
  </conditionalFormatting>
  <conditionalFormatting sqref="I88">
    <cfRule type="expression" dxfId="20" priority="22">
      <formula>$O$34&gt;0</formula>
    </cfRule>
  </conditionalFormatting>
  <conditionalFormatting sqref="E29">
    <cfRule type="expression" dxfId="19" priority="12">
      <formula>#REF!=2</formula>
    </cfRule>
  </conditionalFormatting>
  <conditionalFormatting sqref="E30">
    <cfRule type="expression" dxfId="18" priority="11">
      <formula>#REF!=2</formula>
    </cfRule>
  </conditionalFormatting>
  <conditionalFormatting sqref="E31">
    <cfRule type="expression" dxfId="17" priority="10">
      <formula>#REF!=2</formula>
    </cfRule>
  </conditionalFormatting>
  <conditionalFormatting sqref="E32">
    <cfRule type="expression" dxfId="16" priority="9">
      <formula>#REF!=2</formula>
    </cfRule>
  </conditionalFormatting>
  <conditionalFormatting sqref="E53">
    <cfRule type="expression" dxfId="15" priority="8">
      <formula>#REF!=2</formula>
    </cfRule>
  </conditionalFormatting>
  <conditionalFormatting sqref="E54">
    <cfRule type="expression" dxfId="14" priority="7">
      <formula>#REF!=2</formula>
    </cfRule>
  </conditionalFormatting>
  <conditionalFormatting sqref="E55">
    <cfRule type="expression" dxfId="13" priority="6">
      <formula>#REF!=2</formula>
    </cfRule>
  </conditionalFormatting>
  <conditionalFormatting sqref="E56">
    <cfRule type="expression" dxfId="12" priority="5">
      <formula>#REF!=2</formula>
    </cfRule>
  </conditionalFormatting>
  <conditionalFormatting sqref="E83">
    <cfRule type="expression" dxfId="11" priority="4">
      <formula>#REF!=2</formula>
    </cfRule>
  </conditionalFormatting>
  <conditionalFormatting sqref="E84">
    <cfRule type="expression" dxfId="10" priority="3">
      <formula>#REF!=2</formula>
    </cfRule>
  </conditionalFormatting>
  <conditionalFormatting sqref="E85">
    <cfRule type="expression" dxfId="9" priority="2">
      <formula>#REF!=2</formula>
    </cfRule>
  </conditionalFormatting>
  <conditionalFormatting sqref="E86">
    <cfRule type="expression" dxfId="8" priority="1">
      <formula>#REF!=2</formula>
    </cfRule>
  </conditionalFormatting>
  <pageMargins left="0.7" right="0.7" top="0.75" bottom="0.75" header="0.3" footer="0.3"/>
  <pageSetup paperSize="9" orientation="portrait" r:id="rId1"/>
  <ignoredErrors>
    <ignoredError sqref="D38 D92:K92" unlockedFormula="1"/>
    <ignoredError sqref="D64"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4D6-11C2-4F06-9C80-20EC491B85AA}">
  <sheetPr codeName="Blad5">
    <pageSetUpPr fitToPage="1"/>
  </sheetPr>
  <dimension ref="A1:AG127"/>
  <sheetViews>
    <sheetView showGridLines="0" showZeros="0" zoomScale="80" zoomScaleNormal="80" workbookViewId="0"/>
  </sheetViews>
  <sheetFormatPr defaultColWidth="0" defaultRowHeight="0" customHeight="1" zeroHeight="1" x14ac:dyDescent="0.3"/>
  <cols>
    <col min="1" max="1" width="2.7265625" style="56" customWidth="1"/>
    <col min="2" max="2" width="5.453125" style="56" customWidth="1"/>
    <col min="3" max="3" width="91.26953125" style="56" customWidth="1"/>
    <col min="4" max="4" width="21" style="56" bestFit="1" customWidth="1"/>
    <col min="5" max="5" width="25.54296875" style="56" bestFit="1" customWidth="1"/>
    <col min="6" max="6" width="17.81640625" style="61" bestFit="1" customWidth="1"/>
    <col min="7" max="9" width="22.7265625" style="61" bestFit="1" customWidth="1"/>
    <col min="10" max="13" width="22.7265625" style="61" customWidth="1"/>
    <col min="14" max="14" width="3.453125" style="56" customWidth="1"/>
    <col min="15" max="33" width="10.54296875" style="56" hidden="1" customWidth="1"/>
    <col min="34" max="16384" width="8.81640625" style="56" hidden="1"/>
  </cols>
  <sheetData>
    <row r="1" spans="1:13" s="64" customFormat="1" ht="12" customHeight="1" x14ac:dyDescent="0.2">
      <c r="A1" s="63"/>
      <c r="B1" s="63"/>
      <c r="C1" s="63"/>
      <c r="D1" s="63"/>
      <c r="E1" s="63"/>
      <c r="F1" s="63"/>
      <c r="G1" s="63"/>
      <c r="H1" s="63"/>
      <c r="I1" s="63"/>
      <c r="J1" s="63"/>
      <c r="K1" s="63"/>
      <c r="L1" s="63"/>
      <c r="M1" s="63"/>
    </row>
    <row r="2" spans="1:13" s="68" customFormat="1" ht="22.15" customHeight="1" x14ac:dyDescent="0.35">
      <c r="A2" s="65"/>
      <c r="B2" s="65"/>
      <c r="C2" s="66" t="str">
        <f>Samenvatting!B2</f>
        <v>Europese aanbesteding</v>
      </c>
      <c r="D2" s="17"/>
      <c r="E2" s="17"/>
      <c r="F2" s="15"/>
      <c r="G2" s="15"/>
      <c r="H2" s="15"/>
      <c r="I2" s="67"/>
      <c r="J2" s="67"/>
      <c r="K2" s="67"/>
      <c r="L2" s="67"/>
      <c r="M2" s="67"/>
    </row>
    <row r="3" spans="1:13" s="71" customFormat="1" ht="22.15" customHeight="1" x14ac:dyDescent="0.35">
      <c r="A3" s="69"/>
      <c r="B3" s="69"/>
      <c r="C3" s="22" t="str">
        <f>Samenvatting!B3</f>
        <v>Process Mining Cloud</v>
      </c>
      <c r="D3" s="70"/>
      <c r="E3" s="23"/>
      <c r="F3" s="23"/>
      <c r="G3" s="23"/>
      <c r="H3" s="23"/>
      <c r="I3" s="67"/>
      <c r="J3" s="67"/>
      <c r="K3" s="67"/>
      <c r="L3" s="67"/>
      <c r="M3" s="67"/>
    </row>
    <row r="4" spans="1:13" s="71" customFormat="1" ht="17.5" customHeight="1" x14ac:dyDescent="0.35">
      <c r="A4" s="69"/>
      <c r="B4" s="69"/>
      <c r="C4" s="27" t="s">
        <v>67</v>
      </c>
      <c r="D4" s="27"/>
      <c r="E4" s="23"/>
      <c r="F4" s="23"/>
      <c r="G4" s="23"/>
      <c r="H4" s="23"/>
      <c r="I4" s="67"/>
      <c r="J4" s="67"/>
      <c r="K4" s="67"/>
      <c r="L4" s="67"/>
      <c r="M4" s="67"/>
    </row>
    <row r="5" spans="1:13" s="71" customFormat="1" ht="17.5" customHeight="1" x14ac:dyDescent="0.35">
      <c r="A5" s="69"/>
      <c r="B5" s="69"/>
      <c r="C5" s="72" t="str">
        <f>Samenvatting!B5</f>
        <v>IUC24-026</v>
      </c>
      <c r="D5" s="73"/>
      <c r="E5" s="23"/>
      <c r="F5" s="23"/>
      <c r="G5" s="23"/>
      <c r="H5" s="23"/>
      <c r="I5" s="67"/>
      <c r="J5" s="67"/>
      <c r="K5" s="67"/>
      <c r="L5" s="67"/>
      <c r="M5" s="67"/>
    </row>
    <row r="6" spans="1:13" s="71" customFormat="1" ht="17.5" customHeight="1" x14ac:dyDescent="0.35">
      <c r="A6" s="69"/>
      <c r="B6" s="69"/>
      <c r="C6" s="74" t="str">
        <f>Samenvatting!B6</f>
        <v>(Prijzen exclusief BTW)</v>
      </c>
      <c r="D6" s="75"/>
      <c r="E6" s="23"/>
      <c r="F6" s="23"/>
      <c r="G6" s="23"/>
      <c r="H6" s="23"/>
      <c r="I6" s="67"/>
      <c r="J6" s="67"/>
      <c r="K6" s="67"/>
      <c r="L6" s="67"/>
      <c r="M6" s="67"/>
    </row>
    <row r="7" spans="1:13" s="64" customFormat="1" ht="17.5" customHeight="1" x14ac:dyDescent="0.3">
      <c r="A7" s="63"/>
      <c r="B7" s="63"/>
      <c r="C7" s="6"/>
      <c r="D7" s="6"/>
      <c r="E7" s="76"/>
      <c r="F7" s="31"/>
      <c r="G7" s="31"/>
      <c r="H7" s="31"/>
      <c r="I7" s="77"/>
      <c r="J7" s="77"/>
      <c r="K7" s="77"/>
      <c r="L7" s="77"/>
      <c r="M7" s="77"/>
    </row>
    <row r="8" spans="1:13" ht="14" thickBot="1" x14ac:dyDescent="0.35">
      <c r="C8" s="57"/>
      <c r="D8" s="57"/>
      <c r="E8" s="57"/>
      <c r="F8" s="58"/>
      <c r="G8" s="58"/>
      <c r="H8" s="58"/>
      <c r="I8" s="58"/>
      <c r="J8" s="58"/>
      <c r="K8" s="58"/>
      <c r="L8" s="58"/>
      <c r="M8" s="58"/>
    </row>
    <row r="9" spans="1:13" ht="13.5" x14ac:dyDescent="0.3">
      <c r="C9" s="120"/>
      <c r="D9" s="120"/>
      <c r="E9" s="120"/>
    </row>
    <row r="10" spans="1:13" ht="15" x14ac:dyDescent="0.3">
      <c r="C10" s="86" t="s">
        <v>11</v>
      </c>
      <c r="D10" s="635" t="s">
        <v>48</v>
      </c>
      <c r="E10" s="543"/>
      <c r="F10" s="543"/>
      <c r="G10" s="544"/>
      <c r="H10" s="537" t="s">
        <v>1569</v>
      </c>
      <c r="I10" s="538"/>
      <c r="J10" s="538"/>
      <c r="K10" s="539"/>
    </row>
    <row r="11" spans="1:13" ht="13.5" x14ac:dyDescent="0.3">
      <c r="C11" s="39"/>
      <c r="D11" s="636"/>
      <c r="E11" s="545"/>
      <c r="F11" s="545"/>
      <c r="G11" s="546"/>
      <c r="H11" s="540"/>
      <c r="I11" s="541"/>
      <c r="J11" s="541"/>
      <c r="K11" s="542"/>
    </row>
    <row r="12" spans="1:13" ht="15" x14ac:dyDescent="0.3">
      <c r="C12" s="40"/>
      <c r="D12" s="229" t="s">
        <v>12</v>
      </c>
      <c r="E12" s="230" t="s">
        <v>13</v>
      </c>
      <c r="F12" s="230" t="s">
        <v>14</v>
      </c>
      <c r="G12" s="231" t="s">
        <v>15</v>
      </c>
      <c r="H12" s="232" t="s">
        <v>1579</v>
      </c>
      <c r="I12" s="232" t="s">
        <v>1571</v>
      </c>
      <c r="J12" s="232" t="s">
        <v>1576</v>
      </c>
      <c r="K12" s="232" t="s">
        <v>1573</v>
      </c>
    </row>
    <row r="13" spans="1:13" ht="13.5" x14ac:dyDescent="0.3">
      <c r="C13" s="97" t="str">
        <f>'0. Dimensionering'!B18</f>
        <v>(Additionele) dienstverlening**</v>
      </c>
      <c r="D13" s="643"/>
      <c r="E13" s="644"/>
      <c r="F13" s="644"/>
      <c r="G13" s="644"/>
      <c r="H13" s="644"/>
      <c r="I13" s="644"/>
      <c r="J13" s="125"/>
      <c r="K13" s="125"/>
      <c r="L13" s="125"/>
      <c r="M13" s="125"/>
    </row>
    <row r="14" spans="1:13" ht="13.5" x14ac:dyDescent="0.3">
      <c r="C14" s="88" t="str">
        <f>'0. Dimensionering'!B19</f>
        <v># Uren Consultancy - Ondersteuning bij Implementatie/Migratie</v>
      </c>
      <c r="D14" s="91" t="str">
        <f>'0. Dimensionering'!C19</f>
        <v>500**</v>
      </c>
      <c r="E14" s="89">
        <f>'0. Dimensionering'!D19</f>
        <v>0</v>
      </c>
      <c r="F14" s="89">
        <f>'0. Dimensionering'!E19</f>
        <v>0</v>
      </c>
      <c r="G14" s="89">
        <f>'0. Dimensionering'!F19</f>
        <v>0</v>
      </c>
      <c r="H14" s="89">
        <f>'0. Dimensionering'!G19</f>
        <v>0</v>
      </c>
      <c r="I14" s="89">
        <f>'0. Dimensionering'!H19</f>
        <v>0</v>
      </c>
      <c r="J14" s="89">
        <f>'0. Dimensionering'!I19</f>
        <v>0</v>
      </c>
      <c r="K14" s="89">
        <f>'0. Dimensionering'!J19</f>
        <v>0</v>
      </c>
      <c r="L14" s="122"/>
      <c r="M14" s="122"/>
    </row>
    <row r="15" spans="1:13" ht="13.5" x14ac:dyDescent="0.3">
      <c r="C15" s="88" t="str">
        <f>'0. Dimensionering'!B20</f>
        <v># Uren Consultancy - Ondersteuning bij veranderingsproces als onderdeel van Migratie</v>
      </c>
      <c r="D15" s="114" t="str">
        <f>'0. Dimensionering'!C20</f>
        <v>200**</v>
      </c>
      <c r="E15" s="114">
        <f>'0. Dimensionering'!D20</f>
        <v>0</v>
      </c>
      <c r="F15" s="114">
        <f>'0. Dimensionering'!E20</f>
        <v>0</v>
      </c>
      <c r="G15" s="114">
        <f>'0. Dimensionering'!F20</f>
        <v>0</v>
      </c>
      <c r="H15" s="114">
        <f>'0. Dimensionering'!G20</f>
        <v>0</v>
      </c>
      <c r="I15" s="114">
        <f>'0. Dimensionering'!H20</f>
        <v>0</v>
      </c>
      <c r="J15" s="114">
        <f>'0. Dimensionering'!I20</f>
        <v>0</v>
      </c>
      <c r="K15" s="114">
        <f>'0. Dimensionering'!J20</f>
        <v>0</v>
      </c>
      <c r="L15" s="129"/>
      <c r="M15" s="129"/>
    </row>
    <row r="16" spans="1:13" ht="13.5" x14ac:dyDescent="0.3">
      <c r="C16" s="88" t="str">
        <f>'0. Dimensionering'!B21</f>
        <v># Uren Consultancy - Ondersteuning gedurende de Operationele fase</v>
      </c>
      <c r="D16" s="114">
        <f>'0. Dimensionering'!C21</f>
        <v>50</v>
      </c>
      <c r="E16" s="114">
        <f>'0. Dimensionering'!D21</f>
        <v>200</v>
      </c>
      <c r="F16" s="114">
        <f>'0. Dimensionering'!E21</f>
        <v>200</v>
      </c>
      <c r="G16" s="114">
        <f>'0. Dimensionering'!F21</f>
        <v>200</v>
      </c>
      <c r="H16" s="114">
        <f>'0. Dimensionering'!G21</f>
        <v>200</v>
      </c>
      <c r="I16" s="114">
        <f>'0. Dimensionering'!H21</f>
        <v>200</v>
      </c>
      <c r="J16" s="114">
        <f>'0. Dimensionering'!I21</f>
        <v>200</v>
      </c>
      <c r="K16" s="114">
        <f>'0. Dimensionering'!J21</f>
        <v>200</v>
      </c>
      <c r="L16" s="129"/>
      <c r="M16" s="129"/>
    </row>
    <row r="17" spans="2:13" ht="13.5" x14ac:dyDescent="0.3">
      <c r="C17" s="128" t="str">
        <f>'0. Dimensionering'!B22</f>
        <v>Opleiding 'Technisch beheerder' in # Gebruikers</v>
      </c>
      <c r="D17" s="114" t="str">
        <f>'0. Dimensionering'!C22</f>
        <v>2**</v>
      </c>
      <c r="E17" s="114">
        <f>'0. Dimensionering'!D22</f>
        <v>0</v>
      </c>
      <c r="F17" s="114">
        <f>'0. Dimensionering'!E22</f>
        <v>1</v>
      </c>
      <c r="G17" s="114">
        <f>'0. Dimensionering'!F22</f>
        <v>0</v>
      </c>
      <c r="H17" s="114">
        <f>'0. Dimensionering'!G22</f>
        <v>1</v>
      </c>
      <c r="I17" s="114">
        <f>'0. Dimensionering'!H22</f>
        <v>0</v>
      </c>
      <c r="J17" s="114">
        <f>'0. Dimensionering'!I22</f>
        <v>1</v>
      </c>
      <c r="K17" s="114">
        <f>'0. Dimensionering'!J22</f>
        <v>0</v>
      </c>
      <c r="L17" s="129"/>
      <c r="M17" s="129"/>
    </row>
    <row r="18" spans="2:13" ht="13.5" x14ac:dyDescent="0.3">
      <c r="C18" s="128" t="str">
        <f>'0. Dimensionering'!B23</f>
        <v>Opleiding 'Super user' in # Gebruikers</v>
      </c>
      <c r="D18" s="114" t="str">
        <f>'0. Dimensionering'!C23</f>
        <v>3**</v>
      </c>
      <c r="E18" s="114">
        <f>'0. Dimensionering'!D23</f>
        <v>2</v>
      </c>
      <c r="F18" s="114">
        <f>'0. Dimensionering'!E23</f>
        <v>2</v>
      </c>
      <c r="G18" s="114">
        <f>'0. Dimensionering'!F23</f>
        <v>2</v>
      </c>
      <c r="H18" s="114">
        <f>'0. Dimensionering'!G23</f>
        <v>2</v>
      </c>
      <c r="I18" s="114">
        <f>'0. Dimensionering'!H23</f>
        <v>2</v>
      </c>
      <c r="J18" s="114">
        <f>'0. Dimensionering'!I23</f>
        <v>2</v>
      </c>
      <c r="K18" s="114">
        <f>'0. Dimensionering'!J23</f>
        <v>2</v>
      </c>
      <c r="L18" s="129"/>
      <c r="M18" s="129"/>
    </row>
    <row r="19" spans="2:13" ht="13.5" x14ac:dyDescent="0.3">
      <c r="C19" s="128" t="str">
        <f>'0. Dimensionering'!B24</f>
        <v>Opleiding 'Ontwikkelaar' in # Gebruikers</v>
      </c>
      <c r="D19" s="114" t="str">
        <f>'0. Dimensionering'!C24</f>
        <v>20**</v>
      </c>
      <c r="E19" s="114">
        <f>'0. Dimensionering'!D24</f>
        <v>15</v>
      </c>
      <c r="F19" s="114">
        <f>'0. Dimensionering'!E24</f>
        <v>15</v>
      </c>
      <c r="G19" s="114">
        <f>'0. Dimensionering'!F24</f>
        <v>15</v>
      </c>
      <c r="H19" s="114">
        <f>'0. Dimensionering'!G24</f>
        <v>5</v>
      </c>
      <c r="I19" s="114">
        <f>'0. Dimensionering'!H24</f>
        <v>5</v>
      </c>
      <c r="J19" s="114">
        <f>'0. Dimensionering'!I24</f>
        <v>5</v>
      </c>
      <c r="K19" s="114">
        <f>'0. Dimensionering'!J24</f>
        <v>5</v>
      </c>
      <c r="L19" s="126"/>
      <c r="M19" s="126"/>
    </row>
    <row r="20" spans="2:13" ht="13.5" x14ac:dyDescent="0.3">
      <c r="C20" s="128" t="str">
        <f>'0. Dimensionering'!B25</f>
        <v>Opleiding 'Eindgebruiker' in # Gebruikers</v>
      </c>
      <c r="D20" s="114" t="str">
        <f>'0. Dimensionering'!C25</f>
        <v>10**</v>
      </c>
      <c r="E20" s="114">
        <f>'0. Dimensionering'!D25</f>
        <v>30</v>
      </c>
      <c r="F20" s="114">
        <f>'0. Dimensionering'!E25</f>
        <v>30</v>
      </c>
      <c r="G20" s="114">
        <f>'0. Dimensionering'!F25</f>
        <v>30</v>
      </c>
      <c r="H20" s="114">
        <f>'0. Dimensionering'!G25</f>
        <v>30</v>
      </c>
      <c r="I20" s="114">
        <f>'0. Dimensionering'!H25</f>
        <v>30</v>
      </c>
      <c r="J20" s="114">
        <f>'0. Dimensionering'!I25</f>
        <v>30</v>
      </c>
      <c r="K20" s="114">
        <f>'0. Dimensionering'!J25</f>
        <v>30</v>
      </c>
      <c r="L20" s="126"/>
      <c r="M20" s="126"/>
    </row>
    <row r="21" spans="2:13" s="78" customFormat="1" ht="14" thickBot="1" x14ac:dyDescent="0.4">
      <c r="C21" s="131" t="s">
        <v>1490</v>
      </c>
      <c r="D21" s="80"/>
      <c r="E21" s="80"/>
      <c r="F21" s="80"/>
      <c r="G21" s="80"/>
      <c r="H21" s="80"/>
      <c r="I21" s="80"/>
      <c r="J21" s="80"/>
      <c r="K21" s="80"/>
      <c r="L21" s="80"/>
      <c r="M21" s="80"/>
    </row>
    <row r="22" spans="2:13" s="78" customFormat="1" ht="13.5" x14ac:dyDescent="0.35">
      <c r="C22" s="81"/>
      <c r="D22" s="82"/>
      <c r="E22" s="82"/>
      <c r="F22" s="82"/>
      <c r="G22" s="82"/>
      <c r="H22" s="82"/>
      <c r="I22" s="82"/>
      <c r="J22" s="82"/>
      <c r="K22" s="82"/>
      <c r="L22" s="82"/>
      <c r="M22" s="82"/>
    </row>
    <row r="23" spans="2:13" s="78" customFormat="1" ht="15" x14ac:dyDescent="0.3">
      <c r="B23" s="98" t="s">
        <v>46</v>
      </c>
      <c r="C23" s="94" t="s">
        <v>42</v>
      </c>
      <c r="D23" s="60"/>
      <c r="E23" s="537"/>
      <c r="F23" s="538"/>
      <c r="G23" s="538"/>
      <c r="H23" s="538"/>
      <c r="I23" s="538"/>
      <c r="J23" s="538"/>
      <c r="K23" s="538"/>
      <c r="L23" s="539"/>
      <c r="M23" s="82"/>
    </row>
    <row r="24" spans="2:13" s="78" customFormat="1" ht="13.5" x14ac:dyDescent="0.3">
      <c r="C24" s="108" t="s">
        <v>19</v>
      </c>
      <c r="D24" s="96" t="s">
        <v>64</v>
      </c>
      <c r="E24" s="153" t="s">
        <v>12</v>
      </c>
      <c r="F24" s="155" t="s">
        <v>13</v>
      </c>
      <c r="G24" s="155" t="s">
        <v>14</v>
      </c>
      <c r="H24" s="155" t="s">
        <v>15</v>
      </c>
      <c r="I24" s="155" t="s">
        <v>1494</v>
      </c>
      <c r="J24" s="155" t="s">
        <v>1495</v>
      </c>
      <c r="K24" s="155" t="s">
        <v>1496</v>
      </c>
      <c r="L24" s="156" t="s">
        <v>1497</v>
      </c>
      <c r="M24" s="82"/>
    </row>
    <row r="25" spans="2:13" s="78" customFormat="1" ht="14" thickBot="1" x14ac:dyDescent="0.35">
      <c r="C25" s="109" t="s">
        <v>76</v>
      </c>
      <c r="D25" s="110"/>
      <c r="E25" s="248">
        <f t="shared" ref="E25:L25" si="0">D16*$D$25</f>
        <v>0</v>
      </c>
      <c r="F25" s="248">
        <f t="shared" si="0"/>
        <v>0</v>
      </c>
      <c r="G25" s="248">
        <f t="shared" si="0"/>
        <v>0</v>
      </c>
      <c r="H25" s="248">
        <f t="shared" si="0"/>
        <v>0</v>
      </c>
      <c r="I25" s="248">
        <f t="shared" si="0"/>
        <v>0</v>
      </c>
      <c r="J25" s="248">
        <f t="shared" si="0"/>
        <v>0</v>
      </c>
      <c r="K25" s="248">
        <f t="shared" si="0"/>
        <v>0</v>
      </c>
      <c r="L25" s="248">
        <f t="shared" si="0"/>
        <v>0</v>
      </c>
      <c r="M25" s="82"/>
    </row>
    <row r="26" spans="2:13" s="78" customFormat="1" ht="14" thickTop="1" x14ac:dyDescent="0.35">
      <c r="C26" s="83"/>
      <c r="D26" s="83"/>
      <c r="E26" s="83"/>
      <c r="F26" s="83"/>
      <c r="G26" s="83"/>
      <c r="H26" s="83"/>
      <c r="I26" s="83"/>
      <c r="J26" s="83"/>
      <c r="K26" s="83"/>
      <c r="L26" s="83"/>
      <c r="M26" s="83"/>
    </row>
    <row r="27" spans="2:13" s="78" customFormat="1" ht="15.5" thickBot="1" x14ac:dyDescent="0.4">
      <c r="C27" s="640" t="s">
        <v>41</v>
      </c>
      <c r="D27" s="641"/>
      <c r="E27" s="106">
        <f>SUM(E25:L25)</f>
        <v>0</v>
      </c>
      <c r="F27" s="83"/>
      <c r="G27" s="83"/>
      <c r="H27" s="83"/>
      <c r="I27" s="83"/>
      <c r="J27" s="83"/>
      <c r="K27" s="83"/>
      <c r="L27" s="83"/>
      <c r="M27" s="83"/>
    </row>
    <row r="28" spans="2:13" s="78" customFormat="1" ht="14.5" thickTop="1" thickBot="1" x14ac:dyDescent="0.4">
      <c r="C28" s="79"/>
      <c r="D28" s="80"/>
      <c r="E28" s="80"/>
      <c r="F28" s="80"/>
      <c r="G28" s="80"/>
      <c r="H28" s="80"/>
      <c r="I28" s="80"/>
      <c r="J28" s="80"/>
      <c r="K28" s="80"/>
      <c r="L28" s="80"/>
      <c r="M28" s="80"/>
    </row>
    <row r="29" spans="2:13" s="78" customFormat="1" ht="13.5" x14ac:dyDescent="0.35">
      <c r="C29" s="81"/>
      <c r="D29" s="82"/>
      <c r="E29" s="82"/>
      <c r="F29" s="82"/>
      <c r="G29" s="82"/>
      <c r="H29" s="82"/>
      <c r="I29" s="82"/>
      <c r="J29" s="82"/>
      <c r="K29" s="82"/>
      <c r="L29" s="82"/>
      <c r="M29" s="82"/>
    </row>
    <row r="30" spans="2:13" s="78" customFormat="1" ht="17.5" customHeight="1" x14ac:dyDescent="0.35">
      <c r="B30" s="98" t="s">
        <v>58</v>
      </c>
      <c r="C30" s="107" t="s">
        <v>39</v>
      </c>
      <c r="D30" s="84"/>
      <c r="E30" s="84"/>
      <c r="F30" s="645" t="s">
        <v>12</v>
      </c>
      <c r="G30" s="630" t="s">
        <v>13</v>
      </c>
      <c r="H30" s="630" t="s">
        <v>14</v>
      </c>
      <c r="I30" s="630" t="s">
        <v>15</v>
      </c>
      <c r="J30" s="630" t="s">
        <v>1494</v>
      </c>
      <c r="K30" s="630" t="s">
        <v>1495</v>
      </c>
      <c r="L30" s="630" t="s">
        <v>1496</v>
      </c>
      <c r="M30" s="637" t="s">
        <v>1497</v>
      </c>
    </row>
    <row r="31" spans="2:13" s="78" customFormat="1" ht="41.5" x14ac:dyDescent="0.35">
      <c r="C31" s="111" t="s">
        <v>1506</v>
      </c>
      <c r="D31" s="112" t="s">
        <v>85</v>
      </c>
      <c r="E31" s="112" t="s">
        <v>1503</v>
      </c>
      <c r="F31" s="646"/>
      <c r="G31" s="631"/>
      <c r="H31" s="631"/>
      <c r="I31" s="631"/>
      <c r="J31" s="631"/>
      <c r="K31" s="631"/>
      <c r="L31" s="631"/>
      <c r="M31" s="638"/>
    </row>
    <row r="32" spans="2:13" s="78" customFormat="1" ht="17.5" customHeight="1" x14ac:dyDescent="0.35">
      <c r="C32" s="134" t="s">
        <v>91</v>
      </c>
      <c r="D32" s="113"/>
      <c r="E32" s="115"/>
      <c r="F32" s="632" t="s">
        <v>100</v>
      </c>
      <c r="G32" s="130">
        <f t="shared" ref="G32:M32" si="1">$D$32*$E$32*E17</f>
        <v>0</v>
      </c>
      <c r="H32" s="130">
        <f t="shared" si="1"/>
        <v>0</v>
      </c>
      <c r="I32" s="130">
        <f t="shared" si="1"/>
        <v>0</v>
      </c>
      <c r="J32" s="130">
        <f t="shared" si="1"/>
        <v>0</v>
      </c>
      <c r="K32" s="130">
        <f t="shared" si="1"/>
        <v>0</v>
      </c>
      <c r="L32" s="130">
        <f t="shared" si="1"/>
        <v>0</v>
      </c>
      <c r="M32" s="130">
        <f t="shared" si="1"/>
        <v>0</v>
      </c>
    </row>
    <row r="33" spans="3:13" s="78" customFormat="1" ht="17.5" customHeight="1" x14ac:dyDescent="0.35">
      <c r="C33" s="137" t="s">
        <v>92</v>
      </c>
      <c r="D33" s="113"/>
      <c r="E33" s="115"/>
      <c r="F33" s="633"/>
      <c r="G33" s="130">
        <f t="shared" ref="G33:M33" si="2">$D$33*$E$33*E18</f>
        <v>0</v>
      </c>
      <c r="H33" s="130">
        <f t="shared" si="2"/>
        <v>0</v>
      </c>
      <c r="I33" s="130">
        <f t="shared" si="2"/>
        <v>0</v>
      </c>
      <c r="J33" s="130">
        <f t="shared" si="2"/>
        <v>0</v>
      </c>
      <c r="K33" s="130">
        <f t="shared" si="2"/>
        <v>0</v>
      </c>
      <c r="L33" s="130">
        <f t="shared" si="2"/>
        <v>0</v>
      </c>
      <c r="M33" s="130">
        <f t="shared" si="2"/>
        <v>0</v>
      </c>
    </row>
    <row r="34" spans="3:13" s="78" customFormat="1" ht="17.5" customHeight="1" x14ac:dyDescent="0.35">
      <c r="C34" s="137" t="s">
        <v>93</v>
      </c>
      <c r="D34" s="113"/>
      <c r="E34" s="115"/>
      <c r="F34" s="633"/>
      <c r="G34" s="130">
        <f t="shared" ref="G34:M34" si="3">$D$34*$E$34*E19</f>
        <v>0</v>
      </c>
      <c r="H34" s="130">
        <f t="shared" si="3"/>
        <v>0</v>
      </c>
      <c r="I34" s="130">
        <f t="shared" si="3"/>
        <v>0</v>
      </c>
      <c r="J34" s="130">
        <f t="shared" si="3"/>
        <v>0</v>
      </c>
      <c r="K34" s="130">
        <f t="shared" si="3"/>
        <v>0</v>
      </c>
      <c r="L34" s="130">
        <f t="shared" si="3"/>
        <v>0</v>
      </c>
      <c r="M34" s="130">
        <f t="shared" si="3"/>
        <v>0</v>
      </c>
    </row>
    <row r="35" spans="3:13" s="78" customFormat="1" ht="17.5" customHeight="1" x14ac:dyDescent="0.35">
      <c r="C35" s="137" t="s">
        <v>94</v>
      </c>
      <c r="D35" s="113"/>
      <c r="E35" s="115"/>
      <c r="F35" s="633"/>
      <c r="G35" s="130">
        <f t="shared" ref="G35:M35" si="4">$D$35*$E$35*E20</f>
        <v>0</v>
      </c>
      <c r="H35" s="130">
        <f t="shared" si="4"/>
        <v>0</v>
      </c>
      <c r="I35" s="130">
        <f t="shared" si="4"/>
        <v>0</v>
      </c>
      <c r="J35" s="130">
        <f t="shared" si="4"/>
        <v>0</v>
      </c>
      <c r="K35" s="130">
        <f t="shared" si="4"/>
        <v>0</v>
      </c>
      <c r="L35" s="130">
        <f t="shared" si="4"/>
        <v>0</v>
      </c>
      <c r="M35" s="130">
        <f t="shared" si="4"/>
        <v>0</v>
      </c>
    </row>
    <row r="36" spans="3:13" s="78" customFormat="1" ht="17.5" customHeight="1" x14ac:dyDescent="0.35">
      <c r="C36" s="642" t="s">
        <v>20</v>
      </c>
      <c r="D36" s="642"/>
      <c r="E36" s="642"/>
      <c r="F36" s="634"/>
      <c r="G36" s="121"/>
      <c r="H36" s="121"/>
      <c r="I36" s="121"/>
      <c r="J36" s="121"/>
      <c r="K36" s="121"/>
      <c r="L36" s="121"/>
      <c r="M36" s="121"/>
    </row>
    <row r="37" spans="3:13" s="78" customFormat="1" ht="17.5" customHeight="1" thickBot="1" x14ac:dyDescent="0.35">
      <c r="C37" s="642" t="s">
        <v>40</v>
      </c>
      <c r="D37" s="642"/>
      <c r="E37" s="642"/>
      <c r="F37" s="248">
        <v>0</v>
      </c>
      <c r="G37" s="248">
        <f>SUM(G32:G35)*(1-G36)</f>
        <v>0</v>
      </c>
      <c r="H37" s="248">
        <f t="shared" ref="H37:M37" si="5">SUM(H32:H35)*(1-H36)</f>
        <v>0</v>
      </c>
      <c r="I37" s="248">
        <f t="shared" si="5"/>
        <v>0</v>
      </c>
      <c r="J37" s="248">
        <f t="shared" si="5"/>
        <v>0</v>
      </c>
      <c r="K37" s="248">
        <f t="shared" si="5"/>
        <v>0</v>
      </c>
      <c r="L37" s="248">
        <f t="shared" si="5"/>
        <v>0</v>
      </c>
      <c r="M37" s="248">
        <f t="shared" si="5"/>
        <v>0</v>
      </c>
    </row>
    <row r="38" spans="3:13" ht="17.5" customHeight="1" thickTop="1" x14ac:dyDescent="0.3">
      <c r="C38" s="85" t="s">
        <v>1504</v>
      </c>
      <c r="I38" s="63"/>
      <c r="J38" s="63"/>
      <c r="K38" s="63"/>
      <c r="L38" s="63"/>
      <c r="M38" s="63"/>
    </row>
    <row r="39" spans="3:13" ht="17.5" customHeight="1" x14ac:dyDescent="0.3">
      <c r="C39" s="85" t="s">
        <v>1505</v>
      </c>
    </row>
    <row r="40" spans="3:13" ht="17.5" customHeight="1" x14ac:dyDescent="0.3">
      <c r="C40" s="85" t="s">
        <v>1581</v>
      </c>
    </row>
    <row r="41" spans="3:13" ht="15.5" thickBot="1" x14ac:dyDescent="0.35">
      <c r="C41" s="639" t="s">
        <v>41</v>
      </c>
      <c r="D41" s="639"/>
      <c r="E41" s="106">
        <f>SUM(F37:M37)</f>
        <v>0</v>
      </c>
    </row>
    <row r="42" spans="3:13" ht="17.5" customHeight="1" thickTop="1" thickBot="1" x14ac:dyDescent="0.35">
      <c r="C42" s="57"/>
      <c r="D42" s="57"/>
      <c r="E42" s="58"/>
      <c r="F42" s="58"/>
      <c r="G42" s="59"/>
      <c r="H42" s="59"/>
      <c r="I42" s="59"/>
      <c r="J42" s="59"/>
      <c r="K42" s="59"/>
      <c r="L42" s="59"/>
      <c r="M42" s="127"/>
    </row>
    <row r="43" spans="3:13" ht="17.5" customHeight="1" x14ac:dyDescent="0.3">
      <c r="E43" s="61"/>
    </row>
    <row r="44" spans="3:13" ht="12.65" customHeight="1" x14ac:dyDescent="0.3"/>
    <row r="45" spans="3:13" ht="12.65" customHeight="1" x14ac:dyDescent="0.3"/>
    <row r="46" spans="3:13" ht="12.65" customHeight="1" x14ac:dyDescent="0.3"/>
    <row r="47" spans="3:13" ht="12.65" customHeight="1" x14ac:dyDescent="0.3"/>
    <row r="48" spans="3:13" ht="12.65" customHeight="1" x14ac:dyDescent="0.3"/>
    <row r="49" ht="12.65" customHeight="1" x14ac:dyDescent="0.3"/>
    <row r="50" ht="12.65" customHeight="1" x14ac:dyDescent="0.3"/>
    <row r="51" ht="12.65" customHeight="1" x14ac:dyDescent="0.3"/>
    <row r="52" ht="12.65" customHeight="1" x14ac:dyDescent="0.3"/>
    <row r="53" ht="12.65" customHeight="1" x14ac:dyDescent="0.3"/>
    <row r="54" ht="12.65" customHeight="1" x14ac:dyDescent="0.3"/>
    <row r="55" ht="12.65" customHeight="1" x14ac:dyDescent="0.3"/>
    <row r="56" ht="12.65" customHeight="1" x14ac:dyDescent="0.3"/>
    <row r="57" ht="12.65" customHeight="1" x14ac:dyDescent="0.3"/>
    <row r="58" ht="12.65" customHeight="1" x14ac:dyDescent="0.3"/>
    <row r="59" ht="12.65" customHeight="1" x14ac:dyDescent="0.3"/>
    <row r="60" ht="12.65" customHeight="1" x14ac:dyDescent="0.3"/>
    <row r="61" ht="12.65" customHeight="1" x14ac:dyDescent="0.3"/>
    <row r="62" ht="12.65" customHeight="1" x14ac:dyDescent="0.3"/>
    <row r="63" ht="12.65" customHeight="1" x14ac:dyDescent="0.3"/>
    <row r="64" ht="12.65" customHeight="1" x14ac:dyDescent="0.3"/>
    <row r="65" ht="12.65" customHeight="1" x14ac:dyDescent="0.3"/>
    <row r="66" ht="12.65" customHeight="1" x14ac:dyDescent="0.3"/>
    <row r="67" ht="12.65" customHeight="1" x14ac:dyDescent="0.3"/>
    <row r="68" ht="12.65" customHeight="1" x14ac:dyDescent="0.3"/>
    <row r="69" ht="12.65" customHeight="1" x14ac:dyDescent="0.3"/>
    <row r="70" ht="12.65" customHeight="1" x14ac:dyDescent="0.3"/>
    <row r="71" ht="12.65" customHeight="1" x14ac:dyDescent="0.3"/>
    <row r="72" ht="12.65" customHeight="1" x14ac:dyDescent="0.3"/>
    <row r="73" ht="12.65" customHeight="1" x14ac:dyDescent="0.3"/>
    <row r="74" ht="12.65" customHeight="1" x14ac:dyDescent="0.3"/>
    <row r="75" ht="12.65" customHeight="1" x14ac:dyDescent="0.3"/>
    <row r="76" ht="12.65" customHeight="1" x14ac:dyDescent="0.3"/>
    <row r="77" ht="12.65" customHeight="1" x14ac:dyDescent="0.3"/>
    <row r="78" ht="12.65" customHeight="1" x14ac:dyDescent="0.3"/>
    <row r="79" ht="12.65" customHeight="1" x14ac:dyDescent="0.3"/>
    <row r="80" ht="12.65" customHeight="1" x14ac:dyDescent="0.3"/>
    <row r="81" ht="12.65" customHeight="1" x14ac:dyDescent="0.3"/>
    <row r="82" ht="12.65" customHeight="1" x14ac:dyDescent="0.3"/>
    <row r="83" ht="12.65" customHeight="1" x14ac:dyDescent="0.3"/>
    <row r="84" ht="12.65" customHeight="1" x14ac:dyDescent="0.3"/>
    <row r="85" ht="12.65" customHeight="1" x14ac:dyDescent="0.3"/>
    <row r="86" ht="12.65" customHeight="1" x14ac:dyDescent="0.3"/>
    <row r="87" ht="12.65" customHeight="1" x14ac:dyDescent="0.3"/>
    <row r="88" ht="12.65" customHeight="1" x14ac:dyDescent="0.3"/>
    <row r="89" ht="12.65" customHeight="1" x14ac:dyDescent="0.3"/>
    <row r="90" ht="12.65" customHeight="1" x14ac:dyDescent="0.3"/>
    <row r="91" ht="12.65" customHeight="1" x14ac:dyDescent="0.3"/>
    <row r="92" ht="12.65" customHeight="1" x14ac:dyDescent="0.3"/>
    <row r="93" ht="12.65" customHeight="1" x14ac:dyDescent="0.3"/>
    <row r="94" ht="12.65" customHeight="1" x14ac:dyDescent="0.3"/>
    <row r="95" ht="12.65" customHeight="1" x14ac:dyDescent="0.3"/>
    <row r="96" ht="12.65" customHeight="1" x14ac:dyDescent="0.3"/>
    <row r="97" ht="12.65" customHeight="1" x14ac:dyDescent="0.3"/>
    <row r="98" ht="12.65" customHeight="1" x14ac:dyDescent="0.3"/>
    <row r="99" ht="12.65" customHeight="1" x14ac:dyDescent="0.3"/>
    <row r="100" ht="12.65" customHeight="1" x14ac:dyDescent="0.3"/>
    <row r="101" ht="12.65" customHeight="1" x14ac:dyDescent="0.3"/>
    <row r="102" ht="12.65" customHeight="1" x14ac:dyDescent="0.3"/>
    <row r="103" ht="12.65" customHeight="1" x14ac:dyDescent="0.3"/>
    <row r="104" ht="12.65" customHeight="1" x14ac:dyDescent="0.3"/>
    <row r="105" ht="12.65" customHeight="1" x14ac:dyDescent="0.3"/>
    <row r="106" ht="12.65" customHeight="1" x14ac:dyDescent="0.3"/>
    <row r="107" ht="12.65" customHeight="1" x14ac:dyDescent="0.3"/>
    <row r="108" ht="12.65" customHeight="1" x14ac:dyDescent="0.3"/>
    <row r="109" ht="12.65" customHeight="1" x14ac:dyDescent="0.3"/>
    <row r="110" ht="12.65" customHeight="1" x14ac:dyDescent="0.3"/>
    <row r="111" ht="12.65" customHeight="1" x14ac:dyDescent="0.3"/>
    <row r="112" ht="12.65" customHeight="1" x14ac:dyDescent="0.3"/>
    <row r="113" ht="12.65" customHeight="1" x14ac:dyDescent="0.3"/>
    <row r="114" ht="12.65" customHeight="1" x14ac:dyDescent="0.3"/>
    <row r="115" ht="12.65" customHeight="1" x14ac:dyDescent="0.3"/>
    <row r="116" ht="12.65" customHeight="1" x14ac:dyDescent="0.3"/>
    <row r="117" ht="12.65" customHeight="1" x14ac:dyDescent="0.3"/>
    <row r="118" ht="12.65" customHeight="1" x14ac:dyDescent="0.3"/>
    <row r="119" ht="12.65" customHeight="1" x14ac:dyDescent="0.3"/>
    <row r="120" ht="12.65" customHeight="1" x14ac:dyDescent="0.3"/>
    <row r="121" ht="12.65" customHeight="1" x14ac:dyDescent="0.3"/>
    <row r="122" ht="12.65" customHeight="1" x14ac:dyDescent="0.3"/>
    <row r="123" ht="12.65" customHeight="1" x14ac:dyDescent="0.3"/>
    <row r="124" ht="12.65" customHeight="1" x14ac:dyDescent="0.3"/>
    <row r="125" ht="12.65" customHeight="1" x14ac:dyDescent="0.3"/>
    <row r="126" ht="12.65" customHeight="1" x14ac:dyDescent="0.3"/>
    <row r="127" ht="12.65" customHeight="1" x14ac:dyDescent="0.3"/>
  </sheetData>
  <sheetProtection algorithmName="SHA-512" hashValue="ADE04cEzJhA7KeUNynW7WQ+FNA0O0AL1PvVQ0cHFq1+T+/pVSiJhY3GsU01dgMYPYmnaTF2jU/Waj4o2mZtQqQ==" saltValue="CEUfVBav1rKPtpSHZk8A/A==" spinCount="100000" sheet="1" objects="1" scenarios="1"/>
  <mergeCells count="17">
    <mergeCell ref="C41:D41"/>
    <mergeCell ref="C27:D27"/>
    <mergeCell ref="C36:E36"/>
    <mergeCell ref="C37:E37"/>
    <mergeCell ref="D13:I13"/>
    <mergeCell ref="F30:F31"/>
    <mergeCell ref="E23:L23"/>
    <mergeCell ref="G30:G31"/>
    <mergeCell ref="H30:H31"/>
    <mergeCell ref="I30:I31"/>
    <mergeCell ref="J30:J31"/>
    <mergeCell ref="K30:K31"/>
    <mergeCell ref="L30:L31"/>
    <mergeCell ref="F32:F36"/>
    <mergeCell ref="D10:G11"/>
    <mergeCell ref="H10:K11"/>
    <mergeCell ref="M30:M31"/>
  </mergeCells>
  <phoneticPr fontId="3" type="noConversion"/>
  <pageMargins left="0.75" right="0.75" top="0.51" bottom="0.46" header="0.5" footer="0.5"/>
  <pageSetup paperSize="9" scale="74" orientation="landscape" r:id="rId1"/>
  <headerFooter alignWithMargins="0"/>
  <ignoredErrors>
    <ignoredError sqref="G3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46D1-3812-4B01-8E44-A0C1504F3A3A}">
  <sheetPr>
    <tabColor theme="0" tint="-0.499984740745262"/>
    <pageSetUpPr fitToPage="1"/>
  </sheetPr>
  <dimension ref="A1:P95"/>
  <sheetViews>
    <sheetView showGridLines="0" zoomScale="80" zoomScaleNormal="80" workbookViewId="0"/>
  </sheetViews>
  <sheetFormatPr defaultColWidth="0" defaultRowHeight="0" customHeight="1" zeroHeight="1" x14ac:dyDescent="0.35"/>
  <cols>
    <col min="1" max="1" width="3.453125" style="140" customWidth="1"/>
    <col min="2" max="2" width="86.1796875" style="140" customWidth="1"/>
    <col min="3" max="3" width="1.54296875" style="140" customWidth="1"/>
    <col min="4" max="4" width="3.54296875" style="140" customWidth="1"/>
    <col min="5" max="5" width="49.1796875" style="140" customWidth="1"/>
    <col min="6" max="6" width="18.7265625" style="140" customWidth="1"/>
    <col min="7" max="7" width="10.1796875" style="140" customWidth="1"/>
    <col min="8" max="8" width="3.81640625" style="140" customWidth="1"/>
    <col min="9" max="9" width="3.453125" style="140" customWidth="1"/>
    <col min="10" max="16384" width="8.26953125" style="140" hidden="1"/>
  </cols>
  <sheetData>
    <row r="1" spans="1:10" s="9" customFormat="1" ht="21" customHeight="1" x14ac:dyDescent="0.25">
      <c r="A1" s="157"/>
      <c r="B1" s="157"/>
      <c r="C1" s="157"/>
      <c r="D1" s="157"/>
      <c r="E1" s="157"/>
      <c r="F1" s="157"/>
      <c r="G1" s="157"/>
      <c r="H1" s="157"/>
    </row>
    <row r="2" spans="1:10" s="9" customFormat="1" ht="21" customHeight="1" x14ac:dyDescent="0.45">
      <c r="A2" s="157"/>
      <c r="B2" s="158" t="s">
        <v>1507</v>
      </c>
      <c r="C2" s="2"/>
      <c r="D2" s="2"/>
      <c r="E2" s="2"/>
      <c r="F2" s="2"/>
      <c r="G2" s="159"/>
      <c r="H2" s="159"/>
    </row>
    <row r="3" spans="1:10" s="9" customFormat="1" ht="21" customHeight="1" x14ac:dyDescent="0.35">
      <c r="A3" s="157"/>
      <c r="B3" s="160" t="s">
        <v>59</v>
      </c>
      <c r="C3" s="2"/>
      <c r="D3" s="2"/>
      <c r="E3" s="2"/>
      <c r="F3" s="2"/>
      <c r="G3" s="159"/>
      <c r="H3" s="159"/>
    </row>
    <row r="4" spans="1:10" s="9" customFormat="1" ht="24.5" x14ac:dyDescent="0.45">
      <c r="A4" s="157"/>
      <c r="B4" s="161" t="s">
        <v>1508</v>
      </c>
      <c r="C4" s="2"/>
      <c r="D4" s="2"/>
      <c r="E4" s="2"/>
      <c r="F4" s="2"/>
      <c r="G4" s="159"/>
      <c r="H4" s="159"/>
    </row>
    <row r="5" spans="1:10" s="9" customFormat="1" ht="21" customHeight="1" x14ac:dyDescent="0.3">
      <c r="A5" s="157"/>
      <c r="B5" s="162" t="s">
        <v>1509</v>
      </c>
      <c r="C5" s="2"/>
      <c r="D5" s="2"/>
      <c r="E5" s="2"/>
      <c r="F5" s="2"/>
      <c r="G5" s="159"/>
      <c r="H5" s="159"/>
    </row>
    <row r="6" spans="1:10" s="9" customFormat="1" ht="21" customHeight="1" x14ac:dyDescent="0.3">
      <c r="A6" s="157"/>
      <c r="B6" s="29" t="s">
        <v>8</v>
      </c>
      <c r="C6" s="2"/>
      <c r="D6" s="2"/>
      <c r="E6" s="2"/>
      <c r="F6" s="2"/>
      <c r="G6" s="159"/>
      <c r="H6" s="159"/>
    </row>
    <row r="7" spans="1:10" s="157" customFormat="1" ht="15" customHeight="1" thickBot="1" x14ac:dyDescent="0.35">
      <c r="B7" s="33"/>
      <c r="C7" s="55"/>
      <c r="D7" s="55"/>
      <c r="E7" s="55"/>
      <c r="F7" s="54"/>
      <c r="G7" s="163"/>
      <c r="H7" s="163"/>
      <c r="J7" s="164"/>
    </row>
    <row r="8" spans="1:10" s="9" customFormat="1" ht="15" customHeight="1" x14ac:dyDescent="0.25">
      <c r="A8" s="157"/>
    </row>
    <row r="9" spans="1:10" s="9" customFormat="1" ht="28.15" customHeight="1" x14ac:dyDescent="0.25">
      <c r="A9" s="165"/>
      <c r="B9" s="165"/>
      <c r="D9" s="648" t="s">
        <v>1510</v>
      </c>
      <c r="E9" s="648"/>
      <c r="F9" s="166">
        <f>Samenvatting!F31</f>
        <v>0</v>
      </c>
    </row>
    <row r="10" spans="1:10" s="9" customFormat="1" ht="12.75" customHeight="1" x14ac:dyDescent="0.25">
      <c r="B10" s="165"/>
      <c r="C10" s="165"/>
    </row>
    <row r="11" spans="1:10" s="9" customFormat="1" ht="28.15" customHeight="1" x14ac:dyDescent="0.25">
      <c r="B11" s="165"/>
      <c r="C11" s="165"/>
      <c r="D11" s="649" t="s">
        <v>1511</v>
      </c>
      <c r="E11" s="650"/>
      <c r="F11" s="167" t="s">
        <v>1512</v>
      </c>
      <c r="G11" s="651" t="s">
        <v>1513</v>
      </c>
      <c r="H11" s="652"/>
    </row>
    <row r="12" spans="1:10" s="9" customFormat="1" ht="28.15" customHeight="1" x14ac:dyDescent="0.25">
      <c r="B12" s="165"/>
      <c r="C12" s="165"/>
      <c r="D12" s="653" t="s">
        <v>1514</v>
      </c>
      <c r="E12" s="654"/>
      <c r="F12" s="168">
        <f>+DATA!G41</f>
        <v>233</v>
      </c>
      <c r="G12" s="169">
        <f>+F12/DATA!$G$40*100</f>
        <v>69.969969969969966</v>
      </c>
      <c r="H12" s="170" t="s">
        <v>1515</v>
      </c>
    </row>
    <row r="13" spans="1:10" s="9" customFormat="1" ht="28.15" customHeight="1" x14ac:dyDescent="0.25">
      <c r="B13" s="165"/>
      <c r="C13" s="165"/>
      <c r="D13" s="653" t="s">
        <v>1516</v>
      </c>
      <c r="E13" s="654"/>
      <c r="F13" s="171">
        <v>0</v>
      </c>
      <c r="G13" s="169">
        <f>+F13/DATA!$G$40*100</f>
        <v>0</v>
      </c>
      <c r="H13" s="170" t="s">
        <v>1515</v>
      </c>
    </row>
    <row r="14" spans="1:10" s="9" customFormat="1" ht="28.15" customHeight="1" x14ac:dyDescent="0.25">
      <c r="C14" s="165"/>
      <c r="D14" s="172"/>
      <c r="E14" s="173" t="s">
        <v>1517</v>
      </c>
      <c r="F14" s="174">
        <f>SUM(F12:F13)</f>
        <v>233</v>
      </c>
      <c r="G14" s="169">
        <f>SUM(G12:G13)</f>
        <v>69.969969969969966</v>
      </c>
      <c r="H14" s="170" t="s">
        <v>1515</v>
      </c>
    </row>
    <row r="15" spans="1:10" s="9" customFormat="1" ht="28.15" customHeight="1" x14ac:dyDescent="0.25">
      <c r="C15" s="165"/>
      <c r="D15" s="655" t="s">
        <v>1518</v>
      </c>
      <c r="E15" s="656"/>
      <c r="F15" s="175">
        <f>+DATA!E7</f>
        <v>1.0097946192835066</v>
      </c>
    </row>
    <row r="16" spans="1:10" s="9" customFormat="1" ht="28.15" customHeight="1" x14ac:dyDescent="0.25">
      <c r="B16" s="165"/>
      <c r="C16" s="165"/>
      <c r="D16" s="176" t="s">
        <v>1519</v>
      </c>
      <c r="E16" s="177" t="str">
        <f>"Eigen inschatting door Inschrijver. Waarde tussen 0 en "&amp;F20&amp;" punten."</f>
        <v>Eigen inschatting door Inschrijver. Waarde tussen 0 en 100 punten.</v>
      </c>
      <c r="F16" s="178"/>
      <c r="G16" s="179"/>
      <c r="H16" s="180"/>
    </row>
    <row r="17" spans="1:12" s="9" customFormat="1" ht="28.15" customHeight="1" x14ac:dyDescent="0.25">
      <c r="C17" s="165"/>
      <c r="D17" s="181"/>
      <c r="E17" s="180"/>
      <c r="F17" s="180"/>
      <c r="G17" s="180"/>
    </row>
    <row r="18" spans="1:12" s="9" customFormat="1" ht="28.15" customHeight="1" x14ac:dyDescent="0.25">
      <c r="C18" s="165"/>
      <c r="D18" s="649" t="s">
        <v>1520</v>
      </c>
      <c r="E18" s="650"/>
      <c r="F18" s="182" t="s">
        <v>1521</v>
      </c>
      <c r="G18" s="651" t="s">
        <v>1513</v>
      </c>
      <c r="H18" s="652"/>
    </row>
    <row r="19" spans="1:12" s="9" customFormat="1" ht="28.15" customHeight="1" x14ac:dyDescent="0.25">
      <c r="C19" s="165"/>
      <c r="D19" s="648" t="s">
        <v>1522</v>
      </c>
      <c r="E19" s="648"/>
      <c r="F19" s="174">
        <f>DATA!G41</f>
        <v>233</v>
      </c>
      <c r="G19" s="169">
        <f>+F19/DATA!$G$40*100</f>
        <v>69.969969969969966</v>
      </c>
      <c r="H19" s="170" t="s">
        <v>1515</v>
      </c>
    </row>
    <row r="20" spans="1:12" s="9" customFormat="1" ht="28.15" customHeight="1" x14ac:dyDescent="0.25">
      <c r="C20" s="165"/>
      <c r="D20" s="648" t="s">
        <v>1523</v>
      </c>
      <c r="E20" s="648"/>
      <c r="F20" s="174">
        <f>DATA!G42</f>
        <v>100</v>
      </c>
      <c r="G20" s="169">
        <f>+F20/DATA!$G$40*100</f>
        <v>30.03003003003003</v>
      </c>
      <c r="H20" s="170" t="s">
        <v>1515</v>
      </c>
      <c r="J20" s="183"/>
      <c r="K20" s="183"/>
      <c r="L20" s="183"/>
    </row>
    <row r="21" spans="1:12" s="9" customFormat="1" ht="28.15" customHeight="1" x14ac:dyDescent="0.25">
      <c r="B21" s="165"/>
      <c r="C21" s="165"/>
      <c r="D21" s="648" t="s">
        <v>36</v>
      </c>
      <c r="E21" s="648"/>
      <c r="F21" s="174">
        <f>SUM(F19:F20)</f>
        <v>333</v>
      </c>
      <c r="G21" s="169">
        <f>+F21/DATA!$G$40*100</f>
        <v>100</v>
      </c>
      <c r="H21" s="170" t="s">
        <v>1515</v>
      </c>
    </row>
    <row r="22" spans="1:12" s="9" customFormat="1" ht="28.15" customHeight="1" x14ac:dyDescent="0.25">
      <c r="B22" s="165"/>
      <c r="C22" s="165"/>
      <c r="D22" s="647"/>
      <c r="E22" s="647"/>
      <c r="F22" s="184"/>
      <c r="G22" s="185"/>
      <c r="H22" s="186"/>
    </row>
    <row r="23" spans="1:12" s="9" customFormat="1" ht="28.15" customHeight="1" x14ac:dyDescent="0.25">
      <c r="B23" s="165"/>
      <c r="C23" s="165"/>
      <c r="D23" s="165"/>
      <c r="E23" s="165"/>
      <c r="F23" s="165"/>
      <c r="G23" s="165"/>
      <c r="H23" s="165"/>
    </row>
    <row r="24" spans="1:12" s="9" customFormat="1" ht="28.15" customHeight="1" x14ac:dyDescent="0.25">
      <c r="B24" s="165"/>
      <c r="C24" s="165"/>
      <c r="D24" s="165"/>
      <c r="E24" s="165"/>
      <c r="F24" s="165"/>
      <c r="G24" s="165"/>
      <c r="H24" s="165"/>
    </row>
    <row r="25" spans="1:12" s="9" customFormat="1" ht="28.15" customHeight="1" x14ac:dyDescent="0.25">
      <c r="B25" s="165"/>
      <c r="C25" s="165"/>
      <c r="D25" s="165"/>
      <c r="E25" s="165"/>
      <c r="F25" s="165"/>
      <c r="G25" s="165"/>
      <c r="H25" s="165"/>
    </row>
    <row r="26" spans="1:12" s="9" customFormat="1" ht="28.15" customHeight="1" x14ac:dyDescent="0.25">
      <c r="B26" s="165"/>
      <c r="C26" s="165"/>
      <c r="D26" s="165"/>
      <c r="E26" s="165"/>
      <c r="F26" s="165"/>
      <c r="G26" s="165"/>
      <c r="H26" s="165"/>
    </row>
    <row r="27" spans="1:12" s="9" customFormat="1" ht="27.75" customHeight="1" x14ac:dyDescent="0.25">
      <c r="A27" s="157"/>
      <c r="B27" s="165"/>
      <c r="C27" s="165"/>
      <c r="D27" s="165"/>
      <c r="E27" s="165"/>
      <c r="F27" s="165"/>
      <c r="G27" s="165"/>
      <c r="H27" s="165"/>
    </row>
    <row r="28" spans="1:12" s="9" customFormat="1" ht="15" customHeight="1" thickBot="1" x14ac:dyDescent="0.35">
      <c r="A28" s="157"/>
      <c r="B28" s="33"/>
      <c r="C28" s="55"/>
      <c r="D28" s="55"/>
      <c r="E28" s="55"/>
      <c r="F28" s="54"/>
      <c r="G28" s="163"/>
      <c r="H28" s="163"/>
    </row>
    <row r="29" spans="1:12" s="9" customFormat="1" ht="15" customHeight="1" x14ac:dyDescent="0.25"/>
    <row r="30" spans="1:12" s="9" customFormat="1" ht="28.15" hidden="1" customHeight="1" x14ac:dyDescent="0.25">
      <c r="B30" s="165"/>
    </row>
    <row r="31" spans="1:12" s="9" customFormat="1" ht="28.15" hidden="1" customHeight="1" x14ac:dyDescent="0.25">
      <c r="B31" s="165"/>
    </row>
    <row r="32" spans="1:12" s="9" customFormat="1" ht="28.15" hidden="1" customHeight="1" x14ac:dyDescent="0.25">
      <c r="B32" s="165"/>
    </row>
    <row r="33" spans="2:16" s="9" customFormat="1" ht="28.15" hidden="1" customHeight="1" x14ac:dyDescent="0.25">
      <c r="B33" s="165"/>
    </row>
    <row r="34" spans="2:16" s="9" customFormat="1" ht="28.15" hidden="1" customHeight="1" x14ac:dyDescent="0.25">
      <c r="B34" s="165"/>
    </row>
    <row r="35" spans="2:16" s="9" customFormat="1" ht="28.15" hidden="1" customHeight="1" x14ac:dyDescent="0.25">
      <c r="B35" s="165"/>
      <c r="P35" s="9" t="s">
        <v>1</v>
      </c>
    </row>
    <row r="36" spans="2:16" s="9" customFormat="1" ht="28.15" hidden="1" customHeight="1" x14ac:dyDescent="0.25">
      <c r="B36" s="165"/>
    </row>
    <row r="37" spans="2:16" s="9" customFormat="1" ht="28.15" hidden="1" customHeight="1" x14ac:dyDescent="0.35">
      <c r="B37" s="165"/>
      <c r="G37" s="140"/>
    </row>
    <row r="38" spans="2:16" s="9" customFormat="1" ht="28.15" hidden="1" customHeight="1" x14ac:dyDescent="0.35">
      <c r="B38" s="165"/>
      <c r="G38" s="140"/>
    </row>
    <row r="39" spans="2:16" s="9" customFormat="1" ht="28.15" hidden="1" customHeight="1" x14ac:dyDescent="0.35">
      <c r="D39" s="140"/>
      <c r="E39" s="140"/>
      <c r="F39" s="140"/>
      <c r="G39" s="140"/>
    </row>
    <row r="40" spans="2:16" ht="15" hidden="1" customHeight="1" x14ac:dyDescent="0.35"/>
    <row r="41" spans="2:16" ht="15" hidden="1" customHeight="1" x14ac:dyDescent="0.35"/>
    <row r="42" spans="2:16" ht="15" hidden="1" customHeight="1" x14ac:dyDescent="0.35"/>
    <row r="43" spans="2:16" ht="15" hidden="1" customHeight="1" x14ac:dyDescent="0.35"/>
    <row r="44" spans="2:16" ht="15" hidden="1" customHeight="1" x14ac:dyDescent="0.35"/>
    <row r="45" spans="2:16" ht="15" hidden="1" customHeight="1" x14ac:dyDescent="0.35"/>
    <row r="46" spans="2:16" ht="15" hidden="1" customHeight="1" x14ac:dyDescent="0.35"/>
    <row r="47" spans="2:16" ht="15" hidden="1" customHeight="1" x14ac:dyDescent="0.35"/>
    <row r="48" spans="2:16" ht="15" hidden="1" customHeight="1" x14ac:dyDescent="0.35"/>
    <row r="49" s="140" customFormat="1" ht="15" hidden="1" customHeight="1" x14ac:dyDescent="0.35"/>
    <row r="50" s="140" customFormat="1" ht="15" hidden="1" customHeight="1" x14ac:dyDescent="0.35"/>
    <row r="51" s="140" customFormat="1" ht="15" hidden="1" customHeight="1" x14ac:dyDescent="0.35"/>
    <row r="52" s="140" customFormat="1" ht="15" hidden="1" customHeight="1" x14ac:dyDescent="0.35"/>
    <row r="53" s="140" customFormat="1" ht="15" hidden="1" customHeight="1" x14ac:dyDescent="0.35"/>
    <row r="54" s="140" customFormat="1" ht="15" hidden="1" customHeight="1" x14ac:dyDescent="0.35"/>
    <row r="55" s="140" customFormat="1" ht="15" hidden="1" customHeight="1" x14ac:dyDescent="0.35"/>
    <row r="56" s="140" customFormat="1" ht="15" hidden="1" customHeight="1" x14ac:dyDescent="0.35"/>
    <row r="57" s="140" customFormat="1" ht="15" hidden="1" customHeight="1" x14ac:dyDescent="0.35"/>
    <row r="58" s="140" customFormat="1" ht="15" hidden="1" customHeight="1" x14ac:dyDescent="0.35"/>
    <row r="59" s="140" customFormat="1" ht="15" hidden="1" customHeight="1" x14ac:dyDescent="0.35"/>
    <row r="60" s="140" customFormat="1" ht="15" hidden="1" customHeight="1" x14ac:dyDescent="0.35"/>
    <row r="61" s="140" customFormat="1" ht="15" hidden="1" customHeight="1" x14ac:dyDescent="0.35"/>
    <row r="62" s="140" customFormat="1" ht="15" hidden="1" customHeight="1" x14ac:dyDescent="0.35"/>
    <row r="63" s="140" customFormat="1" ht="15" hidden="1" customHeight="1" x14ac:dyDescent="0.35"/>
    <row r="64" s="140" customFormat="1" ht="15" hidden="1" customHeight="1" x14ac:dyDescent="0.35"/>
    <row r="65" s="140" customFormat="1" ht="15" hidden="1" customHeight="1" x14ac:dyDescent="0.35"/>
    <row r="66" s="140" customFormat="1" ht="15" hidden="1" customHeight="1" x14ac:dyDescent="0.35"/>
    <row r="67" s="140" customFormat="1" ht="15" hidden="1" customHeight="1" x14ac:dyDescent="0.35"/>
    <row r="68" s="140" customFormat="1" ht="15" hidden="1" customHeight="1" x14ac:dyDescent="0.35"/>
    <row r="69" s="140" customFormat="1" ht="15" hidden="1" customHeight="1" x14ac:dyDescent="0.35"/>
    <row r="70" s="140" customFormat="1" ht="15" hidden="1" customHeight="1" x14ac:dyDescent="0.35"/>
    <row r="71" s="140" customFormat="1" ht="15" hidden="1" customHeight="1" x14ac:dyDescent="0.35"/>
    <row r="72" s="140" customFormat="1" ht="15" hidden="1" customHeight="1" x14ac:dyDescent="0.35"/>
    <row r="73" s="140" customFormat="1" ht="15" hidden="1" customHeight="1" x14ac:dyDescent="0.35"/>
    <row r="74" s="140" customFormat="1" ht="15" hidden="1" customHeight="1" x14ac:dyDescent="0.35"/>
    <row r="75" s="140" customFormat="1" ht="15" hidden="1" customHeight="1" x14ac:dyDescent="0.35"/>
    <row r="76" s="140" customFormat="1" ht="15" hidden="1" customHeight="1" x14ac:dyDescent="0.35"/>
    <row r="77" s="140" customFormat="1" ht="15" hidden="1" customHeight="1" x14ac:dyDescent="0.35"/>
    <row r="78" s="140" customFormat="1" ht="15" hidden="1" customHeight="1" x14ac:dyDescent="0.35"/>
    <row r="79" s="140" customFormat="1" ht="15" hidden="1" customHeight="1" x14ac:dyDescent="0.35"/>
    <row r="80" s="140" customFormat="1" ht="15" hidden="1" customHeight="1" x14ac:dyDescent="0.35"/>
    <row r="81" spans="3:7" ht="15" hidden="1" customHeight="1" x14ac:dyDescent="0.35"/>
    <row r="82" spans="3:7" ht="15" hidden="1" customHeight="1" x14ac:dyDescent="0.35"/>
    <row r="83" spans="3:7" ht="15" hidden="1" customHeight="1" x14ac:dyDescent="0.35">
      <c r="C83" s="187" t="s">
        <v>1517</v>
      </c>
      <c r="D83" s="188"/>
      <c r="E83" s="189">
        <v>1650</v>
      </c>
      <c r="F83" s="190">
        <f>+E83/_xlfn.SINGLE(Qmax)*100</f>
        <v>825</v>
      </c>
      <c r="G83" s="170" t="s">
        <v>1515</v>
      </c>
    </row>
    <row r="84" spans="3:7" ht="15" hidden="1" customHeight="1" x14ac:dyDescent="0.35"/>
    <row r="85" spans="3:7" ht="15" hidden="1" customHeight="1" x14ac:dyDescent="0.35"/>
    <row r="86" spans="3:7" ht="15" hidden="1" customHeight="1" x14ac:dyDescent="0.35"/>
    <row r="87" spans="3:7" ht="15" hidden="1" customHeight="1" x14ac:dyDescent="0.35"/>
    <row r="88" spans="3:7" ht="15" hidden="1" customHeight="1" x14ac:dyDescent="0.35"/>
    <row r="89" spans="3:7" ht="15" hidden="1" customHeight="1" x14ac:dyDescent="0.35"/>
    <row r="90" spans="3:7" ht="15" hidden="1" customHeight="1" x14ac:dyDescent="0.35"/>
    <row r="91" spans="3:7" ht="15" hidden="1" customHeight="1" x14ac:dyDescent="0.35"/>
    <row r="92" spans="3:7" ht="15" hidden="1" customHeight="1" x14ac:dyDescent="0.35"/>
    <row r="93" spans="3:7" ht="15" hidden="1" customHeight="1" x14ac:dyDescent="0.35"/>
    <row r="94" spans="3:7" ht="15" hidden="1" customHeight="1" x14ac:dyDescent="0.35"/>
    <row r="95" spans="3:7" ht="15" hidden="1" customHeight="1" x14ac:dyDescent="0.35"/>
  </sheetData>
  <sheetProtection algorithmName="SHA-512" hashValue="/7d0DfDT3is2FUZsOtK5id8szdyr8CgBDJq/AdzEEPHMEvdyXnHG2rBczmxpKSweEx5hw6sbb2H+d5zDhFl5yQ==" saltValue="VooLRP69imfY4cgMWcpOxQ=="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20176-5367-4AEF-A1DE-E9035FF525E6}">
  <dimension ref="A1:AE80"/>
  <sheetViews>
    <sheetView showGridLines="0" zoomScaleNormal="100" workbookViewId="0">
      <selection activeCell="G45" sqref="G45"/>
    </sheetView>
  </sheetViews>
  <sheetFormatPr defaultColWidth="0" defaultRowHeight="14.5" zeroHeight="1" x14ac:dyDescent="0.35"/>
  <cols>
    <col min="1" max="1" width="3.453125" style="191" customWidth="1"/>
    <col min="2" max="27" width="19.54296875" style="191" customWidth="1"/>
    <col min="28" max="28" width="3.453125" style="191" customWidth="1"/>
    <col min="29" max="31" width="19.54296875" style="191" hidden="1" customWidth="1"/>
    <col min="32" max="16384" width="8.26953125" style="191" hidden="1"/>
  </cols>
  <sheetData>
    <row r="1" spans="2:28" ht="21" customHeight="1" x14ac:dyDescent="0.35">
      <c r="AB1" s="192"/>
    </row>
    <row r="2" spans="2:28" s="192" customFormat="1" ht="21" customHeight="1" x14ac:dyDescent="0.25">
      <c r="B2" s="657" t="s">
        <v>1524</v>
      </c>
      <c r="C2" s="657"/>
      <c r="D2" s="657"/>
      <c r="E2" s="657"/>
    </row>
    <row r="3" spans="2:28" s="192" customFormat="1" ht="21" customHeight="1" x14ac:dyDescent="0.25">
      <c r="B3" s="657"/>
      <c r="C3" s="657"/>
      <c r="D3" s="657"/>
      <c r="E3" s="657"/>
    </row>
    <row r="4" spans="2:28" s="192" customFormat="1" ht="21" customHeight="1" x14ac:dyDescent="0.25">
      <c r="B4" s="657"/>
      <c r="C4" s="657"/>
      <c r="D4" s="657"/>
      <c r="E4" s="657"/>
    </row>
    <row r="5" spans="2:28" s="192" customFormat="1" ht="21" customHeight="1" x14ac:dyDescent="0.25">
      <c r="B5" s="193"/>
    </row>
    <row r="6" spans="2:28" s="192" customFormat="1" ht="28.15" customHeight="1" x14ac:dyDescent="0.25">
      <c r="B6" s="194" t="s">
        <v>9</v>
      </c>
    </row>
    <row r="7" spans="2:28" s="192" customFormat="1" ht="28.15" customHeight="1" x14ac:dyDescent="0.25">
      <c r="B7" s="195" t="s">
        <v>1525</v>
      </c>
      <c r="C7" s="196">
        <f>+'BPK-Grafiek'!$F$9</f>
        <v>0</v>
      </c>
      <c r="D7" s="197">
        <f>+'BPK-Grafiek'!$F$14</f>
        <v>233</v>
      </c>
      <c r="E7" s="198">
        <f>IFERROR((0.5*($C$7/$G$38)^$F$38+0.5*(2-$D$7/$H$38)^$F$38)^(1/$F$38),0)</f>
        <v>1.0097946192835066</v>
      </c>
      <c r="F7" s="199">
        <f>+D7/G40*100</f>
        <v>69.969969969969966</v>
      </c>
    </row>
    <row r="8" spans="2:28" s="192" customFormat="1" ht="28.15" customHeight="1" x14ac:dyDescent="0.25"/>
    <row r="9" spans="2:28" s="202" customFormat="1" ht="28.15" customHeight="1" x14ac:dyDescent="0.35">
      <c r="B9" s="200" t="s">
        <v>1526</v>
      </c>
      <c r="C9" s="658" t="s">
        <v>1527</v>
      </c>
      <c r="D9" s="658"/>
      <c r="E9" s="658"/>
      <c r="F9" s="658"/>
      <c r="G9" s="658"/>
      <c r="H9" s="658"/>
      <c r="I9" s="658"/>
      <c r="J9" s="658"/>
      <c r="K9" s="201"/>
      <c r="L9" s="201"/>
    </row>
    <row r="10" spans="2:28" s="202" customFormat="1" ht="28.15" customHeight="1" x14ac:dyDescent="0.35">
      <c r="C10" s="658"/>
      <c r="D10" s="658"/>
      <c r="E10" s="658"/>
      <c r="F10" s="658"/>
      <c r="G10" s="658"/>
      <c r="H10" s="658"/>
      <c r="I10" s="658"/>
      <c r="J10" s="658"/>
    </row>
    <row r="11" spans="2:28" s="192" customFormat="1" ht="28.15" customHeight="1" x14ac:dyDescent="0.25">
      <c r="B11" s="203" t="s">
        <v>1528</v>
      </c>
      <c r="C11" s="204" t="s">
        <v>1529</v>
      </c>
      <c r="D11" s="204" t="s">
        <v>1530</v>
      </c>
      <c r="E11" s="204" t="s">
        <v>1531</v>
      </c>
      <c r="F11" s="205"/>
      <c r="G11" s="205"/>
      <c r="H11" s="205"/>
      <c r="I11" s="205"/>
      <c r="J11" s="205"/>
      <c r="K11" s="205"/>
      <c r="L11" s="205"/>
      <c r="M11" s="205"/>
      <c r="N11" s="205"/>
      <c r="O11" s="205"/>
      <c r="P11" s="205"/>
      <c r="Q11" s="205"/>
      <c r="R11" s="205"/>
      <c r="S11" s="205"/>
      <c r="T11" s="205"/>
      <c r="U11" s="205"/>
      <c r="V11" s="205"/>
      <c r="W11" s="205"/>
      <c r="X11" s="205"/>
      <c r="Y11" s="205"/>
      <c r="Z11" s="205"/>
      <c r="AA11" s="205"/>
    </row>
    <row r="12" spans="2:28" s="192" customFormat="1" ht="28.15" customHeight="1" x14ac:dyDescent="0.25">
      <c r="B12" s="206" t="s">
        <v>1532</v>
      </c>
      <c r="C12" s="207">
        <v>2500000</v>
      </c>
      <c r="D12" s="208">
        <v>303</v>
      </c>
      <c r="E12" s="209">
        <v>1</v>
      </c>
      <c r="F12" s="205"/>
      <c r="G12" s="205"/>
      <c r="H12" s="205"/>
      <c r="I12" s="205"/>
      <c r="J12" s="205"/>
      <c r="K12" s="205"/>
      <c r="L12" s="205"/>
      <c r="M12" s="205"/>
      <c r="N12" s="205"/>
      <c r="O12" s="205"/>
      <c r="P12" s="205"/>
      <c r="Q12" s="205"/>
      <c r="R12" s="205"/>
      <c r="S12" s="205"/>
      <c r="T12" s="205"/>
      <c r="U12" s="205"/>
      <c r="V12" s="205"/>
      <c r="W12" s="205"/>
      <c r="X12" s="205"/>
      <c r="Y12" s="205"/>
      <c r="Z12" s="205"/>
      <c r="AA12" s="205"/>
    </row>
    <row r="13" spans="2:28" s="192" customFormat="1" ht="28.15" customHeight="1" x14ac:dyDescent="0.25">
      <c r="B13" s="206" t="s">
        <v>1533</v>
      </c>
      <c r="C13" s="207">
        <v>2698019.8019801984</v>
      </c>
      <c r="D13" s="208">
        <v>333</v>
      </c>
      <c r="E13" s="209">
        <v>1.000000469371932</v>
      </c>
      <c r="F13" s="205"/>
      <c r="G13" s="205"/>
      <c r="H13" s="205"/>
      <c r="I13" s="205"/>
      <c r="J13" s="205"/>
      <c r="K13" s="205"/>
      <c r="L13" s="205"/>
      <c r="M13" s="205"/>
      <c r="N13" s="205"/>
      <c r="O13" s="205"/>
      <c r="P13" s="205"/>
      <c r="Q13" s="205"/>
      <c r="R13" s="205"/>
      <c r="S13" s="205"/>
      <c r="T13" s="205"/>
      <c r="U13" s="205"/>
      <c r="V13" s="205"/>
      <c r="W13" s="205"/>
      <c r="X13" s="205"/>
      <c r="Y13" s="205"/>
      <c r="Z13" s="205"/>
      <c r="AA13" s="205"/>
    </row>
    <row r="14" spans="2:28" s="192" customFormat="1" ht="28.15" customHeight="1" x14ac:dyDescent="0.25">
      <c r="B14" s="206" t="s">
        <v>1534</v>
      </c>
      <c r="C14" s="207">
        <v>0</v>
      </c>
      <c r="D14" s="208">
        <v>236.61795648637957</v>
      </c>
      <c r="E14" s="209">
        <v>1</v>
      </c>
      <c r="F14" s="205"/>
      <c r="G14" s="205"/>
      <c r="H14" s="205"/>
      <c r="I14" s="205"/>
      <c r="J14" s="205"/>
      <c r="K14" s="205"/>
      <c r="L14" s="205"/>
      <c r="M14" s="205"/>
      <c r="N14" s="205"/>
      <c r="O14" s="205"/>
      <c r="P14" s="205"/>
      <c r="Q14" s="205"/>
      <c r="R14" s="205"/>
      <c r="S14" s="205"/>
      <c r="T14" s="205"/>
      <c r="U14" s="205"/>
      <c r="V14" s="205"/>
      <c r="W14" s="205"/>
      <c r="X14" s="205"/>
      <c r="Y14" s="205"/>
      <c r="Z14" s="205"/>
      <c r="AA14" s="205"/>
    </row>
    <row r="15" spans="2:28" s="192" customFormat="1" ht="28.15" customHeight="1" x14ac:dyDescent="0.25">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row>
    <row r="16" spans="2:28" s="192" customFormat="1" ht="28.15" customHeight="1" x14ac:dyDescent="0.25">
      <c r="B16" s="210" t="s">
        <v>1535</v>
      </c>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row>
    <row r="17" spans="2:27" s="192" customFormat="1" ht="28.15" customHeight="1" x14ac:dyDescent="0.25">
      <c r="B17" s="205"/>
      <c r="C17" s="204" t="s">
        <v>1536</v>
      </c>
      <c r="D17" s="211">
        <v>0</v>
      </c>
      <c r="E17" s="211">
        <v>1.2500000000000001E-2</v>
      </c>
      <c r="F17" s="211">
        <v>2.5000000000000001E-2</v>
      </c>
      <c r="G17" s="211">
        <v>0.05</v>
      </c>
      <c r="H17" s="211">
        <v>0.1</v>
      </c>
      <c r="I17" s="211">
        <v>0.15</v>
      </c>
      <c r="J17" s="211">
        <v>0.2</v>
      </c>
      <c r="K17" s="211">
        <v>0.25</v>
      </c>
      <c r="L17" s="211">
        <v>0.3</v>
      </c>
      <c r="M17" s="211">
        <v>0.35</v>
      </c>
      <c r="N17" s="211">
        <v>0.4</v>
      </c>
      <c r="O17" s="211">
        <v>0.45</v>
      </c>
      <c r="P17" s="211">
        <v>0.5</v>
      </c>
      <c r="Q17" s="211">
        <v>0.55000000000000004</v>
      </c>
      <c r="R17" s="211">
        <v>0.6</v>
      </c>
      <c r="S17" s="211">
        <v>0.65</v>
      </c>
      <c r="T17" s="211">
        <v>0.7</v>
      </c>
      <c r="U17" s="211">
        <v>0.75</v>
      </c>
      <c r="V17" s="211">
        <v>0.8</v>
      </c>
      <c r="W17" s="211">
        <v>0.85</v>
      </c>
      <c r="X17" s="211">
        <v>0.9</v>
      </c>
      <c r="Y17" s="211">
        <v>0.95</v>
      </c>
      <c r="Z17" s="211">
        <v>1</v>
      </c>
      <c r="AA17" s="212">
        <v>0</v>
      </c>
    </row>
    <row r="18" spans="2:27" s="192" customFormat="1" ht="28.15" customHeight="1" x14ac:dyDescent="0.25">
      <c r="B18" s="213" t="s">
        <v>1537</v>
      </c>
      <c r="C18" s="211">
        <v>236.61795648637957</v>
      </c>
      <c r="D18" s="211">
        <v>236.61795648637957</v>
      </c>
      <c r="E18" s="211">
        <v>237.82273203029982</v>
      </c>
      <c r="F18" s="211">
        <v>239.02750757422007</v>
      </c>
      <c r="G18" s="211">
        <v>241.43705866206059</v>
      </c>
      <c r="H18" s="211">
        <v>246.25616083774162</v>
      </c>
      <c r="I18" s="211">
        <v>251.07526301342264</v>
      </c>
      <c r="J18" s="211">
        <v>255.89436518910367</v>
      </c>
      <c r="K18" s="211">
        <v>260.71346736478466</v>
      </c>
      <c r="L18" s="211">
        <v>265.53256954046572</v>
      </c>
      <c r="M18" s="211">
        <v>270.35167171614671</v>
      </c>
      <c r="N18" s="211">
        <v>275.17077389182776</v>
      </c>
      <c r="O18" s="211">
        <v>279.98987606750876</v>
      </c>
      <c r="P18" s="211">
        <v>284.80897824318981</v>
      </c>
      <c r="Q18" s="211">
        <v>289.62808041887081</v>
      </c>
      <c r="R18" s="211">
        <v>294.4471825945518</v>
      </c>
      <c r="S18" s="211">
        <v>299.26628477023286</v>
      </c>
      <c r="T18" s="211">
        <v>304.08538694591385</v>
      </c>
      <c r="U18" s="211">
        <v>308.90448912159491</v>
      </c>
      <c r="V18" s="211">
        <v>313.7235912972759</v>
      </c>
      <c r="W18" s="211">
        <v>318.5426934729569</v>
      </c>
      <c r="X18" s="211">
        <v>323.36179564863795</v>
      </c>
      <c r="Y18" s="211">
        <v>328.180897824319</v>
      </c>
      <c r="Z18" s="211">
        <v>333</v>
      </c>
      <c r="AA18" s="211" t="s">
        <v>1531</v>
      </c>
    </row>
    <row r="19" spans="2:27" s="192" customFormat="1" ht="28.15" customHeight="1" x14ac:dyDescent="0.25">
      <c r="B19" s="213" t="s">
        <v>1538</v>
      </c>
      <c r="C19" s="211"/>
      <c r="D19" s="211">
        <v>0</v>
      </c>
      <c r="E19" s="211">
        <v>847759.33610405168</v>
      </c>
      <c r="F19" s="211">
        <v>1032284.2044001207</v>
      </c>
      <c r="G19" s="211">
        <v>1255504.5872447826</v>
      </c>
      <c r="H19" s="211">
        <v>1523415.3315402777</v>
      </c>
      <c r="I19" s="211">
        <v>1702569.8424301909</v>
      </c>
      <c r="J19" s="211">
        <v>1839780.6574594323</v>
      </c>
      <c r="K19" s="211">
        <v>1951688.2756169699</v>
      </c>
      <c r="L19" s="211">
        <v>2046359.5830582068</v>
      </c>
      <c r="M19" s="211">
        <v>2128388.5298743695</v>
      </c>
      <c r="N19" s="211">
        <v>2200669.1800750354</v>
      </c>
      <c r="O19" s="211">
        <v>2265156.5189331369</v>
      </c>
      <c r="P19" s="211">
        <v>2323240.7618834246</v>
      </c>
      <c r="Q19" s="211">
        <v>2375950.3048907155</v>
      </c>
      <c r="R19" s="211">
        <v>2424070.102910494</v>
      </c>
      <c r="S19" s="211">
        <v>2468214.7762209056</v>
      </c>
      <c r="T19" s="211">
        <v>2508875.8817865434</v>
      </c>
      <c r="U19" s="211">
        <v>2546453.658294817</v>
      </c>
      <c r="V19" s="211">
        <v>2581279.0317467144</v>
      </c>
      <c r="W19" s="211">
        <v>2613629.2872106661</v>
      </c>
      <c r="X19" s="211">
        <v>2643739.4925758401</v>
      </c>
      <c r="Y19" s="211">
        <v>2671810.996289012</v>
      </c>
      <c r="Z19" s="211">
        <v>2698017.8621752649</v>
      </c>
      <c r="AA19" s="211">
        <v>1</v>
      </c>
    </row>
    <row r="20" spans="2:27" s="192" customFormat="1" ht="28.15" customHeight="1" x14ac:dyDescent="0.25">
      <c r="B20" s="214"/>
      <c r="C20" s="211"/>
      <c r="D20" s="211">
        <v>71.056443389303169</v>
      </c>
      <c r="E20" s="211">
        <v>71.418237846936876</v>
      </c>
      <c r="F20" s="211">
        <v>71.780032304570597</v>
      </c>
      <c r="G20" s="211">
        <v>72.503621219838024</v>
      </c>
      <c r="H20" s="211">
        <v>73.950799050372865</v>
      </c>
      <c r="I20" s="211">
        <v>75.397976880907706</v>
      </c>
      <c r="J20" s="211">
        <v>76.845154711442547</v>
      </c>
      <c r="K20" s="211">
        <v>78.292332541977373</v>
      </c>
      <c r="L20" s="211">
        <v>79.739510372512228</v>
      </c>
      <c r="M20" s="211">
        <v>81.186688203047069</v>
      </c>
      <c r="N20" s="211">
        <v>82.63386603358191</v>
      </c>
      <c r="O20" s="211">
        <v>84.081043864116751</v>
      </c>
      <c r="P20" s="211">
        <v>85.528221694651592</v>
      </c>
      <c r="Q20" s="211">
        <v>86.975399525186418</v>
      </c>
      <c r="R20" s="211">
        <v>88.422577355721259</v>
      </c>
      <c r="S20" s="211">
        <v>89.869755186256114</v>
      </c>
      <c r="T20" s="211">
        <v>91.316933016790941</v>
      </c>
      <c r="U20" s="211">
        <v>92.764110847325796</v>
      </c>
      <c r="V20" s="211">
        <v>94.211288677860622</v>
      </c>
      <c r="W20" s="211">
        <v>95.658466508395463</v>
      </c>
      <c r="X20" s="211">
        <v>97.105644338930318</v>
      </c>
      <c r="Y20" s="211">
        <v>98.552822169465173</v>
      </c>
      <c r="Z20" s="211">
        <v>100</v>
      </c>
      <c r="AA20" s="211">
        <v>0</v>
      </c>
    </row>
    <row r="21" spans="2:27" s="192" customFormat="1" ht="28.15" customHeight="1" x14ac:dyDescent="0.25">
      <c r="B21" s="213" t="s">
        <v>1539</v>
      </c>
      <c r="C21" s="211">
        <v>273.55616083774157</v>
      </c>
      <c r="D21" s="211">
        <v>273.55616083774157</v>
      </c>
      <c r="E21" s="211">
        <v>274.29920882726981</v>
      </c>
      <c r="F21" s="211">
        <v>275.04225681679804</v>
      </c>
      <c r="G21" s="211">
        <v>276.52835279585452</v>
      </c>
      <c r="H21" s="211">
        <v>279.5005447539674</v>
      </c>
      <c r="I21" s="211">
        <v>282.47273671208035</v>
      </c>
      <c r="J21" s="211">
        <v>285.44492867019324</v>
      </c>
      <c r="K21" s="211">
        <v>288.41712062830618</v>
      </c>
      <c r="L21" s="211">
        <v>291.38931258641912</v>
      </c>
      <c r="M21" s="211">
        <v>294.36150454453201</v>
      </c>
      <c r="N21" s="211">
        <v>297.33369650264495</v>
      </c>
      <c r="O21" s="211">
        <v>300.30588846075784</v>
      </c>
      <c r="P21" s="211">
        <v>303.27808041887079</v>
      </c>
      <c r="Q21" s="211">
        <v>306.25027237698373</v>
      </c>
      <c r="R21" s="211">
        <v>309.22246433509662</v>
      </c>
      <c r="S21" s="211">
        <v>312.19465629320956</v>
      </c>
      <c r="T21" s="211">
        <v>315.16684825132245</v>
      </c>
      <c r="U21" s="211">
        <v>318.13904020943539</v>
      </c>
      <c r="V21" s="211">
        <v>321.11123216754834</v>
      </c>
      <c r="W21" s="211">
        <v>324.08342412566122</v>
      </c>
      <c r="X21" s="211">
        <v>327.05561608377417</v>
      </c>
      <c r="Y21" s="211">
        <v>330.02780804188706</v>
      </c>
      <c r="Z21" s="211">
        <v>333</v>
      </c>
      <c r="AA21" s="211" t="s">
        <v>1531</v>
      </c>
    </row>
    <row r="22" spans="2:27" s="192" customFormat="1" ht="28.15" customHeight="1" x14ac:dyDescent="0.25">
      <c r="B22" s="213" t="s">
        <v>1540</v>
      </c>
      <c r="C22" s="211"/>
      <c r="D22" s="211">
        <v>0</v>
      </c>
      <c r="E22" s="211">
        <v>685119.29121959303</v>
      </c>
      <c r="F22" s="211">
        <v>834550.11238034524</v>
      </c>
      <c r="G22" s="211">
        <v>1015760.0728734171</v>
      </c>
      <c r="H22" s="211">
        <v>1234335.220247302</v>
      </c>
      <c r="I22" s="211">
        <v>1381545.1342661125</v>
      </c>
      <c r="J22" s="211">
        <v>1495115.8252509828</v>
      </c>
      <c r="K22" s="211">
        <v>1588441.1286577517</v>
      </c>
      <c r="L22" s="211">
        <v>1668006.1686423705</v>
      </c>
      <c r="M22" s="211">
        <v>1737499.5939970813</v>
      </c>
      <c r="N22" s="211">
        <v>1799242.2401259148</v>
      </c>
      <c r="O22" s="211">
        <v>1854799.8318064243</v>
      </c>
      <c r="P22" s="211">
        <v>1905284.2673593459</v>
      </c>
      <c r="Q22" s="211">
        <v>1951516.8898509541</v>
      </c>
      <c r="R22" s="211">
        <v>1994123.6718837076</v>
      </c>
      <c r="S22" s="211">
        <v>2033593.9680282571</v>
      </c>
      <c r="T22" s="211">
        <v>2070318.485236845</v>
      </c>
      <c r="U22" s="211">
        <v>2104614.7687043957</v>
      </c>
      <c r="V22" s="211">
        <v>2136744.8594986824</v>
      </c>
      <c r="W22" s="211">
        <v>2166927.8633141834</v>
      </c>
      <c r="X22" s="211">
        <v>2195349.1075687166</v>
      </c>
      <c r="Y22" s="211">
        <v>2222166.9494988588</v>
      </c>
      <c r="Z22" s="211">
        <v>2247517.9288165434</v>
      </c>
      <c r="AA22" s="211">
        <v>0.9</v>
      </c>
    </row>
    <row r="23" spans="2:27" s="192" customFormat="1" ht="28.15" customHeight="1" x14ac:dyDescent="0.25">
      <c r="B23" s="214"/>
      <c r="C23" s="211"/>
      <c r="D23" s="211">
        <v>82.14899724857105</v>
      </c>
      <c r="E23" s="211">
        <v>82.372134782963897</v>
      </c>
      <c r="F23" s="211">
        <v>82.595272317356773</v>
      </c>
      <c r="G23" s="211">
        <v>83.041547386142497</v>
      </c>
      <c r="H23" s="211">
        <v>83.93409752371393</v>
      </c>
      <c r="I23" s="211">
        <v>84.826647661285392</v>
      </c>
      <c r="J23" s="211">
        <v>85.719197798856825</v>
      </c>
      <c r="K23" s="211">
        <v>86.611747936428287</v>
      </c>
      <c r="L23" s="211">
        <v>87.504298073999749</v>
      </c>
      <c r="M23" s="211">
        <v>88.396848211571182</v>
      </c>
      <c r="N23" s="211">
        <v>89.28939834914263</v>
      </c>
      <c r="O23" s="211">
        <v>90.181948486714063</v>
      </c>
      <c r="P23" s="211">
        <v>91.074498624285511</v>
      </c>
      <c r="Q23" s="211">
        <v>91.967048761856972</v>
      </c>
      <c r="R23" s="211">
        <v>92.859598899428406</v>
      </c>
      <c r="S23" s="211">
        <v>93.752149036999867</v>
      </c>
      <c r="T23" s="211">
        <v>94.644699174571301</v>
      </c>
      <c r="U23" s="211">
        <v>95.537249312142762</v>
      </c>
      <c r="V23" s="211">
        <v>96.42979944971421</v>
      </c>
      <c r="W23" s="211">
        <v>97.322349587285657</v>
      </c>
      <c r="X23" s="211">
        <v>98.214899724857105</v>
      </c>
      <c r="Y23" s="211">
        <v>99.107449862428538</v>
      </c>
      <c r="Z23" s="211">
        <v>100</v>
      </c>
      <c r="AA23" s="211">
        <v>0</v>
      </c>
    </row>
    <row r="24" spans="2:27" s="192" customFormat="1" ht="28.15" customHeight="1" x14ac:dyDescent="0.25">
      <c r="B24" s="213" t="s">
        <v>1541</v>
      </c>
      <c r="C24" s="211">
        <v>310.49436518910369</v>
      </c>
      <c r="D24" s="211">
        <v>310.49436518910369</v>
      </c>
      <c r="E24" s="211">
        <v>310.77568562423988</v>
      </c>
      <c r="F24" s="211">
        <v>311.05700605937608</v>
      </c>
      <c r="G24" s="211">
        <v>311.61964692964852</v>
      </c>
      <c r="H24" s="211">
        <v>312.7449286701933</v>
      </c>
      <c r="I24" s="211">
        <v>313.87021041073814</v>
      </c>
      <c r="J24" s="211">
        <v>314.99549215128297</v>
      </c>
      <c r="K24" s="211">
        <v>316.12077389182775</v>
      </c>
      <c r="L24" s="211">
        <v>317.24605563237259</v>
      </c>
      <c r="M24" s="211">
        <v>318.37133737291742</v>
      </c>
      <c r="N24" s="211">
        <v>319.4966191134622</v>
      </c>
      <c r="O24" s="211">
        <v>320.62190085400704</v>
      </c>
      <c r="P24" s="211">
        <v>321.74718259455187</v>
      </c>
      <c r="Q24" s="211">
        <v>322.87246433509665</v>
      </c>
      <c r="R24" s="211">
        <v>323.99774607564149</v>
      </c>
      <c r="S24" s="211">
        <v>325.12302781618627</v>
      </c>
      <c r="T24" s="211">
        <v>326.2483095567311</v>
      </c>
      <c r="U24" s="211">
        <v>327.37359129727594</v>
      </c>
      <c r="V24" s="211">
        <v>328.49887303782072</v>
      </c>
      <c r="W24" s="211">
        <v>329.62415477836555</v>
      </c>
      <c r="X24" s="211">
        <v>330.74943651891039</v>
      </c>
      <c r="Y24" s="211">
        <v>331.87471825945516</v>
      </c>
      <c r="Z24" s="211">
        <v>333</v>
      </c>
      <c r="AA24" s="211" t="s">
        <v>1531</v>
      </c>
    </row>
    <row r="25" spans="2:27" s="192" customFormat="1" ht="28.15" customHeight="1" x14ac:dyDescent="0.25">
      <c r="B25" s="213" t="s">
        <v>1542</v>
      </c>
      <c r="C25" s="211"/>
      <c r="D25" s="211">
        <v>0</v>
      </c>
      <c r="E25" s="211">
        <v>477395.970712159</v>
      </c>
      <c r="F25" s="211">
        <v>581787.25731116894</v>
      </c>
      <c r="G25" s="211">
        <v>708764.34150297998</v>
      </c>
      <c r="H25" s="211">
        <v>862866.48050218332</v>
      </c>
      <c r="I25" s="211">
        <v>967559.75301705173</v>
      </c>
      <c r="J25" s="211">
        <v>1049040.4928481018</v>
      </c>
      <c r="K25" s="211">
        <v>1116594.9524966828</v>
      </c>
      <c r="L25" s="211">
        <v>1174712.8172696065</v>
      </c>
      <c r="M25" s="211">
        <v>1225944.0421308978</v>
      </c>
      <c r="N25" s="211">
        <v>1271890.6745889448</v>
      </c>
      <c r="O25" s="211">
        <v>1313631.9262909999</v>
      </c>
      <c r="P25" s="211">
        <v>1351933.055344251</v>
      </c>
      <c r="Q25" s="211">
        <v>1387358.4894555216</v>
      </c>
      <c r="R25" s="211">
        <v>1420337.7324135802</v>
      </c>
      <c r="S25" s="211">
        <v>1451206.0184078654</v>
      </c>
      <c r="T25" s="211">
        <v>1480230.569176059</v>
      </c>
      <c r="U25" s="211">
        <v>1507628.2066139679</v>
      </c>
      <c r="V25" s="211">
        <v>1533577.5477129754</v>
      </c>
      <c r="W25" s="211">
        <v>1558227.6794209287</v>
      </c>
      <c r="X25" s="211">
        <v>1581704.4747778706</v>
      </c>
      <c r="Y25" s="211">
        <v>1604115.2858314721</v>
      </c>
      <c r="Z25" s="211">
        <v>1625552.4931738025</v>
      </c>
      <c r="AA25" s="211">
        <v>0.8</v>
      </c>
    </row>
    <row r="26" spans="2:27" s="192" customFormat="1" ht="28.15" customHeight="1" x14ac:dyDescent="0.25">
      <c r="B26" s="214"/>
      <c r="C26" s="211"/>
      <c r="D26" s="211">
        <v>93.241551107838944</v>
      </c>
      <c r="E26" s="211">
        <v>93.326031718990947</v>
      </c>
      <c r="F26" s="211">
        <v>93.410512330142964</v>
      </c>
      <c r="G26" s="211">
        <v>93.579473552446998</v>
      </c>
      <c r="H26" s="211">
        <v>93.917395997055038</v>
      </c>
      <c r="I26" s="211">
        <v>94.255318441663107</v>
      </c>
      <c r="J26" s="211">
        <v>94.593240886271161</v>
      </c>
      <c r="K26" s="211">
        <v>94.931163330879215</v>
      </c>
      <c r="L26" s="211">
        <v>95.269085775487255</v>
      </c>
      <c r="M26" s="211">
        <v>95.607008220095324</v>
      </c>
      <c r="N26" s="211">
        <v>95.944930664703364</v>
      </c>
      <c r="O26" s="211">
        <v>96.282853109311432</v>
      </c>
      <c r="P26" s="211">
        <v>96.620775553919486</v>
      </c>
      <c r="Q26" s="211">
        <v>96.958697998527526</v>
      </c>
      <c r="R26" s="211">
        <v>97.296620443135581</v>
      </c>
      <c r="S26" s="211">
        <v>97.634542887743621</v>
      </c>
      <c r="T26" s="211">
        <v>97.972465332351675</v>
      </c>
      <c r="U26" s="211">
        <v>98.310387776959743</v>
      </c>
      <c r="V26" s="211">
        <v>98.648310221567783</v>
      </c>
      <c r="W26" s="211">
        <v>98.986232666175837</v>
      </c>
      <c r="X26" s="211">
        <v>99.324155110783892</v>
      </c>
      <c r="Y26" s="211">
        <v>99.662077555391932</v>
      </c>
      <c r="Z26" s="211">
        <v>100</v>
      </c>
      <c r="AA26" s="211" t="s">
        <v>1</v>
      </c>
    </row>
    <row r="27" spans="2:27" s="192" customFormat="1" ht="28.15" customHeight="1" x14ac:dyDescent="0.25">
      <c r="B27" s="213" t="s">
        <v>1543</v>
      </c>
      <c r="C27" s="211">
        <v>347.43256954046569</v>
      </c>
      <c r="D27" s="211">
        <v>347.43256954046569</v>
      </c>
      <c r="E27" s="211">
        <v>347.25216242120985</v>
      </c>
      <c r="F27" s="211">
        <v>347.07175530195406</v>
      </c>
      <c r="G27" s="211">
        <v>346.71094106344242</v>
      </c>
      <c r="H27" s="211">
        <v>345.98931258641915</v>
      </c>
      <c r="I27" s="211">
        <v>345.26768410939582</v>
      </c>
      <c r="J27" s="211">
        <v>344.54605563237254</v>
      </c>
      <c r="K27" s="211">
        <v>343.82442715534927</v>
      </c>
      <c r="L27" s="211">
        <v>343.102798678326</v>
      </c>
      <c r="M27" s="211">
        <v>342.38117020130272</v>
      </c>
      <c r="N27" s="211">
        <v>341.65954172427939</v>
      </c>
      <c r="O27" s="211">
        <v>340.93791324725612</v>
      </c>
      <c r="P27" s="211">
        <v>340.21628477023285</v>
      </c>
      <c r="Q27" s="211">
        <v>339.49465629320957</v>
      </c>
      <c r="R27" s="211">
        <v>338.7730278161863</v>
      </c>
      <c r="S27" s="211">
        <v>338.05139933916297</v>
      </c>
      <c r="T27" s="211">
        <v>337.3297708621397</v>
      </c>
      <c r="U27" s="211">
        <v>336.60814238511642</v>
      </c>
      <c r="V27" s="211">
        <v>335.88651390809315</v>
      </c>
      <c r="W27" s="211">
        <v>335.16488543106988</v>
      </c>
      <c r="X27" s="211">
        <v>334.44325695404655</v>
      </c>
      <c r="Y27" s="211">
        <v>333.72162847702327</v>
      </c>
      <c r="Z27" s="211">
        <v>333</v>
      </c>
      <c r="AA27" s="211" t="s">
        <v>1531</v>
      </c>
    </row>
    <row r="28" spans="2:27" s="192" customFormat="1" ht="28.15" customHeight="1" x14ac:dyDescent="0.25">
      <c r="B28" s="213" t="s">
        <v>1544</v>
      </c>
      <c r="C28" s="211"/>
      <c r="D28" s="211">
        <v>0</v>
      </c>
      <c r="E28" s="211">
        <v>0</v>
      </c>
      <c r="F28" s="211">
        <v>0</v>
      </c>
      <c r="G28" s="211">
        <v>0</v>
      </c>
      <c r="H28" s="211">
        <v>0</v>
      </c>
      <c r="I28" s="211">
        <v>0</v>
      </c>
      <c r="J28" s="211">
        <v>0</v>
      </c>
      <c r="K28" s="211">
        <v>0</v>
      </c>
      <c r="L28" s="211">
        <v>0</v>
      </c>
      <c r="M28" s="211">
        <v>0</v>
      </c>
      <c r="N28" s="211">
        <v>0</v>
      </c>
      <c r="O28" s="211">
        <v>0</v>
      </c>
      <c r="P28" s="211">
        <v>0</v>
      </c>
      <c r="Q28" s="211">
        <v>0</v>
      </c>
      <c r="R28" s="211">
        <v>0</v>
      </c>
      <c r="S28" s="211">
        <v>0</v>
      </c>
      <c r="T28" s="211">
        <v>0</v>
      </c>
      <c r="U28" s="211">
        <v>0</v>
      </c>
      <c r="V28" s="211">
        <v>0</v>
      </c>
      <c r="W28" s="211">
        <v>0</v>
      </c>
      <c r="X28" s="211">
        <v>0</v>
      </c>
      <c r="Y28" s="211">
        <v>0</v>
      </c>
      <c r="Z28" s="211">
        <v>0</v>
      </c>
      <c r="AA28" s="211">
        <v>0.7</v>
      </c>
    </row>
    <row r="29" spans="2:27" s="192" customFormat="1" ht="28.15" customHeight="1" x14ac:dyDescent="0.25">
      <c r="B29" s="215"/>
      <c r="C29" s="205"/>
      <c r="D29" s="211">
        <v>104.33410496710682</v>
      </c>
      <c r="E29" s="211">
        <v>104.27992865501795</v>
      </c>
      <c r="F29" s="211">
        <v>104.22575234292914</v>
      </c>
      <c r="G29" s="211">
        <v>104.11739971875147</v>
      </c>
      <c r="H29" s="211">
        <v>103.90069447039613</v>
      </c>
      <c r="I29" s="211">
        <v>103.68398922204078</v>
      </c>
      <c r="J29" s="211">
        <v>103.46728397368545</v>
      </c>
      <c r="K29" s="211">
        <v>103.2505787253301</v>
      </c>
      <c r="L29" s="211">
        <v>103.03387347697478</v>
      </c>
      <c r="M29" s="211">
        <v>102.81716822861944</v>
      </c>
      <c r="N29" s="211">
        <v>102.60046298026408</v>
      </c>
      <c r="O29" s="211">
        <v>102.38375773190876</v>
      </c>
      <c r="P29" s="211">
        <v>102.16705248355341</v>
      </c>
      <c r="Q29" s="211">
        <v>101.95034723519807</v>
      </c>
      <c r="R29" s="211">
        <v>101.73364198684274</v>
      </c>
      <c r="S29" s="211">
        <v>101.51693673848739</v>
      </c>
      <c r="T29" s="211">
        <v>101.30023149013203</v>
      </c>
      <c r="U29" s="211">
        <v>101.0835262417767</v>
      </c>
      <c r="V29" s="211">
        <v>100.86682099342137</v>
      </c>
      <c r="W29" s="211">
        <v>100.65011574506603</v>
      </c>
      <c r="X29" s="211">
        <v>100.43341049671068</v>
      </c>
      <c r="Y29" s="211">
        <v>100.21670524835532</v>
      </c>
      <c r="Z29" s="211">
        <v>100</v>
      </c>
      <c r="AA29" s="211">
        <v>0</v>
      </c>
    </row>
    <row r="30" spans="2:27" s="192" customFormat="1" ht="28.15" customHeight="1" x14ac:dyDescent="0.25">
      <c r="B30" s="213" t="s">
        <v>1545</v>
      </c>
      <c r="C30" s="211">
        <v>384.37077389182775</v>
      </c>
      <c r="D30" s="211">
        <v>384.37077389182775</v>
      </c>
      <c r="E30" s="211">
        <v>383.72863921817992</v>
      </c>
      <c r="F30" s="211">
        <v>383.08650454453203</v>
      </c>
      <c r="G30" s="211">
        <v>381.80223519723637</v>
      </c>
      <c r="H30" s="211">
        <v>379.23369650264499</v>
      </c>
      <c r="I30" s="211">
        <v>376.66515780805361</v>
      </c>
      <c r="J30" s="211">
        <v>374.09661911346222</v>
      </c>
      <c r="K30" s="211">
        <v>371.52808041887079</v>
      </c>
      <c r="L30" s="211">
        <v>368.9595417242794</v>
      </c>
      <c r="M30" s="211">
        <v>366.39100302968802</v>
      </c>
      <c r="N30" s="211">
        <v>363.82246433509664</v>
      </c>
      <c r="O30" s="211">
        <v>361.25392564050526</v>
      </c>
      <c r="P30" s="211">
        <v>358.68538694591388</v>
      </c>
      <c r="Q30" s="211">
        <v>356.11684825132249</v>
      </c>
      <c r="R30" s="211">
        <v>353.54830955673111</v>
      </c>
      <c r="S30" s="211">
        <v>350.97977086213973</v>
      </c>
      <c r="T30" s="211">
        <v>348.41123216754835</v>
      </c>
      <c r="U30" s="211">
        <v>345.84269347295697</v>
      </c>
      <c r="V30" s="211">
        <v>343.27415477836553</v>
      </c>
      <c r="W30" s="211">
        <v>340.70561608377415</v>
      </c>
      <c r="X30" s="211">
        <v>338.13707738918276</v>
      </c>
      <c r="Y30" s="211">
        <v>335.56853869459138</v>
      </c>
      <c r="Z30" s="211">
        <v>333</v>
      </c>
      <c r="AA30" s="211" t="s">
        <v>1531</v>
      </c>
    </row>
    <row r="31" spans="2:27" s="192" customFormat="1" ht="27.75" customHeight="1" x14ac:dyDescent="0.25">
      <c r="B31" s="213" t="s">
        <v>1546</v>
      </c>
      <c r="C31" s="211"/>
      <c r="D31" s="211">
        <v>0</v>
      </c>
      <c r="E31" s="211">
        <v>0</v>
      </c>
      <c r="F31" s="211">
        <v>0</v>
      </c>
      <c r="G31" s="211">
        <v>0</v>
      </c>
      <c r="H31" s="211">
        <v>0</v>
      </c>
      <c r="I31" s="211">
        <v>0</v>
      </c>
      <c r="J31" s="211">
        <v>0</v>
      </c>
      <c r="K31" s="211">
        <v>0</v>
      </c>
      <c r="L31" s="211">
        <v>0</v>
      </c>
      <c r="M31" s="211">
        <v>0</v>
      </c>
      <c r="N31" s="211">
        <v>0</v>
      </c>
      <c r="O31" s="211">
        <v>0</v>
      </c>
      <c r="P31" s="211">
        <v>0</v>
      </c>
      <c r="Q31" s="211">
        <v>0</v>
      </c>
      <c r="R31" s="211">
        <v>0</v>
      </c>
      <c r="S31" s="211">
        <v>0</v>
      </c>
      <c r="T31" s="211">
        <v>0</v>
      </c>
      <c r="U31" s="211">
        <v>0</v>
      </c>
      <c r="V31" s="211">
        <v>0</v>
      </c>
      <c r="W31" s="211">
        <v>0</v>
      </c>
      <c r="X31" s="211">
        <v>0</v>
      </c>
      <c r="Y31" s="211">
        <v>0</v>
      </c>
      <c r="Z31" s="211">
        <v>0</v>
      </c>
      <c r="AA31" s="211">
        <v>0.6</v>
      </c>
    </row>
    <row r="32" spans="2:27" s="192" customFormat="1" ht="28.15" customHeight="1" x14ac:dyDescent="0.25">
      <c r="B32" s="214"/>
      <c r="C32" s="211"/>
      <c r="D32" s="211">
        <v>115.42665882637471</v>
      </c>
      <c r="E32" s="211">
        <v>115.23382559104502</v>
      </c>
      <c r="F32" s="211">
        <v>115.04099235571532</v>
      </c>
      <c r="G32" s="211">
        <v>114.65532588505596</v>
      </c>
      <c r="H32" s="211">
        <v>113.88399294373724</v>
      </c>
      <c r="I32" s="211">
        <v>113.11266000241851</v>
      </c>
      <c r="J32" s="211">
        <v>112.34132706109976</v>
      </c>
      <c r="K32" s="211">
        <v>111.56999411978101</v>
      </c>
      <c r="L32" s="211">
        <v>110.79866117846228</v>
      </c>
      <c r="M32" s="211">
        <v>110.02732823714354</v>
      </c>
      <c r="N32" s="211">
        <v>109.25599529582482</v>
      </c>
      <c r="O32" s="211">
        <v>108.48466235450609</v>
      </c>
      <c r="P32" s="211">
        <v>107.71332941318734</v>
      </c>
      <c r="Q32" s="211">
        <v>106.94199647186862</v>
      </c>
      <c r="R32" s="211">
        <v>106.17066353054989</v>
      </c>
      <c r="S32" s="211">
        <v>105.39933058923114</v>
      </c>
      <c r="T32" s="211">
        <v>104.62799764791242</v>
      </c>
      <c r="U32" s="211">
        <v>103.85666470659369</v>
      </c>
      <c r="V32" s="211">
        <v>103.08533176527493</v>
      </c>
      <c r="W32" s="211">
        <v>102.3139988239562</v>
      </c>
      <c r="X32" s="211">
        <v>101.54266588263748</v>
      </c>
      <c r="Y32" s="211">
        <v>100.77133294131872</v>
      </c>
      <c r="Z32" s="211">
        <v>100</v>
      </c>
      <c r="AA32" s="211" t="s">
        <v>1</v>
      </c>
    </row>
    <row r="33" spans="2:27" s="192" customFormat="1" ht="28.15" customHeight="1" x14ac:dyDescent="0.25">
      <c r="B33" s="213" t="s">
        <v>1547</v>
      </c>
      <c r="C33" s="211">
        <v>199.67975213501748</v>
      </c>
      <c r="D33" s="211">
        <v>199.67975213501748</v>
      </c>
      <c r="E33" s="211">
        <v>201.34625523332977</v>
      </c>
      <c r="F33" s="211">
        <v>203.01275833164203</v>
      </c>
      <c r="G33" s="211">
        <v>206.34576452826661</v>
      </c>
      <c r="H33" s="211">
        <v>213.01177692151572</v>
      </c>
      <c r="I33" s="211">
        <v>219.67778931476485</v>
      </c>
      <c r="J33" s="211">
        <v>226.34380170801398</v>
      </c>
      <c r="K33" s="211">
        <v>233.00981410126312</v>
      </c>
      <c r="L33" s="211">
        <v>239.67582649451225</v>
      </c>
      <c r="M33" s="211">
        <v>246.34183888776136</v>
      </c>
      <c r="N33" s="211">
        <v>253.00785128101049</v>
      </c>
      <c r="O33" s="211">
        <v>259.67386367425962</v>
      </c>
      <c r="P33" s="211">
        <v>266.33987606750873</v>
      </c>
      <c r="Q33" s="211">
        <v>273.00588846075789</v>
      </c>
      <c r="R33" s="211">
        <v>279.67190085400699</v>
      </c>
      <c r="S33" s="211">
        <v>286.3379132472561</v>
      </c>
      <c r="T33" s="211">
        <v>293.00392564050526</v>
      </c>
      <c r="U33" s="211">
        <v>299.66993803375436</v>
      </c>
      <c r="V33" s="211">
        <v>306.33595042700347</v>
      </c>
      <c r="W33" s="211">
        <v>313.00196282025263</v>
      </c>
      <c r="X33" s="211">
        <v>319.66797521350173</v>
      </c>
      <c r="Y33" s="211">
        <v>326.33398760675084</v>
      </c>
      <c r="Z33" s="211">
        <v>333</v>
      </c>
      <c r="AA33" s="211" t="s">
        <v>1531</v>
      </c>
    </row>
    <row r="34" spans="2:27" s="192" customFormat="1" ht="28.15" customHeight="1" x14ac:dyDescent="0.25">
      <c r="B34" s="213" t="s">
        <v>1548</v>
      </c>
      <c r="C34" s="211"/>
      <c r="D34" s="211">
        <v>0</v>
      </c>
      <c r="E34" s="211">
        <v>995345.08768085646</v>
      </c>
      <c r="F34" s="211">
        <v>1211629.3053458836</v>
      </c>
      <c r="G34" s="211">
        <v>1472742.6437269358</v>
      </c>
      <c r="H34" s="211">
        <v>1784843.8328591185</v>
      </c>
      <c r="I34" s="211">
        <v>1992308.2328311512</v>
      </c>
      <c r="J34" s="211">
        <v>2150224.4253192642</v>
      </c>
      <c r="K34" s="211">
        <v>2278195.1301234374</v>
      </c>
      <c r="L34" s="211">
        <v>2385733.0207334259</v>
      </c>
      <c r="M34" s="211">
        <v>2478261.150738562</v>
      </c>
      <c r="N34" s="211">
        <v>2559199.7152958075</v>
      </c>
      <c r="O34" s="211">
        <v>2630861.8640647046</v>
      </c>
      <c r="P34" s="211">
        <v>2694894.6216563615</v>
      </c>
      <c r="Q34" s="211">
        <v>2752518.0570768039</v>
      </c>
      <c r="R34" s="211">
        <v>2804664.847792407</v>
      </c>
      <c r="S34" s="211">
        <v>2852066.5062821517</v>
      </c>
      <c r="T34" s="211">
        <v>2895309.1589207519</v>
      </c>
      <c r="U34" s="211">
        <v>2934871.0203244849</v>
      </c>
      <c r="V34" s="211">
        <v>2971148.3817081531</v>
      </c>
      <c r="W34" s="211">
        <v>3004474.1270806808</v>
      </c>
      <c r="X34" s="211">
        <v>3035131.2362833228</v>
      </c>
      <c r="Y34" s="211">
        <v>3063362.8337701648</v>
      </c>
      <c r="Z34" s="211">
        <v>3089379.8011671999</v>
      </c>
      <c r="AA34" s="211">
        <v>1.1000000000000001</v>
      </c>
    </row>
    <row r="35" spans="2:27" s="192" customFormat="1" ht="28.15" customHeight="1" x14ac:dyDescent="0.25">
      <c r="B35" s="215"/>
      <c r="C35" s="205"/>
      <c r="D35" s="211">
        <v>59.963889530035274</v>
      </c>
      <c r="E35" s="211">
        <v>60.46434091090984</v>
      </c>
      <c r="F35" s="211">
        <v>60.964792291784399</v>
      </c>
      <c r="G35" s="211">
        <v>61.965695053533523</v>
      </c>
      <c r="H35" s="211">
        <v>63.967500577031743</v>
      </c>
      <c r="I35" s="211">
        <v>65.969306100529991</v>
      </c>
      <c r="J35" s="211">
        <v>67.971111624028225</v>
      </c>
      <c r="K35" s="211">
        <v>69.972917147526459</v>
      </c>
      <c r="L35" s="211">
        <v>71.974722671024708</v>
      </c>
      <c r="M35" s="211">
        <v>73.976528194522928</v>
      </c>
      <c r="N35" s="211">
        <v>75.978333718021162</v>
      </c>
      <c r="O35" s="211">
        <v>77.98013924151941</v>
      </c>
      <c r="P35" s="211">
        <v>79.98194476501763</v>
      </c>
      <c r="Q35" s="211">
        <v>81.983750288515878</v>
      </c>
      <c r="R35" s="211">
        <v>83.985555812014113</v>
      </c>
      <c r="S35" s="211">
        <v>85.987361335512347</v>
      </c>
      <c r="T35" s="211">
        <v>87.989166859010595</v>
      </c>
      <c r="U35" s="211">
        <v>89.990972382508815</v>
      </c>
      <c r="V35" s="211">
        <v>91.992777906007049</v>
      </c>
      <c r="W35" s="211">
        <v>93.994583429505298</v>
      </c>
      <c r="X35" s="211">
        <v>95.996388953003517</v>
      </c>
      <c r="Y35" s="211">
        <v>97.998194476501752</v>
      </c>
      <c r="Z35" s="211">
        <v>100</v>
      </c>
      <c r="AA35" s="211">
        <v>0</v>
      </c>
    </row>
    <row r="36" spans="2:27" s="192" customFormat="1" ht="28.15" customHeight="1" x14ac:dyDescent="0.25">
      <c r="B36" s="215"/>
      <c r="C36" s="205"/>
      <c r="D36" s="215"/>
      <c r="E36" s="216"/>
      <c r="F36" s="205"/>
      <c r="G36" s="217"/>
      <c r="H36" s="205"/>
      <c r="I36" s="205"/>
      <c r="J36" s="205"/>
      <c r="K36" s="205"/>
      <c r="L36" s="205"/>
      <c r="M36" s="205"/>
      <c r="N36" s="205"/>
      <c r="O36" s="205"/>
      <c r="P36" s="205"/>
      <c r="Q36" s="205"/>
      <c r="R36" s="205"/>
      <c r="S36" s="205"/>
      <c r="T36" s="205"/>
      <c r="U36" s="205"/>
      <c r="V36" s="205"/>
      <c r="W36" s="205"/>
      <c r="X36" s="205"/>
      <c r="Y36" s="205"/>
      <c r="Z36" s="205"/>
      <c r="AA36" s="205"/>
    </row>
    <row r="37" spans="2:27" ht="28.15" customHeight="1" x14ac:dyDescent="0.35">
      <c r="B37" s="203" t="s">
        <v>1549</v>
      </c>
      <c r="C37" s="205"/>
      <c r="D37" s="205"/>
      <c r="E37" s="218"/>
      <c r="F37" s="203" t="s">
        <v>1550</v>
      </c>
      <c r="G37" s="203" t="s">
        <v>1551</v>
      </c>
      <c r="H37" s="203" t="s">
        <v>1552</v>
      </c>
      <c r="I37" s="218"/>
      <c r="J37" s="218"/>
      <c r="K37" s="218"/>
      <c r="L37" s="218"/>
      <c r="M37" s="218"/>
      <c r="N37" s="218"/>
      <c r="O37" s="218"/>
      <c r="P37" s="218"/>
      <c r="Q37" s="218"/>
      <c r="R37" s="218"/>
      <c r="S37" s="218"/>
      <c r="T37" s="218"/>
      <c r="U37" s="218"/>
      <c r="V37" s="218"/>
      <c r="W37" s="218"/>
      <c r="X37" s="218"/>
      <c r="Y37" s="218"/>
      <c r="Z37" s="218"/>
      <c r="AA37" s="218"/>
    </row>
    <row r="38" spans="2:27" ht="28.15" customHeight="1" x14ac:dyDescent="0.35">
      <c r="B38" s="219" t="s">
        <v>1553</v>
      </c>
      <c r="C38" s="220">
        <v>2500000</v>
      </c>
      <c r="D38" s="221">
        <v>90.990990990990994</v>
      </c>
      <c r="E38" s="218"/>
      <c r="F38" s="219">
        <v>3.4990000000000001</v>
      </c>
      <c r="G38" s="222">
        <v>2500000</v>
      </c>
      <c r="H38" s="219">
        <v>303</v>
      </c>
      <c r="I38" s="218"/>
      <c r="J38" s="218"/>
      <c r="K38" s="218"/>
      <c r="L38" s="218"/>
      <c r="M38" s="218"/>
      <c r="N38" s="218"/>
      <c r="O38" s="218"/>
      <c r="P38" s="218"/>
      <c r="Q38" s="218"/>
      <c r="R38" s="218"/>
      <c r="S38" s="218"/>
      <c r="T38" s="218"/>
      <c r="U38" s="218"/>
      <c r="V38" s="218"/>
      <c r="W38" s="218"/>
      <c r="X38" s="218"/>
      <c r="Y38" s="218"/>
      <c r="Z38" s="218"/>
      <c r="AA38" s="218"/>
    </row>
    <row r="39" spans="2:27" ht="28.15" customHeight="1" x14ac:dyDescent="0.35">
      <c r="B39" s="219" t="s">
        <v>1554</v>
      </c>
      <c r="C39" s="220">
        <v>2698019.8019801984</v>
      </c>
      <c r="D39" s="221">
        <v>100</v>
      </c>
      <c r="E39" s="218"/>
      <c r="F39" s="203"/>
      <c r="G39" s="218"/>
      <c r="H39" s="218"/>
      <c r="I39" s="218"/>
      <c r="J39" s="218"/>
      <c r="K39" s="218"/>
      <c r="L39" s="218"/>
      <c r="M39" s="218"/>
      <c r="N39" s="218"/>
      <c r="O39" s="218"/>
      <c r="P39" s="218"/>
      <c r="Q39" s="218"/>
      <c r="R39" s="218"/>
      <c r="S39" s="218"/>
      <c r="T39" s="218"/>
      <c r="U39" s="218"/>
      <c r="V39" s="218"/>
      <c r="W39" s="218"/>
      <c r="X39" s="218"/>
      <c r="Y39" s="218"/>
      <c r="Z39" s="218"/>
      <c r="AA39" s="218"/>
    </row>
    <row r="40" spans="2:27" ht="28.15" customHeight="1" x14ac:dyDescent="0.35">
      <c r="B40" s="219" t="s">
        <v>1555</v>
      </c>
      <c r="C40" s="223">
        <v>100</v>
      </c>
      <c r="D40" s="223">
        <v>100</v>
      </c>
      <c r="E40" s="218"/>
      <c r="F40" s="219" t="s">
        <v>1555</v>
      </c>
      <c r="G40" s="224">
        <v>333</v>
      </c>
      <c r="H40" s="218"/>
      <c r="I40" s="218"/>
      <c r="J40" s="218"/>
      <c r="K40" s="218"/>
      <c r="L40" s="218"/>
      <c r="M40" s="218"/>
      <c r="N40" s="218"/>
      <c r="O40" s="218"/>
      <c r="P40" s="218"/>
      <c r="Q40" s="218"/>
      <c r="R40" s="218"/>
      <c r="S40" s="218"/>
      <c r="T40" s="218"/>
      <c r="U40" s="218"/>
      <c r="V40" s="218"/>
      <c r="W40" s="218"/>
      <c r="X40" s="218"/>
      <c r="Y40" s="218"/>
      <c r="Z40" s="218"/>
      <c r="AA40" s="218"/>
    </row>
    <row r="41" spans="2:27" ht="28.15" customHeight="1" x14ac:dyDescent="0.35">
      <c r="B41" s="219" t="s">
        <v>1556</v>
      </c>
      <c r="C41" s="223">
        <v>69.969969969969966</v>
      </c>
      <c r="D41" s="223">
        <v>69.969969969969966</v>
      </c>
      <c r="E41" s="218"/>
      <c r="F41" s="219" t="s">
        <v>1556</v>
      </c>
      <c r="G41" s="219">
        <v>233</v>
      </c>
      <c r="H41" s="218"/>
      <c r="I41" s="218"/>
      <c r="J41" s="218"/>
      <c r="K41" s="218"/>
      <c r="L41" s="218"/>
      <c r="M41" s="218"/>
      <c r="N41" s="218"/>
      <c r="O41" s="218"/>
      <c r="P41" s="218"/>
      <c r="Q41" s="218"/>
      <c r="R41" s="218"/>
      <c r="S41" s="218"/>
      <c r="T41" s="218"/>
      <c r="U41" s="218"/>
      <c r="V41" s="218"/>
      <c r="W41" s="218"/>
      <c r="X41" s="218"/>
      <c r="Y41" s="218"/>
      <c r="Z41" s="218"/>
      <c r="AA41" s="218"/>
    </row>
    <row r="42" spans="2:27" ht="28.15" customHeight="1" x14ac:dyDescent="0.35">
      <c r="B42" s="219" t="s">
        <v>1552</v>
      </c>
      <c r="C42" s="223">
        <v>90.990990990990994</v>
      </c>
      <c r="D42" s="223">
        <v>90.990990990990994</v>
      </c>
      <c r="E42" s="218"/>
      <c r="F42" s="219" t="s">
        <v>1557</v>
      </c>
      <c r="G42" s="225">
        <v>100</v>
      </c>
      <c r="H42" s="218"/>
      <c r="I42" s="218"/>
      <c r="J42" s="218"/>
      <c r="K42" s="218"/>
      <c r="L42" s="218"/>
      <c r="M42" s="218"/>
      <c r="N42" s="218"/>
      <c r="O42" s="218"/>
      <c r="P42" s="218"/>
      <c r="Q42" s="218"/>
      <c r="R42" s="218"/>
      <c r="S42" s="218"/>
      <c r="T42" s="218"/>
      <c r="U42" s="218"/>
      <c r="V42" s="218"/>
      <c r="W42" s="218"/>
      <c r="X42" s="218"/>
      <c r="Y42" s="218"/>
      <c r="Z42" s="218"/>
      <c r="AA42" s="218"/>
    </row>
    <row r="43" spans="2:27" ht="28.15" customHeight="1" x14ac:dyDescent="0.35">
      <c r="B43" s="219" t="s">
        <v>1558</v>
      </c>
      <c r="C43" s="226">
        <v>0</v>
      </c>
      <c r="D43" s="220">
        <v>5000000.0000000009</v>
      </c>
      <c r="E43" s="218"/>
      <c r="F43" s="219" t="s">
        <v>1559</v>
      </c>
      <c r="G43" s="225">
        <v>-10</v>
      </c>
      <c r="H43" s="225">
        <v>-10</v>
      </c>
      <c r="I43" s="227" t="s">
        <v>1560</v>
      </c>
      <c r="J43" s="218"/>
      <c r="K43" s="218"/>
      <c r="L43" s="218"/>
      <c r="M43" s="218"/>
      <c r="N43" s="218"/>
      <c r="O43" s="218"/>
      <c r="P43" s="218"/>
      <c r="Q43" s="218"/>
      <c r="R43" s="218"/>
      <c r="S43" s="218"/>
      <c r="T43" s="218"/>
      <c r="U43" s="218"/>
      <c r="V43" s="218"/>
      <c r="W43" s="218"/>
      <c r="X43" s="218"/>
      <c r="Y43" s="218"/>
      <c r="Z43" s="218"/>
      <c r="AA43" s="218"/>
    </row>
    <row r="44" spans="2:27" ht="28.15" customHeight="1" x14ac:dyDescent="0.35">
      <c r="B44" s="219" t="s">
        <v>1561</v>
      </c>
      <c r="C44" s="223">
        <v>145.04504504504504</v>
      </c>
      <c r="D44" s="221">
        <v>145.04504504504504</v>
      </c>
      <c r="E44" s="218"/>
      <c r="F44" s="219" t="s">
        <v>1562</v>
      </c>
      <c r="G44" s="225">
        <v>-3.0030030030030028</v>
      </c>
      <c r="H44" s="225">
        <v>-3.0030030030030028</v>
      </c>
      <c r="I44" s="218"/>
      <c r="J44" s="218"/>
      <c r="K44" s="218"/>
      <c r="L44" s="218"/>
      <c r="M44" s="218"/>
      <c r="N44" s="218"/>
      <c r="O44" s="218"/>
      <c r="P44" s="218"/>
      <c r="Q44" s="218"/>
      <c r="R44" s="218"/>
      <c r="S44" s="218"/>
      <c r="T44" s="218"/>
      <c r="U44" s="218"/>
      <c r="V44" s="218"/>
      <c r="W44" s="218"/>
      <c r="X44" s="218"/>
      <c r="Y44" s="218"/>
      <c r="Z44" s="218"/>
      <c r="AA44" s="218"/>
    </row>
    <row r="45" spans="2:27" ht="28.15" customHeight="1" x14ac:dyDescent="0.35">
      <c r="B45" s="219" t="s">
        <v>1563</v>
      </c>
      <c r="C45" s="223">
        <v>34.984984984984983</v>
      </c>
      <c r="D45" s="226">
        <v>250000</v>
      </c>
      <c r="E45" s="218"/>
      <c r="F45" s="219" t="s">
        <v>1564</v>
      </c>
      <c r="G45" s="225">
        <v>69.969969969969966</v>
      </c>
      <c r="H45" s="222">
        <v>0</v>
      </c>
      <c r="I45" s="218"/>
      <c r="J45" s="218"/>
      <c r="K45" s="218"/>
      <c r="L45" s="218"/>
      <c r="M45" s="218"/>
      <c r="N45" s="218"/>
      <c r="O45" s="218"/>
      <c r="P45" s="218"/>
      <c r="Q45" s="218"/>
      <c r="R45" s="218"/>
      <c r="S45" s="218"/>
      <c r="T45" s="218"/>
      <c r="U45" s="218"/>
      <c r="V45" s="218"/>
      <c r="W45" s="218"/>
      <c r="X45" s="218"/>
      <c r="Y45" s="218"/>
      <c r="Z45" s="218"/>
      <c r="AA45" s="218"/>
    </row>
    <row r="46" spans="2:27" ht="28.15" customHeight="1" x14ac:dyDescent="0.35">
      <c r="B46" s="219" t="s">
        <v>1557</v>
      </c>
      <c r="C46" s="223">
        <v>84.984984984984976</v>
      </c>
      <c r="D46" s="226">
        <v>250000</v>
      </c>
      <c r="E46" s="218"/>
      <c r="F46" s="219" t="s">
        <v>1565</v>
      </c>
      <c r="G46" s="214" t="s">
        <v>60</v>
      </c>
      <c r="H46" s="214"/>
      <c r="I46" s="218"/>
      <c r="J46" s="218"/>
      <c r="K46" s="218"/>
      <c r="L46" s="218"/>
      <c r="M46" s="218"/>
      <c r="N46" s="218"/>
      <c r="O46" s="218"/>
      <c r="P46" s="218"/>
      <c r="Q46" s="218"/>
      <c r="R46" s="218"/>
      <c r="S46" s="218"/>
      <c r="T46" s="218"/>
      <c r="U46" s="218"/>
      <c r="V46" s="218"/>
      <c r="W46" s="218"/>
      <c r="X46" s="218"/>
      <c r="Y46" s="218"/>
      <c r="Z46" s="218"/>
      <c r="AA46" s="218"/>
    </row>
    <row r="47" spans="2:27" ht="28.15" customHeight="1" x14ac:dyDescent="0.35">
      <c r="B47" s="219" t="s">
        <v>1566</v>
      </c>
      <c r="C47" s="223">
        <v>122.52252252252252</v>
      </c>
      <c r="D47" s="226">
        <v>250000</v>
      </c>
      <c r="E47" s="218"/>
      <c r="F47" s="219" t="s">
        <v>1567</v>
      </c>
      <c r="G47" s="228" t="s">
        <v>59</v>
      </c>
      <c r="H47" s="218"/>
      <c r="I47" s="218"/>
      <c r="J47" s="218"/>
      <c r="K47" s="218"/>
      <c r="L47" s="218"/>
      <c r="M47" s="218"/>
      <c r="N47" s="218"/>
      <c r="O47" s="218"/>
      <c r="P47" s="218"/>
      <c r="Q47" s="218"/>
      <c r="R47" s="218"/>
      <c r="S47" s="218"/>
      <c r="T47" s="218"/>
      <c r="U47" s="218"/>
      <c r="V47" s="218"/>
      <c r="W47" s="218"/>
      <c r="X47" s="218"/>
      <c r="Y47" s="218"/>
      <c r="Z47" s="218"/>
      <c r="AA47" s="218"/>
    </row>
    <row r="48" spans="2:27" ht="28.15" customHeight="1" x14ac:dyDescent="0.35"/>
    <row r="49" s="191" customFormat="1" ht="15" hidden="1" customHeight="1" x14ac:dyDescent="0.35"/>
    <row r="50" s="191" customFormat="1" ht="15" hidden="1" customHeight="1" x14ac:dyDescent="0.35"/>
    <row r="51" s="191" customFormat="1" ht="15" hidden="1" customHeight="1" x14ac:dyDescent="0.35"/>
    <row r="52" s="191" customFormat="1" ht="15" hidden="1" customHeight="1" x14ac:dyDescent="0.35"/>
    <row r="53" s="191" customFormat="1" ht="15" hidden="1" customHeight="1" x14ac:dyDescent="0.35"/>
    <row r="54" s="191" customFormat="1" ht="15" hidden="1" customHeight="1" x14ac:dyDescent="0.35"/>
    <row r="55" s="191" customFormat="1" ht="15" hidden="1" customHeight="1" x14ac:dyDescent="0.35"/>
    <row r="56" s="191" customFormat="1" ht="15" hidden="1" customHeight="1" x14ac:dyDescent="0.35"/>
    <row r="57" s="191" customFormat="1" ht="15" hidden="1" customHeight="1" x14ac:dyDescent="0.35"/>
    <row r="58" s="191" customFormat="1" ht="15" hidden="1" customHeight="1" x14ac:dyDescent="0.35"/>
    <row r="59" s="191" customFormat="1" ht="15" hidden="1" customHeight="1" x14ac:dyDescent="0.35"/>
    <row r="60" s="191" customFormat="1" ht="15" hidden="1" customHeight="1" x14ac:dyDescent="0.35"/>
    <row r="61" s="191" customFormat="1" ht="15" hidden="1" customHeight="1" x14ac:dyDescent="0.35"/>
    <row r="62" s="191" customFormat="1" ht="15" hidden="1" customHeight="1" x14ac:dyDescent="0.35"/>
    <row r="63" s="191" customFormat="1" ht="15" hidden="1" customHeight="1" x14ac:dyDescent="0.35"/>
    <row r="64" s="191" customFormat="1" ht="15" hidden="1" customHeight="1" x14ac:dyDescent="0.35"/>
    <row r="65" s="191" customFormat="1" ht="15" hidden="1" customHeight="1" x14ac:dyDescent="0.35"/>
    <row r="66" s="191" customFormat="1" ht="15" hidden="1" customHeight="1" x14ac:dyDescent="0.35"/>
    <row r="67" s="191" customFormat="1" ht="15" hidden="1" customHeight="1" x14ac:dyDescent="0.35"/>
    <row r="68" s="191" customFormat="1" ht="15" hidden="1" customHeight="1" x14ac:dyDescent="0.35"/>
    <row r="69" s="191" customFormat="1" ht="15" hidden="1" customHeight="1" x14ac:dyDescent="0.35"/>
    <row r="70" s="191" customFormat="1" ht="15" hidden="1" customHeight="1" x14ac:dyDescent="0.35"/>
    <row r="71" s="191" customFormat="1" ht="15" hidden="1" customHeight="1" x14ac:dyDescent="0.35"/>
    <row r="72" s="191" customFormat="1" ht="15" hidden="1" customHeight="1" x14ac:dyDescent="0.35"/>
    <row r="73" s="191" customFormat="1" ht="15" hidden="1" customHeight="1" x14ac:dyDescent="0.35"/>
    <row r="74" s="191" customFormat="1" ht="15" hidden="1" customHeight="1" x14ac:dyDescent="0.35"/>
    <row r="75" s="191" customFormat="1" ht="15" hidden="1" customHeight="1" x14ac:dyDescent="0.35"/>
    <row r="76" s="191" customFormat="1" ht="15" hidden="1" customHeight="1" x14ac:dyDescent="0.35"/>
    <row r="77" s="191" customFormat="1" ht="15" hidden="1" customHeight="1" x14ac:dyDescent="0.35"/>
    <row r="78" s="191" customFormat="1" ht="15" hidden="1" customHeight="1" x14ac:dyDescent="0.35"/>
    <row r="79" s="191" customFormat="1" ht="15" hidden="1" customHeight="1" x14ac:dyDescent="0.35"/>
    <row r="80" s="191" customFormat="1" ht="15" hidden="1" customHeight="1" x14ac:dyDescent="0.35"/>
  </sheetData>
  <sheetProtection algorithmName="SHA-512" hashValue="njYS/f7122m/Lc4qL5oXD0IzBNyjcZEgZKY3ri+E1EwvSjkRJ1ZFyRMWMRYEZ62UkPr1WfTYXPVWwhfe/TMryg==" saltValue="L3LR5ORADsIKUB9roMIFmw==" spinCount="100000" sheet="1" objects="1" scenarios="1"/>
  <mergeCells count="2">
    <mergeCell ref="B2:E4"/>
    <mergeCell ref="C9:J10"/>
  </mergeCells>
  <conditionalFormatting sqref="C18">
    <cfRule type="expression" dxfId="7" priority="6">
      <formula>ISERROR(C18)</formula>
    </cfRule>
  </conditionalFormatting>
  <conditionalFormatting sqref="C21">
    <cfRule type="expression" dxfId="6" priority="5">
      <formula>ISERROR(C21)</formula>
    </cfRule>
  </conditionalFormatting>
  <conditionalFormatting sqref="C24">
    <cfRule type="expression" dxfId="5" priority="4">
      <formula>ISERROR(C24)</formula>
    </cfRule>
  </conditionalFormatting>
  <conditionalFormatting sqref="C27">
    <cfRule type="expression" dxfId="4" priority="3">
      <formula>ISERROR(C27)</formula>
    </cfRule>
  </conditionalFormatting>
  <conditionalFormatting sqref="C30">
    <cfRule type="expression" dxfId="3" priority="2">
      <formula>ISERROR(C30)</formula>
    </cfRule>
  </conditionalFormatting>
  <conditionalFormatting sqref="C33">
    <cfRule type="expression" dxfId="2" priority="1">
      <formula>ISERROR(C33)</formula>
    </cfRule>
  </conditionalFormatting>
  <conditionalFormatting sqref="D18:D35">
    <cfRule type="expression" dxfId="1" priority="8">
      <formula>ISERROR(D18)</formula>
    </cfRule>
  </conditionalFormatting>
  <conditionalFormatting sqref="D17:AA35">
    <cfRule type="expression" dxfId="0" priority="7">
      <formula>ISERROR(D17)</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D88D-E978-4772-ACE2-19270DCD3D67}">
  <sheetPr codeName="Blad10"/>
  <dimension ref="A1:F1276"/>
  <sheetViews>
    <sheetView topLeftCell="A1237" zoomScale="110" zoomScaleNormal="110" workbookViewId="0">
      <selection activeCell="E1249" sqref="E1249"/>
    </sheetView>
  </sheetViews>
  <sheetFormatPr defaultColWidth="8.81640625" defaultRowHeight="14.5" x14ac:dyDescent="0.35"/>
  <cols>
    <col min="1" max="1" width="8.81640625" style="140"/>
    <col min="2" max="2" width="16.7265625" style="140" bestFit="1" customWidth="1"/>
    <col min="3" max="3" width="39.26953125" style="140" hidden="1" customWidth="1"/>
    <col min="4" max="4" width="16" style="140" hidden="1" customWidth="1"/>
    <col min="5" max="5" width="73.1796875" style="140" customWidth="1"/>
    <col min="6" max="6" width="14.453125" style="140" bestFit="1" customWidth="1"/>
    <col min="7" max="16384" width="8.81640625" style="140"/>
  </cols>
  <sheetData>
    <row r="1" spans="1:6" x14ac:dyDescent="0.35">
      <c r="A1" s="140" t="s">
        <v>107</v>
      </c>
      <c r="C1" s="140" t="s">
        <v>108</v>
      </c>
    </row>
    <row r="2" spans="1:6" x14ac:dyDescent="0.35">
      <c r="A2" s="140" t="s">
        <v>101</v>
      </c>
      <c r="C2" s="140" t="s">
        <v>357</v>
      </c>
    </row>
    <row r="3" spans="1:6" x14ac:dyDescent="0.35">
      <c r="C3" s="140" t="s">
        <v>644</v>
      </c>
    </row>
    <row r="4" spans="1:6" x14ac:dyDescent="0.35">
      <c r="C4" s="140" t="s">
        <v>604</v>
      </c>
    </row>
    <row r="5" spans="1:6" x14ac:dyDescent="0.35">
      <c r="C5" s="140" t="s">
        <v>710</v>
      </c>
    </row>
    <row r="6" spans="1:6" x14ac:dyDescent="0.35">
      <c r="C6" s="140" t="s">
        <v>637</v>
      </c>
    </row>
    <row r="11" spans="1:6" x14ac:dyDescent="0.35">
      <c r="B11" s="143" t="s">
        <v>102</v>
      </c>
      <c r="C11" s="143" t="s">
        <v>103</v>
      </c>
      <c r="D11" s="143" t="s">
        <v>104</v>
      </c>
      <c r="E11" s="143" t="s">
        <v>105</v>
      </c>
      <c r="F11" s="143" t="s">
        <v>106</v>
      </c>
    </row>
    <row r="12" spans="1:6" x14ac:dyDescent="0.35">
      <c r="B12" s="140" t="s">
        <v>107</v>
      </c>
      <c r="C12" s="140" t="s">
        <v>108</v>
      </c>
      <c r="D12" s="140" t="s">
        <v>109</v>
      </c>
      <c r="E12" s="140" t="s">
        <v>772</v>
      </c>
      <c r="F12" s="144">
        <v>0.115</v>
      </c>
    </row>
    <row r="13" spans="1:6" x14ac:dyDescent="0.35">
      <c r="B13" s="140" t="s">
        <v>107</v>
      </c>
      <c r="C13" s="140" t="s">
        <v>108</v>
      </c>
      <c r="D13" s="140" t="s">
        <v>109</v>
      </c>
      <c r="E13" s="140" t="s">
        <v>773</v>
      </c>
      <c r="F13" s="144">
        <v>0.23</v>
      </c>
    </row>
    <row r="14" spans="1:6" x14ac:dyDescent="0.35">
      <c r="B14" s="140" t="s">
        <v>107</v>
      </c>
      <c r="C14" s="140" t="s">
        <v>108</v>
      </c>
      <c r="D14" s="140" t="s">
        <v>109</v>
      </c>
      <c r="E14" s="140" t="s">
        <v>774</v>
      </c>
      <c r="F14" s="144">
        <v>0.46100000000000002</v>
      </c>
    </row>
    <row r="15" spans="1:6" x14ac:dyDescent="0.35">
      <c r="B15" s="140" t="s">
        <v>107</v>
      </c>
      <c r="C15" s="140" t="s">
        <v>108</v>
      </c>
      <c r="D15" s="140" t="s">
        <v>109</v>
      </c>
      <c r="E15" s="140" t="s">
        <v>775</v>
      </c>
      <c r="F15" s="144">
        <v>0.24</v>
      </c>
    </row>
    <row r="16" spans="1:6" x14ac:dyDescent="0.35">
      <c r="B16" s="140" t="s">
        <v>107</v>
      </c>
      <c r="C16" s="140" t="s">
        <v>108</v>
      </c>
      <c r="D16" s="140" t="s">
        <v>109</v>
      </c>
      <c r="E16" s="140" t="s">
        <v>776</v>
      </c>
      <c r="F16" s="144">
        <v>0.48</v>
      </c>
    </row>
    <row r="17" spans="2:6" x14ac:dyDescent="0.35">
      <c r="B17" s="140" t="s">
        <v>107</v>
      </c>
      <c r="C17" s="140" t="s">
        <v>108</v>
      </c>
      <c r="D17" s="140" t="s">
        <v>109</v>
      </c>
      <c r="E17" s="140" t="s">
        <v>777</v>
      </c>
      <c r="F17" s="144">
        <v>0.95899999999999996</v>
      </c>
    </row>
    <row r="18" spans="2:6" x14ac:dyDescent="0.35">
      <c r="B18" s="140" t="s">
        <v>107</v>
      </c>
      <c r="C18" s="140" t="s">
        <v>108</v>
      </c>
      <c r="D18" s="140" t="s">
        <v>116</v>
      </c>
      <c r="E18" s="140" t="s">
        <v>778</v>
      </c>
      <c r="F18" s="144">
        <v>8.6999999999999994E-2</v>
      </c>
    </row>
    <row r="19" spans="2:6" x14ac:dyDescent="0.35">
      <c r="B19" s="140" t="s">
        <v>107</v>
      </c>
      <c r="C19" s="140" t="s">
        <v>108</v>
      </c>
      <c r="D19" s="140" t="s">
        <v>116</v>
      </c>
      <c r="E19" s="140" t="s">
        <v>779</v>
      </c>
      <c r="F19" s="144">
        <v>0.183</v>
      </c>
    </row>
    <row r="20" spans="2:6" x14ac:dyDescent="0.35">
      <c r="B20" s="140" t="s">
        <v>107</v>
      </c>
      <c r="C20" s="140" t="s">
        <v>108</v>
      </c>
      <c r="D20" s="140" t="s">
        <v>116</v>
      </c>
      <c r="E20" s="140" t="s">
        <v>780</v>
      </c>
      <c r="F20" s="144">
        <v>0.38300000000000001</v>
      </c>
    </row>
    <row r="21" spans="2:6" x14ac:dyDescent="0.35">
      <c r="B21" s="140" t="s">
        <v>107</v>
      </c>
      <c r="C21" s="140" t="s">
        <v>108</v>
      </c>
      <c r="D21" s="140" t="s">
        <v>116</v>
      </c>
      <c r="E21" s="140" t="s">
        <v>781</v>
      </c>
      <c r="F21" s="144">
        <v>0.114</v>
      </c>
    </row>
    <row r="22" spans="2:6" x14ac:dyDescent="0.35">
      <c r="B22" s="140" t="s">
        <v>107</v>
      </c>
      <c r="C22" s="140" t="s">
        <v>108</v>
      </c>
      <c r="D22" s="140" t="s">
        <v>116</v>
      </c>
      <c r="E22" s="140" t="s">
        <v>782</v>
      </c>
      <c r="F22" s="144">
        <v>0.22700000000000001</v>
      </c>
    </row>
    <row r="23" spans="2:6" x14ac:dyDescent="0.35">
      <c r="B23" s="140" t="s">
        <v>107</v>
      </c>
      <c r="C23" s="140" t="s">
        <v>108</v>
      </c>
      <c r="D23" s="140" t="s">
        <v>116</v>
      </c>
      <c r="E23" s="140" t="s">
        <v>783</v>
      </c>
      <c r="F23" s="144">
        <v>0.45600000000000002</v>
      </c>
    </row>
    <row r="24" spans="2:6" x14ac:dyDescent="0.35">
      <c r="B24" s="140" t="s">
        <v>107</v>
      </c>
      <c r="C24" s="140" t="s">
        <v>108</v>
      </c>
      <c r="D24" s="140" t="s">
        <v>123</v>
      </c>
      <c r="E24" s="140" t="s">
        <v>784</v>
      </c>
      <c r="F24" s="144">
        <v>4.1000000000000002E-2</v>
      </c>
    </row>
    <row r="25" spans="2:6" x14ac:dyDescent="0.35">
      <c r="B25" s="140" t="s">
        <v>107</v>
      </c>
      <c r="C25" s="140" t="s">
        <v>108</v>
      </c>
      <c r="D25" s="140" t="s">
        <v>123</v>
      </c>
      <c r="E25" s="140" t="s">
        <v>785</v>
      </c>
      <c r="F25" s="144">
        <v>8.3000000000000004E-2</v>
      </c>
    </row>
    <row r="26" spans="2:6" x14ac:dyDescent="0.35">
      <c r="B26" s="140" t="s">
        <v>107</v>
      </c>
      <c r="C26" s="140" t="s">
        <v>108</v>
      </c>
      <c r="D26" s="140" t="s">
        <v>123</v>
      </c>
      <c r="E26" s="140" t="s">
        <v>786</v>
      </c>
      <c r="F26" s="144">
        <v>0.01</v>
      </c>
    </row>
    <row r="27" spans="2:6" x14ac:dyDescent="0.35">
      <c r="B27" s="140" t="s">
        <v>107</v>
      </c>
      <c r="C27" s="140" t="s">
        <v>108</v>
      </c>
      <c r="D27" s="140" t="s">
        <v>123</v>
      </c>
      <c r="E27" s="140" t="s">
        <v>787</v>
      </c>
      <c r="F27" s="144">
        <v>0.14699999999999999</v>
      </c>
    </row>
    <row r="28" spans="2:6" x14ac:dyDescent="0.35">
      <c r="B28" s="140" t="s">
        <v>107</v>
      </c>
      <c r="C28" s="140" t="s">
        <v>108</v>
      </c>
      <c r="D28" s="140" t="s">
        <v>123</v>
      </c>
      <c r="E28" s="140" t="s">
        <v>788</v>
      </c>
      <c r="F28" s="144">
        <v>0.16600000000000001</v>
      </c>
    </row>
    <row r="29" spans="2:6" x14ac:dyDescent="0.35">
      <c r="B29" s="140" t="s">
        <v>107</v>
      </c>
      <c r="C29" s="140" t="s">
        <v>108</v>
      </c>
      <c r="D29" s="140" t="s">
        <v>123</v>
      </c>
      <c r="E29" s="140" t="s">
        <v>789</v>
      </c>
      <c r="F29" s="144">
        <v>0.29399999999999998</v>
      </c>
    </row>
    <row r="30" spans="2:6" x14ac:dyDescent="0.35">
      <c r="B30" s="140" t="s">
        <v>107</v>
      </c>
      <c r="C30" s="140" t="s">
        <v>108</v>
      </c>
      <c r="D30" s="140" t="s">
        <v>123</v>
      </c>
      <c r="E30" s="140" t="s">
        <v>790</v>
      </c>
      <c r="F30" s="144">
        <v>0.33200000000000002</v>
      </c>
    </row>
    <row r="31" spans="2:6" x14ac:dyDescent="0.35">
      <c r="B31" s="140" t="s">
        <v>107</v>
      </c>
      <c r="C31" s="140" t="s">
        <v>108</v>
      </c>
      <c r="D31" s="140" t="s">
        <v>123</v>
      </c>
      <c r="E31" s="140" t="s">
        <v>791</v>
      </c>
      <c r="F31" s="144">
        <v>0.58699999999999997</v>
      </c>
    </row>
    <row r="32" spans="2:6" x14ac:dyDescent="0.35">
      <c r="B32" s="140" t="s">
        <v>107</v>
      </c>
      <c r="C32" s="140" t="s">
        <v>108</v>
      </c>
      <c r="D32" s="140" t="s">
        <v>123</v>
      </c>
      <c r="E32" s="140" t="s">
        <v>792</v>
      </c>
      <c r="F32" s="144">
        <v>0.66300000000000003</v>
      </c>
    </row>
    <row r="33" spans="2:6" x14ac:dyDescent="0.35">
      <c r="B33" s="140" t="s">
        <v>107</v>
      </c>
      <c r="C33" s="140" t="s">
        <v>108</v>
      </c>
      <c r="D33" s="140" t="s">
        <v>123</v>
      </c>
      <c r="E33" s="140" t="s">
        <v>793</v>
      </c>
      <c r="F33" s="144">
        <v>1.1739999999999999</v>
      </c>
    </row>
    <row r="34" spans="2:6" x14ac:dyDescent="0.35">
      <c r="B34" s="140" t="s">
        <v>107</v>
      </c>
      <c r="C34" s="140" t="s">
        <v>108</v>
      </c>
      <c r="D34" s="140" t="s">
        <v>123</v>
      </c>
      <c r="E34" s="140" t="s">
        <v>794</v>
      </c>
      <c r="F34" s="144">
        <v>1.3260000000000001</v>
      </c>
    </row>
    <row r="35" spans="2:6" x14ac:dyDescent="0.35">
      <c r="B35" s="140" t="s">
        <v>107</v>
      </c>
      <c r="C35" s="140" t="s">
        <v>108</v>
      </c>
      <c r="D35" s="140" t="s">
        <v>135</v>
      </c>
      <c r="E35" s="140" t="s">
        <v>795</v>
      </c>
      <c r="F35" s="144">
        <v>7.3999999999999996E-2</v>
      </c>
    </row>
    <row r="36" spans="2:6" x14ac:dyDescent="0.35">
      <c r="B36" s="140" t="s">
        <v>107</v>
      </c>
      <c r="C36" s="140" t="s">
        <v>108</v>
      </c>
      <c r="D36" s="140" t="s">
        <v>135</v>
      </c>
      <c r="E36" s="140" t="s">
        <v>796</v>
      </c>
      <c r="F36" s="144">
        <v>8.9999999999999993E-3</v>
      </c>
    </row>
    <row r="37" spans="2:6" x14ac:dyDescent="0.35">
      <c r="B37" s="140" t="s">
        <v>107</v>
      </c>
      <c r="C37" s="140" t="s">
        <v>108</v>
      </c>
      <c r="D37" s="140" t="s">
        <v>135</v>
      </c>
      <c r="E37" s="140" t="s">
        <v>797</v>
      </c>
      <c r="F37" s="144">
        <v>3.6999999999999998E-2</v>
      </c>
    </row>
    <row r="38" spans="2:6" x14ac:dyDescent="0.35">
      <c r="B38" s="140" t="s">
        <v>107</v>
      </c>
      <c r="C38" s="140" t="s">
        <v>108</v>
      </c>
      <c r="D38" s="140" t="s">
        <v>135</v>
      </c>
      <c r="E38" s="140" t="s">
        <v>798</v>
      </c>
      <c r="F38" s="144">
        <v>0.13</v>
      </c>
    </row>
    <row r="39" spans="2:6" x14ac:dyDescent="0.35">
      <c r="B39" s="140" t="s">
        <v>107</v>
      </c>
      <c r="C39" s="140" t="s">
        <v>108</v>
      </c>
      <c r="D39" s="140" t="s">
        <v>135</v>
      </c>
      <c r="E39" s="140" t="s">
        <v>799</v>
      </c>
      <c r="F39" s="144">
        <v>0.14799999999999999</v>
      </c>
    </row>
    <row r="40" spans="2:6" x14ac:dyDescent="0.35">
      <c r="B40" s="140" t="s">
        <v>107</v>
      </c>
      <c r="C40" s="140" t="s">
        <v>108</v>
      </c>
      <c r="D40" s="140" t="s">
        <v>135</v>
      </c>
      <c r="E40" s="140" t="s">
        <v>800</v>
      </c>
      <c r="F40" s="144">
        <v>0.26100000000000001</v>
      </c>
    </row>
    <row r="41" spans="2:6" x14ac:dyDescent="0.35">
      <c r="B41" s="140" t="s">
        <v>107</v>
      </c>
      <c r="C41" s="140" t="s">
        <v>108</v>
      </c>
      <c r="D41" s="140" t="s">
        <v>135</v>
      </c>
      <c r="E41" s="140" t="s">
        <v>801</v>
      </c>
      <c r="F41" s="144">
        <v>0.29499999999999998</v>
      </c>
    </row>
    <row r="42" spans="2:6" x14ac:dyDescent="0.35">
      <c r="B42" s="140" t="s">
        <v>107</v>
      </c>
      <c r="C42" s="140" t="s">
        <v>108</v>
      </c>
      <c r="D42" s="140" t="s">
        <v>135</v>
      </c>
      <c r="E42" s="140" t="s">
        <v>802</v>
      </c>
      <c r="F42" s="144">
        <v>0.52200000000000002</v>
      </c>
    </row>
    <row r="43" spans="2:6" x14ac:dyDescent="0.35">
      <c r="B43" s="140" t="s">
        <v>107</v>
      </c>
      <c r="C43" s="140" t="s">
        <v>108</v>
      </c>
      <c r="D43" s="140" t="s">
        <v>135</v>
      </c>
      <c r="E43" s="140" t="s">
        <v>803</v>
      </c>
      <c r="F43" s="144">
        <v>0.58899999999999997</v>
      </c>
    </row>
    <row r="44" spans="2:6" x14ac:dyDescent="0.35">
      <c r="B44" s="140" t="s">
        <v>107</v>
      </c>
      <c r="C44" s="140" t="s">
        <v>108</v>
      </c>
      <c r="D44" s="140" t="s">
        <v>136</v>
      </c>
      <c r="E44" s="140" t="s">
        <v>804</v>
      </c>
      <c r="F44" s="144">
        <v>4.5999999999999999E-2</v>
      </c>
    </row>
    <row r="45" spans="2:6" x14ac:dyDescent="0.35">
      <c r="B45" s="140" t="s">
        <v>107</v>
      </c>
      <c r="C45" s="140" t="s">
        <v>108</v>
      </c>
      <c r="D45" s="140" t="s">
        <v>136</v>
      </c>
      <c r="E45" s="140" t="s">
        <v>805</v>
      </c>
      <c r="F45" s="144">
        <v>9.1999999999999998E-2</v>
      </c>
    </row>
    <row r="46" spans="2:6" x14ac:dyDescent="0.35">
      <c r="B46" s="140" t="s">
        <v>107</v>
      </c>
      <c r="C46" s="140" t="s">
        <v>108</v>
      </c>
      <c r="D46" s="140" t="s">
        <v>136</v>
      </c>
      <c r="E46" s="140" t="s">
        <v>806</v>
      </c>
      <c r="F46" s="144">
        <v>0.184</v>
      </c>
    </row>
    <row r="47" spans="2:6" x14ac:dyDescent="0.35">
      <c r="B47" s="140" t="s">
        <v>107</v>
      </c>
      <c r="C47" s="140" t="s">
        <v>108</v>
      </c>
      <c r="D47" s="140" t="s">
        <v>136</v>
      </c>
      <c r="E47" s="140" t="s">
        <v>807</v>
      </c>
      <c r="F47" s="144">
        <v>0.36799999999999999</v>
      </c>
    </row>
    <row r="48" spans="2:6" x14ac:dyDescent="0.35">
      <c r="B48" s="140" t="s">
        <v>107</v>
      </c>
      <c r="C48" s="140" t="s">
        <v>108</v>
      </c>
      <c r="D48" s="140" t="s">
        <v>136</v>
      </c>
      <c r="E48" s="140" t="s">
        <v>808</v>
      </c>
      <c r="F48" s="144">
        <v>0.55300000000000005</v>
      </c>
    </row>
    <row r="49" spans="2:6" x14ac:dyDescent="0.35">
      <c r="B49" s="140" t="s">
        <v>107</v>
      </c>
      <c r="C49" s="140" t="s">
        <v>108</v>
      </c>
      <c r="D49" s="140" t="s">
        <v>136</v>
      </c>
      <c r="E49" s="140" t="s">
        <v>809</v>
      </c>
      <c r="F49" s="144">
        <v>0.73699999999999999</v>
      </c>
    </row>
    <row r="50" spans="2:6" x14ac:dyDescent="0.35">
      <c r="B50" s="140" t="s">
        <v>107</v>
      </c>
      <c r="C50" s="140" t="s">
        <v>108</v>
      </c>
      <c r="D50" s="140" t="s">
        <v>136</v>
      </c>
      <c r="E50" s="140" t="s">
        <v>810</v>
      </c>
      <c r="F50" s="144">
        <v>0.92100000000000004</v>
      </c>
    </row>
    <row r="51" spans="2:6" x14ac:dyDescent="0.35">
      <c r="B51" s="140" t="s">
        <v>107</v>
      </c>
      <c r="C51" s="140" t="s">
        <v>108</v>
      </c>
      <c r="D51" s="140" t="s">
        <v>144</v>
      </c>
      <c r="E51" s="140" t="s">
        <v>811</v>
      </c>
      <c r="F51" s="144">
        <v>4.5999999999999999E-2</v>
      </c>
    </row>
    <row r="52" spans="2:6" x14ac:dyDescent="0.35">
      <c r="B52" s="140" t="s">
        <v>107</v>
      </c>
      <c r="C52" s="140" t="s">
        <v>108</v>
      </c>
      <c r="D52" s="140" t="s">
        <v>144</v>
      </c>
      <c r="E52" s="140" t="s">
        <v>812</v>
      </c>
      <c r="F52" s="144">
        <v>9.1999999999999998E-2</v>
      </c>
    </row>
    <row r="53" spans="2:6" x14ac:dyDescent="0.35">
      <c r="B53" s="140" t="s">
        <v>107</v>
      </c>
      <c r="C53" s="140" t="s">
        <v>108</v>
      </c>
      <c r="D53" s="140" t="s">
        <v>144</v>
      </c>
      <c r="E53" s="140" t="s">
        <v>813</v>
      </c>
      <c r="F53" s="144">
        <v>1.2E-2</v>
      </c>
    </row>
    <row r="54" spans="2:6" x14ac:dyDescent="0.35">
      <c r="B54" s="140" t="s">
        <v>107</v>
      </c>
      <c r="C54" s="140" t="s">
        <v>108</v>
      </c>
      <c r="D54" s="140" t="s">
        <v>144</v>
      </c>
      <c r="E54" s="140" t="s">
        <v>814</v>
      </c>
      <c r="F54" s="144">
        <v>0.16300000000000001</v>
      </c>
    </row>
    <row r="55" spans="2:6" x14ac:dyDescent="0.35">
      <c r="B55" s="140" t="s">
        <v>107</v>
      </c>
      <c r="C55" s="140" t="s">
        <v>108</v>
      </c>
      <c r="D55" s="140" t="s">
        <v>144</v>
      </c>
      <c r="E55" s="140" t="s">
        <v>815</v>
      </c>
      <c r="F55" s="144">
        <v>0.184</v>
      </c>
    </row>
    <row r="56" spans="2:6" x14ac:dyDescent="0.35">
      <c r="B56" s="140" t="s">
        <v>107</v>
      </c>
      <c r="C56" s="140" t="s">
        <v>108</v>
      </c>
      <c r="D56" s="140" t="s">
        <v>144</v>
      </c>
      <c r="E56" s="140" t="s">
        <v>816</v>
      </c>
      <c r="F56" s="144">
        <v>0.32600000000000001</v>
      </c>
    </row>
    <row r="57" spans="2:6" x14ac:dyDescent="0.35">
      <c r="B57" s="140" t="s">
        <v>107</v>
      </c>
      <c r="C57" s="140" t="s">
        <v>108</v>
      </c>
      <c r="D57" s="140" t="s">
        <v>144</v>
      </c>
      <c r="E57" s="140" t="s">
        <v>817</v>
      </c>
      <c r="F57" s="144">
        <v>0.36799999999999999</v>
      </c>
    </row>
    <row r="58" spans="2:6" x14ac:dyDescent="0.35">
      <c r="B58" s="140" t="s">
        <v>107</v>
      </c>
      <c r="C58" s="140" t="s">
        <v>108</v>
      </c>
      <c r="D58" s="140" t="s">
        <v>144</v>
      </c>
      <c r="E58" s="140" t="s">
        <v>818</v>
      </c>
      <c r="F58" s="144">
        <v>0.65200000000000002</v>
      </c>
    </row>
    <row r="59" spans="2:6" x14ac:dyDescent="0.35">
      <c r="B59" s="140" t="s">
        <v>107</v>
      </c>
      <c r="C59" s="140" t="s">
        <v>108</v>
      </c>
      <c r="D59" s="140" t="s">
        <v>144</v>
      </c>
      <c r="E59" s="140" t="s">
        <v>819</v>
      </c>
      <c r="F59" s="144">
        <v>0.73699999999999999</v>
      </c>
    </row>
    <row r="60" spans="2:6" x14ac:dyDescent="0.35">
      <c r="B60" s="140" t="s">
        <v>107</v>
      </c>
      <c r="C60" s="140" t="s">
        <v>108</v>
      </c>
      <c r="D60" s="140" t="s">
        <v>144</v>
      </c>
      <c r="E60" s="140" t="s">
        <v>820</v>
      </c>
      <c r="F60" s="144">
        <v>1.3049999999999999</v>
      </c>
    </row>
    <row r="61" spans="2:6" x14ac:dyDescent="0.35">
      <c r="B61" s="140" t="s">
        <v>107</v>
      </c>
      <c r="C61" s="140" t="s">
        <v>108</v>
      </c>
      <c r="D61" s="140" t="s">
        <v>144</v>
      </c>
      <c r="E61" s="140" t="s">
        <v>821</v>
      </c>
      <c r="F61" s="144">
        <v>1.474</v>
      </c>
    </row>
    <row r="62" spans="2:6" x14ac:dyDescent="0.35">
      <c r="B62" s="140" t="s">
        <v>107</v>
      </c>
      <c r="C62" s="140" t="s">
        <v>108</v>
      </c>
      <c r="D62" s="140" t="s">
        <v>156</v>
      </c>
      <c r="E62" s="140" t="s">
        <v>822</v>
      </c>
      <c r="F62" s="144">
        <v>0.11</v>
      </c>
    </row>
    <row r="63" spans="2:6" x14ac:dyDescent="0.35">
      <c r="B63" s="140" t="s">
        <v>107</v>
      </c>
      <c r="C63" s="140" t="s">
        <v>108</v>
      </c>
      <c r="D63" s="140" t="s">
        <v>156</v>
      </c>
      <c r="E63" s="140" t="s">
        <v>823</v>
      </c>
      <c r="F63" s="144">
        <v>0.221</v>
      </c>
    </row>
    <row r="64" spans="2:6" x14ac:dyDescent="0.35">
      <c r="B64" s="140" t="s">
        <v>107</v>
      </c>
      <c r="C64" s="140" t="s">
        <v>108</v>
      </c>
      <c r="D64" s="140" t="s">
        <v>156</v>
      </c>
      <c r="E64" s="140" t="s">
        <v>824</v>
      </c>
      <c r="F64" s="144">
        <v>0.441</v>
      </c>
    </row>
    <row r="65" spans="2:6" x14ac:dyDescent="0.35">
      <c r="B65" s="140" t="s">
        <v>107</v>
      </c>
      <c r="C65" s="140" t="s">
        <v>108</v>
      </c>
      <c r="D65" s="140" t="s">
        <v>156</v>
      </c>
      <c r="E65" s="140" t="s">
        <v>825</v>
      </c>
      <c r="F65" s="144">
        <v>0.88300000000000001</v>
      </c>
    </row>
    <row r="66" spans="2:6" x14ac:dyDescent="0.35">
      <c r="B66" s="140" t="s">
        <v>107</v>
      </c>
      <c r="C66" s="140" t="s">
        <v>108</v>
      </c>
      <c r="D66" s="140" t="s">
        <v>156</v>
      </c>
      <c r="E66" s="140" t="s">
        <v>826</v>
      </c>
      <c r="F66" s="144">
        <v>1.7649999999999999</v>
      </c>
    </row>
    <row r="67" spans="2:6" x14ac:dyDescent="0.35">
      <c r="B67" s="140" t="s">
        <v>107</v>
      </c>
      <c r="C67" s="140" t="s">
        <v>108</v>
      </c>
      <c r="D67" s="140" t="s">
        <v>156</v>
      </c>
      <c r="E67" s="140" t="s">
        <v>827</v>
      </c>
      <c r="F67" s="144">
        <v>2.6480000000000001</v>
      </c>
    </row>
    <row r="68" spans="2:6" x14ac:dyDescent="0.35">
      <c r="B68" s="140" t="s">
        <v>107</v>
      </c>
      <c r="C68" s="140" t="s">
        <v>108</v>
      </c>
      <c r="D68" s="140" t="s">
        <v>156</v>
      </c>
      <c r="E68" s="140" t="s">
        <v>828</v>
      </c>
      <c r="F68" s="144">
        <v>3.5310000000000001</v>
      </c>
    </row>
    <row r="69" spans="2:6" x14ac:dyDescent="0.35">
      <c r="B69" s="140" t="s">
        <v>107</v>
      </c>
      <c r="C69" s="140" t="s">
        <v>108</v>
      </c>
      <c r="D69" s="140" t="s">
        <v>156</v>
      </c>
      <c r="E69" s="140" t="s">
        <v>829</v>
      </c>
      <c r="F69" s="144">
        <v>5.2960000000000003</v>
      </c>
    </row>
    <row r="70" spans="2:6" x14ac:dyDescent="0.35">
      <c r="B70" s="140" t="s">
        <v>107</v>
      </c>
      <c r="C70" s="140" t="s">
        <v>108</v>
      </c>
      <c r="D70" s="140" t="s">
        <v>165</v>
      </c>
      <c r="E70" s="140" t="s">
        <v>830</v>
      </c>
      <c r="F70" s="144">
        <v>0.12</v>
      </c>
    </row>
    <row r="71" spans="2:6" x14ac:dyDescent="0.35">
      <c r="B71" s="140" t="s">
        <v>107</v>
      </c>
      <c r="C71" s="140" t="s">
        <v>108</v>
      </c>
      <c r="D71" s="140" t="s">
        <v>165</v>
      </c>
      <c r="E71" s="140" t="s">
        <v>831</v>
      </c>
      <c r="F71" s="144">
        <v>0.24</v>
      </c>
    </row>
    <row r="72" spans="2:6" x14ac:dyDescent="0.35">
      <c r="B72" s="140" t="s">
        <v>107</v>
      </c>
      <c r="C72" s="140" t="s">
        <v>108</v>
      </c>
      <c r="D72" s="140" t="s">
        <v>165</v>
      </c>
      <c r="E72" s="140" t="s">
        <v>832</v>
      </c>
      <c r="F72" s="144">
        <v>0.48</v>
      </c>
    </row>
    <row r="73" spans="2:6" x14ac:dyDescent="0.35">
      <c r="B73" s="140" t="s">
        <v>107</v>
      </c>
      <c r="C73" s="140" t="s">
        <v>108</v>
      </c>
      <c r="D73" s="140" t="s">
        <v>165</v>
      </c>
      <c r="E73" s="140" t="s">
        <v>833</v>
      </c>
      <c r="F73" s="144">
        <v>0.95899999999999996</v>
      </c>
    </row>
    <row r="74" spans="2:6" x14ac:dyDescent="0.35">
      <c r="B74" s="140" t="s">
        <v>107</v>
      </c>
      <c r="C74" s="140" t="s">
        <v>108</v>
      </c>
      <c r="D74" s="140" t="s">
        <v>165</v>
      </c>
      <c r="E74" s="140" t="s">
        <v>834</v>
      </c>
      <c r="F74" s="144">
        <v>1.919</v>
      </c>
    </row>
    <row r="75" spans="2:6" x14ac:dyDescent="0.35">
      <c r="B75" s="140" t="s">
        <v>107</v>
      </c>
      <c r="C75" s="140" t="s">
        <v>108</v>
      </c>
      <c r="D75" s="140" t="s">
        <v>165</v>
      </c>
      <c r="E75" s="140" t="s">
        <v>835</v>
      </c>
      <c r="F75" s="144">
        <v>2.8780000000000001</v>
      </c>
    </row>
    <row r="76" spans="2:6" x14ac:dyDescent="0.35">
      <c r="B76" s="140" t="s">
        <v>107</v>
      </c>
      <c r="C76" s="140" t="s">
        <v>108</v>
      </c>
      <c r="D76" s="140" t="s">
        <v>165</v>
      </c>
      <c r="E76" s="140" t="s">
        <v>836</v>
      </c>
      <c r="F76" s="144">
        <v>3.8380000000000001</v>
      </c>
    </row>
    <row r="77" spans="2:6" x14ac:dyDescent="0.35">
      <c r="B77" s="140" t="s">
        <v>107</v>
      </c>
      <c r="C77" s="140" t="s">
        <v>108</v>
      </c>
      <c r="D77" s="140" t="s">
        <v>165</v>
      </c>
      <c r="E77" s="140" t="s">
        <v>837</v>
      </c>
      <c r="F77" s="144">
        <v>5.7569999999999997</v>
      </c>
    </row>
    <row r="78" spans="2:6" x14ac:dyDescent="0.35">
      <c r="B78" s="140" t="s">
        <v>107</v>
      </c>
      <c r="C78" s="140" t="s">
        <v>108</v>
      </c>
      <c r="D78" s="140" t="s">
        <v>174</v>
      </c>
      <c r="E78" s="140" t="s">
        <v>838</v>
      </c>
      <c r="F78" s="144">
        <v>0.11</v>
      </c>
    </row>
    <row r="79" spans="2:6" x14ac:dyDescent="0.35">
      <c r="B79" s="140" t="s">
        <v>107</v>
      </c>
      <c r="C79" s="140" t="s">
        <v>108</v>
      </c>
      <c r="D79" s="140" t="s">
        <v>174</v>
      </c>
      <c r="E79" s="140" t="s">
        <v>839</v>
      </c>
      <c r="F79" s="144">
        <v>0.221</v>
      </c>
    </row>
    <row r="80" spans="2:6" x14ac:dyDescent="0.35">
      <c r="B80" s="140" t="s">
        <v>107</v>
      </c>
      <c r="C80" s="140" t="s">
        <v>108</v>
      </c>
      <c r="D80" s="140" t="s">
        <v>174</v>
      </c>
      <c r="E80" s="140" t="s">
        <v>840</v>
      </c>
      <c r="F80" s="144">
        <v>0.441</v>
      </c>
    </row>
    <row r="81" spans="2:6" x14ac:dyDescent="0.35">
      <c r="B81" s="140" t="s">
        <v>107</v>
      </c>
      <c r="C81" s="140" t="s">
        <v>108</v>
      </c>
      <c r="D81" s="140" t="s">
        <v>174</v>
      </c>
      <c r="E81" s="140" t="s">
        <v>841</v>
      </c>
      <c r="F81" s="144">
        <v>0.88300000000000001</v>
      </c>
    </row>
    <row r="82" spans="2:6" x14ac:dyDescent="0.35">
      <c r="B82" s="140" t="s">
        <v>107</v>
      </c>
      <c r="C82" s="140" t="s">
        <v>108</v>
      </c>
      <c r="D82" s="140" t="s">
        <v>174</v>
      </c>
      <c r="E82" s="140" t="s">
        <v>842</v>
      </c>
      <c r="F82" s="144">
        <v>1.7649999999999999</v>
      </c>
    </row>
    <row r="83" spans="2:6" x14ac:dyDescent="0.35">
      <c r="B83" s="140" t="s">
        <v>107</v>
      </c>
      <c r="C83" s="140" t="s">
        <v>108</v>
      </c>
      <c r="D83" s="140" t="s">
        <v>174</v>
      </c>
      <c r="E83" s="140" t="s">
        <v>843</v>
      </c>
      <c r="F83" s="144">
        <v>2.6480000000000001</v>
      </c>
    </row>
    <row r="84" spans="2:6" x14ac:dyDescent="0.35">
      <c r="B84" s="140" t="s">
        <v>107</v>
      </c>
      <c r="C84" s="140" t="s">
        <v>108</v>
      </c>
      <c r="D84" s="140" t="s">
        <v>174</v>
      </c>
      <c r="E84" s="140" t="s">
        <v>844</v>
      </c>
      <c r="F84" s="144">
        <v>3.5310000000000001</v>
      </c>
    </row>
    <row r="85" spans="2:6" x14ac:dyDescent="0.35">
      <c r="B85" s="140" t="s">
        <v>107</v>
      </c>
      <c r="C85" s="140" t="s">
        <v>108</v>
      </c>
      <c r="D85" s="140" t="s">
        <v>174</v>
      </c>
      <c r="E85" s="140" t="s">
        <v>845</v>
      </c>
      <c r="F85" s="144">
        <v>5.2960000000000003</v>
      </c>
    </row>
    <row r="86" spans="2:6" x14ac:dyDescent="0.35">
      <c r="B86" s="140" t="s">
        <v>107</v>
      </c>
      <c r="C86" s="140" t="s">
        <v>108</v>
      </c>
      <c r="D86" s="140" t="s">
        <v>183</v>
      </c>
      <c r="E86" s="140" t="s">
        <v>846</v>
      </c>
      <c r="F86" s="144">
        <v>0.1</v>
      </c>
    </row>
    <row r="87" spans="2:6" x14ac:dyDescent="0.35">
      <c r="B87" s="140" t="s">
        <v>107</v>
      </c>
      <c r="C87" s="140" t="s">
        <v>108</v>
      </c>
      <c r="D87" s="140" t="s">
        <v>183</v>
      </c>
      <c r="E87" s="140" t="s">
        <v>847</v>
      </c>
      <c r="F87" s="144">
        <v>0.2</v>
      </c>
    </row>
    <row r="88" spans="2:6" x14ac:dyDescent="0.35">
      <c r="B88" s="140" t="s">
        <v>107</v>
      </c>
      <c r="C88" s="140" t="s">
        <v>108</v>
      </c>
      <c r="D88" s="140" t="s">
        <v>183</v>
      </c>
      <c r="E88" s="140" t="s">
        <v>848</v>
      </c>
      <c r="F88" s="144">
        <v>0.39900000000000002</v>
      </c>
    </row>
    <row r="89" spans="2:6" x14ac:dyDescent="0.35">
      <c r="B89" s="140" t="s">
        <v>107</v>
      </c>
      <c r="C89" s="140" t="s">
        <v>108</v>
      </c>
      <c r="D89" s="140" t="s">
        <v>183</v>
      </c>
      <c r="E89" s="140" t="s">
        <v>849</v>
      </c>
      <c r="F89" s="144">
        <v>0.79800000000000004</v>
      </c>
    </row>
    <row r="90" spans="2:6" x14ac:dyDescent="0.35">
      <c r="B90" s="140" t="s">
        <v>107</v>
      </c>
      <c r="C90" s="140" t="s">
        <v>108</v>
      </c>
      <c r="D90" s="140" t="s">
        <v>183</v>
      </c>
      <c r="E90" s="140" t="s">
        <v>850</v>
      </c>
      <c r="F90" s="144">
        <v>1.597</v>
      </c>
    </row>
    <row r="91" spans="2:6" x14ac:dyDescent="0.35">
      <c r="B91" s="140" t="s">
        <v>107</v>
      </c>
      <c r="C91" s="140" t="s">
        <v>108</v>
      </c>
      <c r="D91" s="140" t="s">
        <v>183</v>
      </c>
      <c r="E91" s="140" t="s">
        <v>851</v>
      </c>
      <c r="F91" s="144">
        <v>2.395</v>
      </c>
    </row>
    <row r="92" spans="2:6" x14ac:dyDescent="0.35">
      <c r="B92" s="140" t="s">
        <v>107</v>
      </c>
      <c r="C92" s="140" t="s">
        <v>108</v>
      </c>
      <c r="D92" s="140" t="s">
        <v>183</v>
      </c>
      <c r="E92" s="140" t="s">
        <v>852</v>
      </c>
      <c r="F92" s="144">
        <v>3.1930000000000001</v>
      </c>
    </row>
    <row r="93" spans="2:6" x14ac:dyDescent="0.35">
      <c r="B93" s="140" t="s">
        <v>107</v>
      </c>
      <c r="C93" s="140" t="s">
        <v>108</v>
      </c>
      <c r="D93" s="140" t="s">
        <v>183</v>
      </c>
      <c r="E93" s="140" t="s">
        <v>853</v>
      </c>
      <c r="F93" s="144">
        <v>4.79</v>
      </c>
    </row>
    <row r="94" spans="2:6" x14ac:dyDescent="0.35">
      <c r="B94" s="140" t="s">
        <v>107</v>
      </c>
      <c r="C94" s="140" t="s">
        <v>108</v>
      </c>
      <c r="D94" s="140" t="s">
        <v>192</v>
      </c>
      <c r="E94" s="140" t="s">
        <v>854</v>
      </c>
      <c r="F94" s="144">
        <v>0.12</v>
      </c>
    </row>
    <row r="95" spans="2:6" x14ac:dyDescent="0.35">
      <c r="B95" s="140" t="s">
        <v>107</v>
      </c>
      <c r="C95" s="140" t="s">
        <v>108</v>
      </c>
      <c r="D95" s="140" t="s">
        <v>192</v>
      </c>
      <c r="E95" s="140" t="s">
        <v>855</v>
      </c>
      <c r="F95" s="144">
        <v>0.24</v>
      </c>
    </row>
    <row r="96" spans="2:6" x14ac:dyDescent="0.35">
      <c r="B96" s="140" t="s">
        <v>107</v>
      </c>
      <c r="C96" s="140" t="s">
        <v>108</v>
      </c>
      <c r="D96" s="140" t="s">
        <v>192</v>
      </c>
      <c r="E96" s="140" t="s">
        <v>856</v>
      </c>
      <c r="F96" s="144">
        <v>0.48</v>
      </c>
    </row>
    <row r="97" spans="2:6" x14ac:dyDescent="0.35">
      <c r="B97" s="140" t="s">
        <v>107</v>
      </c>
      <c r="C97" s="140" t="s">
        <v>108</v>
      </c>
      <c r="D97" s="140" t="s">
        <v>192</v>
      </c>
      <c r="E97" s="140" t="s">
        <v>857</v>
      </c>
      <c r="F97" s="144">
        <v>0.95899999999999996</v>
      </c>
    </row>
    <row r="98" spans="2:6" x14ac:dyDescent="0.35">
      <c r="B98" s="140" t="s">
        <v>107</v>
      </c>
      <c r="C98" s="140" t="s">
        <v>108</v>
      </c>
      <c r="D98" s="140" t="s">
        <v>192</v>
      </c>
      <c r="E98" s="140" t="s">
        <v>858</v>
      </c>
      <c r="F98" s="144">
        <v>1.919</v>
      </c>
    </row>
    <row r="99" spans="2:6" x14ac:dyDescent="0.35">
      <c r="B99" s="140" t="s">
        <v>107</v>
      </c>
      <c r="C99" s="140" t="s">
        <v>108</v>
      </c>
      <c r="D99" s="140" t="s">
        <v>192</v>
      </c>
      <c r="E99" s="140" t="s">
        <v>859</v>
      </c>
      <c r="F99" s="144">
        <v>2.8780000000000001</v>
      </c>
    </row>
    <row r="100" spans="2:6" x14ac:dyDescent="0.35">
      <c r="B100" s="140" t="s">
        <v>107</v>
      </c>
      <c r="C100" s="140" t="s">
        <v>108</v>
      </c>
      <c r="D100" s="140" t="s">
        <v>192</v>
      </c>
      <c r="E100" s="140" t="s">
        <v>860</v>
      </c>
      <c r="F100" s="144">
        <v>3.8380000000000001</v>
      </c>
    </row>
    <row r="101" spans="2:6" x14ac:dyDescent="0.35">
      <c r="B101" s="140" t="s">
        <v>107</v>
      </c>
      <c r="C101" s="140" t="s">
        <v>108</v>
      </c>
      <c r="D101" s="140" t="s">
        <v>192</v>
      </c>
      <c r="E101" s="140" t="s">
        <v>861</v>
      </c>
      <c r="F101" s="144">
        <v>5.7569999999999997</v>
      </c>
    </row>
    <row r="102" spans="2:6" x14ac:dyDescent="0.35">
      <c r="B102" s="140" t="s">
        <v>107</v>
      </c>
      <c r="C102" s="140" t="s">
        <v>108</v>
      </c>
      <c r="D102" s="140" t="s">
        <v>201</v>
      </c>
      <c r="E102" s="140" t="s">
        <v>862</v>
      </c>
      <c r="F102" s="144">
        <v>0.1</v>
      </c>
    </row>
    <row r="103" spans="2:6" x14ac:dyDescent="0.35">
      <c r="B103" s="140" t="s">
        <v>107</v>
      </c>
      <c r="C103" s="140" t="s">
        <v>108</v>
      </c>
      <c r="D103" s="140" t="s">
        <v>201</v>
      </c>
      <c r="E103" s="140" t="s">
        <v>863</v>
      </c>
      <c r="F103" s="144">
        <v>0.2</v>
      </c>
    </row>
    <row r="104" spans="2:6" x14ac:dyDescent="0.35">
      <c r="B104" s="140" t="s">
        <v>107</v>
      </c>
      <c r="C104" s="140" t="s">
        <v>108</v>
      </c>
      <c r="D104" s="140" t="s">
        <v>201</v>
      </c>
      <c r="E104" s="140" t="s">
        <v>864</v>
      </c>
      <c r="F104" s="144">
        <v>0.39900000000000002</v>
      </c>
    </row>
    <row r="105" spans="2:6" x14ac:dyDescent="0.35">
      <c r="B105" s="140" t="s">
        <v>107</v>
      </c>
      <c r="C105" s="140" t="s">
        <v>108</v>
      </c>
      <c r="D105" s="140" t="s">
        <v>201</v>
      </c>
      <c r="E105" s="140" t="s">
        <v>865</v>
      </c>
      <c r="F105" s="144">
        <v>0.79800000000000004</v>
      </c>
    </row>
    <row r="106" spans="2:6" x14ac:dyDescent="0.35">
      <c r="B106" s="140" t="s">
        <v>107</v>
      </c>
      <c r="C106" s="140" t="s">
        <v>108</v>
      </c>
      <c r="D106" s="140" t="s">
        <v>201</v>
      </c>
      <c r="E106" s="140" t="s">
        <v>866</v>
      </c>
      <c r="F106" s="144">
        <v>1.597</v>
      </c>
    </row>
    <row r="107" spans="2:6" x14ac:dyDescent="0.35">
      <c r="B107" s="140" t="s">
        <v>107</v>
      </c>
      <c r="C107" s="140" t="s">
        <v>108</v>
      </c>
      <c r="D107" s="140" t="s">
        <v>201</v>
      </c>
      <c r="E107" s="140" t="s">
        <v>867</v>
      </c>
      <c r="F107" s="144">
        <v>2.395</v>
      </c>
    </row>
    <row r="108" spans="2:6" x14ac:dyDescent="0.35">
      <c r="B108" s="140" t="s">
        <v>107</v>
      </c>
      <c r="C108" s="140" t="s">
        <v>108</v>
      </c>
      <c r="D108" s="140" t="s">
        <v>201</v>
      </c>
      <c r="E108" s="140" t="s">
        <v>868</v>
      </c>
      <c r="F108" s="144">
        <v>3.1930000000000001</v>
      </c>
    </row>
    <row r="109" spans="2:6" x14ac:dyDescent="0.35">
      <c r="B109" s="140" t="s">
        <v>107</v>
      </c>
      <c r="C109" s="140" t="s">
        <v>108</v>
      </c>
      <c r="D109" s="140" t="s">
        <v>201</v>
      </c>
      <c r="E109" s="140" t="s">
        <v>869</v>
      </c>
      <c r="F109" s="144">
        <v>4.79</v>
      </c>
    </row>
    <row r="110" spans="2:6" x14ac:dyDescent="0.35">
      <c r="B110" s="140" t="s">
        <v>107</v>
      </c>
      <c r="C110" s="140" t="s">
        <v>108</v>
      </c>
      <c r="D110" s="140" t="s">
        <v>210</v>
      </c>
      <c r="E110" s="140" t="s">
        <v>870</v>
      </c>
      <c r="F110" s="144">
        <v>0.26100000000000001</v>
      </c>
    </row>
    <row r="111" spans="2:6" x14ac:dyDescent="0.35">
      <c r="B111" s="140" t="s">
        <v>107</v>
      </c>
      <c r="C111" s="140" t="s">
        <v>108</v>
      </c>
      <c r="D111" s="140" t="s">
        <v>210</v>
      </c>
      <c r="E111" s="140" t="s">
        <v>871</v>
      </c>
      <c r="F111" s="144">
        <v>0.52200000000000002</v>
      </c>
    </row>
    <row r="112" spans="2:6" x14ac:dyDescent="0.35">
      <c r="B112" s="140" t="s">
        <v>107</v>
      </c>
      <c r="C112" s="140" t="s">
        <v>108</v>
      </c>
      <c r="D112" s="140" t="s">
        <v>210</v>
      </c>
      <c r="E112" s="140" t="s">
        <v>872</v>
      </c>
      <c r="F112" s="144">
        <v>1.044</v>
      </c>
    </row>
    <row r="113" spans="2:6" x14ac:dyDescent="0.35">
      <c r="B113" s="140" t="s">
        <v>107</v>
      </c>
      <c r="C113" s="140" t="s">
        <v>108</v>
      </c>
      <c r="D113" s="140" t="s">
        <v>210</v>
      </c>
      <c r="E113" s="140" t="s">
        <v>873</v>
      </c>
      <c r="F113" s="144">
        <v>2.0880000000000001</v>
      </c>
    </row>
    <row r="114" spans="2:6" x14ac:dyDescent="0.35">
      <c r="B114" s="140" t="s">
        <v>107</v>
      </c>
      <c r="C114" s="140" t="s">
        <v>108</v>
      </c>
      <c r="D114" s="140" t="s">
        <v>210</v>
      </c>
      <c r="E114" s="140" t="s">
        <v>874</v>
      </c>
      <c r="F114" s="144">
        <v>3.1320000000000001</v>
      </c>
    </row>
    <row r="115" spans="2:6" x14ac:dyDescent="0.35">
      <c r="B115" s="140" t="s">
        <v>107</v>
      </c>
      <c r="C115" s="140" t="s">
        <v>108</v>
      </c>
      <c r="D115" s="140" t="s">
        <v>210</v>
      </c>
      <c r="E115" s="140" t="s">
        <v>875</v>
      </c>
      <c r="F115" s="144">
        <v>4.1760000000000002</v>
      </c>
    </row>
    <row r="116" spans="2:6" x14ac:dyDescent="0.35">
      <c r="B116" s="140" t="s">
        <v>107</v>
      </c>
      <c r="C116" s="140" t="s">
        <v>108</v>
      </c>
      <c r="D116" s="140" t="s">
        <v>210</v>
      </c>
      <c r="E116" s="140" t="s">
        <v>876</v>
      </c>
      <c r="F116" s="144">
        <v>6.2629999999999999</v>
      </c>
    </row>
    <row r="117" spans="2:6" x14ac:dyDescent="0.35">
      <c r="B117" s="140" t="s">
        <v>107</v>
      </c>
      <c r="C117" s="140" t="s">
        <v>108</v>
      </c>
      <c r="D117" s="140" t="s">
        <v>218</v>
      </c>
      <c r="E117" s="140" t="s">
        <v>877</v>
      </c>
      <c r="F117" s="144">
        <v>0.11</v>
      </c>
    </row>
    <row r="118" spans="2:6" x14ac:dyDescent="0.35">
      <c r="B118" s="140" t="s">
        <v>107</v>
      </c>
      <c r="C118" s="140" t="s">
        <v>108</v>
      </c>
      <c r="D118" s="140" t="s">
        <v>218</v>
      </c>
      <c r="E118" s="140" t="s">
        <v>878</v>
      </c>
      <c r="F118" s="144">
        <v>0.221</v>
      </c>
    </row>
    <row r="119" spans="2:6" x14ac:dyDescent="0.35">
      <c r="B119" s="140" t="s">
        <v>107</v>
      </c>
      <c r="C119" s="140" t="s">
        <v>108</v>
      </c>
      <c r="D119" s="140" t="s">
        <v>218</v>
      </c>
      <c r="E119" s="140" t="s">
        <v>879</v>
      </c>
      <c r="F119" s="144">
        <v>0.441</v>
      </c>
    </row>
    <row r="120" spans="2:6" x14ac:dyDescent="0.35">
      <c r="B120" s="140" t="s">
        <v>107</v>
      </c>
      <c r="C120" s="140" t="s">
        <v>108</v>
      </c>
      <c r="D120" s="140" t="s">
        <v>218</v>
      </c>
      <c r="E120" s="140" t="s">
        <v>880</v>
      </c>
      <c r="F120" s="144">
        <v>0.88300000000000001</v>
      </c>
    </row>
    <row r="121" spans="2:6" x14ac:dyDescent="0.35">
      <c r="B121" s="140" t="s">
        <v>107</v>
      </c>
      <c r="C121" s="140" t="s">
        <v>108</v>
      </c>
      <c r="D121" s="140" t="s">
        <v>218</v>
      </c>
      <c r="E121" s="140" t="s">
        <v>881</v>
      </c>
      <c r="F121" s="144">
        <v>1.7649999999999999</v>
      </c>
    </row>
    <row r="122" spans="2:6" x14ac:dyDescent="0.35">
      <c r="B122" s="140" t="s">
        <v>107</v>
      </c>
      <c r="C122" s="140" t="s">
        <v>108</v>
      </c>
      <c r="D122" s="140" t="s">
        <v>218</v>
      </c>
      <c r="E122" s="140" t="s">
        <v>882</v>
      </c>
      <c r="F122" s="144">
        <v>2.6480000000000001</v>
      </c>
    </row>
    <row r="123" spans="2:6" x14ac:dyDescent="0.35">
      <c r="B123" s="140" t="s">
        <v>107</v>
      </c>
      <c r="C123" s="140" t="s">
        <v>108</v>
      </c>
      <c r="D123" s="140" t="s">
        <v>218</v>
      </c>
      <c r="E123" s="140" t="s">
        <v>883</v>
      </c>
      <c r="F123" s="144">
        <v>3.5310000000000001</v>
      </c>
    </row>
    <row r="124" spans="2:6" x14ac:dyDescent="0.35">
      <c r="B124" s="140" t="s">
        <v>107</v>
      </c>
      <c r="C124" s="140" t="s">
        <v>108</v>
      </c>
      <c r="D124" s="140" t="s">
        <v>218</v>
      </c>
      <c r="E124" s="140" t="s">
        <v>884</v>
      </c>
      <c r="F124" s="144">
        <v>5.2960000000000003</v>
      </c>
    </row>
    <row r="125" spans="2:6" x14ac:dyDescent="0.35">
      <c r="B125" s="140" t="s">
        <v>107</v>
      </c>
      <c r="C125" s="140" t="s">
        <v>108</v>
      </c>
      <c r="D125" s="140" t="s">
        <v>219</v>
      </c>
      <c r="E125" s="140" t="s">
        <v>885</v>
      </c>
      <c r="F125" s="144">
        <v>0.221</v>
      </c>
    </row>
    <row r="126" spans="2:6" x14ac:dyDescent="0.35">
      <c r="B126" s="140" t="s">
        <v>107</v>
      </c>
      <c r="C126" s="140" t="s">
        <v>108</v>
      </c>
      <c r="D126" s="140" t="s">
        <v>219</v>
      </c>
      <c r="E126" s="140" t="s">
        <v>886</v>
      </c>
      <c r="F126" s="144">
        <v>0.441</v>
      </c>
    </row>
    <row r="127" spans="2:6" x14ac:dyDescent="0.35">
      <c r="B127" s="140" t="s">
        <v>107</v>
      </c>
      <c r="C127" s="140" t="s">
        <v>108</v>
      </c>
      <c r="D127" s="140" t="s">
        <v>219</v>
      </c>
      <c r="E127" s="140" t="s">
        <v>887</v>
      </c>
      <c r="F127" s="144">
        <v>0.88300000000000001</v>
      </c>
    </row>
    <row r="128" spans="2:6" x14ac:dyDescent="0.35">
      <c r="B128" s="140" t="s">
        <v>107</v>
      </c>
      <c r="C128" s="140" t="s">
        <v>108</v>
      </c>
      <c r="D128" s="140" t="s">
        <v>223</v>
      </c>
      <c r="E128" s="140" t="s">
        <v>888</v>
      </c>
      <c r="F128" s="144">
        <v>0.221</v>
      </c>
    </row>
    <row r="129" spans="2:6" x14ac:dyDescent="0.35">
      <c r="B129" s="140" t="s">
        <v>107</v>
      </c>
      <c r="C129" s="140" t="s">
        <v>108</v>
      </c>
      <c r="D129" s="140" t="s">
        <v>223</v>
      </c>
      <c r="E129" s="140" t="s">
        <v>889</v>
      </c>
      <c r="F129" s="144">
        <v>0.441</v>
      </c>
    </row>
    <row r="130" spans="2:6" x14ac:dyDescent="0.35">
      <c r="B130" s="140" t="s">
        <v>107</v>
      </c>
      <c r="C130" s="140" t="s">
        <v>108</v>
      </c>
      <c r="D130" s="140" t="s">
        <v>223</v>
      </c>
      <c r="E130" s="140" t="s">
        <v>890</v>
      </c>
      <c r="F130" s="144">
        <v>0.88300000000000001</v>
      </c>
    </row>
    <row r="131" spans="2:6" x14ac:dyDescent="0.35">
      <c r="B131" s="140" t="s">
        <v>107</v>
      </c>
      <c r="C131" s="140" t="s">
        <v>108</v>
      </c>
      <c r="D131" s="140" t="s">
        <v>223</v>
      </c>
      <c r="E131" s="140" t="s">
        <v>891</v>
      </c>
      <c r="F131" s="144">
        <v>1.7649999999999999</v>
      </c>
    </row>
    <row r="132" spans="2:6" x14ac:dyDescent="0.35">
      <c r="B132" s="140" t="s">
        <v>107</v>
      </c>
      <c r="C132" s="140" t="s">
        <v>108</v>
      </c>
      <c r="D132" s="140" t="s">
        <v>223</v>
      </c>
      <c r="E132" s="140" t="s">
        <v>892</v>
      </c>
      <c r="F132" s="144">
        <v>2.6480000000000001</v>
      </c>
    </row>
    <row r="133" spans="2:6" x14ac:dyDescent="0.35">
      <c r="B133" s="140" t="s">
        <v>107</v>
      </c>
      <c r="C133" s="140" t="s">
        <v>108</v>
      </c>
      <c r="D133" s="140" t="s">
        <v>223</v>
      </c>
      <c r="E133" s="140" t="s">
        <v>893</v>
      </c>
      <c r="F133" s="144">
        <v>3.5310000000000001</v>
      </c>
    </row>
    <row r="134" spans="2:6" x14ac:dyDescent="0.35">
      <c r="B134" s="140" t="s">
        <v>107</v>
      </c>
      <c r="C134" s="140" t="s">
        <v>108</v>
      </c>
      <c r="D134" s="140" t="s">
        <v>223</v>
      </c>
      <c r="E134" s="140" t="s">
        <v>894</v>
      </c>
      <c r="F134" s="144">
        <v>5.2960000000000003</v>
      </c>
    </row>
    <row r="135" spans="2:6" x14ac:dyDescent="0.35">
      <c r="B135" s="140" t="s">
        <v>107</v>
      </c>
      <c r="C135" s="140" t="s">
        <v>108</v>
      </c>
      <c r="D135" s="140" t="s">
        <v>231</v>
      </c>
      <c r="E135" s="140" t="s">
        <v>895</v>
      </c>
      <c r="F135" s="144">
        <v>0.13</v>
      </c>
    </row>
    <row r="136" spans="2:6" x14ac:dyDescent="0.35">
      <c r="B136" s="140" t="s">
        <v>107</v>
      </c>
      <c r="C136" s="140" t="s">
        <v>108</v>
      </c>
      <c r="D136" s="140" t="s">
        <v>231</v>
      </c>
      <c r="E136" s="140" t="s">
        <v>896</v>
      </c>
      <c r="F136" s="144">
        <v>0.26100000000000001</v>
      </c>
    </row>
    <row r="137" spans="2:6" x14ac:dyDescent="0.35">
      <c r="B137" s="140" t="s">
        <v>107</v>
      </c>
      <c r="C137" s="140" t="s">
        <v>108</v>
      </c>
      <c r="D137" s="140" t="s">
        <v>231</v>
      </c>
      <c r="E137" s="140" t="s">
        <v>897</v>
      </c>
      <c r="F137" s="144">
        <v>0.52200000000000002</v>
      </c>
    </row>
    <row r="138" spans="2:6" x14ac:dyDescent="0.35">
      <c r="B138" s="140" t="s">
        <v>107</v>
      </c>
      <c r="C138" s="140" t="s">
        <v>108</v>
      </c>
      <c r="D138" s="140" t="s">
        <v>231</v>
      </c>
      <c r="E138" s="140" t="s">
        <v>898</v>
      </c>
      <c r="F138" s="144">
        <v>1.044</v>
      </c>
    </row>
    <row r="139" spans="2:6" x14ac:dyDescent="0.35">
      <c r="B139" s="140" t="s">
        <v>107</v>
      </c>
      <c r="C139" s="140" t="s">
        <v>108</v>
      </c>
      <c r="D139" s="140" t="s">
        <v>231</v>
      </c>
      <c r="E139" s="140" t="s">
        <v>899</v>
      </c>
      <c r="F139" s="144">
        <v>2.0880000000000001</v>
      </c>
    </row>
    <row r="140" spans="2:6" x14ac:dyDescent="0.35">
      <c r="B140" s="140" t="s">
        <v>107</v>
      </c>
      <c r="C140" s="140" t="s">
        <v>108</v>
      </c>
      <c r="D140" s="140" t="s">
        <v>231</v>
      </c>
      <c r="E140" s="140" t="s">
        <v>900</v>
      </c>
      <c r="F140" s="144">
        <v>3.1320000000000001</v>
      </c>
    </row>
    <row r="141" spans="2:6" x14ac:dyDescent="0.35">
      <c r="B141" s="140" t="s">
        <v>107</v>
      </c>
      <c r="C141" s="140" t="s">
        <v>108</v>
      </c>
      <c r="D141" s="140" t="s">
        <v>231</v>
      </c>
      <c r="E141" s="140" t="s">
        <v>901</v>
      </c>
      <c r="F141" s="144">
        <v>4.1760000000000002</v>
      </c>
    </row>
    <row r="142" spans="2:6" x14ac:dyDescent="0.35">
      <c r="B142" s="140" t="s">
        <v>107</v>
      </c>
      <c r="C142" s="140" t="s">
        <v>108</v>
      </c>
      <c r="D142" s="140" t="s">
        <v>239</v>
      </c>
      <c r="E142" s="140" t="s">
        <v>902</v>
      </c>
      <c r="F142" s="144">
        <v>0.13</v>
      </c>
    </row>
    <row r="143" spans="2:6" x14ac:dyDescent="0.35">
      <c r="B143" s="140" t="s">
        <v>107</v>
      </c>
      <c r="C143" s="140" t="s">
        <v>108</v>
      </c>
      <c r="D143" s="140" t="s">
        <v>239</v>
      </c>
      <c r="E143" s="140" t="s">
        <v>903</v>
      </c>
      <c r="F143" s="144">
        <v>0.26100000000000001</v>
      </c>
    </row>
    <row r="144" spans="2:6" x14ac:dyDescent="0.35">
      <c r="B144" s="140" t="s">
        <v>107</v>
      </c>
      <c r="C144" s="140" t="s">
        <v>108</v>
      </c>
      <c r="D144" s="140" t="s">
        <v>239</v>
      </c>
      <c r="E144" s="140" t="s">
        <v>904</v>
      </c>
      <c r="F144" s="144">
        <v>0.52200000000000002</v>
      </c>
    </row>
    <row r="145" spans="2:6" x14ac:dyDescent="0.35">
      <c r="B145" s="140" t="s">
        <v>107</v>
      </c>
      <c r="C145" s="140" t="s">
        <v>108</v>
      </c>
      <c r="D145" s="140" t="s">
        <v>239</v>
      </c>
      <c r="E145" s="140" t="s">
        <v>905</v>
      </c>
      <c r="F145" s="144">
        <v>1.044</v>
      </c>
    </row>
    <row r="146" spans="2:6" x14ac:dyDescent="0.35">
      <c r="B146" s="140" t="s">
        <v>107</v>
      </c>
      <c r="C146" s="140" t="s">
        <v>108</v>
      </c>
      <c r="D146" s="140" t="s">
        <v>239</v>
      </c>
      <c r="E146" s="140" t="s">
        <v>906</v>
      </c>
      <c r="F146" s="144">
        <v>2.0880000000000001</v>
      </c>
    </row>
    <row r="147" spans="2:6" x14ac:dyDescent="0.35">
      <c r="B147" s="140" t="s">
        <v>107</v>
      </c>
      <c r="C147" s="140" t="s">
        <v>108</v>
      </c>
      <c r="D147" s="140" t="s">
        <v>239</v>
      </c>
      <c r="E147" s="140" t="s">
        <v>907</v>
      </c>
      <c r="F147" s="144">
        <v>3.1320000000000001</v>
      </c>
    </row>
    <row r="148" spans="2:6" x14ac:dyDescent="0.35">
      <c r="B148" s="140" t="s">
        <v>107</v>
      </c>
      <c r="C148" s="140" t="s">
        <v>108</v>
      </c>
      <c r="D148" s="140" t="s">
        <v>239</v>
      </c>
      <c r="E148" s="140" t="s">
        <v>908</v>
      </c>
      <c r="F148" s="144">
        <v>4.1760000000000002</v>
      </c>
    </row>
    <row r="149" spans="2:6" x14ac:dyDescent="0.35">
      <c r="B149" s="140" t="s">
        <v>107</v>
      </c>
      <c r="C149" s="140" t="s">
        <v>108</v>
      </c>
      <c r="D149" s="140" t="s">
        <v>247</v>
      </c>
      <c r="E149" s="140" t="s">
        <v>909</v>
      </c>
      <c r="F149" s="144">
        <v>0.13</v>
      </c>
    </row>
    <row r="150" spans="2:6" x14ac:dyDescent="0.35">
      <c r="B150" s="140" t="s">
        <v>107</v>
      </c>
      <c r="C150" s="140" t="s">
        <v>108</v>
      </c>
      <c r="D150" s="140" t="s">
        <v>247</v>
      </c>
      <c r="E150" s="140" t="s">
        <v>910</v>
      </c>
      <c r="F150" s="144">
        <v>0.26100000000000001</v>
      </c>
    </row>
    <row r="151" spans="2:6" x14ac:dyDescent="0.35">
      <c r="B151" s="140" t="s">
        <v>107</v>
      </c>
      <c r="C151" s="140" t="s">
        <v>108</v>
      </c>
      <c r="D151" s="140" t="s">
        <v>247</v>
      </c>
      <c r="E151" s="140" t="s">
        <v>911</v>
      </c>
      <c r="F151" s="144">
        <v>0.52200000000000002</v>
      </c>
    </row>
    <row r="152" spans="2:6" x14ac:dyDescent="0.35">
      <c r="B152" s="140" t="s">
        <v>107</v>
      </c>
      <c r="C152" s="140" t="s">
        <v>108</v>
      </c>
      <c r="D152" s="140" t="s">
        <v>247</v>
      </c>
      <c r="E152" s="140" t="s">
        <v>912</v>
      </c>
      <c r="F152" s="144">
        <v>1.044</v>
      </c>
    </row>
    <row r="153" spans="2:6" x14ac:dyDescent="0.35">
      <c r="B153" s="140" t="s">
        <v>107</v>
      </c>
      <c r="C153" s="140" t="s">
        <v>108</v>
      </c>
      <c r="D153" s="140" t="s">
        <v>247</v>
      </c>
      <c r="E153" s="140" t="s">
        <v>913</v>
      </c>
      <c r="F153" s="144">
        <v>2.0880000000000001</v>
      </c>
    </row>
    <row r="154" spans="2:6" x14ac:dyDescent="0.35">
      <c r="B154" s="140" t="s">
        <v>107</v>
      </c>
      <c r="C154" s="140" t="s">
        <v>108</v>
      </c>
      <c r="D154" s="140" t="s">
        <v>247</v>
      </c>
      <c r="E154" s="140" t="s">
        <v>914</v>
      </c>
      <c r="F154" s="144">
        <v>3.1320000000000001</v>
      </c>
    </row>
    <row r="155" spans="2:6" x14ac:dyDescent="0.35">
      <c r="B155" s="140" t="s">
        <v>107</v>
      </c>
      <c r="C155" s="140" t="s">
        <v>108</v>
      </c>
      <c r="D155" s="140" t="s">
        <v>247</v>
      </c>
      <c r="E155" s="140" t="s">
        <v>915</v>
      </c>
      <c r="F155" s="144">
        <v>4.1760000000000002</v>
      </c>
    </row>
    <row r="156" spans="2:6" x14ac:dyDescent="0.35">
      <c r="B156" s="140" t="s">
        <v>107</v>
      </c>
      <c r="C156" s="140" t="s">
        <v>108</v>
      </c>
      <c r="D156" s="140" t="s">
        <v>247</v>
      </c>
      <c r="E156" s="140" t="s">
        <v>916</v>
      </c>
      <c r="F156" s="144">
        <v>6.2629999999999999</v>
      </c>
    </row>
    <row r="157" spans="2:6" x14ac:dyDescent="0.35">
      <c r="B157" s="140" t="s">
        <v>107</v>
      </c>
      <c r="C157" s="140" t="s">
        <v>108</v>
      </c>
      <c r="D157" s="140" t="s">
        <v>256</v>
      </c>
      <c r="E157" s="140" t="s">
        <v>917</v>
      </c>
      <c r="F157" s="144">
        <v>0.13</v>
      </c>
    </row>
    <row r="158" spans="2:6" x14ac:dyDescent="0.35">
      <c r="B158" s="140" t="s">
        <v>107</v>
      </c>
      <c r="C158" s="140" t="s">
        <v>108</v>
      </c>
      <c r="D158" s="140" t="s">
        <v>256</v>
      </c>
      <c r="E158" s="140" t="s">
        <v>918</v>
      </c>
      <c r="F158" s="144">
        <v>0.26100000000000001</v>
      </c>
    </row>
    <row r="159" spans="2:6" x14ac:dyDescent="0.35">
      <c r="B159" s="140" t="s">
        <v>107</v>
      </c>
      <c r="C159" s="140" t="s">
        <v>108</v>
      </c>
      <c r="D159" s="140" t="s">
        <v>256</v>
      </c>
      <c r="E159" s="140" t="s">
        <v>919</v>
      </c>
      <c r="F159" s="144">
        <v>0.52200000000000002</v>
      </c>
    </row>
    <row r="160" spans="2:6" x14ac:dyDescent="0.35">
      <c r="B160" s="140" t="s">
        <v>107</v>
      </c>
      <c r="C160" s="140" t="s">
        <v>108</v>
      </c>
      <c r="D160" s="140" t="s">
        <v>256</v>
      </c>
      <c r="E160" s="140" t="s">
        <v>920</v>
      </c>
      <c r="F160" s="144">
        <v>1.044</v>
      </c>
    </row>
    <row r="161" spans="2:6" x14ac:dyDescent="0.35">
      <c r="B161" s="140" t="s">
        <v>107</v>
      </c>
      <c r="C161" s="140" t="s">
        <v>108</v>
      </c>
      <c r="D161" s="140" t="s">
        <v>256</v>
      </c>
      <c r="E161" s="140" t="s">
        <v>921</v>
      </c>
      <c r="F161" s="144">
        <v>2.0880000000000001</v>
      </c>
    </row>
    <row r="162" spans="2:6" x14ac:dyDescent="0.35">
      <c r="B162" s="140" t="s">
        <v>107</v>
      </c>
      <c r="C162" s="140" t="s">
        <v>108</v>
      </c>
      <c r="D162" s="140" t="s">
        <v>256</v>
      </c>
      <c r="E162" s="140" t="s">
        <v>922</v>
      </c>
      <c r="F162" s="144">
        <v>3.1320000000000001</v>
      </c>
    </row>
    <row r="163" spans="2:6" x14ac:dyDescent="0.35">
      <c r="B163" s="140" t="s">
        <v>107</v>
      </c>
      <c r="C163" s="140" t="s">
        <v>108</v>
      </c>
      <c r="D163" s="140" t="s">
        <v>256</v>
      </c>
      <c r="E163" s="140" t="s">
        <v>923</v>
      </c>
      <c r="F163" s="144">
        <v>4.1760000000000002</v>
      </c>
    </row>
    <row r="164" spans="2:6" x14ac:dyDescent="0.35">
      <c r="B164" s="140" t="s">
        <v>107</v>
      </c>
      <c r="C164" s="140" t="s">
        <v>108</v>
      </c>
      <c r="D164" s="140" t="s">
        <v>256</v>
      </c>
      <c r="E164" s="140" t="s">
        <v>924</v>
      </c>
      <c r="F164" s="144">
        <v>6.2629999999999999</v>
      </c>
    </row>
    <row r="165" spans="2:6" x14ac:dyDescent="0.35">
      <c r="B165" s="140" t="s">
        <v>107</v>
      </c>
      <c r="C165" s="140" t="s">
        <v>108</v>
      </c>
      <c r="D165" s="140" t="s">
        <v>265</v>
      </c>
      <c r="E165" s="140" t="s">
        <v>925</v>
      </c>
      <c r="F165" s="144">
        <v>7.3999999999999996E-2</v>
      </c>
    </row>
    <row r="166" spans="2:6" x14ac:dyDescent="0.35">
      <c r="B166" s="140" t="s">
        <v>107</v>
      </c>
      <c r="C166" s="140" t="s">
        <v>108</v>
      </c>
      <c r="D166" s="140" t="s">
        <v>265</v>
      </c>
      <c r="E166" s="140" t="s">
        <v>926</v>
      </c>
      <c r="F166" s="144">
        <v>0.14899999999999999</v>
      </c>
    </row>
    <row r="167" spans="2:6" x14ac:dyDescent="0.35">
      <c r="B167" s="140" t="s">
        <v>107</v>
      </c>
      <c r="C167" s="140" t="s">
        <v>108</v>
      </c>
      <c r="D167" s="140" t="s">
        <v>265</v>
      </c>
      <c r="E167" s="140" t="s">
        <v>927</v>
      </c>
      <c r="F167" s="144">
        <v>0.29699999999999999</v>
      </c>
    </row>
    <row r="168" spans="2:6" x14ac:dyDescent="0.35">
      <c r="B168" s="140" t="s">
        <v>107</v>
      </c>
      <c r="C168" s="140" t="s">
        <v>108</v>
      </c>
      <c r="D168" s="140" t="s">
        <v>265</v>
      </c>
      <c r="E168" s="140" t="s">
        <v>928</v>
      </c>
      <c r="F168" s="144">
        <v>0.59599999999999997</v>
      </c>
    </row>
    <row r="169" spans="2:6" x14ac:dyDescent="0.35">
      <c r="B169" s="140" t="s">
        <v>107</v>
      </c>
      <c r="C169" s="140" t="s">
        <v>108</v>
      </c>
      <c r="D169" s="140" t="s">
        <v>265</v>
      </c>
      <c r="E169" s="140" t="s">
        <v>929</v>
      </c>
      <c r="F169" s="144">
        <v>1.1919999999999999</v>
      </c>
    </row>
    <row r="170" spans="2:6" x14ac:dyDescent="0.35">
      <c r="B170" s="140" t="s">
        <v>107</v>
      </c>
      <c r="C170" s="140" t="s">
        <v>108</v>
      </c>
      <c r="D170" s="140" t="s">
        <v>265</v>
      </c>
      <c r="E170" s="140" t="s">
        <v>930</v>
      </c>
      <c r="F170" s="144">
        <v>1.7869999999999999</v>
      </c>
    </row>
    <row r="171" spans="2:6" x14ac:dyDescent="0.35">
      <c r="B171" s="140" t="s">
        <v>107</v>
      </c>
      <c r="C171" s="140" t="s">
        <v>108</v>
      </c>
      <c r="D171" s="140" t="s">
        <v>265</v>
      </c>
      <c r="E171" s="140" t="s">
        <v>931</v>
      </c>
      <c r="F171" s="144">
        <v>2.3820000000000001</v>
      </c>
    </row>
    <row r="172" spans="2:6" x14ac:dyDescent="0.35">
      <c r="B172" s="140" t="s">
        <v>107</v>
      </c>
      <c r="C172" s="140" t="s">
        <v>108</v>
      </c>
      <c r="D172" s="140" t="s">
        <v>266</v>
      </c>
      <c r="E172" s="140" t="s">
        <v>932</v>
      </c>
      <c r="F172" s="144">
        <v>8.7999999999999995E-2</v>
      </c>
    </row>
    <row r="173" spans="2:6" x14ac:dyDescent="0.35">
      <c r="B173" s="140" t="s">
        <v>107</v>
      </c>
      <c r="C173" s="140" t="s">
        <v>108</v>
      </c>
      <c r="D173" s="140" t="s">
        <v>266</v>
      </c>
      <c r="E173" s="140" t="s">
        <v>933</v>
      </c>
      <c r="F173" s="144">
        <v>0.17699999999999999</v>
      </c>
    </row>
    <row r="174" spans="2:6" x14ac:dyDescent="0.35">
      <c r="B174" s="140" t="s">
        <v>107</v>
      </c>
      <c r="C174" s="140" t="s">
        <v>108</v>
      </c>
      <c r="D174" s="140" t="s">
        <v>266</v>
      </c>
      <c r="E174" s="140" t="s">
        <v>934</v>
      </c>
      <c r="F174" s="144">
        <v>0.35299999999999998</v>
      </c>
    </row>
    <row r="175" spans="2:6" x14ac:dyDescent="0.35">
      <c r="B175" s="140" t="s">
        <v>107</v>
      </c>
      <c r="C175" s="140" t="s">
        <v>108</v>
      </c>
      <c r="D175" s="140" t="s">
        <v>266</v>
      </c>
      <c r="E175" s="140" t="s">
        <v>935</v>
      </c>
      <c r="F175" s="144">
        <v>0.70599999999999996</v>
      </c>
    </row>
    <row r="176" spans="2:6" x14ac:dyDescent="0.35">
      <c r="B176" s="140" t="s">
        <v>107</v>
      </c>
      <c r="C176" s="140" t="s">
        <v>108</v>
      </c>
      <c r="D176" s="140" t="s">
        <v>266</v>
      </c>
      <c r="E176" s="140" t="s">
        <v>936</v>
      </c>
      <c r="F176" s="144">
        <v>1.4119999999999999</v>
      </c>
    </row>
    <row r="177" spans="2:6" x14ac:dyDescent="0.35">
      <c r="B177" s="140" t="s">
        <v>107</v>
      </c>
      <c r="C177" s="140" t="s">
        <v>108</v>
      </c>
      <c r="D177" s="140" t="s">
        <v>266</v>
      </c>
      <c r="E177" s="140" t="s">
        <v>937</v>
      </c>
      <c r="F177" s="144">
        <v>2.1179999999999999</v>
      </c>
    </row>
    <row r="178" spans="2:6" x14ac:dyDescent="0.35">
      <c r="B178" s="140" t="s">
        <v>107</v>
      </c>
      <c r="C178" s="140" t="s">
        <v>108</v>
      </c>
      <c r="D178" s="140" t="s">
        <v>266</v>
      </c>
      <c r="E178" s="140" t="s">
        <v>938</v>
      </c>
      <c r="F178" s="144">
        <v>2.8250000000000002</v>
      </c>
    </row>
    <row r="179" spans="2:6" x14ac:dyDescent="0.35">
      <c r="B179" s="140" t="s">
        <v>107</v>
      </c>
      <c r="C179" s="140" t="s">
        <v>267</v>
      </c>
      <c r="D179" s="140" t="s">
        <v>268</v>
      </c>
      <c r="E179" s="140" t="s">
        <v>939</v>
      </c>
      <c r="F179" s="144">
        <v>0.161</v>
      </c>
    </row>
    <row r="180" spans="2:6" x14ac:dyDescent="0.35">
      <c r="B180" s="140" t="s">
        <v>107</v>
      </c>
      <c r="C180" s="140" t="s">
        <v>267</v>
      </c>
      <c r="D180" s="140" t="s">
        <v>268</v>
      </c>
      <c r="E180" s="140" t="s">
        <v>940</v>
      </c>
      <c r="F180" s="144">
        <v>0.32200000000000001</v>
      </c>
    </row>
    <row r="181" spans="2:6" x14ac:dyDescent="0.35">
      <c r="B181" s="140" t="s">
        <v>107</v>
      </c>
      <c r="C181" s="140" t="s">
        <v>267</v>
      </c>
      <c r="D181" s="140" t="s">
        <v>268</v>
      </c>
      <c r="E181" s="140" t="s">
        <v>941</v>
      </c>
      <c r="F181" s="144">
        <v>0.64500000000000002</v>
      </c>
    </row>
    <row r="182" spans="2:6" x14ac:dyDescent="0.35">
      <c r="B182" s="140" t="s">
        <v>107</v>
      </c>
      <c r="C182" s="140" t="s">
        <v>267</v>
      </c>
      <c r="D182" s="140" t="s">
        <v>268</v>
      </c>
      <c r="E182" s="140" t="s">
        <v>942</v>
      </c>
      <c r="F182" s="144">
        <v>0.21199999999999999</v>
      </c>
    </row>
    <row r="183" spans="2:6" x14ac:dyDescent="0.35">
      <c r="B183" s="140" t="s">
        <v>107</v>
      </c>
      <c r="C183" s="140" t="s">
        <v>267</v>
      </c>
      <c r="D183" s="140" t="s">
        <v>268</v>
      </c>
      <c r="E183" s="140" t="s">
        <v>943</v>
      </c>
      <c r="F183" s="144">
        <v>0.42399999999999999</v>
      </c>
    </row>
    <row r="184" spans="2:6" x14ac:dyDescent="0.35">
      <c r="B184" s="140" t="s">
        <v>107</v>
      </c>
      <c r="C184" s="140" t="s">
        <v>267</v>
      </c>
      <c r="D184" s="140" t="s">
        <v>268</v>
      </c>
      <c r="E184" s="140" t="s">
        <v>944</v>
      </c>
      <c r="F184" s="144">
        <v>0.84899999999999998</v>
      </c>
    </row>
    <row r="185" spans="2:6" x14ac:dyDescent="0.35">
      <c r="B185" s="140" t="s">
        <v>107</v>
      </c>
      <c r="C185" s="140" t="s">
        <v>267</v>
      </c>
      <c r="D185" s="140" t="s">
        <v>268</v>
      </c>
      <c r="E185" s="140" t="s">
        <v>945</v>
      </c>
      <c r="F185" s="144">
        <v>1.6970000000000001</v>
      </c>
    </row>
    <row r="186" spans="2:6" x14ac:dyDescent="0.35">
      <c r="B186" s="140" t="s">
        <v>107</v>
      </c>
      <c r="C186" s="140" t="s">
        <v>267</v>
      </c>
      <c r="D186" s="140" t="s">
        <v>276</v>
      </c>
      <c r="E186" s="140" t="s">
        <v>946</v>
      </c>
      <c r="F186" s="144">
        <v>0.161</v>
      </c>
    </row>
    <row r="187" spans="2:6" x14ac:dyDescent="0.35">
      <c r="B187" s="140" t="s">
        <v>107</v>
      </c>
      <c r="C187" s="140" t="s">
        <v>267</v>
      </c>
      <c r="D187" s="140" t="s">
        <v>276</v>
      </c>
      <c r="E187" s="140" t="s">
        <v>947</v>
      </c>
      <c r="F187" s="144">
        <v>0.32200000000000001</v>
      </c>
    </row>
    <row r="188" spans="2:6" x14ac:dyDescent="0.35">
      <c r="B188" s="140" t="s">
        <v>107</v>
      </c>
      <c r="C188" s="140" t="s">
        <v>267</v>
      </c>
      <c r="D188" s="140" t="s">
        <v>276</v>
      </c>
      <c r="E188" s="140" t="s">
        <v>948</v>
      </c>
      <c r="F188" s="144">
        <v>0.64500000000000002</v>
      </c>
    </row>
    <row r="189" spans="2:6" x14ac:dyDescent="0.35">
      <c r="B189" s="140" t="s">
        <v>107</v>
      </c>
      <c r="C189" s="140" t="s">
        <v>267</v>
      </c>
      <c r="D189" s="140" t="s">
        <v>276</v>
      </c>
      <c r="E189" s="140" t="s">
        <v>949</v>
      </c>
      <c r="F189" s="144">
        <v>0.21199999999999999</v>
      </c>
    </row>
    <row r="190" spans="2:6" x14ac:dyDescent="0.35">
      <c r="B190" s="140" t="s">
        <v>107</v>
      </c>
      <c r="C190" s="140" t="s">
        <v>267</v>
      </c>
      <c r="D190" s="140" t="s">
        <v>276</v>
      </c>
      <c r="E190" s="140" t="s">
        <v>950</v>
      </c>
      <c r="F190" s="144">
        <v>0.42399999999999999</v>
      </c>
    </row>
    <row r="191" spans="2:6" x14ac:dyDescent="0.35">
      <c r="B191" s="140" t="s">
        <v>107</v>
      </c>
      <c r="C191" s="140" t="s">
        <v>267</v>
      </c>
      <c r="D191" s="140" t="s">
        <v>276</v>
      </c>
      <c r="E191" s="140" t="s">
        <v>951</v>
      </c>
      <c r="F191" s="144">
        <v>0.84899999999999998</v>
      </c>
    </row>
    <row r="192" spans="2:6" x14ac:dyDescent="0.35">
      <c r="B192" s="140" t="s">
        <v>107</v>
      </c>
      <c r="C192" s="140" t="s">
        <v>267</v>
      </c>
      <c r="D192" s="140" t="s">
        <v>276</v>
      </c>
      <c r="E192" s="140" t="s">
        <v>952</v>
      </c>
      <c r="F192" s="144">
        <v>1.6970000000000001</v>
      </c>
    </row>
    <row r="193" spans="2:6" x14ac:dyDescent="0.35">
      <c r="B193" s="140" t="s">
        <v>107</v>
      </c>
      <c r="C193" s="140" t="s">
        <v>267</v>
      </c>
      <c r="D193" s="140" t="s">
        <v>284</v>
      </c>
      <c r="E193" s="140" t="s">
        <v>953</v>
      </c>
      <c r="F193" s="144">
        <v>0.13</v>
      </c>
    </row>
    <row r="194" spans="2:6" x14ac:dyDescent="0.35">
      <c r="B194" s="140" t="s">
        <v>107</v>
      </c>
      <c r="C194" s="140" t="s">
        <v>267</v>
      </c>
      <c r="D194" s="140" t="s">
        <v>284</v>
      </c>
      <c r="E194" s="140" t="s">
        <v>954</v>
      </c>
      <c r="F194" s="144">
        <v>0.26100000000000001</v>
      </c>
    </row>
    <row r="195" spans="2:6" x14ac:dyDescent="0.35">
      <c r="B195" s="140" t="s">
        <v>107</v>
      </c>
      <c r="C195" s="140" t="s">
        <v>267</v>
      </c>
      <c r="D195" s="140" t="s">
        <v>284</v>
      </c>
      <c r="E195" s="140" t="s">
        <v>955</v>
      </c>
      <c r="F195" s="144">
        <v>0.52200000000000002</v>
      </c>
    </row>
    <row r="196" spans="2:6" x14ac:dyDescent="0.35">
      <c r="B196" s="140" t="s">
        <v>107</v>
      </c>
      <c r="C196" s="140" t="s">
        <v>267</v>
      </c>
      <c r="D196" s="140" t="s">
        <v>284</v>
      </c>
      <c r="E196" s="140" t="s">
        <v>956</v>
      </c>
      <c r="F196" s="144">
        <v>1.0429999999999999</v>
      </c>
    </row>
    <row r="197" spans="2:6" x14ac:dyDescent="0.35">
      <c r="B197" s="140" t="s">
        <v>107</v>
      </c>
      <c r="C197" s="140" t="s">
        <v>267</v>
      </c>
      <c r="D197" s="140" t="s">
        <v>284</v>
      </c>
      <c r="E197" s="140" t="s">
        <v>957</v>
      </c>
      <c r="F197" s="144">
        <v>0.182</v>
      </c>
    </row>
    <row r="198" spans="2:6" x14ac:dyDescent="0.35">
      <c r="B198" s="140" t="s">
        <v>107</v>
      </c>
      <c r="C198" s="140" t="s">
        <v>267</v>
      </c>
      <c r="D198" s="140" t="s">
        <v>284</v>
      </c>
      <c r="E198" s="140" t="s">
        <v>958</v>
      </c>
      <c r="F198" s="144">
        <v>0.182</v>
      </c>
    </row>
    <row r="199" spans="2:6" x14ac:dyDescent="0.35">
      <c r="B199" s="140" t="s">
        <v>107</v>
      </c>
      <c r="C199" s="140" t="s">
        <v>267</v>
      </c>
      <c r="D199" s="140" t="s">
        <v>284</v>
      </c>
      <c r="E199" s="140" t="s">
        <v>959</v>
      </c>
      <c r="F199" s="144">
        <v>0.36399999999999999</v>
      </c>
    </row>
    <row r="200" spans="2:6" x14ac:dyDescent="0.35">
      <c r="B200" s="140" t="s">
        <v>107</v>
      </c>
      <c r="C200" s="140" t="s">
        <v>267</v>
      </c>
      <c r="D200" s="140" t="s">
        <v>284</v>
      </c>
      <c r="E200" s="140" t="s">
        <v>960</v>
      </c>
      <c r="F200" s="144">
        <v>0.36399999999999999</v>
      </c>
    </row>
    <row r="201" spans="2:6" x14ac:dyDescent="0.35">
      <c r="B201" s="140" t="s">
        <v>107</v>
      </c>
      <c r="C201" s="140" t="s">
        <v>267</v>
      </c>
      <c r="D201" s="140" t="s">
        <v>284</v>
      </c>
      <c r="E201" s="140" t="s">
        <v>961</v>
      </c>
      <c r="F201" s="144">
        <v>0.36399999999999999</v>
      </c>
    </row>
    <row r="202" spans="2:6" x14ac:dyDescent="0.35">
      <c r="B202" s="140" t="s">
        <v>107</v>
      </c>
      <c r="C202" s="140" t="s">
        <v>267</v>
      </c>
      <c r="D202" s="140" t="s">
        <v>284</v>
      </c>
      <c r="E202" s="140" t="s">
        <v>962</v>
      </c>
      <c r="F202" s="144">
        <v>0.72799999999999998</v>
      </c>
    </row>
    <row r="203" spans="2:6" x14ac:dyDescent="0.35">
      <c r="B203" s="140" t="s">
        <v>107</v>
      </c>
      <c r="C203" s="140" t="s">
        <v>267</v>
      </c>
      <c r="D203" s="140" t="s">
        <v>284</v>
      </c>
      <c r="E203" s="140" t="s">
        <v>963</v>
      </c>
      <c r="F203" s="144">
        <v>0.72799999999999998</v>
      </c>
    </row>
    <row r="204" spans="2:6" x14ac:dyDescent="0.35">
      <c r="B204" s="140" t="s">
        <v>107</v>
      </c>
      <c r="C204" s="140" t="s">
        <v>267</v>
      </c>
      <c r="D204" s="140" t="s">
        <v>284</v>
      </c>
      <c r="E204" s="140" t="s">
        <v>964</v>
      </c>
      <c r="F204" s="144">
        <v>0.72799999999999998</v>
      </c>
    </row>
    <row r="205" spans="2:6" x14ac:dyDescent="0.35">
      <c r="B205" s="140" t="s">
        <v>107</v>
      </c>
      <c r="C205" s="140" t="s">
        <v>267</v>
      </c>
      <c r="D205" s="140" t="s">
        <v>284</v>
      </c>
      <c r="E205" s="140" t="s">
        <v>965</v>
      </c>
      <c r="F205" s="144">
        <v>1.456</v>
      </c>
    </row>
    <row r="206" spans="2:6" x14ac:dyDescent="0.35">
      <c r="B206" s="140" t="s">
        <v>107</v>
      </c>
      <c r="C206" s="140" t="s">
        <v>267</v>
      </c>
      <c r="D206" s="140" t="s">
        <v>284</v>
      </c>
      <c r="E206" s="140" t="s">
        <v>966</v>
      </c>
      <c r="F206" s="144">
        <v>1.456</v>
      </c>
    </row>
    <row r="207" spans="2:6" x14ac:dyDescent="0.35">
      <c r="B207" s="140" t="s">
        <v>107</v>
      </c>
      <c r="C207" s="140" t="s">
        <v>267</v>
      </c>
      <c r="D207" s="140" t="s">
        <v>284</v>
      </c>
      <c r="E207" s="140" t="s">
        <v>967</v>
      </c>
      <c r="F207" s="144">
        <v>1.456</v>
      </c>
    </row>
    <row r="208" spans="2:6" x14ac:dyDescent="0.35">
      <c r="B208" s="140" t="s">
        <v>107</v>
      </c>
      <c r="C208" s="140" t="s">
        <v>267</v>
      </c>
      <c r="D208" s="140" t="s">
        <v>284</v>
      </c>
      <c r="E208" s="140" t="s">
        <v>968</v>
      </c>
      <c r="F208" s="144">
        <v>1.82</v>
      </c>
    </row>
    <row r="209" spans="2:6" x14ac:dyDescent="0.35">
      <c r="B209" s="140" t="s">
        <v>107</v>
      </c>
      <c r="C209" s="140" t="s">
        <v>267</v>
      </c>
      <c r="D209" s="140" t="s">
        <v>284</v>
      </c>
      <c r="E209" s="140" t="s">
        <v>969</v>
      </c>
      <c r="F209" s="144">
        <v>1.82</v>
      </c>
    </row>
    <row r="210" spans="2:6" x14ac:dyDescent="0.35">
      <c r="B210" s="140" t="s">
        <v>107</v>
      </c>
      <c r="C210" s="140" t="s">
        <v>108</v>
      </c>
      <c r="D210" s="140" t="s">
        <v>300</v>
      </c>
      <c r="E210" s="140" t="s">
        <v>970</v>
      </c>
      <c r="F210" s="144">
        <v>0.115</v>
      </c>
    </row>
    <row r="211" spans="2:6" x14ac:dyDescent="0.35">
      <c r="B211" s="140" t="s">
        <v>107</v>
      </c>
      <c r="C211" s="140" t="s">
        <v>108</v>
      </c>
      <c r="D211" s="140" t="s">
        <v>300</v>
      </c>
      <c r="E211" s="140" t="s">
        <v>971</v>
      </c>
      <c r="F211" s="144">
        <v>0.23</v>
      </c>
    </row>
    <row r="212" spans="2:6" x14ac:dyDescent="0.35">
      <c r="B212" s="140" t="s">
        <v>107</v>
      </c>
      <c r="C212" s="140" t="s">
        <v>108</v>
      </c>
      <c r="D212" s="140" t="s">
        <v>300</v>
      </c>
      <c r="E212" s="140" t="s">
        <v>972</v>
      </c>
      <c r="F212" s="144">
        <v>0.46100000000000002</v>
      </c>
    </row>
    <row r="213" spans="2:6" x14ac:dyDescent="0.35">
      <c r="B213" s="140" t="s">
        <v>107</v>
      </c>
      <c r="C213" s="140" t="s">
        <v>108</v>
      </c>
      <c r="D213" s="140" t="s">
        <v>300</v>
      </c>
      <c r="E213" s="140" t="s">
        <v>973</v>
      </c>
      <c r="F213" s="144">
        <v>0.92100000000000004</v>
      </c>
    </row>
    <row r="214" spans="2:6" x14ac:dyDescent="0.35">
      <c r="B214" s="140" t="s">
        <v>107</v>
      </c>
      <c r="C214" s="140" t="s">
        <v>108</v>
      </c>
      <c r="D214" s="140" t="s">
        <v>300</v>
      </c>
      <c r="E214" s="140" t="s">
        <v>974</v>
      </c>
      <c r="F214" s="144">
        <v>1.8420000000000001</v>
      </c>
    </row>
    <row r="215" spans="2:6" x14ac:dyDescent="0.35">
      <c r="B215" s="140" t="s">
        <v>107</v>
      </c>
      <c r="C215" s="140" t="s">
        <v>108</v>
      </c>
      <c r="D215" s="140" t="s">
        <v>300</v>
      </c>
      <c r="E215" s="140" t="s">
        <v>975</v>
      </c>
      <c r="F215" s="144">
        <v>2.7629999999999999</v>
      </c>
    </row>
    <row r="216" spans="2:6" x14ac:dyDescent="0.35">
      <c r="B216" s="140" t="s">
        <v>107</v>
      </c>
      <c r="C216" s="140" t="s">
        <v>108</v>
      </c>
      <c r="D216" s="140" t="s">
        <v>300</v>
      </c>
      <c r="E216" s="140" t="s">
        <v>976</v>
      </c>
      <c r="F216" s="144">
        <v>3.6840000000000002</v>
      </c>
    </row>
    <row r="217" spans="2:6" x14ac:dyDescent="0.35">
      <c r="B217" s="140" t="s">
        <v>107</v>
      </c>
      <c r="C217" s="140" t="s">
        <v>108</v>
      </c>
      <c r="D217" s="140" t="s">
        <v>308</v>
      </c>
      <c r="E217" s="140" t="s">
        <v>977</v>
      </c>
      <c r="F217" s="144">
        <v>0.11</v>
      </c>
    </row>
    <row r="218" spans="2:6" x14ac:dyDescent="0.35">
      <c r="B218" s="140" t="s">
        <v>107</v>
      </c>
      <c r="C218" s="140" t="s">
        <v>108</v>
      </c>
      <c r="D218" s="140" t="s">
        <v>308</v>
      </c>
      <c r="E218" s="140" t="s">
        <v>978</v>
      </c>
      <c r="F218" s="144">
        <v>0.221</v>
      </c>
    </row>
    <row r="219" spans="2:6" x14ac:dyDescent="0.35">
      <c r="B219" s="140" t="s">
        <v>107</v>
      </c>
      <c r="C219" s="140" t="s">
        <v>108</v>
      </c>
      <c r="D219" s="140" t="s">
        <v>308</v>
      </c>
      <c r="E219" s="140" t="s">
        <v>979</v>
      </c>
      <c r="F219" s="144">
        <v>0.441</v>
      </c>
    </row>
    <row r="220" spans="2:6" x14ac:dyDescent="0.35">
      <c r="B220" s="140" t="s">
        <v>107</v>
      </c>
      <c r="C220" s="140" t="s">
        <v>108</v>
      </c>
      <c r="D220" s="140" t="s">
        <v>308</v>
      </c>
      <c r="E220" s="140" t="s">
        <v>980</v>
      </c>
      <c r="F220" s="144">
        <v>0.88300000000000001</v>
      </c>
    </row>
    <row r="221" spans="2:6" x14ac:dyDescent="0.35">
      <c r="B221" s="140" t="s">
        <v>107</v>
      </c>
      <c r="C221" s="140" t="s">
        <v>108</v>
      </c>
      <c r="D221" s="140" t="s">
        <v>308</v>
      </c>
      <c r="E221" s="140" t="s">
        <v>981</v>
      </c>
      <c r="F221" s="144">
        <v>1.7649999999999999</v>
      </c>
    </row>
    <row r="222" spans="2:6" x14ac:dyDescent="0.35">
      <c r="B222" s="140" t="s">
        <v>107</v>
      </c>
      <c r="C222" s="140" t="s">
        <v>108</v>
      </c>
      <c r="D222" s="140" t="s">
        <v>308</v>
      </c>
      <c r="E222" s="140" t="s">
        <v>982</v>
      </c>
      <c r="F222" s="144">
        <v>2.6480000000000001</v>
      </c>
    </row>
    <row r="223" spans="2:6" x14ac:dyDescent="0.35">
      <c r="B223" s="140" t="s">
        <v>107</v>
      </c>
      <c r="C223" s="140" t="s">
        <v>108</v>
      </c>
      <c r="D223" s="140" t="s">
        <v>308</v>
      </c>
      <c r="E223" s="140" t="s">
        <v>983</v>
      </c>
      <c r="F223" s="144">
        <v>3.5310000000000001</v>
      </c>
    </row>
    <row r="224" spans="2:6" x14ac:dyDescent="0.35">
      <c r="B224" s="140" t="s">
        <v>107</v>
      </c>
      <c r="C224" s="140" t="s">
        <v>108</v>
      </c>
      <c r="D224" s="140" t="s">
        <v>316</v>
      </c>
      <c r="E224" s="140" t="s">
        <v>984</v>
      </c>
      <c r="F224" s="144">
        <v>0.11</v>
      </c>
    </row>
    <row r="225" spans="2:6" x14ac:dyDescent="0.35">
      <c r="B225" s="140" t="s">
        <v>107</v>
      </c>
      <c r="C225" s="140" t="s">
        <v>108</v>
      </c>
      <c r="D225" s="140" t="s">
        <v>316</v>
      </c>
      <c r="E225" s="140" t="s">
        <v>985</v>
      </c>
      <c r="F225" s="144">
        <v>0.221</v>
      </c>
    </row>
    <row r="226" spans="2:6" x14ac:dyDescent="0.35">
      <c r="B226" s="140" t="s">
        <v>107</v>
      </c>
      <c r="C226" s="140" t="s">
        <v>108</v>
      </c>
      <c r="D226" s="140" t="s">
        <v>316</v>
      </c>
      <c r="E226" s="140" t="s">
        <v>986</v>
      </c>
      <c r="F226" s="144">
        <v>0.441</v>
      </c>
    </row>
    <row r="227" spans="2:6" x14ac:dyDescent="0.35">
      <c r="B227" s="140" t="s">
        <v>107</v>
      </c>
      <c r="C227" s="140" t="s">
        <v>108</v>
      </c>
      <c r="D227" s="140" t="s">
        <v>316</v>
      </c>
      <c r="E227" s="140" t="s">
        <v>987</v>
      </c>
      <c r="F227" s="144">
        <v>0.88300000000000001</v>
      </c>
    </row>
    <row r="228" spans="2:6" x14ac:dyDescent="0.35">
      <c r="B228" s="140" t="s">
        <v>107</v>
      </c>
      <c r="C228" s="140" t="s">
        <v>108</v>
      </c>
      <c r="D228" s="140" t="s">
        <v>316</v>
      </c>
      <c r="E228" s="140" t="s">
        <v>988</v>
      </c>
      <c r="F228" s="144">
        <v>1.7649999999999999</v>
      </c>
    </row>
    <row r="229" spans="2:6" x14ac:dyDescent="0.35">
      <c r="B229" s="140" t="s">
        <v>107</v>
      </c>
      <c r="C229" s="140" t="s">
        <v>108</v>
      </c>
      <c r="D229" s="140" t="s">
        <v>316</v>
      </c>
      <c r="E229" s="140" t="s">
        <v>1005</v>
      </c>
      <c r="F229" s="144">
        <v>2.6480000000000001</v>
      </c>
    </row>
    <row r="230" spans="2:6" x14ac:dyDescent="0.35">
      <c r="B230" s="140" t="s">
        <v>107</v>
      </c>
      <c r="C230" s="140" t="s">
        <v>108</v>
      </c>
      <c r="D230" s="140" t="s">
        <v>316</v>
      </c>
      <c r="E230" s="140" t="s">
        <v>1006</v>
      </c>
      <c r="F230" s="144">
        <v>3.5310000000000001</v>
      </c>
    </row>
    <row r="231" spans="2:6" x14ac:dyDescent="0.35">
      <c r="B231" s="140" t="s">
        <v>107</v>
      </c>
      <c r="C231" s="140" t="s">
        <v>108</v>
      </c>
      <c r="D231" s="140" t="s">
        <v>316</v>
      </c>
      <c r="E231" s="140" t="s">
        <v>1007</v>
      </c>
      <c r="F231" s="144">
        <v>5.2960000000000003</v>
      </c>
    </row>
    <row r="232" spans="2:6" x14ac:dyDescent="0.35">
      <c r="B232" s="140" t="s">
        <v>107</v>
      </c>
      <c r="C232" s="140" t="s">
        <v>267</v>
      </c>
      <c r="D232" s="140" t="s">
        <v>325</v>
      </c>
      <c r="E232" s="140" t="s">
        <v>1008</v>
      </c>
      <c r="F232" s="144">
        <v>0.13</v>
      </c>
    </row>
    <row r="233" spans="2:6" x14ac:dyDescent="0.35">
      <c r="B233" s="140" t="s">
        <v>107</v>
      </c>
      <c r="C233" s="140" t="s">
        <v>267</v>
      </c>
      <c r="D233" s="140" t="s">
        <v>325</v>
      </c>
      <c r="E233" s="140" t="s">
        <v>1009</v>
      </c>
      <c r="F233" s="144">
        <v>0.26100000000000001</v>
      </c>
    </row>
    <row r="234" spans="2:6" x14ac:dyDescent="0.35">
      <c r="B234" s="140" t="s">
        <v>107</v>
      </c>
      <c r="C234" s="140" t="s">
        <v>267</v>
      </c>
      <c r="D234" s="140" t="s">
        <v>325</v>
      </c>
      <c r="E234" s="140" t="s">
        <v>1010</v>
      </c>
      <c r="F234" s="144">
        <v>0.52200000000000002</v>
      </c>
    </row>
    <row r="235" spans="2:6" x14ac:dyDescent="0.35">
      <c r="B235" s="140" t="s">
        <v>107</v>
      </c>
      <c r="C235" s="140" t="s">
        <v>267</v>
      </c>
      <c r="D235" s="140" t="s">
        <v>325</v>
      </c>
      <c r="E235" s="140" t="s">
        <v>1011</v>
      </c>
      <c r="F235" s="144">
        <v>1.0429999999999999</v>
      </c>
    </row>
    <row r="236" spans="2:6" x14ac:dyDescent="0.35">
      <c r="B236" s="140" t="s">
        <v>107</v>
      </c>
      <c r="C236" s="140" t="s">
        <v>267</v>
      </c>
      <c r="D236" s="140" t="s">
        <v>325</v>
      </c>
      <c r="E236" s="140" t="s">
        <v>1012</v>
      </c>
      <c r="F236" s="144">
        <v>0.182</v>
      </c>
    </row>
    <row r="237" spans="2:6" x14ac:dyDescent="0.35">
      <c r="B237" s="140" t="s">
        <v>107</v>
      </c>
      <c r="C237" s="140" t="s">
        <v>267</v>
      </c>
      <c r="D237" s="140" t="s">
        <v>325</v>
      </c>
      <c r="E237" s="140" t="s">
        <v>1013</v>
      </c>
      <c r="F237" s="144">
        <v>0.36399999999999999</v>
      </c>
    </row>
    <row r="238" spans="2:6" x14ac:dyDescent="0.35">
      <c r="B238" s="140" t="s">
        <v>107</v>
      </c>
      <c r="C238" s="140" t="s">
        <v>267</v>
      </c>
      <c r="D238" s="140" t="s">
        <v>325</v>
      </c>
      <c r="E238" s="140" t="s">
        <v>1014</v>
      </c>
      <c r="F238" s="144">
        <v>0.72799999999999998</v>
      </c>
    </row>
    <row r="239" spans="2:6" x14ac:dyDescent="0.35">
      <c r="B239" s="140" t="s">
        <v>107</v>
      </c>
      <c r="C239" s="140" t="s">
        <v>267</v>
      </c>
      <c r="D239" s="140" t="s">
        <v>325</v>
      </c>
      <c r="E239" s="140" t="s">
        <v>1015</v>
      </c>
      <c r="F239" s="144">
        <v>1.456</v>
      </c>
    </row>
    <row r="240" spans="2:6" x14ac:dyDescent="0.35">
      <c r="B240" s="140" t="s">
        <v>107</v>
      </c>
      <c r="C240" s="140" t="s">
        <v>267</v>
      </c>
      <c r="D240" s="140" t="s">
        <v>325</v>
      </c>
      <c r="E240" s="140" t="s">
        <v>1016</v>
      </c>
      <c r="F240" s="144">
        <v>1.82</v>
      </c>
    </row>
    <row r="241" spans="2:6" x14ac:dyDescent="0.35">
      <c r="B241" s="140" t="s">
        <v>107</v>
      </c>
      <c r="C241" s="140" t="s">
        <v>267</v>
      </c>
      <c r="D241" s="140" t="s">
        <v>325</v>
      </c>
      <c r="E241" s="140" t="s">
        <v>1017</v>
      </c>
      <c r="F241" s="144">
        <v>1.82</v>
      </c>
    </row>
    <row r="242" spans="2:6" x14ac:dyDescent="0.35">
      <c r="B242" s="140" t="s">
        <v>107</v>
      </c>
      <c r="C242" s="140" t="s">
        <v>108</v>
      </c>
      <c r="D242" s="140" t="s">
        <v>334</v>
      </c>
      <c r="E242" s="140" t="s">
        <v>1018</v>
      </c>
      <c r="F242" s="144">
        <v>0.115</v>
      </c>
    </row>
    <row r="243" spans="2:6" x14ac:dyDescent="0.35">
      <c r="B243" s="140" t="s">
        <v>107</v>
      </c>
      <c r="C243" s="140" t="s">
        <v>108</v>
      </c>
      <c r="D243" s="140" t="s">
        <v>334</v>
      </c>
      <c r="E243" s="140" t="s">
        <v>1019</v>
      </c>
      <c r="F243" s="144">
        <v>0.23</v>
      </c>
    </row>
    <row r="244" spans="2:6" x14ac:dyDescent="0.35">
      <c r="B244" s="140" t="s">
        <v>107</v>
      </c>
      <c r="C244" s="140" t="s">
        <v>108</v>
      </c>
      <c r="D244" s="140" t="s">
        <v>334</v>
      </c>
      <c r="E244" s="140" t="s">
        <v>1020</v>
      </c>
      <c r="F244" s="144">
        <v>0.46100000000000002</v>
      </c>
    </row>
    <row r="245" spans="2:6" x14ac:dyDescent="0.35">
      <c r="B245" s="140" t="s">
        <v>107</v>
      </c>
      <c r="C245" s="140" t="s">
        <v>108</v>
      </c>
      <c r="D245" s="140" t="s">
        <v>334</v>
      </c>
      <c r="E245" s="140" t="s">
        <v>1021</v>
      </c>
      <c r="F245" s="144">
        <v>0.92100000000000004</v>
      </c>
    </row>
    <row r="246" spans="2:6" x14ac:dyDescent="0.35">
      <c r="B246" s="140" t="s">
        <v>107</v>
      </c>
      <c r="C246" s="140" t="s">
        <v>108</v>
      </c>
      <c r="D246" s="140" t="s">
        <v>334</v>
      </c>
      <c r="E246" s="140" t="s">
        <v>1022</v>
      </c>
      <c r="F246" s="144">
        <v>1.8420000000000001</v>
      </c>
    </row>
    <row r="247" spans="2:6" x14ac:dyDescent="0.35">
      <c r="B247" s="140" t="s">
        <v>107</v>
      </c>
      <c r="C247" s="140" t="s">
        <v>108</v>
      </c>
      <c r="D247" s="140" t="s">
        <v>334</v>
      </c>
      <c r="E247" s="140" t="s">
        <v>1023</v>
      </c>
      <c r="F247" s="144">
        <v>2.7629999999999999</v>
      </c>
    </row>
    <row r="248" spans="2:6" x14ac:dyDescent="0.35">
      <c r="B248" s="140" t="s">
        <v>107</v>
      </c>
      <c r="C248" s="140" t="s">
        <v>108</v>
      </c>
      <c r="D248" s="140" t="s">
        <v>334</v>
      </c>
      <c r="E248" s="140" t="s">
        <v>1024</v>
      </c>
      <c r="F248" s="144">
        <v>3.6840000000000002</v>
      </c>
    </row>
    <row r="249" spans="2:6" x14ac:dyDescent="0.35">
      <c r="B249" s="140" t="s">
        <v>107</v>
      </c>
      <c r="C249" s="140" t="s">
        <v>108</v>
      </c>
      <c r="D249" s="140" t="s">
        <v>341</v>
      </c>
      <c r="E249" s="140" t="s">
        <v>1025</v>
      </c>
      <c r="F249" s="144">
        <v>0.11</v>
      </c>
    </row>
    <row r="250" spans="2:6" x14ac:dyDescent="0.35">
      <c r="B250" s="140" t="s">
        <v>107</v>
      </c>
      <c r="C250" s="140" t="s">
        <v>108</v>
      </c>
      <c r="D250" s="140" t="s">
        <v>341</v>
      </c>
      <c r="E250" s="140" t="s">
        <v>1026</v>
      </c>
      <c r="F250" s="144">
        <v>0.221</v>
      </c>
    </row>
    <row r="251" spans="2:6" x14ac:dyDescent="0.35">
      <c r="B251" s="140" t="s">
        <v>107</v>
      </c>
      <c r="C251" s="140" t="s">
        <v>108</v>
      </c>
      <c r="D251" s="140" t="s">
        <v>341</v>
      </c>
      <c r="E251" s="140" t="s">
        <v>1027</v>
      </c>
      <c r="F251" s="144">
        <v>0.441</v>
      </c>
    </row>
    <row r="252" spans="2:6" x14ac:dyDescent="0.35">
      <c r="B252" s="140" t="s">
        <v>107</v>
      </c>
      <c r="C252" s="140" t="s">
        <v>108</v>
      </c>
      <c r="D252" s="140" t="s">
        <v>341</v>
      </c>
      <c r="E252" s="140" t="s">
        <v>1028</v>
      </c>
      <c r="F252" s="144">
        <v>0.88300000000000001</v>
      </c>
    </row>
    <row r="253" spans="2:6" x14ac:dyDescent="0.35">
      <c r="B253" s="140" t="s">
        <v>107</v>
      </c>
      <c r="C253" s="140" t="s">
        <v>108</v>
      </c>
      <c r="D253" s="140" t="s">
        <v>341</v>
      </c>
      <c r="E253" s="140" t="s">
        <v>1029</v>
      </c>
      <c r="F253" s="144">
        <v>1.7649999999999999</v>
      </c>
    </row>
    <row r="254" spans="2:6" x14ac:dyDescent="0.35">
      <c r="B254" s="140" t="s">
        <v>107</v>
      </c>
      <c r="C254" s="140" t="s">
        <v>108</v>
      </c>
      <c r="D254" s="140" t="s">
        <v>341</v>
      </c>
      <c r="E254" s="140" t="s">
        <v>1030</v>
      </c>
      <c r="F254" s="144">
        <v>2.6480000000000001</v>
      </c>
    </row>
    <row r="255" spans="2:6" x14ac:dyDescent="0.35">
      <c r="B255" s="140" t="s">
        <v>107</v>
      </c>
      <c r="C255" s="140" t="s">
        <v>108</v>
      </c>
      <c r="D255" s="140" t="s">
        <v>341</v>
      </c>
      <c r="E255" s="140" t="s">
        <v>1031</v>
      </c>
      <c r="F255" s="144">
        <v>3.5310000000000001</v>
      </c>
    </row>
    <row r="256" spans="2:6" x14ac:dyDescent="0.35">
      <c r="B256" s="140" t="s">
        <v>107</v>
      </c>
      <c r="C256" s="140" t="s">
        <v>108</v>
      </c>
      <c r="D256" s="140" t="s">
        <v>349</v>
      </c>
      <c r="E256" s="140" t="s">
        <v>1032</v>
      </c>
      <c r="F256" s="144">
        <v>0.11</v>
      </c>
    </row>
    <row r="257" spans="2:6" x14ac:dyDescent="0.35">
      <c r="B257" s="140" t="s">
        <v>107</v>
      </c>
      <c r="C257" s="140" t="s">
        <v>108</v>
      </c>
      <c r="D257" s="140" t="s">
        <v>349</v>
      </c>
      <c r="E257" s="140" t="s">
        <v>1033</v>
      </c>
      <c r="F257" s="144">
        <v>0.221</v>
      </c>
    </row>
    <row r="258" spans="2:6" x14ac:dyDescent="0.35">
      <c r="B258" s="140" t="s">
        <v>107</v>
      </c>
      <c r="C258" s="140" t="s">
        <v>108</v>
      </c>
      <c r="D258" s="140" t="s">
        <v>349</v>
      </c>
      <c r="E258" s="140" t="s">
        <v>1034</v>
      </c>
      <c r="F258" s="144">
        <v>0.441</v>
      </c>
    </row>
    <row r="259" spans="2:6" x14ac:dyDescent="0.35">
      <c r="B259" s="140" t="s">
        <v>107</v>
      </c>
      <c r="C259" s="140" t="s">
        <v>108</v>
      </c>
      <c r="D259" s="140" t="s">
        <v>349</v>
      </c>
      <c r="E259" s="140" t="s">
        <v>1035</v>
      </c>
      <c r="F259" s="144">
        <v>0.88300000000000001</v>
      </c>
    </row>
    <row r="260" spans="2:6" x14ac:dyDescent="0.35">
      <c r="B260" s="140" t="s">
        <v>107</v>
      </c>
      <c r="C260" s="140" t="s">
        <v>108</v>
      </c>
      <c r="D260" s="140" t="s">
        <v>349</v>
      </c>
      <c r="E260" s="140" t="s">
        <v>1036</v>
      </c>
      <c r="F260" s="144">
        <v>1.7649999999999999</v>
      </c>
    </row>
    <row r="261" spans="2:6" x14ac:dyDescent="0.35">
      <c r="B261" s="140" t="s">
        <v>107</v>
      </c>
      <c r="C261" s="140" t="s">
        <v>108</v>
      </c>
      <c r="D261" s="140" t="s">
        <v>349</v>
      </c>
      <c r="E261" s="140" t="s">
        <v>1037</v>
      </c>
      <c r="F261" s="144">
        <v>2.6480000000000001</v>
      </c>
    </row>
    <row r="262" spans="2:6" x14ac:dyDescent="0.35">
      <c r="B262" s="140" t="s">
        <v>107</v>
      </c>
      <c r="C262" s="140" t="s">
        <v>108</v>
      </c>
      <c r="D262" s="140" t="s">
        <v>349</v>
      </c>
      <c r="E262" s="140" t="s">
        <v>1038</v>
      </c>
      <c r="F262" s="144">
        <v>3.5310000000000001</v>
      </c>
    </row>
    <row r="263" spans="2:6" x14ac:dyDescent="0.35">
      <c r="B263" s="140" t="s">
        <v>107</v>
      </c>
      <c r="C263" s="140" t="s">
        <v>108</v>
      </c>
      <c r="D263" s="140" t="s">
        <v>349</v>
      </c>
      <c r="E263" s="140" t="s">
        <v>1039</v>
      </c>
      <c r="F263" s="144">
        <v>5.2960000000000003</v>
      </c>
    </row>
    <row r="264" spans="2:6" x14ac:dyDescent="0.35">
      <c r="B264" s="140" t="s">
        <v>107</v>
      </c>
      <c r="C264" s="140" t="s">
        <v>357</v>
      </c>
      <c r="D264" s="140" t="s">
        <v>358</v>
      </c>
      <c r="E264" s="140" t="s">
        <v>1040</v>
      </c>
      <c r="F264" s="144">
        <v>0.14599999999999999</v>
      </c>
    </row>
    <row r="265" spans="2:6" x14ac:dyDescent="0.35">
      <c r="B265" s="140" t="s">
        <v>107</v>
      </c>
      <c r="C265" s="140" t="s">
        <v>357</v>
      </c>
      <c r="D265" s="140" t="s">
        <v>358</v>
      </c>
      <c r="E265" s="140" t="s">
        <v>1041</v>
      </c>
      <c r="F265" s="144">
        <v>0.29199999999999998</v>
      </c>
    </row>
    <row r="266" spans="2:6" x14ac:dyDescent="0.35">
      <c r="B266" s="140" t="s">
        <v>107</v>
      </c>
      <c r="C266" s="140" t="s">
        <v>357</v>
      </c>
      <c r="D266" s="140" t="s">
        <v>358</v>
      </c>
      <c r="E266" s="140" t="s">
        <v>1042</v>
      </c>
      <c r="F266" s="144">
        <v>0.58299999999999996</v>
      </c>
    </row>
    <row r="267" spans="2:6" x14ac:dyDescent="0.35">
      <c r="B267" s="140" t="s">
        <v>107</v>
      </c>
      <c r="C267" s="140" t="s">
        <v>357</v>
      </c>
      <c r="D267" s="140" t="s">
        <v>358</v>
      </c>
      <c r="E267" s="140" t="s">
        <v>1043</v>
      </c>
      <c r="F267" s="144">
        <v>1.167</v>
      </c>
    </row>
    <row r="268" spans="2:6" x14ac:dyDescent="0.35">
      <c r="B268" s="140" t="s">
        <v>107</v>
      </c>
      <c r="C268" s="140" t="s">
        <v>357</v>
      </c>
      <c r="D268" s="140" t="s">
        <v>358</v>
      </c>
      <c r="E268" s="140" t="s">
        <v>1044</v>
      </c>
      <c r="F268" s="144">
        <v>1.458</v>
      </c>
    </row>
    <row r="269" spans="2:6" x14ac:dyDescent="0.35">
      <c r="B269" s="140" t="s">
        <v>107</v>
      </c>
      <c r="C269" s="140" t="s">
        <v>357</v>
      </c>
      <c r="D269" s="140" t="s">
        <v>358</v>
      </c>
      <c r="E269" s="140" t="s">
        <v>1045</v>
      </c>
      <c r="F269" s="144">
        <v>2.3330000000000002</v>
      </c>
    </row>
    <row r="270" spans="2:6" x14ac:dyDescent="0.35">
      <c r="B270" s="140" t="s">
        <v>107</v>
      </c>
      <c r="C270" s="140" t="s">
        <v>357</v>
      </c>
      <c r="D270" s="140" t="s">
        <v>358</v>
      </c>
      <c r="E270" s="140" t="s">
        <v>1046</v>
      </c>
      <c r="F270" s="144">
        <v>3.5</v>
      </c>
    </row>
    <row r="271" spans="2:6" x14ac:dyDescent="0.35">
      <c r="B271" s="140" t="s">
        <v>107</v>
      </c>
      <c r="C271" s="140" t="s">
        <v>357</v>
      </c>
      <c r="D271" s="140" t="s">
        <v>358</v>
      </c>
      <c r="E271" s="140" t="s">
        <v>1047</v>
      </c>
      <c r="F271" s="144">
        <v>4.6669999999999998</v>
      </c>
    </row>
    <row r="272" spans="2:6" x14ac:dyDescent="0.35">
      <c r="B272" s="140" t="s">
        <v>107</v>
      </c>
      <c r="C272" s="140" t="s">
        <v>357</v>
      </c>
      <c r="D272" s="140" t="s">
        <v>358</v>
      </c>
      <c r="E272" s="140" t="s">
        <v>1048</v>
      </c>
      <c r="F272" s="144">
        <v>7</v>
      </c>
    </row>
    <row r="273" spans="2:6" x14ac:dyDescent="0.35">
      <c r="B273" s="140" t="s">
        <v>107</v>
      </c>
      <c r="C273" s="140" t="s">
        <v>357</v>
      </c>
      <c r="D273" s="140" t="s">
        <v>368</v>
      </c>
      <c r="E273" s="140" t="s">
        <v>1049</v>
      </c>
      <c r="F273" s="144">
        <v>0.152</v>
      </c>
    </row>
    <row r="274" spans="2:6" x14ac:dyDescent="0.35">
      <c r="B274" s="140" t="s">
        <v>107</v>
      </c>
      <c r="C274" s="140" t="s">
        <v>357</v>
      </c>
      <c r="D274" s="140" t="s">
        <v>368</v>
      </c>
      <c r="E274" s="140" t="s">
        <v>1050</v>
      </c>
      <c r="F274" s="144">
        <v>0.30299999999999999</v>
      </c>
    </row>
    <row r="275" spans="2:6" x14ac:dyDescent="0.35">
      <c r="B275" s="140" t="s">
        <v>107</v>
      </c>
      <c r="C275" s="140" t="s">
        <v>357</v>
      </c>
      <c r="D275" s="140" t="s">
        <v>368</v>
      </c>
      <c r="E275" s="140" t="s">
        <v>1051</v>
      </c>
      <c r="F275" s="144">
        <v>0.30299999999999999</v>
      </c>
    </row>
    <row r="276" spans="2:6" x14ac:dyDescent="0.35">
      <c r="B276" s="140" t="s">
        <v>107</v>
      </c>
      <c r="C276" s="140" t="s">
        <v>357</v>
      </c>
      <c r="D276" s="140" t="s">
        <v>368</v>
      </c>
      <c r="E276" s="140" t="s">
        <v>1052</v>
      </c>
      <c r="F276" s="144">
        <v>0.60599999999999998</v>
      </c>
    </row>
    <row r="277" spans="2:6" x14ac:dyDescent="0.35">
      <c r="B277" s="140" t="s">
        <v>107</v>
      </c>
      <c r="C277" s="140" t="s">
        <v>357</v>
      </c>
      <c r="D277" s="140" t="s">
        <v>368</v>
      </c>
      <c r="E277" s="140" t="s">
        <v>1053</v>
      </c>
      <c r="F277" s="144">
        <v>0.60599999999999998</v>
      </c>
    </row>
    <row r="278" spans="2:6" x14ac:dyDescent="0.35">
      <c r="B278" s="140" t="s">
        <v>107</v>
      </c>
      <c r="C278" s="140" t="s">
        <v>357</v>
      </c>
      <c r="D278" s="140" t="s">
        <v>368</v>
      </c>
      <c r="E278" s="140" t="s">
        <v>1054</v>
      </c>
      <c r="F278" s="144">
        <v>0.60599999999999998</v>
      </c>
    </row>
    <row r="279" spans="2:6" x14ac:dyDescent="0.35">
      <c r="B279" s="140" t="s">
        <v>107</v>
      </c>
      <c r="C279" s="140" t="s">
        <v>357</v>
      </c>
      <c r="D279" s="140" t="s">
        <v>368</v>
      </c>
      <c r="E279" s="140" t="s">
        <v>1055</v>
      </c>
      <c r="F279" s="144">
        <v>1.2130000000000001</v>
      </c>
    </row>
    <row r="280" spans="2:6" x14ac:dyDescent="0.35">
      <c r="B280" s="140" t="s">
        <v>107</v>
      </c>
      <c r="C280" s="140" t="s">
        <v>357</v>
      </c>
      <c r="D280" s="140" t="s">
        <v>368</v>
      </c>
      <c r="E280" s="140" t="s">
        <v>1056</v>
      </c>
      <c r="F280" s="144">
        <v>1.2130000000000001</v>
      </c>
    </row>
    <row r="281" spans="2:6" x14ac:dyDescent="0.35">
      <c r="B281" s="140" t="s">
        <v>107</v>
      </c>
      <c r="C281" s="140" t="s">
        <v>357</v>
      </c>
      <c r="D281" s="140" t="s">
        <v>368</v>
      </c>
      <c r="E281" s="140" t="s">
        <v>1057</v>
      </c>
      <c r="F281" s="144">
        <v>1.2130000000000001</v>
      </c>
    </row>
    <row r="282" spans="2:6" x14ac:dyDescent="0.35">
      <c r="B282" s="140" t="s">
        <v>107</v>
      </c>
      <c r="C282" s="140" t="s">
        <v>357</v>
      </c>
      <c r="D282" s="140" t="s">
        <v>368</v>
      </c>
      <c r="E282" s="140" t="s">
        <v>1058</v>
      </c>
      <c r="F282" s="144">
        <v>1.516</v>
      </c>
    </row>
    <row r="283" spans="2:6" x14ac:dyDescent="0.35">
      <c r="B283" s="140" t="s">
        <v>107</v>
      </c>
      <c r="C283" s="140" t="s">
        <v>357</v>
      </c>
      <c r="D283" s="140" t="s">
        <v>368</v>
      </c>
      <c r="E283" s="140" t="s">
        <v>1059</v>
      </c>
      <c r="F283" s="144">
        <v>2.4260000000000002</v>
      </c>
    </row>
    <row r="284" spans="2:6" x14ac:dyDescent="0.35">
      <c r="B284" s="140" t="s">
        <v>107</v>
      </c>
      <c r="C284" s="140" t="s">
        <v>357</v>
      </c>
      <c r="D284" s="140" t="s">
        <v>368</v>
      </c>
      <c r="E284" s="140" t="s">
        <v>1060</v>
      </c>
      <c r="F284" s="144">
        <v>2.4260000000000002</v>
      </c>
    </row>
    <row r="285" spans="2:6" x14ac:dyDescent="0.35">
      <c r="B285" s="140" t="s">
        <v>107</v>
      </c>
      <c r="C285" s="140" t="s">
        <v>357</v>
      </c>
      <c r="D285" s="140" t="s">
        <v>368</v>
      </c>
      <c r="E285" s="140" t="s">
        <v>1061</v>
      </c>
      <c r="F285" s="144">
        <v>2.4260000000000002</v>
      </c>
    </row>
    <row r="286" spans="2:6" x14ac:dyDescent="0.35">
      <c r="B286" s="140" t="s">
        <v>107</v>
      </c>
      <c r="C286" s="140" t="s">
        <v>357</v>
      </c>
      <c r="D286" s="140" t="s">
        <v>368</v>
      </c>
      <c r="E286" s="140" t="s">
        <v>1062</v>
      </c>
      <c r="F286" s="144">
        <v>3.6379999999999999</v>
      </c>
    </row>
    <row r="287" spans="2:6" x14ac:dyDescent="0.35">
      <c r="B287" s="140" t="s">
        <v>107</v>
      </c>
      <c r="C287" s="140" t="s">
        <v>357</v>
      </c>
      <c r="D287" s="140" t="s">
        <v>368</v>
      </c>
      <c r="E287" s="140" t="s">
        <v>1063</v>
      </c>
      <c r="F287" s="144">
        <v>4.851</v>
      </c>
    </row>
    <row r="288" spans="2:6" x14ac:dyDescent="0.35">
      <c r="B288" s="140" t="s">
        <v>107</v>
      </c>
      <c r="C288" s="140" t="s">
        <v>357</v>
      </c>
      <c r="D288" s="140" t="s">
        <v>368</v>
      </c>
      <c r="E288" s="140" t="s">
        <v>1064</v>
      </c>
      <c r="F288" s="144">
        <v>4.851</v>
      </c>
    </row>
    <row r="289" spans="2:6" x14ac:dyDescent="0.35">
      <c r="B289" s="140" t="s">
        <v>107</v>
      </c>
      <c r="C289" s="140" t="s">
        <v>357</v>
      </c>
      <c r="D289" s="140" t="s">
        <v>368</v>
      </c>
      <c r="E289" s="140" t="s">
        <v>1065</v>
      </c>
      <c r="F289" s="144">
        <v>4.851</v>
      </c>
    </row>
    <row r="290" spans="2:6" x14ac:dyDescent="0.35">
      <c r="B290" s="140" t="s">
        <v>107</v>
      </c>
      <c r="C290" s="140" t="s">
        <v>357</v>
      </c>
      <c r="D290" s="140" t="s">
        <v>368</v>
      </c>
      <c r="E290" s="140" t="s">
        <v>1066</v>
      </c>
      <c r="F290" s="144">
        <v>7.2770000000000001</v>
      </c>
    </row>
    <row r="291" spans="2:6" x14ac:dyDescent="0.35">
      <c r="B291" s="140" t="s">
        <v>107</v>
      </c>
      <c r="C291" s="140" t="s">
        <v>357</v>
      </c>
      <c r="D291" s="140" t="s">
        <v>368</v>
      </c>
      <c r="E291" s="140" t="s">
        <v>1067</v>
      </c>
      <c r="F291" s="144">
        <v>7.2770000000000001</v>
      </c>
    </row>
    <row r="292" spans="2:6" x14ac:dyDescent="0.35">
      <c r="B292" s="140" t="s">
        <v>107</v>
      </c>
      <c r="C292" s="140" t="s">
        <v>357</v>
      </c>
      <c r="D292" s="140" t="s">
        <v>368</v>
      </c>
      <c r="E292" s="140" t="s">
        <v>1068</v>
      </c>
      <c r="F292" s="144">
        <v>7.2770000000000001</v>
      </c>
    </row>
    <row r="293" spans="2:6" x14ac:dyDescent="0.35">
      <c r="B293" s="140" t="s">
        <v>107</v>
      </c>
      <c r="C293" s="140" t="s">
        <v>357</v>
      </c>
      <c r="D293" s="140" t="s">
        <v>388</v>
      </c>
      <c r="E293" s="140" t="s">
        <v>1069</v>
      </c>
      <c r="F293" s="144">
        <v>0.14599999999999999</v>
      </c>
    </row>
    <row r="294" spans="2:6" x14ac:dyDescent="0.35">
      <c r="B294" s="140" t="s">
        <v>107</v>
      </c>
      <c r="C294" s="140" t="s">
        <v>357</v>
      </c>
      <c r="D294" s="140" t="s">
        <v>388</v>
      </c>
      <c r="E294" s="140" t="s">
        <v>1070</v>
      </c>
      <c r="F294" s="144">
        <v>0.29199999999999998</v>
      </c>
    </row>
    <row r="295" spans="2:6" x14ac:dyDescent="0.35">
      <c r="B295" s="140" t="s">
        <v>107</v>
      </c>
      <c r="C295" s="140" t="s">
        <v>357</v>
      </c>
      <c r="D295" s="140" t="s">
        <v>388</v>
      </c>
      <c r="E295" s="140" t="s">
        <v>1071</v>
      </c>
      <c r="F295" s="144">
        <v>0.29199999999999998</v>
      </c>
    </row>
    <row r="296" spans="2:6" x14ac:dyDescent="0.35">
      <c r="B296" s="140" t="s">
        <v>107</v>
      </c>
      <c r="C296" s="140" t="s">
        <v>357</v>
      </c>
      <c r="D296" s="140" t="s">
        <v>388</v>
      </c>
      <c r="E296" s="140" t="s">
        <v>1072</v>
      </c>
      <c r="F296" s="144">
        <v>0.58299999999999996</v>
      </c>
    </row>
    <row r="297" spans="2:6" x14ac:dyDescent="0.35">
      <c r="B297" s="140" t="s">
        <v>107</v>
      </c>
      <c r="C297" s="140" t="s">
        <v>357</v>
      </c>
      <c r="D297" s="140" t="s">
        <v>388</v>
      </c>
      <c r="E297" s="140" t="s">
        <v>1073</v>
      </c>
      <c r="F297" s="144">
        <v>0.58299999999999996</v>
      </c>
    </row>
    <row r="298" spans="2:6" x14ac:dyDescent="0.35">
      <c r="B298" s="140" t="s">
        <v>107</v>
      </c>
      <c r="C298" s="140" t="s">
        <v>357</v>
      </c>
      <c r="D298" s="140" t="s">
        <v>388</v>
      </c>
      <c r="E298" s="140" t="s">
        <v>1074</v>
      </c>
      <c r="F298" s="144">
        <v>0.58299999999999996</v>
      </c>
    </row>
    <row r="299" spans="2:6" x14ac:dyDescent="0.35">
      <c r="B299" s="140" t="s">
        <v>107</v>
      </c>
      <c r="C299" s="140" t="s">
        <v>357</v>
      </c>
      <c r="D299" s="140" t="s">
        <v>388</v>
      </c>
      <c r="E299" s="140" t="s">
        <v>1075</v>
      </c>
      <c r="F299" s="144">
        <v>1.167</v>
      </c>
    </row>
    <row r="300" spans="2:6" x14ac:dyDescent="0.35">
      <c r="B300" s="140" t="s">
        <v>107</v>
      </c>
      <c r="C300" s="140" t="s">
        <v>357</v>
      </c>
      <c r="D300" s="140" t="s">
        <v>388</v>
      </c>
      <c r="E300" s="140" t="s">
        <v>1076</v>
      </c>
      <c r="F300" s="144">
        <v>1.167</v>
      </c>
    </row>
    <row r="301" spans="2:6" x14ac:dyDescent="0.35">
      <c r="B301" s="140" t="s">
        <v>107</v>
      </c>
      <c r="C301" s="140" t="s">
        <v>357</v>
      </c>
      <c r="D301" s="140" t="s">
        <v>388</v>
      </c>
      <c r="E301" s="140" t="s">
        <v>1077</v>
      </c>
      <c r="F301" s="144">
        <v>1.167</v>
      </c>
    </row>
    <row r="302" spans="2:6" x14ac:dyDescent="0.35">
      <c r="B302" s="140" t="s">
        <v>107</v>
      </c>
      <c r="C302" s="140" t="s">
        <v>357</v>
      </c>
      <c r="D302" s="140" t="s">
        <v>388</v>
      </c>
      <c r="E302" s="140" t="s">
        <v>1078</v>
      </c>
      <c r="F302" s="144">
        <v>1.458</v>
      </c>
    </row>
    <row r="303" spans="2:6" x14ac:dyDescent="0.35">
      <c r="B303" s="140" t="s">
        <v>107</v>
      </c>
      <c r="C303" s="140" t="s">
        <v>357</v>
      </c>
      <c r="D303" s="140" t="s">
        <v>388</v>
      </c>
      <c r="E303" s="140" t="s">
        <v>1079</v>
      </c>
      <c r="F303" s="144">
        <v>2.3330000000000002</v>
      </c>
    </row>
    <row r="304" spans="2:6" x14ac:dyDescent="0.35">
      <c r="B304" s="140" t="s">
        <v>107</v>
      </c>
      <c r="C304" s="140" t="s">
        <v>357</v>
      </c>
      <c r="D304" s="140" t="s">
        <v>388</v>
      </c>
      <c r="E304" s="140" t="s">
        <v>1080</v>
      </c>
      <c r="F304" s="144">
        <v>2.3330000000000002</v>
      </c>
    </row>
    <row r="305" spans="2:6" x14ac:dyDescent="0.35">
      <c r="B305" s="140" t="s">
        <v>107</v>
      </c>
      <c r="C305" s="140" t="s">
        <v>357</v>
      </c>
      <c r="D305" s="140" t="s">
        <v>388</v>
      </c>
      <c r="E305" s="140" t="s">
        <v>1081</v>
      </c>
      <c r="F305" s="144">
        <v>2.3330000000000002</v>
      </c>
    </row>
    <row r="306" spans="2:6" x14ac:dyDescent="0.35">
      <c r="B306" s="140" t="s">
        <v>107</v>
      </c>
      <c r="C306" s="140" t="s">
        <v>357</v>
      </c>
      <c r="D306" s="140" t="s">
        <v>388</v>
      </c>
      <c r="E306" s="140" t="s">
        <v>1082</v>
      </c>
      <c r="F306" s="144">
        <v>3.5</v>
      </c>
    </row>
    <row r="307" spans="2:6" x14ac:dyDescent="0.35">
      <c r="B307" s="140" t="s">
        <v>107</v>
      </c>
      <c r="C307" s="140" t="s">
        <v>357</v>
      </c>
      <c r="D307" s="140" t="s">
        <v>388</v>
      </c>
      <c r="E307" s="140" t="s">
        <v>1083</v>
      </c>
      <c r="F307" s="144">
        <v>4.6669999999999998</v>
      </c>
    </row>
    <row r="308" spans="2:6" x14ac:dyDescent="0.35">
      <c r="B308" s="140" t="s">
        <v>107</v>
      </c>
      <c r="C308" s="140" t="s">
        <v>357</v>
      </c>
      <c r="D308" s="140" t="s">
        <v>388</v>
      </c>
      <c r="E308" s="140" t="s">
        <v>1084</v>
      </c>
      <c r="F308" s="144">
        <v>4.6669999999999998</v>
      </c>
    </row>
    <row r="309" spans="2:6" x14ac:dyDescent="0.35">
      <c r="B309" s="140" t="s">
        <v>107</v>
      </c>
      <c r="C309" s="140" t="s">
        <v>357</v>
      </c>
      <c r="D309" s="140" t="s">
        <v>388</v>
      </c>
      <c r="E309" s="140" t="s">
        <v>1085</v>
      </c>
      <c r="F309" s="144">
        <v>4.6669999999999998</v>
      </c>
    </row>
    <row r="310" spans="2:6" x14ac:dyDescent="0.35">
      <c r="B310" s="140" t="s">
        <v>107</v>
      </c>
      <c r="C310" s="140" t="s">
        <v>357</v>
      </c>
      <c r="D310" s="140" t="s">
        <v>388</v>
      </c>
      <c r="E310" s="140" t="s">
        <v>1086</v>
      </c>
      <c r="F310" s="144">
        <v>7</v>
      </c>
    </row>
    <row r="311" spans="2:6" x14ac:dyDescent="0.35">
      <c r="B311" s="140" t="s">
        <v>107</v>
      </c>
      <c r="C311" s="140" t="s">
        <v>357</v>
      </c>
      <c r="D311" s="140" t="s">
        <v>388</v>
      </c>
      <c r="E311" s="140" t="s">
        <v>1087</v>
      </c>
      <c r="F311" s="144">
        <v>7</v>
      </c>
    </row>
    <row r="312" spans="2:6" x14ac:dyDescent="0.35">
      <c r="B312" s="140" t="s">
        <v>107</v>
      </c>
      <c r="C312" s="140" t="s">
        <v>357</v>
      </c>
      <c r="D312" s="140" t="s">
        <v>388</v>
      </c>
      <c r="E312" s="140" t="s">
        <v>1088</v>
      </c>
      <c r="F312" s="144">
        <v>7</v>
      </c>
    </row>
    <row r="313" spans="2:6" x14ac:dyDescent="0.35">
      <c r="B313" s="140" t="s">
        <v>107</v>
      </c>
      <c r="C313" s="140" t="s">
        <v>357</v>
      </c>
      <c r="D313" s="140" t="s">
        <v>406</v>
      </c>
      <c r="E313" s="140" t="s">
        <v>1089</v>
      </c>
      <c r="F313" s="144">
        <v>0.13100000000000001</v>
      </c>
    </row>
    <row r="314" spans="2:6" x14ac:dyDescent="0.35">
      <c r="B314" s="140" t="s">
        <v>107</v>
      </c>
      <c r="C314" s="140" t="s">
        <v>357</v>
      </c>
      <c r="D314" s="140" t="s">
        <v>406</v>
      </c>
      <c r="E314" s="140" t="s">
        <v>1090</v>
      </c>
      <c r="F314" s="144">
        <v>0.26300000000000001</v>
      </c>
    </row>
    <row r="315" spans="2:6" x14ac:dyDescent="0.35">
      <c r="B315" s="140" t="s">
        <v>107</v>
      </c>
      <c r="C315" s="140" t="s">
        <v>357</v>
      </c>
      <c r="D315" s="140" t="s">
        <v>406</v>
      </c>
      <c r="E315" s="140" t="s">
        <v>1091</v>
      </c>
      <c r="F315" s="144">
        <v>0.26300000000000001</v>
      </c>
    </row>
    <row r="316" spans="2:6" x14ac:dyDescent="0.35">
      <c r="B316" s="140" t="s">
        <v>107</v>
      </c>
      <c r="C316" s="140" t="s">
        <v>357</v>
      </c>
      <c r="D316" s="140" t="s">
        <v>406</v>
      </c>
      <c r="E316" s="140" t="s">
        <v>1092</v>
      </c>
      <c r="F316" s="144">
        <v>0.52600000000000002</v>
      </c>
    </row>
    <row r="317" spans="2:6" x14ac:dyDescent="0.35">
      <c r="B317" s="140" t="s">
        <v>107</v>
      </c>
      <c r="C317" s="140" t="s">
        <v>357</v>
      </c>
      <c r="D317" s="140" t="s">
        <v>406</v>
      </c>
      <c r="E317" s="140" t="s">
        <v>1093</v>
      </c>
      <c r="F317" s="144">
        <v>0.52600000000000002</v>
      </c>
    </row>
    <row r="318" spans="2:6" x14ac:dyDescent="0.35">
      <c r="B318" s="140" t="s">
        <v>107</v>
      </c>
      <c r="C318" s="140" t="s">
        <v>357</v>
      </c>
      <c r="D318" s="140" t="s">
        <v>406</v>
      </c>
      <c r="E318" s="140" t="s">
        <v>1094</v>
      </c>
      <c r="F318" s="144">
        <v>0.52600000000000002</v>
      </c>
    </row>
    <row r="319" spans="2:6" x14ac:dyDescent="0.35">
      <c r="B319" s="140" t="s">
        <v>107</v>
      </c>
      <c r="C319" s="140" t="s">
        <v>357</v>
      </c>
      <c r="D319" s="140" t="s">
        <v>406</v>
      </c>
      <c r="E319" s="140" t="s">
        <v>1095</v>
      </c>
      <c r="F319" s="144">
        <v>1.052</v>
      </c>
    </row>
    <row r="320" spans="2:6" x14ac:dyDescent="0.35">
      <c r="B320" s="140" t="s">
        <v>107</v>
      </c>
      <c r="C320" s="140" t="s">
        <v>357</v>
      </c>
      <c r="D320" s="140" t="s">
        <v>406</v>
      </c>
      <c r="E320" s="140" t="s">
        <v>1096</v>
      </c>
      <c r="F320" s="144">
        <v>1.052</v>
      </c>
    </row>
    <row r="321" spans="2:6" x14ac:dyDescent="0.35">
      <c r="B321" s="140" t="s">
        <v>107</v>
      </c>
      <c r="C321" s="140" t="s">
        <v>357</v>
      </c>
      <c r="D321" s="140" t="s">
        <v>406</v>
      </c>
      <c r="E321" s="140" t="s">
        <v>1097</v>
      </c>
      <c r="F321" s="144">
        <v>1.052</v>
      </c>
    </row>
    <row r="322" spans="2:6" x14ac:dyDescent="0.35">
      <c r="B322" s="140" t="s">
        <v>107</v>
      </c>
      <c r="C322" s="140" t="s">
        <v>357</v>
      </c>
      <c r="D322" s="140" t="s">
        <v>406</v>
      </c>
      <c r="E322" s="140" t="s">
        <v>1098</v>
      </c>
      <c r="F322" s="144">
        <v>1.3140000000000001</v>
      </c>
    </row>
    <row r="323" spans="2:6" x14ac:dyDescent="0.35">
      <c r="B323" s="140" t="s">
        <v>107</v>
      </c>
      <c r="C323" s="140" t="s">
        <v>357</v>
      </c>
      <c r="D323" s="140" t="s">
        <v>406</v>
      </c>
      <c r="E323" s="140" t="s">
        <v>1099</v>
      </c>
      <c r="F323" s="144">
        <v>2.1030000000000002</v>
      </c>
    </row>
    <row r="324" spans="2:6" x14ac:dyDescent="0.35">
      <c r="B324" s="140" t="s">
        <v>107</v>
      </c>
      <c r="C324" s="140" t="s">
        <v>357</v>
      </c>
      <c r="D324" s="140" t="s">
        <v>406</v>
      </c>
      <c r="E324" s="140" t="s">
        <v>1100</v>
      </c>
      <c r="F324" s="144">
        <v>2.1030000000000002</v>
      </c>
    </row>
    <row r="325" spans="2:6" x14ac:dyDescent="0.35">
      <c r="B325" s="140" t="s">
        <v>107</v>
      </c>
      <c r="C325" s="140" t="s">
        <v>357</v>
      </c>
      <c r="D325" s="140" t="s">
        <v>406</v>
      </c>
      <c r="E325" s="140" t="s">
        <v>1101</v>
      </c>
      <c r="F325" s="144">
        <v>2.1030000000000002</v>
      </c>
    </row>
    <row r="326" spans="2:6" x14ac:dyDescent="0.35">
      <c r="B326" s="140" t="s">
        <v>107</v>
      </c>
      <c r="C326" s="140" t="s">
        <v>357</v>
      </c>
      <c r="D326" s="140" t="s">
        <v>406</v>
      </c>
      <c r="E326" s="140" t="s">
        <v>1102</v>
      </c>
      <c r="F326" s="144">
        <v>3.1549999999999998</v>
      </c>
    </row>
    <row r="327" spans="2:6" x14ac:dyDescent="0.35">
      <c r="B327" s="140" t="s">
        <v>107</v>
      </c>
      <c r="C327" s="140" t="s">
        <v>357</v>
      </c>
      <c r="D327" s="140" t="s">
        <v>406</v>
      </c>
      <c r="E327" s="140" t="s">
        <v>1103</v>
      </c>
      <c r="F327" s="144">
        <v>4.2060000000000004</v>
      </c>
    </row>
    <row r="328" spans="2:6" x14ac:dyDescent="0.35">
      <c r="B328" s="140" t="s">
        <v>107</v>
      </c>
      <c r="C328" s="140" t="s">
        <v>357</v>
      </c>
      <c r="D328" s="140" t="s">
        <v>406</v>
      </c>
      <c r="E328" s="140" t="s">
        <v>1104</v>
      </c>
      <c r="F328" s="144">
        <v>4.2060000000000004</v>
      </c>
    </row>
    <row r="329" spans="2:6" x14ac:dyDescent="0.35">
      <c r="B329" s="140" t="s">
        <v>107</v>
      </c>
      <c r="C329" s="140" t="s">
        <v>357</v>
      </c>
      <c r="D329" s="140" t="s">
        <v>406</v>
      </c>
      <c r="E329" s="140" t="s">
        <v>1105</v>
      </c>
      <c r="F329" s="144">
        <v>4.2060000000000004</v>
      </c>
    </row>
    <row r="330" spans="2:6" x14ac:dyDescent="0.35">
      <c r="B330" s="140" t="s">
        <v>107</v>
      </c>
      <c r="C330" s="140" t="s">
        <v>357</v>
      </c>
      <c r="D330" s="140" t="s">
        <v>406</v>
      </c>
      <c r="E330" s="140" t="s">
        <v>1106</v>
      </c>
      <c r="F330" s="144">
        <v>6.3090000000000002</v>
      </c>
    </row>
    <row r="331" spans="2:6" x14ac:dyDescent="0.35">
      <c r="B331" s="140" t="s">
        <v>107</v>
      </c>
      <c r="C331" s="140" t="s">
        <v>357</v>
      </c>
      <c r="D331" s="140" t="s">
        <v>406</v>
      </c>
      <c r="E331" s="140" t="s">
        <v>1107</v>
      </c>
      <c r="F331" s="144">
        <v>6.3090000000000002</v>
      </c>
    </row>
    <row r="332" spans="2:6" x14ac:dyDescent="0.35">
      <c r="B332" s="140" t="s">
        <v>107</v>
      </c>
      <c r="C332" s="140" t="s">
        <v>357</v>
      </c>
      <c r="D332" s="140" t="s">
        <v>406</v>
      </c>
      <c r="E332" s="140" t="s">
        <v>1108</v>
      </c>
      <c r="F332" s="144">
        <v>6.3090000000000002</v>
      </c>
    </row>
    <row r="333" spans="2:6" x14ac:dyDescent="0.35">
      <c r="B333" s="140" t="s">
        <v>107</v>
      </c>
      <c r="C333" s="140" t="s">
        <v>357</v>
      </c>
      <c r="D333" s="140" t="s">
        <v>425</v>
      </c>
      <c r="E333" s="140" t="s">
        <v>1109</v>
      </c>
      <c r="F333" s="144">
        <v>0.191</v>
      </c>
    </row>
    <row r="334" spans="2:6" x14ac:dyDescent="0.35">
      <c r="B334" s="140" t="s">
        <v>107</v>
      </c>
      <c r="C334" s="140" t="s">
        <v>357</v>
      </c>
      <c r="D334" s="140" t="s">
        <v>425</v>
      </c>
      <c r="E334" s="140" t="s">
        <v>1110</v>
      </c>
      <c r="F334" s="144">
        <v>0.38200000000000001</v>
      </c>
    </row>
    <row r="335" spans="2:6" x14ac:dyDescent="0.35">
      <c r="B335" s="140" t="s">
        <v>107</v>
      </c>
      <c r="C335" s="140" t="s">
        <v>357</v>
      </c>
      <c r="D335" s="140" t="s">
        <v>425</v>
      </c>
      <c r="E335" s="140" t="s">
        <v>1111</v>
      </c>
      <c r="F335" s="144">
        <v>0.76400000000000001</v>
      </c>
    </row>
    <row r="336" spans="2:6" x14ac:dyDescent="0.35">
      <c r="B336" s="140" t="s">
        <v>107</v>
      </c>
      <c r="C336" s="140" t="s">
        <v>357</v>
      </c>
      <c r="D336" s="140" t="s">
        <v>425</v>
      </c>
      <c r="E336" s="140" t="s">
        <v>1112</v>
      </c>
      <c r="F336" s="144">
        <v>1.5269999999999999</v>
      </c>
    </row>
    <row r="337" spans="2:6" x14ac:dyDescent="0.35">
      <c r="B337" s="140" t="s">
        <v>107</v>
      </c>
      <c r="C337" s="140" t="s">
        <v>357</v>
      </c>
      <c r="D337" s="140" t="s">
        <v>425</v>
      </c>
      <c r="E337" s="140" t="s">
        <v>1113</v>
      </c>
      <c r="F337" s="144">
        <v>3.0550000000000002</v>
      </c>
    </row>
    <row r="338" spans="2:6" x14ac:dyDescent="0.35">
      <c r="B338" s="140" t="s">
        <v>107</v>
      </c>
      <c r="C338" s="140" t="s">
        <v>357</v>
      </c>
      <c r="D338" s="140" t="s">
        <v>425</v>
      </c>
      <c r="E338" s="140" t="s">
        <v>1114</v>
      </c>
      <c r="F338" s="144">
        <v>4.5819999999999999</v>
      </c>
    </row>
    <row r="339" spans="2:6" x14ac:dyDescent="0.35">
      <c r="B339" s="140" t="s">
        <v>107</v>
      </c>
      <c r="C339" s="140" t="s">
        <v>357</v>
      </c>
      <c r="D339" s="140" t="s">
        <v>425</v>
      </c>
      <c r="E339" s="140" t="s">
        <v>1115</v>
      </c>
      <c r="F339" s="144">
        <v>6.11</v>
      </c>
    </row>
    <row r="340" spans="2:6" x14ac:dyDescent="0.35">
      <c r="B340" s="140" t="s">
        <v>107</v>
      </c>
      <c r="C340" s="140" t="s">
        <v>357</v>
      </c>
      <c r="D340" s="140" t="s">
        <v>425</v>
      </c>
      <c r="E340" s="140" t="s">
        <v>1116</v>
      </c>
      <c r="F340" s="144">
        <v>9.1649999999999991</v>
      </c>
    </row>
    <row r="341" spans="2:6" x14ac:dyDescent="0.35">
      <c r="B341" s="140" t="s">
        <v>107</v>
      </c>
      <c r="C341" s="140" t="s">
        <v>357</v>
      </c>
      <c r="D341" s="140" t="s">
        <v>425</v>
      </c>
      <c r="E341" s="140" t="s">
        <v>1117</v>
      </c>
      <c r="F341" s="144">
        <v>11.760999999999999</v>
      </c>
    </row>
    <row r="342" spans="2:6" x14ac:dyDescent="0.35">
      <c r="B342" s="140" t="s">
        <v>107</v>
      </c>
      <c r="C342" s="140" t="s">
        <v>357</v>
      </c>
      <c r="D342" s="140" t="s">
        <v>433</v>
      </c>
      <c r="E342" s="140" t="s">
        <v>1118</v>
      </c>
      <c r="F342" s="144">
        <v>0.17100000000000001</v>
      </c>
    </row>
    <row r="343" spans="2:6" x14ac:dyDescent="0.35">
      <c r="B343" s="140" t="s">
        <v>107</v>
      </c>
      <c r="C343" s="140" t="s">
        <v>357</v>
      </c>
      <c r="D343" s="140" t="s">
        <v>433</v>
      </c>
      <c r="E343" s="140" t="s">
        <v>1119</v>
      </c>
      <c r="F343" s="144">
        <v>0.34200000000000003</v>
      </c>
    </row>
    <row r="344" spans="2:6" x14ac:dyDescent="0.35">
      <c r="B344" s="140" t="s">
        <v>107</v>
      </c>
      <c r="C344" s="140" t="s">
        <v>357</v>
      </c>
      <c r="D344" s="140" t="s">
        <v>433</v>
      </c>
      <c r="E344" s="140" t="s">
        <v>1120</v>
      </c>
      <c r="F344" s="144">
        <v>0.68300000000000005</v>
      </c>
    </row>
    <row r="345" spans="2:6" x14ac:dyDescent="0.35">
      <c r="B345" s="140" t="s">
        <v>107</v>
      </c>
      <c r="C345" s="140" t="s">
        <v>357</v>
      </c>
      <c r="D345" s="140" t="s">
        <v>433</v>
      </c>
      <c r="E345" s="140" t="s">
        <v>1121</v>
      </c>
      <c r="F345" s="144">
        <v>1.3660000000000001</v>
      </c>
    </row>
    <row r="346" spans="2:6" x14ac:dyDescent="0.35">
      <c r="B346" s="140" t="s">
        <v>107</v>
      </c>
      <c r="C346" s="140" t="s">
        <v>357</v>
      </c>
      <c r="D346" s="140" t="s">
        <v>433</v>
      </c>
      <c r="E346" s="140" t="s">
        <v>1122</v>
      </c>
      <c r="F346" s="144">
        <v>2.7330000000000001</v>
      </c>
    </row>
    <row r="347" spans="2:6" x14ac:dyDescent="0.35">
      <c r="B347" s="140" t="s">
        <v>107</v>
      </c>
      <c r="C347" s="140" t="s">
        <v>357</v>
      </c>
      <c r="D347" s="140" t="s">
        <v>433</v>
      </c>
      <c r="E347" s="140" t="s">
        <v>1123</v>
      </c>
      <c r="F347" s="144">
        <v>4.0990000000000002</v>
      </c>
    </row>
    <row r="348" spans="2:6" x14ac:dyDescent="0.35">
      <c r="B348" s="140" t="s">
        <v>107</v>
      </c>
      <c r="C348" s="140" t="s">
        <v>357</v>
      </c>
      <c r="D348" s="140" t="s">
        <v>433</v>
      </c>
      <c r="E348" s="140" t="s">
        <v>1124</v>
      </c>
      <c r="F348" s="144">
        <v>5.4649999999999999</v>
      </c>
    </row>
    <row r="349" spans="2:6" x14ac:dyDescent="0.35">
      <c r="B349" s="140" t="s">
        <v>107</v>
      </c>
      <c r="C349" s="140" t="s">
        <v>357</v>
      </c>
      <c r="D349" s="140" t="s">
        <v>433</v>
      </c>
      <c r="E349" s="140" t="s">
        <v>1125</v>
      </c>
      <c r="F349" s="144">
        <v>8.1980000000000004</v>
      </c>
    </row>
    <row r="350" spans="2:6" x14ac:dyDescent="0.35">
      <c r="B350" s="140" t="s">
        <v>107</v>
      </c>
      <c r="C350" s="140" t="s">
        <v>357</v>
      </c>
      <c r="D350" s="140" t="s">
        <v>433</v>
      </c>
      <c r="E350" s="140" t="s">
        <v>1126</v>
      </c>
      <c r="F350" s="144">
        <v>10.521000000000001</v>
      </c>
    </row>
    <row r="351" spans="2:6" x14ac:dyDescent="0.35">
      <c r="B351" s="140" t="s">
        <v>107</v>
      </c>
      <c r="C351" s="140" t="s">
        <v>108</v>
      </c>
      <c r="D351" s="140" t="s">
        <v>442</v>
      </c>
      <c r="E351" s="140" t="s">
        <v>1127</v>
      </c>
      <c r="F351" s="144">
        <v>0.14199999999999999</v>
      </c>
    </row>
    <row r="352" spans="2:6" x14ac:dyDescent="0.35">
      <c r="B352" s="140" t="s">
        <v>107</v>
      </c>
      <c r="C352" s="140" t="s">
        <v>108</v>
      </c>
      <c r="D352" s="140" t="s">
        <v>442</v>
      </c>
      <c r="E352" s="140" t="s">
        <v>1128</v>
      </c>
      <c r="F352" s="144">
        <v>0.28399999999999997</v>
      </c>
    </row>
    <row r="353" spans="2:6" x14ac:dyDescent="0.35">
      <c r="B353" s="140" t="s">
        <v>107</v>
      </c>
      <c r="C353" s="140" t="s">
        <v>108</v>
      </c>
      <c r="D353" s="140" t="s">
        <v>442</v>
      </c>
      <c r="E353" s="140" t="s">
        <v>1129</v>
      </c>
      <c r="F353" s="144">
        <v>0.56799999999999995</v>
      </c>
    </row>
    <row r="354" spans="2:6" x14ac:dyDescent="0.35">
      <c r="B354" s="140" t="s">
        <v>107</v>
      </c>
      <c r="C354" s="140" t="s">
        <v>108</v>
      </c>
      <c r="D354" s="140" t="s">
        <v>442</v>
      </c>
      <c r="E354" s="140" t="s">
        <v>1130</v>
      </c>
      <c r="F354" s="144">
        <v>1.1359999999999999</v>
      </c>
    </row>
    <row r="355" spans="2:6" x14ac:dyDescent="0.35">
      <c r="B355" s="140" t="s">
        <v>107</v>
      </c>
      <c r="C355" s="140" t="s">
        <v>108</v>
      </c>
      <c r="D355" s="140" t="s">
        <v>442</v>
      </c>
      <c r="E355" s="140" t="s">
        <v>1131</v>
      </c>
      <c r="F355" s="144">
        <v>1.42</v>
      </c>
    </row>
    <row r="356" spans="2:6" x14ac:dyDescent="0.35">
      <c r="B356" s="140" t="s">
        <v>107</v>
      </c>
      <c r="C356" s="140" t="s">
        <v>108</v>
      </c>
      <c r="D356" s="140" t="s">
        <v>442</v>
      </c>
      <c r="E356" s="140" t="s">
        <v>1132</v>
      </c>
      <c r="F356" s="144">
        <v>2.2719999999999998</v>
      </c>
    </row>
    <row r="357" spans="2:6" x14ac:dyDescent="0.35">
      <c r="B357" s="140" t="s">
        <v>107</v>
      </c>
      <c r="C357" s="140" t="s">
        <v>108</v>
      </c>
      <c r="D357" s="140" t="s">
        <v>442</v>
      </c>
      <c r="E357" s="140" t="s">
        <v>1133</v>
      </c>
      <c r="F357" s="144">
        <v>3.4079999999999999</v>
      </c>
    </row>
    <row r="358" spans="2:6" x14ac:dyDescent="0.35">
      <c r="B358" s="140" t="s">
        <v>107</v>
      </c>
      <c r="C358" s="140" t="s">
        <v>108</v>
      </c>
      <c r="D358" s="140" t="s">
        <v>442</v>
      </c>
      <c r="E358" s="140" t="s">
        <v>1134</v>
      </c>
      <c r="F358" s="144">
        <v>4.5439999999999996</v>
      </c>
    </row>
    <row r="359" spans="2:6" x14ac:dyDescent="0.35">
      <c r="B359" s="140" t="s">
        <v>107</v>
      </c>
      <c r="C359" s="140" t="s">
        <v>108</v>
      </c>
      <c r="D359" s="140" t="s">
        <v>442</v>
      </c>
      <c r="E359" s="140" t="s">
        <v>1135</v>
      </c>
      <c r="F359" s="144">
        <v>6.8159999999999998</v>
      </c>
    </row>
    <row r="360" spans="2:6" x14ac:dyDescent="0.35">
      <c r="B360" s="140" t="s">
        <v>107</v>
      </c>
      <c r="C360" s="140" t="s">
        <v>108</v>
      </c>
      <c r="D360" s="140" t="s">
        <v>442</v>
      </c>
      <c r="E360" s="140" t="s">
        <v>1136</v>
      </c>
      <c r="F360" s="144">
        <v>7.4969999999999999</v>
      </c>
    </row>
    <row r="361" spans="2:6" x14ac:dyDescent="0.35">
      <c r="B361" s="140" t="s">
        <v>107</v>
      </c>
      <c r="C361" s="140" t="s">
        <v>108</v>
      </c>
      <c r="D361" s="140" t="s">
        <v>452</v>
      </c>
      <c r="E361" s="140" t="s">
        <v>1137</v>
      </c>
      <c r="F361" s="144">
        <v>0.13100000000000001</v>
      </c>
    </row>
    <row r="362" spans="2:6" x14ac:dyDescent="0.35">
      <c r="B362" s="140" t="s">
        <v>107</v>
      </c>
      <c r="C362" s="140" t="s">
        <v>108</v>
      </c>
      <c r="D362" s="140" t="s">
        <v>452</v>
      </c>
      <c r="E362" s="140" t="s">
        <v>1138</v>
      </c>
      <c r="F362" s="144">
        <v>0.26300000000000001</v>
      </c>
    </row>
    <row r="363" spans="2:6" x14ac:dyDescent="0.35">
      <c r="B363" s="140" t="s">
        <v>107</v>
      </c>
      <c r="C363" s="140" t="s">
        <v>108</v>
      </c>
      <c r="D363" s="140" t="s">
        <v>452</v>
      </c>
      <c r="E363" s="140" t="s">
        <v>1139</v>
      </c>
      <c r="F363" s="144">
        <v>0.52600000000000002</v>
      </c>
    </row>
    <row r="364" spans="2:6" x14ac:dyDescent="0.35">
      <c r="B364" s="140" t="s">
        <v>107</v>
      </c>
      <c r="C364" s="140" t="s">
        <v>108</v>
      </c>
      <c r="D364" s="140" t="s">
        <v>452</v>
      </c>
      <c r="E364" s="140" t="s">
        <v>1140</v>
      </c>
      <c r="F364" s="144">
        <v>1.052</v>
      </c>
    </row>
    <row r="365" spans="2:6" x14ac:dyDescent="0.35">
      <c r="B365" s="140" t="s">
        <v>107</v>
      </c>
      <c r="C365" s="140" t="s">
        <v>108</v>
      </c>
      <c r="D365" s="140" t="s">
        <v>452</v>
      </c>
      <c r="E365" s="140" t="s">
        <v>1141</v>
      </c>
      <c r="F365" s="144">
        <v>1.3140000000000001</v>
      </c>
    </row>
    <row r="366" spans="2:6" x14ac:dyDescent="0.35">
      <c r="B366" s="140" t="s">
        <v>107</v>
      </c>
      <c r="C366" s="140" t="s">
        <v>108</v>
      </c>
      <c r="D366" s="140" t="s">
        <v>452</v>
      </c>
      <c r="E366" s="140" t="s">
        <v>1142</v>
      </c>
      <c r="F366" s="144">
        <v>2.1030000000000002</v>
      </c>
    </row>
    <row r="367" spans="2:6" x14ac:dyDescent="0.35">
      <c r="B367" s="140" t="s">
        <v>107</v>
      </c>
      <c r="C367" s="140" t="s">
        <v>108</v>
      </c>
      <c r="D367" s="140" t="s">
        <v>452</v>
      </c>
      <c r="E367" s="140" t="s">
        <v>1143</v>
      </c>
      <c r="F367" s="144">
        <v>3.1549999999999998</v>
      </c>
    </row>
    <row r="368" spans="2:6" x14ac:dyDescent="0.35">
      <c r="B368" s="140" t="s">
        <v>107</v>
      </c>
      <c r="C368" s="140" t="s">
        <v>108</v>
      </c>
      <c r="D368" s="140" t="s">
        <v>452</v>
      </c>
      <c r="E368" s="140" t="s">
        <v>1144</v>
      </c>
      <c r="F368" s="144">
        <v>4.2060000000000004</v>
      </c>
    </row>
    <row r="369" spans="2:6" x14ac:dyDescent="0.35">
      <c r="B369" s="140" t="s">
        <v>107</v>
      </c>
      <c r="C369" s="140" t="s">
        <v>108</v>
      </c>
      <c r="D369" s="140" t="s">
        <v>452</v>
      </c>
      <c r="E369" s="140" t="s">
        <v>1145</v>
      </c>
      <c r="F369" s="144">
        <v>6.3090000000000002</v>
      </c>
    </row>
    <row r="370" spans="2:6" x14ac:dyDescent="0.35">
      <c r="B370" s="140" t="s">
        <v>107</v>
      </c>
      <c r="C370" s="140" t="s">
        <v>108</v>
      </c>
      <c r="D370" s="140" t="s">
        <v>452</v>
      </c>
      <c r="E370" s="140" t="s">
        <v>1146</v>
      </c>
      <c r="F370" s="144">
        <v>6.9409999999999998</v>
      </c>
    </row>
    <row r="371" spans="2:6" x14ac:dyDescent="0.35">
      <c r="B371" s="140" t="s">
        <v>107</v>
      </c>
      <c r="C371" s="140" t="s">
        <v>267</v>
      </c>
      <c r="D371" s="140" t="s">
        <v>462</v>
      </c>
      <c r="E371" s="140" t="s">
        <v>1147</v>
      </c>
      <c r="F371" s="144">
        <v>0.14599999999999999</v>
      </c>
    </row>
    <row r="372" spans="2:6" x14ac:dyDescent="0.35">
      <c r="B372" s="140" t="s">
        <v>107</v>
      </c>
      <c r="C372" s="140" t="s">
        <v>267</v>
      </c>
      <c r="D372" s="140" t="s">
        <v>462</v>
      </c>
      <c r="E372" s="140" t="s">
        <v>1148</v>
      </c>
      <c r="F372" s="144">
        <v>0.29199999999999998</v>
      </c>
    </row>
    <row r="373" spans="2:6" x14ac:dyDescent="0.35">
      <c r="B373" s="140" t="s">
        <v>107</v>
      </c>
      <c r="C373" s="140" t="s">
        <v>267</v>
      </c>
      <c r="D373" s="140" t="s">
        <v>462</v>
      </c>
      <c r="E373" s="140" t="s">
        <v>1149</v>
      </c>
      <c r="F373" s="144">
        <v>0.58299999999999996</v>
      </c>
    </row>
    <row r="374" spans="2:6" x14ac:dyDescent="0.35">
      <c r="B374" s="140" t="s">
        <v>107</v>
      </c>
      <c r="C374" s="140" t="s">
        <v>267</v>
      </c>
      <c r="D374" s="140" t="s">
        <v>462</v>
      </c>
      <c r="E374" s="140" t="s">
        <v>1150</v>
      </c>
      <c r="F374" s="144">
        <v>1.167</v>
      </c>
    </row>
    <row r="375" spans="2:6" x14ac:dyDescent="0.35">
      <c r="B375" s="140" t="s">
        <v>107</v>
      </c>
      <c r="C375" s="140" t="s">
        <v>267</v>
      </c>
      <c r="D375" s="140" t="s">
        <v>462</v>
      </c>
      <c r="E375" s="140" t="s">
        <v>1151</v>
      </c>
      <c r="F375" s="144">
        <v>2.3330000000000002</v>
      </c>
    </row>
    <row r="376" spans="2:6" x14ac:dyDescent="0.35">
      <c r="B376" s="140" t="s">
        <v>107</v>
      </c>
      <c r="C376" s="140" t="s">
        <v>267</v>
      </c>
      <c r="D376" s="140" t="s">
        <v>462</v>
      </c>
      <c r="E376" s="140" t="s">
        <v>1152</v>
      </c>
      <c r="F376" s="144">
        <v>3.5</v>
      </c>
    </row>
    <row r="377" spans="2:6" x14ac:dyDescent="0.35">
      <c r="B377" s="140" t="s">
        <v>107</v>
      </c>
      <c r="C377" s="140" t="s">
        <v>267</v>
      </c>
      <c r="D377" s="140" t="s">
        <v>462</v>
      </c>
      <c r="E377" s="140" t="s">
        <v>1153</v>
      </c>
      <c r="F377" s="144">
        <v>4.6669999999999998</v>
      </c>
    </row>
    <row r="378" spans="2:6" x14ac:dyDescent="0.35">
      <c r="B378" s="140" t="s">
        <v>107</v>
      </c>
      <c r="C378" s="140" t="s">
        <v>357</v>
      </c>
      <c r="D378" s="140" t="s">
        <v>463</v>
      </c>
      <c r="E378" s="140" t="s">
        <v>1154</v>
      </c>
      <c r="F378" s="144">
        <v>0.16600000000000001</v>
      </c>
    </row>
    <row r="379" spans="2:6" x14ac:dyDescent="0.35">
      <c r="B379" s="140" t="s">
        <v>107</v>
      </c>
      <c r="C379" s="140" t="s">
        <v>357</v>
      </c>
      <c r="D379" s="140" t="s">
        <v>463</v>
      </c>
      <c r="E379" s="140" t="s">
        <v>1155</v>
      </c>
      <c r="F379" s="144">
        <v>0.33200000000000002</v>
      </c>
    </row>
    <row r="380" spans="2:6" x14ac:dyDescent="0.35">
      <c r="B380" s="140" t="s">
        <v>107</v>
      </c>
      <c r="C380" s="140" t="s">
        <v>357</v>
      </c>
      <c r="D380" s="140" t="s">
        <v>463</v>
      </c>
      <c r="E380" s="140" t="s">
        <v>1156</v>
      </c>
      <c r="F380" s="144">
        <v>0.66400000000000003</v>
      </c>
    </row>
    <row r="381" spans="2:6" x14ac:dyDescent="0.35">
      <c r="B381" s="140" t="s">
        <v>107</v>
      </c>
      <c r="C381" s="140" t="s">
        <v>357</v>
      </c>
      <c r="D381" s="140" t="s">
        <v>463</v>
      </c>
      <c r="E381" s="140" t="s">
        <v>1157</v>
      </c>
      <c r="F381" s="144">
        <v>1.3280000000000001</v>
      </c>
    </row>
    <row r="382" spans="2:6" x14ac:dyDescent="0.35">
      <c r="B382" s="140" t="s">
        <v>107</v>
      </c>
      <c r="C382" s="140" t="s">
        <v>357</v>
      </c>
      <c r="D382" s="140" t="s">
        <v>463</v>
      </c>
      <c r="E382" s="140" t="s">
        <v>1158</v>
      </c>
      <c r="F382" s="144">
        <v>1.66</v>
      </c>
    </row>
    <row r="383" spans="2:6" x14ac:dyDescent="0.35">
      <c r="B383" s="140" t="s">
        <v>107</v>
      </c>
      <c r="C383" s="140" t="s">
        <v>357</v>
      </c>
      <c r="D383" s="140" t="s">
        <v>463</v>
      </c>
      <c r="E383" s="140" t="s">
        <v>1159</v>
      </c>
      <c r="F383" s="144">
        <v>2.6560000000000001</v>
      </c>
    </row>
    <row r="384" spans="2:6" x14ac:dyDescent="0.35">
      <c r="B384" s="140" t="s">
        <v>107</v>
      </c>
      <c r="C384" s="140" t="s">
        <v>357</v>
      </c>
      <c r="D384" s="140" t="s">
        <v>463</v>
      </c>
      <c r="E384" s="140" t="s">
        <v>1160</v>
      </c>
      <c r="F384" s="144">
        <v>3.984</v>
      </c>
    </row>
    <row r="385" spans="2:6" x14ac:dyDescent="0.35">
      <c r="B385" s="140" t="s">
        <v>107</v>
      </c>
      <c r="C385" s="140" t="s">
        <v>357</v>
      </c>
      <c r="D385" s="140" t="s">
        <v>463</v>
      </c>
      <c r="E385" s="140" t="s">
        <v>1161</v>
      </c>
      <c r="F385" s="144">
        <v>5.3120000000000003</v>
      </c>
    </row>
    <row r="386" spans="2:6" x14ac:dyDescent="0.35">
      <c r="B386" s="140" t="s">
        <v>107</v>
      </c>
      <c r="C386" s="140" t="s">
        <v>357</v>
      </c>
      <c r="D386" s="140" t="s">
        <v>472</v>
      </c>
      <c r="E386" s="140" t="s">
        <v>1162</v>
      </c>
      <c r="F386" s="144">
        <v>0.16600000000000001</v>
      </c>
    </row>
    <row r="387" spans="2:6" x14ac:dyDescent="0.35">
      <c r="B387" s="140" t="s">
        <v>107</v>
      </c>
      <c r="C387" s="140" t="s">
        <v>357</v>
      </c>
      <c r="D387" s="140" t="s">
        <v>472</v>
      </c>
      <c r="E387" s="140" t="s">
        <v>1163</v>
      </c>
      <c r="F387" s="144">
        <v>0.33200000000000002</v>
      </c>
    </row>
    <row r="388" spans="2:6" x14ac:dyDescent="0.35">
      <c r="B388" s="140" t="s">
        <v>107</v>
      </c>
      <c r="C388" s="140" t="s">
        <v>357</v>
      </c>
      <c r="D388" s="140" t="s">
        <v>472</v>
      </c>
      <c r="E388" s="140" t="s">
        <v>1164</v>
      </c>
      <c r="F388" s="144">
        <v>0.33200000000000002</v>
      </c>
    </row>
    <row r="389" spans="2:6" x14ac:dyDescent="0.35">
      <c r="B389" s="140" t="s">
        <v>107</v>
      </c>
      <c r="C389" s="140" t="s">
        <v>357</v>
      </c>
      <c r="D389" s="140" t="s">
        <v>472</v>
      </c>
      <c r="E389" s="140" t="s">
        <v>1165</v>
      </c>
      <c r="F389" s="144">
        <v>0.66400000000000003</v>
      </c>
    </row>
    <row r="390" spans="2:6" x14ac:dyDescent="0.35">
      <c r="B390" s="140" t="s">
        <v>107</v>
      </c>
      <c r="C390" s="140" t="s">
        <v>357</v>
      </c>
      <c r="D390" s="140" t="s">
        <v>472</v>
      </c>
      <c r="E390" s="140" t="s">
        <v>1166</v>
      </c>
      <c r="F390" s="144">
        <v>0.66400000000000003</v>
      </c>
    </row>
    <row r="391" spans="2:6" x14ac:dyDescent="0.35">
      <c r="B391" s="140" t="s">
        <v>107</v>
      </c>
      <c r="C391" s="140" t="s">
        <v>357</v>
      </c>
      <c r="D391" s="140" t="s">
        <v>472</v>
      </c>
      <c r="E391" s="140" t="s">
        <v>1167</v>
      </c>
      <c r="F391" s="144">
        <v>0.66400000000000003</v>
      </c>
    </row>
    <row r="392" spans="2:6" x14ac:dyDescent="0.35">
      <c r="B392" s="140" t="s">
        <v>107</v>
      </c>
      <c r="C392" s="140" t="s">
        <v>357</v>
      </c>
      <c r="D392" s="140" t="s">
        <v>472</v>
      </c>
      <c r="E392" s="140" t="s">
        <v>1168</v>
      </c>
      <c r="F392" s="144">
        <v>1.3280000000000001</v>
      </c>
    </row>
    <row r="393" spans="2:6" x14ac:dyDescent="0.35">
      <c r="B393" s="140" t="s">
        <v>107</v>
      </c>
      <c r="C393" s="140" t="s">
        <v>357</v>
      </c>
      <c r="D393" s="140" t="s">
        <v>472</v>
      </c>
      <c r="E393" s="140" t="s">
        <v>1169</v>
      </c>
      <c r="F393" s="144">
        <v>1.3280000000000001</v>
      </c>
    </row>
    <row r="394" spans="2:6" x14ac:dyDescent="0.35">
      <c r="B394" s="140" t="s">
        <v>107</v>
      </c>
      <c r="C394" s="140" t="s">
        <v>357</v>
      </c>
      <c r="D394" s="140" t="s">
        <v>472</v>
      </c>
      <c r="E394" s="140" t="s">
        <v>1170</v>
      </c>
      <c r="F394" s="144">
        <v>1.3280000000000001</v>
      </c>
    </row>
    <row r="395" spans="2:6" x14ac:dyDescent="0.35">
      <c r="B395" s="140" t="s">
        <v>107</v>
      </c>
      <c r="C395" s="140" t="s">
        <v>357</v>
      </c>
      <c r="D395" s="140" t="s">
        <v>472</v>
      </c>
      <c r="E395" s="140" t="s">
        <v>1171</v>
      </c>
      <c r="F395" s="144">
        <v>1.66</v>
      </c>
    </row>
    <row r="396" spans="2:6" x14ac:dyDescent="0.35">
      <c r="B396" s="140" t="s">
        <v>107</v>
      </c>
      <c r="C396" s="140" t="s">
        <v>357</v>
      </c>
      <c r="D396" s="140" t="s">
        <v>472</v>
      </c>
      <c r="E396" s="140" t="s">
        <v>1172</v>
      </c>
      <c r="F396" s="144">
        <v>2.6560000000000001</v>
      </c>
    </row>
    <row r="397" spans="2:6" x14ac:dyDescent="0.35">
      <c r="B397" s="140" t="s">
        <v>107</v>
      </c>
      <c r="C397" s="140" t="s">
        <v>357</v>
      </c>
      <c r="D397" s="140" t="s">
        <v>472</v>
      </c>
      <c r="E397" s="140" t="s">
        <v>1173</v>
      </c>
      <c r="F397" s="144">
        <v>2.6560000000000001</v>
      </c>
    </row>
    <row r="398" spans="2:6" x14ac:dyDescent="0.35">
      <c r="B398" s="140" t="s">
        <v>107</v>
      </c>
      <c r="C398" s="140" t="s">
        <v>357</v>
      </c>
      <c r="D398" s="140" t="s">
        <v>472</v>
      </c>
      <c r="E398" s="140" t="s">
        <v>1174</v>
      </c>
      <c r="F398" s="144">
        <v>2.6560000000000001</v>
      </c>
    </row>
    <row r="399" spans="2:6" x14ac:dyDescent="0.35">
      <c r="B399" s="140" t="s">
        <v>107</v>
      </c>
      <c r="C399" s="140" t="s">
        <v>357</v>
      </c>
      <c r="D399" s="140" t="s">
        <v>472</v>
      </c>
      <c r="E399" s="140" t="s">
        <v>1175</v>
      </c>
      <c r="F399" s="144">
        <v>3.984</v>
      </c>
    </row>
    <row r="400" spans="2:6" x14ac:dyDescent="0.35">
      <c r="B400" s="140" t="s">
        <v>107</v>
      </c>
      <c r="C400" s="140" t="s">
        <v>357</v>
      </c>
      <c r="D400" s="140" t="s">
        <v>472</v>
      </c>
      <c r="E400" s="140" t="s">
        <v>1176</v>
      </c>
      <c r="F400" s="144">
        <v>5.3120000000000003</v>
      </c>
    </row>
    <row r="401" spans="2:6" x14ac:dyDescent="0.35">
      <c r="B401" s="140" t="s">
        <v>107</v>
      </c>
      <c r="C401" s="140" t="s">
        <v>357</v>
      </c>
      <c r="D401" s="140" t="s">
        <v>472</v>
      </c>
      <c r="E401" s="140" t="s">
        <v>1177</v>
      </c>
      <c r="F401" s="144">
        <v>5.3120000000000003</v>
      </c>
    </row>
    <row r="402" spans="2:6" x14ac:dyDescent="0.35">
      <c r="B402" s="140" t="s">
        <v>107</v>
      </c>
      <c r="C402" s="140" t="s">
        <v>357</v>
      </c>
      <c r="D402" s="140" t="s">
        <v>472</v>
      </c>
      <c r="E402" s="140" t="s">
        <v>1178</v>
      </c>
      <c r="F402" s="144">
        <v>5.3120000000000003</v>
      </c>
    </row>
    <row r="403" spans="2:6" x14ac:dyDescent="0.35">
      <c r="B403" s="140" t="s">
        <v>107</v>
      </c>
      <c r="C403" s="140" t="s">
        <v>357</v>
      </c>
      <c r="D403" s="140" t="s">
        <v>472</v>
      </c>
      <c r="E403" s="140" t="s">
        <v>1179</v>
      </c>
      <c r="F403" s="144">
        <v>6.6390000000000002</v>
      </c>
    </row>
    <row r="404" spans="2:6" x14ac:dyDescent="0.35">
      <c r="B404" s="140" t="s">
        <v>107</v>
      </c>
      <c r="C404" s="140" t="s">
        <v>357</v>
      </c>
      <c r="D404" s="140" t="s">
        <v>490</v>
      </c>
      <c r="E404" s="140" t="s">
        <v>1180</v>
      </c>
      <c r="F404" s="144">
        <v>0.16600000000000001</v>
      </c>
    </row>
    <row r="405" spans="2:6" x14ac:dyDescent="0.35">
      <c r="B405" s="140" t="s">
        <v>107</v>
      </c>
      <c r="C405" s="140" t="s">
        <v>357</v>
      </c>
      <c r="D405" s="140" t="s">
        <v>490</v>
      </c>
      <c r="E405" s="140" t="s">
        <v>1181</v>
      </c>
      <c r="F405" s="144">
        <v>0.33200000000000002</v>
      </c>
    </row>
    <row r="406" spans="2:6" x14ac:dyDescent="0.35">
      <c r="B406" s="140" t="s">
        <v>107</v>
      </c>
      <c r="C406" s="140" t="s">
        <v>357</v>
      </c>
      <c r="D406" s="140" t="s">
        <v>490</v>
      </c>
      <c r="E406" s="140" t="s">
        <v>1182</v>
      </c>
      <c r="F406" s="144">
        <v>0.33200000000000002</v>
      </c>
    </row>
    <row r="407" spans="2:6" x14ac:dyDescent="0.35">
      <c r="B407" s="140" t="s">
        <v>107</v>
      </c>
      <c r="C407" s="140" t="s">
        <v>357</v>
      </c>
      <c r="D407" s="140" t="s">
        <v>490</v>
      </c>
      <c r="E407" s="140" t="s">
        <v>1183</v>
      </c>
      <c r="F407" s="144">
        <v>0.66400000000000003</v>
      </c>
    </row>
    <row r="408" spans="2:6" x14ac:dyDescent="0.35">
      <c r="B408" s="140" t="s">
        <v>107</v>
      </c>
      <c r="C408" s="140" t="s">
        <v>357</v>
      </c>
      <c r="D408" s="140" t="s">
        <v>490</v>
      </c>
      <c r="E408" s="140" t="s">
        <v>1184</v>
      </c>
      <c r="F408" s="144">
        <v>0.66400000000000003</v>
      </c>
    </row>
    <row r="409" spans="2:6" x14ac:dyDescent="0.35">
      <c r="B409" s="140" t="s">
        <v>107</v>
      </c>
      <c r="C409" s="140" t="s">
        <v>357</v>
      </c>
      <c r="D409" s="140" t="s">
        <v>490</v>
      </c>
      <c r="E409" s="140" t="s">
        <v>1185</v>
      </c>
      <c r="F409" s="144">
        <v>0.66400000000000003</v>
      </c>
    </row>
    <row r="410" spans="2:6" x14ac:dyDescent="0.35">
      <c r="B410" s="140" t="s">
        <v>107</v>
      </c>
      <c r="C410" s="140" t="s">
        <v>357</v>
      </c>
      <c r="D410" s="140" t="s">
        <v>490</v>
      </c>
      <c r="E410" s="140" t="s">
        <v>1186</v>
      </c>
      <c r="F410" s="144">
        <v>1.3280000000000001</v>
      </c>
    </row>
    <row r="411" spans="2:6" x14ac:dyDescent="0.35">
      <c r="B411" s="140" t="s">
        <v>107</v>
      </c>
      <c r="C411" s="140" t="s">
        <v>357</v>
      </c>
      <c r="D411" s="140" t="s">
        <v>490</v>
      </c>
      <c r="E411" s="140" t="s">
        <v>1187</v>
      </c>
      <c r="F411" s="144">
        <v>1.3280000000000001</v>
      </c>
    </row>
    <row r="412" spans="2:6" x14ac:dyDescent="0.35">
      <c r="B412" s="140" t="s">
        <v>107</v>
      </c>
      <c r="C412" s="140" t="s">
        <v>357</v>
      </c>
      <c r="D412" s="140" t="s">
        <v>490</v>
      </c>
      <c r="E412" s="140" t="s">
        <v>1188</v>
      </c>
      <c r="F412" s="144">
        <v>1.3280000000000001</v>
      </c>
    </row>
    <row r="413" spans="2:6" x14ac:dyDescent="0.35">
      <c r="B413" s="140" t="s">
        <v>107</v>
      </c>
      <c r="C413" s="140" t="s">
        <v>357</v>
      </c>
      <c r="D413" s="140" t="s">
        <v>490</v>
      </c>
      <c r="E413" s="140" t="s">
        <v>1189</v>
      </c>
      <c r="F413" s="144">
        <v>1.66</v>
      </c>
    </row>
    <row r="414" spans="2:6" x14ac:dyDescent="0.35">
      <c r="B414" s="140" t="s">
        <v>107</v>
      </c>
      <c r="C414" s="140" t="s">
        <v>357</v>
      </c>
      <c r="D414" s="140" t="s">
        <v>490</v>
      </c>
      <c r="E414" s="140" t="s">
        <v>1190</v>
      </c>
      <c r="F414" s="144">
        <v>2.6560000000000001</v>
      </c>
    </row>
    <row r="415" spans="2:6" x14ac:dyDescent="0.35">
      <c r="B415" s="140" t="s">
        <v>107</v>
      </c>
      <c r="C415" s="140" t="s">
        <v>357</v>
      </c>
      <c r="D415" s="140" t="s">
        <v>490</v>
      </c>
      <c r="E415" s="140" t="s">
        <v>1191</v>
      </c>
      <c r="F415" s="144">
        <v>2.6560000000000001</v>
      </c>
    </row>
    <row r="416" spans="2:6" x14ac:dyDescent="0.35">
      <c r="B416" s="140" t="s">
        <v>107</v>
      </c>
      <c r="C416" s="140" t="s">
        <v>357</v>
      </c>
      <c r="D416" s="140" t="s">
        <v>490</v>
      </c>
      <c r="E416" s="140" t="s">
        <v>1192</v>
      </c>
      <c r="F416" s="144">
        <v>2.6560000000000001</v>
      </c>
    </row>
    <row r="417" spans="2:6" x14ac:dyDescent="0.35">
      <c r="B417" s="140" t="s">
        <v>107</v>
      </c>
      <c r="C417" s="140" t="s">
        <v>357</v>
      </c>
      <c r="D417" s="140" t="s">
        <v>490</v>
      </c>
      <c r="E417" s="140" t="s">
        <v>1193</v>
      </c>
      <c r="F417" s="144">
        <v>3.984</v>
      </c>
    </row>
    <row r="418" spans="2:6" x14ac:dyDescent="0.35">
      <c r="B418" s="140" t="s">
        <v>107</v>
      </c>
      <c r="C418" s="140" t="s">
        <v>357</v>
      </c>
      <c r="D418" s="140" t="s">
        <v>490</v>
      </c>
      <c r="E418" s="140" t="s">
        <v>1194</v>
      </c>
      <c r="F418" s="144">
        <v>5.3120000000000003</v>
      </c>
    </row>
    <row r="419" spans="2:6" x14ac:dyDescent="0.35">
      <c r="B419" s="140" t="s">
        <v>107</v>
      </c>
      <c r="C419" s="140" t="s">
        <v>357</v>
      </c>
      <c r="D419" s="140" t="s">
        <v>490</v>
      </c>
      <c r="E419" s="140" t="s">
        <v>1195</v>
      </c>
      <c r="F419" s="144">
        <v>5.3120000000000003</v>
      </c>
    </row>
    <row r="420" spans="2:6" x14ac:dyDescent="0.35">
      <c r="B420" s="140" t="s">
        <v>107</v>
      </c>
      <c r="C420" s="140" t="s">
        <v>357</v>
      </c>
      <c r="D420" s="140" t="s">
        <v>490</v>
      </c>
      <c r="E420" s="140" t="s">
        <v>1196</v>
      </c>
      <c r="F420" s="144">
        <v>5.3120000000000003</v>
      </c>
    </row>
    <row r="421" spans="2:6" x14ac:dyDescent="0.35">
      <c r="B421" s="140" t="s">
        <v>107</v>
      </c>
      <c r="C421" s="140" t="s">
        <v>357</v>
      </c>
      <c r="D421" s="140" t="s">
        <v>490</v>
      </c>
      <c r="E421" s="140" t="s">
        <v>1197</v>
      </c>
      <c r="F421" s="144">
        <v>7.9669999999999996</v>
      </c>
    </row>
    <row r="422" spans="2:6" x14ac:dyDescent="0.35">
      <c r="B422" s="140" t="s">
        <v>107</v>
      </c>
      <c r="C422" s="140" t="s">
        <v>357</v>
      </c>
      <c r="D422" s="140" t="s">
        <v>490</v>
      </c>
      <c r="E422" s="140" t="s">
        <v>1198</v>
      </c>
      <c r="F422" s="144">
        <v>7.9669999999999996</v>
      </c>
    </row>
    <row r="423" spans="2:6" x14ac:dyDescent="0.35">
      <c r="B423" s="140" t="s">
        <v>107</v>
      </c>
      <c r="C423" s="140" t="s">
        <v>357</v>
      </c>
      <c r="D423" s="140" t="s">
        <v>490</v>
      </c>
      <c r="E423" s="140" t="s">
        <v>1199</v>
      </c>
      <c r="F423" s="144">
        <v>7.9669999999999996</v>
      </c>
    </row>
    <row r="424" spans="2:6" x14ac:dyDescent="0.35">
      <c r="B424" s="140" t="s">
        <v>107</v>
      </c>
      <c r="C424" s="140" t="s">
        <v>357</v>
      </c>
      <c r="D424" s="140" t="s">
        <v>490</v>
      </c>
      <c r="E424" s="140" t="s">
        <v>1200</v>
      </c>
      <c r="F424" s="144">
        <v>9.4949999999999992</v>
      </c>
    </row>
    <row r="425" spans="2:6" x14ac:dyDescent="0.35">
      <c r="B425" s="140" t="s">
        <v>107</v>
      </c>
      <c r="C425" s="140" t="s">
        <v>357</v>
      </c>
      <c r="D425" s="140" t="s">
        <v>509</v>
      </c>
      <c r="E425" s="140" t="s">
        <v>1201</v>
      </c>
      <c r="F425" s="144">
        <v>0.16600000000000001</v>
      </c>
    </row>
    <row r="426" spans="2:6" x14ac:dyDescent="0.35">
      <c r="B426" s="140" t="s">
        <v>107</v>
      </c>
      <c r="C426" s="140" t="s">
        <v>357</v>
      </c>
      <c r="D426" s="140" t="s">
        <v>509</v>
      </c>
      <c r="E426" s="140" t="s">
        <v>1202</v>
      </c>
      <c r="F426" s="144">
        <v>0.33200000000000002</v>
      </c>
    </row>
    <row r="427" spans="2:6" x14ac:dyDescent="0.35">
      <c r="B427" s="140" t="s">
        <v>107</v>
      </c>
      <c r="C427" s="140" t="s">
        <v>357</v>
      </c>
      <c r="D427" s="140" t="s">
        <v>509</v>
      </c>
      <c r="E427" s="140" t="s">
        <v>1203</v>
      </c>
      <c r="F427" s="144">
        <v>0.66400000000000003</v>
      </c>
    </row>
    <row r="428" spans="2:6" x14ac:dyDescent="0.35">
      <c r="B428" s="140" t="s">
        <v>107</v>
      </c>
      <c r="C428" s="140" t="s">
        <v>357</v>
      </c>
      <c r="D428" s="140" t="s">
        <v>509</v>
      </c>
      <c r="E428" s="140" t="s">
        <v>1204</v>
      </c>
      <c r="F428" s="144">
        <v>1.3280000000000001</v>
      </c>
    </row>
    <row r="429" spans="2:6" x14ac:dyDescent="0.35">
      <c r="B429" s="140" t="s">
        <v>107</v>
      </c>
      <c r="C429" s="140" t="s">
        <v>357</v>
      </c>
      <c r="D429" s="140" t="s">
        <v>509</v>
      </c>
      <c r="E429" s="140" t="s">
        <v>1205</v>
      </c>
      <c r="F429" s="144">
        <v>1.66</v>
      </c>
    </row>
    <row r="430" spans="2:6" x14ac:dyDescent="0.35">
      <c r="B430" s="140" t="s">
        <v>107</v>
      </c>
      <c r="C430" s="140" t="s">
        <v>357</v>
      </c>
      <c r="D430" s="140" t="s">
        <v>509</v>
      </c>
      <c r="E430" s="140" t="s">
        <v>1206</v>
      </c>
      <c r="F430" s="144">
        <v>2.6560000000000001</v>
      </c>
    </row>
    <row r="431" spans="2:6" x14ac:dyDescent="0.35">
      <c r="B431" s="140" t="s">
        <v>107</v>
      </c>
      <c r="C431" s="140" t="s">
        <v>357</v>
      </c>
      <c r="D431" s="140" t="s">
        <v>509</v>
      </c>
      <c r="E431" s="140" t="s">
        <v>1207</v>
      </c>
      <c r="F431" s="144">
        <v>3.984</v>
      </c>
    </row>
    <row r="432" spans="2:6" x14ac:dyDescent="0.35">
      <c r="B432" s="140" t="s">
        <v>107</v>
      </c>
      <c r="C432" s="140" t="s">
        <v>357</v>
      </c>
      <c r="D432" s="140" t="s">
        <v>509</v>
      </c>
      <c r="E432" s="140" t="s">
        <v>1208</v>
      </c>
      <c r="F432" s="144">
        <v>5.3120000000000003</v>
      </c>
    </row>
    <row r="433" spans="2:6" x14ac:dyDescent="0.35">
      <c r="B433" s="140" t="s">
        <v>107</v>
      </c>
      <c r="C433" s="140" t="s">
        <v>357</v>
      </c>
      <c r="D433" s="140" t="s">
        <v>509</v>
      </c>
      <c r="E433" s="140" t="s">
        <v>1209</v>
      </c>
      <c r="F433" s="144">
        <v>7.9669999999999996</v>
      </c>
    </row>
    <row r="434" spans="2:6" x14ac:dyDescent="0.35">
      <c r="B434" s="140" t="s">
        <v>107</v>
      </c>
      <c r="C434" s="140" t="s">
        <v>357</v>
      </c>
      <c r="D434" s="140" t="s">
        <v>509</v>
      </c>
      <c r="E434" s="140" t="s">
        <v>1210</v>
      </c>
      <c r="F434" s="144">
        <v>9.4949999999999992</v>
      </c>
    </row>
    <row r="435" spans="2:6" x14ac:dyDescent="0.35">
      <c r="B435" s="140" t="s">
        <v>107</v>
      </c>
      <c r="C435" s="140" t="s">
        <v>357</v>
      </c>
      <c r="D435" s="140" t="s">
        <v>520</v>
      </c>
      <c r="E435" s="140" t="s">
        <v>1211</v>
      </c>
      <c r="F435" s="144">
        <v>0.11700000000000001</v>
      </c>
    </row>
    <row r="436" spans="2:6" x14ac:dyDescent="0.35">
      <c r="B436" s="140" t="s">
        <v>107</v>
      </c>
      <c r="C436" s="140" t="s">
        <v>357</v>
      </c>
      <c r="D436" s="140" t="s">
        <v>520</v>
      </c>
      <c r="E436" s="140" t="s">
        <v>1212</v>
      </c>
      <c r="F436" s="144">
        <v>0.23300000000000001</v>
      </c>
    </row>
    <row r="437" spans="2:6" x14ac:dyDescent="0.35">
      <c r="B437" s="140" t="s">
        <v>107</v>
      </c>
      <c r="C437" s="140" t="s">
        <v>357</v>
      </c>
      <c r="D437" s="140" t="s">
        <v>520</v>
      </c>
      <c r="E437" s="140" t="s">
        <v>1213</v>
      </c>
      <c r="F437" s="144">
        <v>0.46600000000000003</v>
      </c>
    </row>
    <row r="438" spans="2:6" x14ac:dyDescent="0.35">
      <c r="B438" s="140" t="s">
        <v>107</v>
      </c>
      <c r="C438" s="140" t="s">
        <v>357</v>
      </c>
      <c r="D438" s="140" t="s">
        <v>520</v>
      </c>
      <c r="E438" s="140" t="s">
        <v>1214</v>
      </c>
      <c r="F438" s="144">
        <v>0.93400000000000005</v>
      </c>
    </row>
    <row r="439" spans="2:6" x14ac:dyDescent="0.35">
      <c r="B439" s="140" t="s">
        <v>107</v>
      </c>
      <c r="C439" s="140" t="s">
        <v>357</v>
      </c>
      <c r="D439" s="140" t="s">
        <v>520</v>
      </c>
      <c r="E439" s="140" t="s">
        <v>1215</v>
      </c>
      <c r="F439" s="144">
        <v>1.167</v>
      </c>
    </row>
    <row r="440" spans="2:6" x14ac:dyDescent="0.35">
      <c r="B440" s="140" t="s">
        <v>107</v>
      </c>
      <c r="C440" s="140" t="s">
        <v>357</v>
      </c>
      <c r="D440" s="140" t="s">
        <v>520</v>
      </c>
      <c r="E440" s="140" t="s">
        <v>1216</v>
      </c>
      <c r="F440" s="144">
        <v>1.867</v>
      </c>
    </row>
    <row r="441" spans="2:6" x14ac:dyDescent="0.35">
      <c r="B441" s="140" t="s">
        <v>107</v>
      </c>
      <c r="C441" s="140" t="s">
        <v>357</v>
      </c>
      <c r="D441" s="140" t="s">
        <v>521</v>
      </c>
      <c r="E441" s="140" t="s">
        <v>1217</v>
      </c>
      <c r="F441" s="144">
        <v>0.154</v>
      </c>
    </row>
    <row r="442" spans="2:6" x14ac:dyDescent="0.35">
      <c r="B442" s="140" t="s">
        <v>107</v>
      </c>
      <c r="C442" s="140" t="s">
        <v>357</v>
      </c>
      <c r="D442" s="140" t="s">
        <v>521</v>
      </c>
      <c r="E442" s="140" t="s">
        <v>1218</v>
      </c>
      <c r="F442" s="144">
        <v>0.307</v>
      </c>
    </row>
    <row r="443" spans="2:6" x14ac:dyDescent="0.35">
      <c r="B443" s="140" t="s">
        <v>107</v>
      </c>
      <c r="C443" s="140" t="s">
        <v>357</v>
      </c>
      <c r="D443" s="140" t="s">
        <v>521</v>
      </c>
      <c r="E443" s="140" t="s">
        <v>1219</v>
      </c>
      <c r="F443" s="144">
        <v>0.307</v>
      </c>
    </row>
    <row r="444" spans="2:6" x14ac:dyDescent="0.35">
      <c r="B444" s="140" t="s">
        <v>107</v>
      </c>
      <c r="C444" s="140" t="s">
        <v>357</v>
      </c>
      <c r="D444" s="140" t="s">
        <v>521</v>
      </c>
      <c r="E444" s="140" t="s">
        <v>1220</v>
      </c>
      <c r="F444" s="144">
        <v>0.61399999999999999</v>
      </c>
    </row>
    <row r="445" spans="2:6" x14ac:dyDescent="0.35">
      <c r="B445" s="140" t="s">
        <v>107</v>
      </c>
      <c r="C445" s="140" t="s">
        <v>357</v>
      </c>
      <c r="D445" s="140" t="s">
        <v>521</v>
      </c>
      <c r="E445" s="140" t="s">
        <v>1221</v>
      </c>
      <c r="F445" s="144">
        <v>0.61399999999999999</v>
      </c>
    </row>
    <row r="446" spans="2:6" x14ac:dyDescent="0.35">
      <c r="B446" s="140" t="s">
        <v>107</v>
      </c>
      <c r="C446" s="140" t="s">
        <v>357</v>
      </c>
      <c r="D446" s="140" t="s">
        <v>521</v>
      </c>
      <c r="E446" s="140" t="s">
        <v>1222</v>
      </c>
      <c r="F446" s="144">
        <v>0.61399999999999999</v>
      </c>
    </row>
    <row r="447" spans="2:6" x14ac:dyDescent="0.35">
      <c r="B447" s="140" t="s">
        <v>107</v>
      </c>
      <c r="C447" s="140" t="s">
        <v>357</v>
      </c>
      <c r="D447" s="140" t="s">
        <v>521</v>
      </c>
      <c r="E447" s="140" t="s">
        <v>1223</v>
      </c>
      <c r="F447" s="144">
        <v>1.228</v>
      </c>
    </row>
    <row r="448" spans="2:6" x14ac:dyDescent="0.35">
      <c r="B448" s="140" t="s">
        <v>107</v>
      </c>
      <c r="C448" s="140" t="s">
        <v>357</v>
      </c>
      <c r="D448" s="140" t="s">
        <v>521</v>
      </c>
      <c r="E448" s="140" t="s">
        <v>1224</v>
      </c>
      <c r="F448" s="144">
        <v>1.228</v>
      </c>
    </row>
    <row r="449" spans="2:6" x14ac:dyDescent="0.35">
      <c r="B449" s="140" t="s">
        <v>107</v>
      </c>
      <c r="C449" s="140" t="s">
        <v>357</v>
      </c>
      <c r="D449" s="140" t="s">
        <v>521</v>
      </c>
      <c r="E449" s="140" t="s">
        <v>1225</v>
      </c>
      <c r="F449" s="144">
        <v>1.228</v>
      </c>
    </row>
    <row r="450" spans="2:6" x14ac:dyDescent="0.35">
      <c r="B450" s="140" t="s">
        <v>107</v>
      </c>
      <c r="C450" s="140" t="s">
        <v>357</v>
      </c>
      <c r="D450" s="140" t="s">
        <v>521</v>
      </c>
      <c r="E450" s="140" t="s">
        <v>1226</v>
      </c>
      <c r="F450" s="144">
        <v>1.5349999999999999</v>
      </c>
    </row>
    <row r="451" spans="2:6" x14ac:dyDescent="0.35">
      <c r="B451" s="140" t="s">
        <v>107</v>
      </c>
      <c r="C451" s="140" t="s">
        <v>357</v>
      </c>
      <c r="D451" s="140" t="s">
        <v>521</v>
      </c>
      <c r="E451" s="140" t="s">
        <v>1227</v>
      </c>
      <c r="F451" s="144">
        <v>2.456</v>
      </c>
    </row>
    <row r="452" spans="2:6" x14ac:dyDescent="0.35">
      <c r="B452" s="140" t="s">
        <v>107</v>
      </c>
      <c r="C452" s="140" t="s">
        <v>357</v>
      </c>
      <c r="D452" s="140" t="s">
        <v>521</v>
      </c>
      <c r="E452" s="140" t="s">
        <v>1228</v>
      </c>
      <c r="F452" s="144">
        <v>2.456</v>
      </c>
    </row>
    <row r="453" spans="2:6" x14ac:dyDescent="0.35">
      <c r="B453" s="140" t="s">
        <v>107</v>
      </c>
      <c r="C453" s="140" t="s">
        <v>357</v>
      </c>
      <c r="D453" s="140" t="s">
        <v>521</v>
      </c>
      <c r="E453" s="140" t="s">
        <v>1229</v>
      </c>
      <c r="F453" s="144">
        <v>2.456</v>
      </c>
    </row>
    <row r="454" spans="2:6" x14ac:dyDescent="0.35">
      <c r="B454" s="140" t="s">
        <v>107</v>
      </c>
      <c r="C454" s="140" t="s">
        <v>357</v>
      </c>
      <c r="D454" s="140" t="s">
        <v>521</v>
      </c>
      <c r="E454" s="140" t="s">
        <v>1230</v>
      </c>
      <c r="F454" s="144">
        <v>3.4990000000000001</v>
      </c>
    </row>
    <row r="455" spans="2:6" x14ac:dyDescent="0.35">
      <c r="B455" s="140" t="s">
        <v>107</v>
      </c>
      <c r="C455" s="140" t="s">
        <v>357</v>
      </c>
      <c r="D455" s="140" t="s">
        <v>521</v>
      </c>
      <c r="E455" s="140" t="s">
        <v>1231</v>
      </c>
      <c r="F455" s="144">
        <v>4.1989999999999998</v>
      </c>
    </row>
    <row r="456" spans="2:6" x14ac:dyDescent="0.35">
      <c r="B456" s="140" t="s">
        <v>107</v>
      </c>
      <c r="C456" s="140" t="s">
        <v>357</v>
      </c>
      <c r="D456" s="140" t="s">
        <v>521</v>
      </c>
      <c r="E456" s="140" t="s">
        <v>1232</v>
      </c>
      <c r="F456" s="144">
        <v>4.1989999999999998</v>
      </c>
    </row>
    <row r="457" spans="2:6" x14ac:dyDescent="0.35">
      <c r="B457" s="140" t="s">
        <v>107</v>
      </c>
      <c r="C457" s="140" t="s">
        <v>357</v>
      </c>
      <c r="D457" s="140" t="s">
        <v>521</v>
      </c>
      <c r="E457" s="140" t="s">
        <v>1233</v>
      </c>
      <c r="F457" s="144">
        <v>4.1989999999999998</v>
      </c>
    </row>
    <row r="458" spans="2:6" x14ac:dyDescent="0.35">
      <c r="B458" s="140" t="s">
        <v>107</v>
      </c>
      <c r="C458" s="140" t="s">
        <v>357</v>
      </c>
      <c r="D458" s="140" t="s">
        <v>521</v>
      </c>
      <c r="E458" s="140" t="s">
        <v>1234</v>
      </c>
      <c r="F458" s="144">
        <v>4.1989999999999998</v>
      </c>
    </row>
    <row r="459" spans="2:6" x14ac:dyDescent="0.35">
      <c r="B459" s="140" t="s">
        <v>107</v>
      </c>
      <c r="C459" s="140" t="s">
        <v>357</v>
      </c>
      <c r="D459" s="140" t="s">
        <v>538</v>
      </c>
      <c r="E459" s="140" t="s">
        <v>1235</v>
      </c>
      <c r="F459" s="144">
        <v>0.14599999999999999</v>
      </c>
    </row>
    <row r="460" spans="2:6" x14ac:dyDescent="0.35">
      <c r="B460" s="140" t="s">
        <v>107</v>
      </c>
      <c r="C460" s="140" t="s">
        <v>357</v>
      </c>
      <c r="D460" s="140" t="s">
        <v>538</v>
      </c>
      <c r="E460" s="140" t="s">
        <v>1236</v>
      </c>
      <c r="F460" s="144">
        <v>0.29199999999999998</v>
      </c>
    </row>
    <row r="461" spans="2:6" x14ac:dyDescent="0.35">
      <c r="B461" s="140" t="s">
        <v>107</v>
      </c>
      <c r="C461" s="140" t="s">
        <v>357</v>
      </c>
      <c r="D461" s="140" t="s">
        <v>538</v>
      </c>
      <c r="E461" s="140" t="s">
        <v>1237</v>
      </c>
      <c r="F461" s="144">
        <v>0.29199999999999998</v>
      </c>
    </row>
    <row r="462" spans="2:6" x14ac:dyDescent="0.35">
      <c r="B462" s="140" t="s">
        <v>107</v>
      </c>
      <c r="C462" s="140" t="s">
        <v>357</v>
      </c>
      <c r="D462" s="140" t="s">
        <v>538</v>
      </c>
      <c r="E462" s="140" t="s">
        <v>1238</v>
      </c>
      <c r="F462" s="144">
        <v>0.58299999999999996</v>
      </c>
    </row>
    <row r="463" spans="2:6" x14ac:dyDescent="0.35">
      <c r="B463" s="140" t="s">
        <v>107</v>
      </c>
      <c r="C463" s="140" t="s">
        <v>357</v>
      </c>
      <c r="D463" s="140" t="s">
        <v>538</v>
      </c>
      <c r="E463" s="140" t="s">
        <v>1239</v>
      </c>
      <c r="F463" s="144">
        <v>0.58299999999999996</v>
      </c>
    </row>
    <row r="464" spans="2:6" x14ac:dyDescent="0.35">
      <c r="B464" s="140" t="s">
        <v>107</v>
      </c>
      <c r="C464" s="140" t="s">
        <v>357</v>
      </c>
      <c r="D464" s="140" t="s">
        <v>538</v>
      </c>
      <c r="E464" s="140" t="s">
        <v>1240</v>
      </c>
      <c r="F464" s="144">
        <v>0.58299999999999996</v>
      </c>
    </row>
    <row r="465" spans="2:6" x14ac:dyDescent="0.35">
      <c r="B465" s="140" t="s">
        <v>107</v>
      </c>
      <c r="C465" s="140" t="s">
        <v>357</v>
      </c>
      <c r="D465" s="140" t="s">
        <v>538</v>
      </c>
      <c r="E465" s="140" t="s">
        <v>1241</v>
      </c>
      <c r="F465" s="144">
        <v>1.167</v>
      </c>
    </row>
    <row r="466" spans="2:6" x14ac:dyDescent="0.35">
      <c r="B466" s="140" t="s">
        <v>107</v>
      </c>
      <c r="C466" s="140" t="s">
        <v>357</v>
      </c>
      <c r="D466" s="140" t="s">
        <v>538</v>
      </c>
      <c r="E466" s="140" t="s">
        <v>1242</v>
      </c>
      <c r="F466" s="144">
        <v>1.167</v>
      </c>
    </row>
    <row r="467" spans="2:6" x14ac:dyDescent="0.35">
      <c r="B467" s="140" t="s">
        <v>107</v>
      </c>
      <c r="C467" s="140" t="s">
        <v>357</v>
      </c>
      <c r="D467" s="140" t="s">
        <v>538</v>
      </c>
      <c r="E467" s="140" t="s">
        <v>1243</v>
      </c>
      <c r="F467" s="144">
        <v>1.167</v>
      </c>
    </row>
    <row r="468" spans="2:6" x14ac:dyDescent="0.35">
      <c r="B468" s="140" t="s">
        <v>107</v>
      </c>
      <c r="C468" s="140" t="s">
        <v>357</v>
      </c>
      <c r="D468" s="140" t="s">
        <v>538</v>
      </c>
      <c r="E468" s="140" t="s">
        <v>1244</v>
      </c>
      <c r="F468" s="144">
        <v>1.458</v>
      </c>
    </row>
    <row r="469" spans="2:6" x14ac:dyDescent="0.35">
      <c r="B469" s="140" t="s">
        <v>107</v>
      </c>
      <c r="C469" s="140" t="s">
        <v>357</v>
      </c>
      <c r="D469" s="140" t="s">
        <v>538</v>
      </c>
      <c r="E469" s="140" t="s">
        <v>1245</v>
      </c>
      <c r="F469" s="144">
        <v>2.3330000000000002</v>
      </c>
    </row>
    <row r="470" spans="2:6" x14ac:dyDescent="0.35">
      <c r="B470" s="140" t="s">
        <v>107</v>
      </c>
      <c r="C470" s="140" t="s">
        <v>357</v>
      </c>
      <c r="D470" s="140" t="s">
        <v>538</v>
      </c>
      <c r="E470" s="140" t="s">
        <v>1246</v>
      </c>
      <c r="F470" s="144">
        <v>2.3330000000000002</v>
      </c>
    </row>
    <row r="471" spans="2:6" x14ac:dyDescent="0.35">
      <c r="B471" s="140" t="s">
        <v>107</v>
      </c>
      <c r="C471" s="140" t="s">
        <v>357</v>
      </c>
      <c r="D471" s="140" t="s">
        <v>538</v>
      </c>
      <c r="E471" s="140" t="s">
        <v>1247</v>
      </c>
      <c r="F471" s="144">
        <v>2.3330000000000002</v>
      </c>
    </row>
    <row r="472" spans="2:6" x14ac:dyDescent="0.35">
      <c r="B472" s="140" t="s">
        <v>107</v>
      </c>
      <c r="C472" s="140" t="s">
        <v>357</v>
      </c>
      <c r="D472" s="140" t="s">
        <v>538</v>
      </c>
      <c r="E472" s="140" t="s">
        <v>1248</v>
      </c>
      <c r="F472" s="144">
        <v>3.5</v>
      </c>
    </row>
    <row r="473" spans="2:6" x14ac:dyDescent="0.35">
      <c r="B473" s="140" t="s">
        <v>107</v>
      </c>
      <c r="C473" s="140" t="s">
        <v>357</v>
      </c>
      <c r="D473" s="140" t="s">
        <v>538</v>
      </c>
      <c r="E473" s="140" t="s">
        <v>1249</v>
      </c>
      <c r="F473" s="144">
        <v>4.6669999999999998</v>
      </c>
    </row>
    <row r="474" spans="2:6" x14ac:dyDescent="0.35">
      <c r="B474" s="140" t="s">
        <v>107</v>
      </c>
      <c r="C474" s="140" t="s">
        <v>357</v>
      </c>
      <c r="D474" s="140" t="s">
        <v>538</v>
      </c>
      <c r="E474" s="140" t="s">
        <v>1250</v>
      </c>
      <c r="F474" s="144">
        <v>4.6669999999999998</v>
      </c>
    </row>
    <row r="475" spans="2:6" x14ac:dyDescent="0.35">
      <c r="B475" s="140" t="s">
        <v>107</v>
      </c>
      <c r="C475" s="140" t="s">
        <v>357</v>
      </c>
      <c r="D475" s="140" t="s">
        <v>538</v>
      </c>
      <c r="E475" s="140" t="s">
        <v>1251</v>
      </c>
      <c r="F475" s="144">
        <v>4.6669999999999998</v>
      </c>
    </row>
    <row r="476" spans="2:6" x14ac:dyDescent="0.35">
      <c r="B476" s="140" t="s">
        <v>107</v>
      </c>
      <c r="C476" s="140" t="s">
        <v>357</v>
      </c>
      <c r="D476" s="140" t="s">
        <v>538</v>
      </c>
      <c r="E476" s="140" t="s">
        <v>1252</v>
      </c>
      <c r="F476" s="144">
        <v>5.8339999999999996</v>
      </c>
    </row>
    <row r="477" spans="2:6" x14ac:dyDescent="0.35">
      <c r="B477" s="140" t="s">
        <v>107</v>
      </c>
      <c r="C477" s="140" t="s">
        <v>357</v>
      </c>
      <c r="D477" s="140" t="s">
        <v>555</v>
      </c>
      <c r="E477" s="140" t="s">
        <v>1253</v>
      </c>
      <c r="F477" s="144">
        <v>0.14599999999999999</v>
      </c>
    </row>
    <row r="478" spans="2:6" x14ac:dyDescent="0.35">
      <c r="B478" s="140" t="s">
        <v>107</v>
      </c>
      <c r="C478" s="140" t="s">
        <v>357</v>
      </c>
      <c r="D478" s="140" t="s">
        <v>555</v>
      </c>
      <c r="E478" s="140" t="s">
        <v>1254</v>
      </c>
      <c r="F478" s="144">
        <v>0.29199999999999998</v>
      </c>
    </row>
    <row r="479" spans="2:6" x14ac:dyDescent="0.35">
      <c r="B479" s="140" t="s">
        <v>107</v>
      </c>
      <c r="C479" s="140" t="s">
        <v>357</v>
      </c>
      <c r="D479" s="140" t="s">
        <v>555</v>
      </c>
      <c r="E479" s="140" t="s">
        <v>1255</v>
      </c>
      <c r="F479" s="144">
        <v>0.29199999999999998</v>
      </c>
    </row>
    <row r="480" spans="2:6" x14ac:dyDescent="0.35">
      <c r="B480" s="140" t="s">
        <v>107</v>
      </c>
      <c r="C480" s="140" t="s">
        <v>357</v>
      </c>
      <c r="D480" s="140" t="s">
        <v>555</v>
      </c>
      <c r="E480" s="140" t="s">
        <v>1256</v>
      </c>
      <c r="F480" s="144">
        <v>0.58299999999999996</v>
      </c>
    </row>
    <row r="481" spans="2:6" x14ac:dyDescent="0.35">
      <c r="B481" s="140" t="s">
        <v>107</v>
      </c>
      <c r="C481" s="140" t="s">
        <v>357</v>
      </c>
      <c r="D481" s="140" t="s">
        <v>555</v>
      </c>
      <c r="E481" s="140" t="s">
        <v>1257</v>
      </c>
      <c r="F481" s="144">
        <v>0.58299999999999996</v>
      </c>
    </row>
    <row r="482" spans="2:6" x14ac:dyDescent="0.35">
      <c r="B482" s="140" t="s">
        <v>107</v>
      </c>
      <c r="C482" s="140" t="s">
        <v>357</v>
      </c>
      <c r="D482" s="140" t="s">
        <v>555</v>
      </c>
      <c r="E482" s="140" t="s">
        <v>1258</v>
      </c>
      <c r="F482" s="144">
        <v>0.58299999999999996</v>
      </c>
    </row>
    <row r="483" spans="2:6" x14ac:dyDescent="0.35">
      <c r="B483" s="140" t="s">
        <v>107</v>
      </c>
      <c r="C483" s="140" t="s">
        <v>357</v>
      </c>
      <c r="D483" s="140" t="s">
        <v>555</v>
      </c>
      <c r="E483" s="140" t="s">
        <v>1259</v>
      </c>
      <c r="F483" s="144">
        <v>1.167</v>
      </c>
    </row>
    <row r="484" spans="2:6" x14ac:dyDescent="0.35">
      <c r="B484" s="140" t="s">
        <v>107</v>
      </c>
      <c r="C484" s="140" t="s">
        <v>357</v>
      </c>
      <c r="D484" s="140" t="s">
        <v>555</v>
      </c>
      <c r="E484" s="140" t="s">
        <v>1260</v>
      </c>
      <c r="F484" s="144">
        <v>1.167</v>
      </c>
    </row>
    <row r="485" spans="2:6" x14ac:dyDescent="0.35">
      <c r="B485" s="140" t="s">
        <v>107</v>
      </c>
      <c r="C485" s="140" t="s">
        <v>357</v>
      </c>
      <c r="D485" s="140" t="s">
        <v>555</v>
      </c>
      <c r="E485" s="140" t="s">
        <v>1261</v>
      </c>
      <c r="F485" s="144">
        <v>1.167</v>
      </c>
    </row>
    <row r="486" spans="2:6" x14ac:dyDescent="0.35">
      <c r="B486" s="140" t="s">
        <v>107</v>
      </c>
      <c r="C486" s="140" t="s">
        <v>357</v>
      </c>
      <c r="D486" s="140" t="s">
        <v>555</v>
      </c>
      <c r="E486" s="140" t="s">
        <v>1262</v>
      </c>
      <c r="F486" s="144">
        <v>1.458</v>
      </c>
    </row>
    <row r="487" spans="2:6" x14ac:dyDescent="0.35">
      <c r="B487" s="140" t="s">
        <v>107</v>
      </c>
      <c r="C487" s="140" t="s">
        <v>357</v>
      </c>
      <c r="D487" s="140" t="s">
        <v>555</v>
      </c>
      <c r="E487" s="140" t="s">
        <v>1263</v>
      </c>
      <c r="F487" s="144">
        <v>2.3330000000000002</v>
      </c>
    </row>
    <row r="488" spans="2:6" x14ac:dyDescent="0.35">
      <c r="B488" s="140" t="s">
        <v>107</v>
      </c>
      <c r="C488" s="140" t="s">
        <v>357</v>
      </c>
      <c r="D488" s="140" t="s">
        <v>555</v>
      </c>
      <c r="E488" s="140" t="s">
        <v>1264</v>
      </c>
      <c r="F488" s="144">
        <v>2.3330000000000002</v>
      </c>
    </row>
    <row r="489" spans="2:6" x14ac:dyDescent="0.35">
      <c r="B489" s="140" t="s">
        <v>107</v>
      </c>
      <c r="C489" s="140" t="s">
        <v>357</v>
      </c>
      <c r="D489" s="140" t="s">
        <v>555</v>
      </c>
      <c r="E489" s="140" t="s">
        <v>1265</v>
      </c>
      <c r="F489" s="144">
        <v>2.3330000000000002</v>
      </c>
    </row>
    <row r="490" spans="2:6" x14ac:dyDescent="0.35">
      <c r="B490" s="140" t="s">
        <v>107</v>
      </c>
      <c r="C490" s="140" t="s">
        <v>357</v>
      </c>
      <c r="D490" s="140" t="s">
        <v>555</v>
      </c>
      <c r="E490" s="140" t="s">
        <v>1266</v>
      </c>
      <c r="F490" s="144">
        <v>3.5</v>
      </c>
    </row>
    <row r="491" spans="2:6" x14ac:dyDescent="0.35">
      <c r="B491" s="140" t="s">
        <v>107</v>
      </c>
      <c r="C491" s="140" t="s">
        <v>357</v>
      </c>
      <c r="D491" s="140" t="s">
        <v>555</v>
      </c>
      <c r="E491" s="140" t="s">
        <v>1267</v>
      </c>
      <c r="F491" s="144">
        <v>4.6669999999999998</v>
      </c>
    </row>
    <row r="492" spans="2:6" x14ac:dyDescent="0.35">
      <c r="B492" s="140" t="s">
        <v>107</v>
      </c>
      <c r="C492" s="140" t="s">
        <v>357</v>
      </c>
      <c r="D492" s="140" t="s">
        <v>555</v>
      </c>
      <c r="E492" s="140" t="s">
        <v>1268</v>
      </c>
      <c r="F492" s="144">
        <v>4.6669999999999998</v>
      </c>
    </row>
    <row r="493" spans="2:6" x14ac:dyDescent="0.35">
      <c r="B493" s="140" t="s">
        <v>107</v>
      </c>
      <c r="C493" s="140" t="s">
        <v>357</v>
      </c>
      <c r="D493" s="140" t="s">
        <v>555</v>
      </c>
      <c r="E493" s="140" t="s">
        <v>1313</v>
      </c>
      <c r="F493" s="144">
        <v>4.6669999999999998</v>
      </c>
    </row>
    <row r="494" spans="2:6" x14ac:dyDescent="0.35">
      <c r="B494" s="140" t="s">
        <v>107</v>
      </c>
      <c r="C494" s="140" t="s">
        <v>357</v>
      </c>
      <c r="D494" s="140" t="s">
        <v>555</v>
      </c>
      <c r="E494" s="140" t="s">
        <v>1314</v>
      </c>
      <c r="F494" s="144">
        <v>7</v>
      </c>
    </row>
    <row r="495" spans="2:6" x14ac:dyDescent="0.35">
      <c r="B495" s="140" t="s">
        <v>107</v>
      </c>
      <c r="C495" s="140" t="s">
        <v>357</v>
      </c>
      <c r="D495" s="140" t="s">
        <v>555</v>
      </c>
      <c r="E495" s="140" t="s">
        <v>1315</v>
      </c>
      <c r="F495" s="144">
        <v>7</v>
      </c>
    </row>
    <row r="496" spans="2:6" x14ac:dyDescent="0.35">
      <c r="B496" s="140" t="s">
        <v>107</v>
      </c>
      <c r="C496" s="140" t="s">
        <v>357</v>
      </c>
      <c r="D496" s="140" t="s">
        <v>555</v>
      </c>
      <c r="E496" s="140" t="s">
        <v>1316</v>
      </c>
      <c r="F496" s="144">
        <v>7</v>
      </c>
    </row>
    <row r="497" spans="2:6" x14ac:dyDescent="0.35">
      <c r="B497" s="140" t="s">
        <v>107</v>
      </c>
      <c r="C497" s="140" t="s">
        <v>357</v>
      </c>
      <c r="D497" s="140" t="s">
        <v>555</v>
      </c>
      <c r="E497" s="140" t="s">
        <v>1317</v>
      </c>
      <c r="F497" s="144">
        <v>8.3420000000000005</v>
      </c>
    </row>
    <row r="498" spans="2:6" x14ac:dyDescent="0.35">
      <c r="B498" s="140" t="s">
        <v>107</v>
      </c>
      <c r="C498" s="140" t="s">
        <v>357</v>
      </c>
      <c r="D498" s="140" t="s">
        <v>577</v>
      </c>
      <c r="E498" s="140" t="s">
        <v>1318</v>
      </c>
      <c r="F498" s="144">
        <v>0.154</v>
      </c>
    </row>
    <row r="499" spans="2:6" x14ac:dyDescent="0.35">
      <c r="B499" s="140" t="s">
        <v>107</v>
      </c>
      <c r="C499" s="140" t="s">
        <v>357</v>
      </c>
      <c r="D499" s="140" t="s">
        <v>577</v>
      </c>
      <c r="E499" s="140" t="s">
        <v>1319</v>
      </c>
      <c r="F499" s="144">
        <v>0.307</v>
      </c>
    </row>
    <row r="500" spans="2:6" x14ac:dyDescent="0.35">
      <c r="B500" s="140" t="s">
        <v>107</v>
      </c>
      <c r="C500" s="140" t="s">
        <v>357</v>
      </c>
      <c r="D500" s="140" t="s">
        <v>577</v>
      </c>
      <c r="E500" s="140" t="s">
        <v>1320</v>
      </c>
      <c r="F500" s="144">
        <v>0.61399999999999999</v>
      </c>
    </row>
    <row r="501" spans="2:6" x14ac:dyDescent="0.35">
      <c r="B501" s="140" t="s">
        <v>107</v>
      </c>
      <c r="C501" s="140" t="s">
        <v>357</v>
      </c>
      <c r="D501" s="140" t="s">
        <v>577</v>
      </c>
      <c r="E501" s="140" t="s">
        <v>1321</v>
      </c>
      <c r="F501" s="144">
        <v>1.228</v>
      </c>
    </row>
    <row r="502" spans="2:6" x14ac:dyDescent="0.35">
      <c r="B502" s="140" t="s">
        <v>107</v>
      </c>
      <c r="C502" s="140" t="s">
        <v>357</v>
      </c>
      <c r="D502" s="140" t="s">
        <v>577</v>
      </c>
      <c r="E502" s="140" t="s">
        <v>1322</v>
      </c>
      <c r="F502" s="144">
        <v>1.5349999999999999</v>
      </c>
    </row>
    <row r="503" spans="2:6" x14ac:dyDescent="0.35">
      <c r="B503" s="140" t="s">
        <v>107</v>
      </c>
      <c r="C503" s="140" t="s">
        <v>357</v>
      </c>
      <c r="D503" s="140" t="s">
        <v>577</v>
      </c>
      <c r="E503" s="140" t="s">
        <v>1323</v>
      </c>
      <c r="F503" s="144">
        <v>2.456</v>
      </c>
    </row>
    <row r="504" spans="2:6" x14ac:dyDescent="0.35">
      <c r="B504" s="140" t="s">
        <v>107</v>
      </c>
      <c r="C504" s="140" t="s">
        <v>357</v>
      </c>
      <c r="D504" s="140" t="s">
        <v>577</v>
      </c>
      <c r="E504" s="140" t="s">
        <v>1324</v>
      </c>
      <c r="F504" s="144">
        <v>3.4990000000000001</v>
      </c>
    </row>
    <row r="505" spans="2:6" x14ac:dyDescent="0.35">
      <c r="B505" s="140" t="s">
        <v>107</v>
      </c>
      <c r="C505" s="140" t="s">
        <v>357</v>
      </c>
      <c r="D505" s="140" t="s">
        <v>577</v>
      </c>
      <c r="E505" s="140" t="s">
        <v>1325</v>
      </c>
      <c r="F505" s="144">
        <v>4.1989999999999998</v>
      </c>
    </row>
    <row r="506" spans="2:6" x14ac:dyDescent="0.35">
      <c r="B506" s="140" t="s">
        <v>107</v>
      </c>
      <c r="C506" s="140" t="s">
        <v>357</v>
      </c>
      <c r="D506" s="140" t="s">
        <v>577</v>
      </c>
      <c r="E506" s="140" t="s">
        <v>1326</v>
      </c>
      <c r="F506" s="144">
        <v>4.1989999999999998</v>
      </c>
    </row>
    <row r="507" spans="2:6" x14ac:dyDescent="0.35">
      <c r="B507" s="140" t="s">
        <v>107</v>
      </c>
      <c r="C507" s="140" t="s">
        <v>357</v>
      </c>
      <c r="D507" s="140" t="s">
        <v>586</v>
      </c>
      <c r="E507" s="140" t="s">
        <v>1327</v>
      </c>
      <c r="F507" s="144">
        <v>0.14599999999999999</v>
      </c>
    </row>
    <row r="508" spans="2:6" x14ac:dyDescent="0.35">
      <c r="B508" s="140" t="s">
        <v>107</v>
      </c>
      <c r="C508" s="140" t="s">
        <v>357</v>
      </c>
      <c r="D508" s="140" t="s">
        <v>586</v>
      </c>
      <c r="E508" s="140" t="s">
        <v>1328</v>
      </c>
      <c r="F508" s="144">
        <v>0.29199999999999998</v>
      </c>
    </row>
    <row r="509" spans="2:6" x14ac:dyDescent="0.35">
      <c r="B509" s="140" t="s">
        <v>107</v>
      </c>
      <c r="C509" s="140" t="s">
        <v>357</v>
      </c>
      <c r="D509" s="140" t="s">
        <v>586</v>
      </c>
      <c r="E509" s="140" t="s">
        <v>1329</v>
      </c>
      <c r="F509" s="144">
        <v>0.58299999999999996</v>
      </c>
    </row>
    <row r="510" spans="2:6" x14ac:dyDescent="0.35">
      <c r="B510" s="140" t="s">
        <v>107</v>
      </c>
      <c r="C510" s="140" t="s">
        <v>357</v>
      </c>
      <c r="D510" s="140" t="s">
        <v>586</v>
      </c>
      <c r="E510" s="140" t="s">
        <v>1330</v>
      </c>
      <c r="F510" s="144">
        <v>1.167</v>
      </c>
    </row>
    <row r="511" spans="2:6" x14ac:dyDescent="0.35">
      <c r="B511" s="140" t="s">
        <v>107</v>
      </c>
      <c r="C511" s="140" t="s">
        <v>357</v>
      </c>
      <c r="D511" s="140" t="s">
        <v>586</v>
      </c>
      <c r="E511" s="140" t="s">
        <v>1331</v>
      </c>
      <c r="F511" s="144">
        <v>1.458</v>
      </c>
    </row>
    <row r="512" spans="2:6" x14ac:dyDescent="0.35">
      <c r="B512" s="140" t="s">
        <v>107</v>
      </c>
      <c r="C512" s="140" t="s">
        <v>357</v>
      </c>
      <c r="D512" s="140" t="s">
        <v>586</v>
      </c>
      <c r="E512" s="140" t="s">
        <v>1332</v>
      </c>
      <c r="F512" s="144">
        <v>2.3330000000000002</v>
      </c>
    </row>
    <row r="513" spans="2:6" x14ac:dyDescent="0.35">
      <c r="B513" s="140" t="s">
        <v>107</v>
      </c>
      <c r="C513" s="140" t="s">
        <v>357</v>
      </c>
      <c r="D513" s="140" t="s">
        <v>586</v>
      </c>
      <c r="E513" s="140" t="s">
        <v>1333</v>
      </c>
      <c r="F513" s="144">
        <v>3.5</v>
      </c>
    </row>
    <row r="514" spans="2:6" x14ac:dyDescent="0.35">
      <c r="B514" s="140" t="s">
        <v>107</v>
      </c>
      <c r="C514" s="140" t="s">
        <v>357</v>
      </c>
      <c r="D514" s="140" t="s">
        <v>586</v>
      </c>
      <c r="E514" s="140" t="s">
        <v>1334</v>
      </c>
      <c r="F514" s="144">
        <v>4.6669999999999998</v>
      </c>
    </row>
    <row r="515" spans="2:6" x14ac:dyDescent="0.35">
      <c r="B515" s="140" t="s">
        <v>107</v>
      </c>
      <c r="C515" s="140" t="s">
        <v>357</v>
      </c>
      <c r="D515" s="140" t="s">
        <v>594</v>
      </c>
      <c r="E515" s="140" t="s">
        <v>1335</v>
      </c>
      <c r="F515" s="144">
        <v>0.14599999999999999</v>
      </c>
    </row>
    <row r="516" spans="2:6" x14ac:dyDescent="0.35">
      <c r="B516" s="140" t="s">
        <v>107</v>
      </c>
      <c r="C516" s="140" t="s">
        <v>357</v>
      </c>
      <c r="D516" s="140" t="s">
        <v>594</v>
      </c>
      <c r="E516" s="140" t="s">
        <v>1336</v>
      </c>
      <c r="F516" s="144">
        <v>0.29199999999999998</v>
      </c>
    </row>
    <row r="517" spans="2:6" x14ac:dyDescent="0.35">
      <c r="B517" s="140" t="s">
        <v>107</v>
      </c>
      <c r="C517" s="140" t="s">
        <v>357</v>
      </c>
      <c r="D517" s="140" t="s">
        <v>594</v>
      </c>
      <c r="E517" s="140" t="s">
        <v>1337</v>
      </c>
      <c r="F517" s="144">
        <v>0.58299999999999996</v>
      </c>
    </row>
    <row r="518" spans="2:6" x14ac:dyDescent="0.35">
      <c r="B518" s="140" t="s">
        <v>107</v>
      </c>
      <c r="C518" s="140" t="s">
        <v>357</v>
      </c>
      <c r="D518" s="140" t="s">
        <v>594</v>
      </c>
      <c r="E518" s="140" t="s">
        <v>1338</v>
      </c>
      <c r="F518" s="144">
        <v>1.167</v>
      </c>
    </row>
    <row r="519" spans="2:6" x14ac:dyDescent="0.35">
      <c r="B519" s="140" t="s">
        <v>107</v>
      </c>
      <c r="C519" s="140" t="s">
        <v>357</v>
      </c>
      <c r="D519" s="140" t="s">
        <v>594</v>
      </c>
      <c r="E519" s="140" t="s">
        <v>1339</v>
      </c>
      <c r="F519" s="144">
        <v>1.458</v>
      </c>
    </row>
    <row r="520" spans="2:6" x14ac:dyDescent="0.35">
      <c r="B520" s="140" t="s">
        <v>107</v>
      </c>
      <c r="C520" s="140" t="s">
        <v>357</v>
      </c>
      <c r="D520" s="140" t="s">
        <v>594</v>
      </c>
      <c r="E520" s="140" t="s">
        <v>1340</v>
      </c>
      <c r="F520" s="144">
        <v>2.3330000000000002</v>
      </c>
    </row>
    <row r="521" spans="2:6" x14ac:dyDescent="0.35">
      <c r="B521" s="140" t="s">
        <v>107</v>
      </c>
      <c r="C521" s="140" t="s">
        <v>357</v>
      </c>
      <c r="D521" s="140" t="s">
        <v>594</v>
      </c>
      <c r="E521" s="140" t="s">
        <v>1341</v>
      </c>
      <c r="F521" s="144">
        <v>3.5</v>
      </c>
    </row>
    <row r="522" spans="2:6" x14ac:dyDescent="0.35">
      <c r="B522" s="140" t="s">
        <v>107</v>
      </c>
      <c r="C522" s="140" t="s">
        <v>357</v>
      </c>
      <c r="D522" s="140" t="s">
        <v>594</v>
      </c>
      <c r="E522" s="140" t="s">
        <v>1342</v>
      </c>
      <c r="F522" s="144">
        <v>4.6669999999999998</v>
      </c>
    </row>
    <row r="523" spans="2:6" x14ac:dyDescent="0.35">
      <c r="B523" s="140" t="s">
        <v>107</v>
      </c>
      <c r="C523" s="140" t="s">
        <v>357</v>
      </c>
      <c r="D523" s="140" t="s">
        <v>594</v>
      </c>
      <c r="E523" s="140" t="s">
        <v>1343</v>
      </c>
      <c r="F523" s="144">
        <v>7</v>
      </c>
    </row>
    <row r="524" spans="2:6" x14ac:dyDescent="0.35">
      <c r="B524" s="140" t="s">
        <v>107</v>
      </c>
      <c r="C524" s="140" t="s">
        <v>357</v>
      </c>
      <c r="D524" s="140" t="s">
        <v>594</v>
      </c>
      <c r="E524" s="140" t="s">
        <v>1344</v>
      </c>
      <c r="F524" s="144">
        <v>8.3420000000000005</v>
      </c>
    </row>
    <row r="525" spans="2:6" x14ac:dyDescent="0.35">
      <c r="B525" s="140" t="s">
        <v>107</v>
      </c>
      <c r="C525" s="140" t="s">
        <v>604</v>
      </c>
      <c r="D525" s="140" t="s">
        <v>605</v>
      </c>
      <c r="E525" s="140" t="s">
        <v>1345</v>
      </c>
      <c r="F525" s="144">
        <v>0.109</v>
      </c>
    </row>
    <row r="526" spans="2:6" x14ac:dyDescent="0.35">
      <c r="B526" s="140" t="s">
        <v>107</v>
      </c>
      <c r="C526" s="140" t="s">
        <v>604</v>
      </c>
      <c r="D526" s="140" t="s">
        <v>605</v>
      </c>
      <c r="E526" s="140" t="s">
        <v>1346</v>
      </c>
      <c r="F526" s="144">
        <v>0.218</v>
      </c>
    </row>
    <row r="527" spans="2:6" x14ac:dyDescent="0.35">
      <c r="B527" s="140" t="s">
        <v>107</v>
      </c>
      <c r="C527" s="140" t="s">
        <v>604</v>
      </c>
      <c r="D527" s="140" t="s">
        <v>605</v>
      </c>
      <c r="E527" s="140" t="s">
        <v>1347</v>
      </c>
      <c r="F527" s="144">
        <v>0.436</v>
      </c>
    </row>
    <row r="528" spans="2:6" x14ac:dyDescent="0.35">
      <c r="B528" s="140" t="s">
        <v>107</v>
      </c>
      <c r="C528" s="140" t="s">
        <v>604</v>
      </c>
      <c r="D528" s="140" t="s">
        <v>605</v>
      </c>
      <c r="E528" s="140" t="s">
        <v>1348</v>
      </c>
      <c r="F528" s="144">
        <v>0.872</v>
      </c>
    </row>
    <row r="529" spans="2:6" x14ac:dyDescent="0.35">
      <c r="B529" s="140" t="s">
        <v>107</v>
      </c>
      <c r="C529" s="140" t="s">
        <v>604</v>
      </c>
      <c r="D529" s="140" t="s">
        <v>610</v>
      </c>
      <c r="E529" s="140" t="s">
        <v>1349</v>
      </c>
      <c r="F529" s="144">
        <v>0.109</v>
      </c>
    </row>
    <row r="530" spans="2:6" x14ac:dyDescent="0.35">
      <c r="B530" s="140" t="s">
        <v>107</v>
      </c>
      <c r="C530" s="140" t="s">
        <v>604</v>
      </c>
      <c r="D530" s="140" t="s">
        <v>610</v>
      </c>
      <c r="E530" s="140" t="s">
        <v>1350</v>
      </c>
      <c r="F530" s="144">
        <v>0.218</v>
      </c>
    </row>
    <row r="531" spans="2:6" x14ac:dyDescent="0.35">
      <c r="B531" s="140" t="s">
        <v>107</v>
      </c>
      <c r="C531" s="140" t="s">
        <v>604</v>
      </c>
      <c r="D531" s="140" t="s">
        <v>610</v>
      </c>
      <c r="E531" s="140" t="s">
        <v>1351</v>
      </c>
      <c r="F531" s="144">
        <v>0.436</v>
      </c>
    </row>
    <row r="532" spans="2:6" x14ac:dyDescent="0.35">
      <c r="B532" s="140" t="s">
        <v>107</v>
      </c>
      <c r="C532" s="140" t="s">
        <v>604</v>
      </c>
      <c r="D532" s="140" t="s">
        <v>610</v>
      </c>
      <c r="E532" s="140" t="s">
        <v>1352</v>
      </c>
      <c r="F532" s="144">
        <v>0.872</v>
      </c>
    </row>
    <row r="533" spans="2:6" x14ac:dyDescent="0.35">
      <c r="B533" s="140" t="s">
        <v>107</v>
      </c>
      <c r="C533" s="140" t="s">
        <v>604</v>
      </c>
      <c r="D533" s="140" t="s">
        <v>614</v>
      </c>
      <c r="E533" s="140" t="s">
        <v>1353</v>
      </c>
      <c r="F533" s="144">
        <v>9.2999999999999999E-2</v>
      </c>
    </row>
    <row r="534" spans="2:6" x14ac:dyDescent="0.35">
      <c r="B534" s="140" t="s">
        <v>107</v>
      </c>
      <c r="C534" s="140" t="s">
        <v>604</v>
      </c>
      <c r="D534" s="140" t="s">
        <v>614</v>
      </c>
      <c r="E534" s="140" t="s">
        <v>1354</v>
      </c>
      <c r="F534" s="144">
        <v>0.186</v>
      </c>
    </row>
    <row r="535" spans="2:6" x14ac:dyDescent="0.35">
      <c r="B535" s="140" t="s">
        <v>107</v>
      </c>
      <c r="C535" s="140" t="s">
        <v>604</v>
      </c>
      <c r="D535" s="140" t="s">
        <v>614</v>
      </c>
      <c r="E535" s="140" t="s">
        <v>1355</v>
      </c>
      <c r="F535" s="144">
        <v>0.372</v>
      </c>
    </row>
    <row r="536" spans="2:6" x14ac:dyDescent="0.35">
      <c r="B536" s="140" t="s">
        <v>107</v>
      </c>
      <c r="C536" s="140" t="s">
        <v>604</v>
      </c>
      <c r="D536" s="140" t="s">
        <v>614</v>
      </c>
      <c r="E536" s="140" t="s">
        <v>1356</v>
      </c>
      <c r="F536" s="144">
        <v>0.745</v>
      </c>
    </row>
    <row r="537" spans="2:6" x14ac:dyDescent="0.35">
      <c r="B537" s="140" t="s">
        <v>107</v>
      </c>
      <c r="C537" s="140" t="s">
        <v>604</v>
      </c>
      <c r="D537" s="140" t="s">
        <v>614</v>
      </c>
      <c r="E537" s="140" t="s">
        <v>1357</v>
      </c>
      <c r="F537" s="144">
        <v>1.4890000000000001</v>
      </c>
    </row>
    <row r="538" spans="2:6" x14ac:dyDescent="0.35">
      <c r="B538" s="140" t="s">
        <v>107</v>
      </c>
      <c r="C538" s="140" t="s">
        <v>604</v>
      </c>
      <c r="D538" s="140" t="s">
        <v>614</v>
      </c>
      <c r="E538" s="140" t="s">
        <v>1358</v>
      </c>
      <c r="F538" s="144">
        <v>2.234</v>
      </c>
    </row>
    <row r="539" spans="2:6" x14ac:dyDescent="0.35">
      <c r="B539" s="140" t="s">
        <v>107</v>
      </c>
      <c r="C539" s="140" t="s">
        <v>604</v>
      </c>
      <c r="D539" s="140" t="s">
        <v>614</v>
      </c>
      <c r="E539" s="140" t="s">
        <v>1359</v>
      </c>
      <c r="F539" s="144">
        <v>2.9790000000000001</v>
      </c>
    </row>
    <row r="540" spans="2:6" x14ac:dyDescent="0.35">
      <c r="B540" s="140" t="s">
        <v>107</v>
      </c>
      <c r="C540" s="140" t="s">
        <v>604</v>
      </c>
      <c r="D540" s="140" t="s">
        <v>614</v>
      </c>
      <c r="E540" s="140" t="s">
        <v>1360</v>
      </c>
      <c r="F540" s="144">
        <v>3.351</v>
      </c>
    </row>
    <row r="541" spans="2:6" x14ac:dyDescent="0.35">
      <c r="B541" s="140" t="s">
        <v>107</v>
      </c>
      <c r="C541" s="140" t="s">
        <v>357</v>
      </c>
      <c r="D541" s="140" t="s">
        <v>622</v>
      </c>
      <c r="E541" s="140" t="s">
        <v>1361</v>
      </c>
      <c r="F541" s="144">
        <v>0.67200000000000004</v>
      </c>
    </row>
    <row r="542" spans="2:6" x14ac:dyDescent="0.35">
      <c r="B542" s="140" t="s">
        <v>107</v>
      </c>
      <c r="C542" s="140" t="s">
        <v>357</v>
      </c>
      <c r="D542" s="140" t="s">
        <v>622</v>
      </c>
      <c r="E542" s="140" t="s">
        <v>1362</v>
      </c>
      <c r="F542" s="144">
        <v>1.3440000000000001</v>
      </c>
    </row>
    <row r="543" spans="2:6" x14ac:dyDescent="0.35">
      <c r="B543" s="140" t="s">
        <v>107</v>
      </c>
      <c r="C543" s="140" t="s">
        <v>357</v>
      </c>
      <c r="D543" s="140" t="s">
        <v>622</v>
      </c>
      <c r="E543" s="140" t="s">
        <v>1363</v>
      </c>
      <c r="F543" s="144">
        <v>2.6869999999999998</v>
      </c>
    </row>
    <row r="544" spans="2:6" x14ac:dyDescent="0.35">
      <c r="B544" s="140" t="s">
        <v>107</v>
      </c>
      <c r="C544" s="140" t="s">
        <v>357</v>
      </c>
      <c r="D544" s="140" t="s">
        <v>622</v>
      </c>
      <c r="E544" s="140" t="s">
        <v>1364</v>
      </c>
      <c r="F544" s="144">
        <v>5.3739999999999997</v>
      </c>
    </row>
    <row r="545" spans="2:6" x14ac:dyDescent="0.35">
      <c r="B545" s="140" t="s">
        <v>107</v>
      </c>
      <c r="C545" s="140" t="s">
        <v>357</v>
      </c>
      <c r="D545" s="140" t="s">
        <v>622</v>
      </c>
      <c r="E545" s="140" t="s">
        <v>1365</v>
      </c>
      <c r="F545" s="144">
        <v>9.5869999999999997</v>
      </c>
    </row>
    <row r="546" spans="2:6" x14ac:dyDescent="0.35">
      <c r="B546" s="140" t="s">
        <v>107</v>
      </c>
      <c r="C546" s="140" t="s">
        <v>357</v>
      </c>
      <c r="D546" s="140" t="s">
        <v>622</v>
      </c>
      <c r="E546" s="140" t="s">
        <v>1366</v>
      </c>
      <c r="F546" s="144">
        <v>5.3739999999999997</v>
      </c>
    </row>
    <row r="547" spans="2:6" x14ac:dyDescent="0.35">
      <c r="B547" s="140" t="s">
        <v>107</v>
      </c>
      <c r="C547" s="140" t="s">
        <v>357</v>
      </c>
      <c r="D547" s="140" t="s">
        <v>622</v>
      </c>
      <c r="E547" s="140" t="s">
        <v>1367</v>
      </c>
      <c r="F547" s="144">
        <v>5.3739999999999997</v>
      </c>
    </row>
    <row r="548" spans="2:6" x14ac:dyDescent="0.35">
      <c r="B548" s="140" t="s">
        <v>107</v>
      </c>
      <c r="C548" s="140" t="s">
        <v>357</v>
      </c>
      <c r="D548" s="140" t="s">
        <v>622</v>
      </c>
      <c r="E548" s="140" t="s">
        <v>1368</v>
      </c>
      <c r="F548" s="144">
        <v>9.5869999999999997</v>
      </c>
    </row>
    <row r="549" spans="2:6" x14ac:dyDescent="0.35">
      <c r="B549" s="140" t="s">
        <v>107</v>
      </c>
      <c r="C549" s="140" t="s">
        <v>357</v>
      </c>
      <c r="D549" s="140" t="s">
        <v>622</v>
      </c>
      <c r="E549" s="140" t="s">
        <v>1369</v>
      </c>
      <c r="F549" s="144">
        <v>9.5869999999999997</v>
      </c>
    </row>
    <row r="550" spans="2:6" x14ac:dyDescent="0.35">
      <c r="B550" s="140" t="s">
        <v>107</v>
      </c>
      <c r="C550" s="140" t="s">
        <v>357</v>
      </c>
      <c r="D550" s="140" t="s">
        <v>631</v>
      </c>
      <c r="E550" s="140" t="s">
        <v>1370</v>
      </c>
      <c r="F550" s="144">
        <v>0.67200000000000004</v>
      </c>
    </row>
    <row r="551" spans="2:6" x14ac:dyDescent="0.35">
      <c r="B551" s="140" t="s">
        <v>107</v>
      </c>
      <c r="C551" s="140" t="s">
        <v>357</v>
      </c>
      <c r="D551" s="140" t="s">
        <v>631</v>
      </c>
      <c r="E551" s="140" t="s">
        <v>1371</v>
      </c>
      <c r="F551" s="144">
        <v>1.3440000000000001</v>
      </c>
    </row>
    <row r="552" spans="2:6" x14ac:dyDescent="0.35">
      <c r="B552" s="140" t="s">
        <v>107</v>
      </c>
      <c r="C552" s="140" t="s">
        <v>357</v>
      </c>
      <c r="D552" s="140" t="s">
        <v>631</v>
      </c>
      <c r="E552" s="140" t="s">
        <v>1372</v>
      </c>
      <c r="F552" s="144">
        <v>2.6869999999999998</v>
      </c>
    </row>
    <row r="553" spans="2:6" x14ac:dyDescent="0.35">
      <c r="B553" s="140" t="s">
        <v>107</v>
      </c>
      <c r="C553" s="140" t="s">
        <v>357</v>
      </c>
      <c r="D553" s="140" t="s">
        <v>631</v>
      </c>
      <c r="E553" s="140" t="s">
        <v>1373</v>
      </c>
      <c r="F553" s="144">
        <v>5.3739999999999997</v>
      </c>
    </row>
    <row r="554" spans="2:6" x14ac:dyDescent="0.35">
      <c r="B554" s="140" t="s">
        <v>107</v>
      </c>
      <c r="C554" s="140" t="s">
        <v>357</v>
      </c>
      <c r="D554" s="140" t="s">
        <v>631</v>
      </c>
      <c r="E554" s="140" t="s">
        <v>1374</v>
      </c>
      <c r="F554" s="144">
        <v>9.5869999999999997</v>
      </c>
    </row>
    <row r="555" spans="2:6" x14ac:dyDescent="0.35">
      <c r="B555" s="140" t="s">
        <v>107</v>
      </c>
      <c r="C555" s="140" t="s">
        <v>637</v>
      </c>
      <c r="D555" s="140" t="s">
        <v>638</v>
      </c>
      <c r="E555" s="140" t="s">
        <v>1375</v>
      </c>
      <c r="F555" s="144">
        <v>0.99</v>
      </c>
    </row>
    <row r="556" spans="2:6" x14ac:dyDescent="0.35">
      <c r="B556" s="140" t="s">
        <v>107</v>
      </c>
      <c r="C556" s="140" t="s">
        <v>637</v>
      </c>
      <c r="D556" s="140" t="s">
        <v>638</v>
      </c>
      <c r="E556" s="140" t="s">
        <v>1376</v>
      </c>
      <c r="F556" s="144">
        <v>1.982</v>
      </c>
    </row>
    <row r="557" spans="2:6" x14ac:dyDescent="0.35">
      <c r="B557" s="140" t="s">
        <v>107</v>
      </c>
      <c r="C557" s="140" t="s">
        <v>637</v>
      </c>
      <c r="D557" s="140" t="s">
        <v>638</v>
      </c>
      <c r="E557" s="140" t="s">
        <v>1377</v>
      </c>
      <c r="F557" s="144">
        <v>1.327</v>
      </c>
    </row>
    <row r="558" spans="2:6" x14ac:dyDescent="0.35">
      <c r="B558" s="140" t="s">
        <v>107</v>
      </c>
      <c r="C558" s="140" t="s">
        <v>637</v>
      </c>
      <c r="D558" s="140" t="s">
        <v>638</v>
      </c>
      <c r="E558" s="140" t="s">
        <v>1378</v>
      </c>
      <c r="F558" s="144">
        <v>2.6549999999999998</v>
      </c>
    </row>
    <row r="559" spans="2:6" x14ac:dyDescent="0.35">
      <c r="B559" s="140" t="s">
        <v>107</v>
      </c>
      <c r="C559" s="140" t="s">
        <v>637</v>
      </c>
      <c r="D559" s="140" t="s">
        <v>638</v>
      </c>
      <c r="E559" s="140" t="s">
        <v>1379</v>
      </c>
      <c r="F559" s="144">
        <v>2.92</v>
      </c>
    </row>
    <row r="560" spans="2:6" x14ac:dyDescent="0.35">
      <c r="B560" s="140" t="s">
        <v>107</v>
      </c>
      <c r="C560" s="140" t="s">
        <v>637</v>
      </c>
      <c r="D560" s="140" t="s">
        <v>638</v>
      </c>
      <c r="E560" s="140" t="s">
        <v>1380</v>
      </c>
      <c r="F560" s="144">
        <v>2.1789999999999998</v>
      </c>
    </row>
    <row r="561" spans="2:6" x14ac:dyDescent="0.35">
      <c r="B561" s="140" t="s">
        <v>107</v>
      </c>
      <c r="C561" s="140" t="s">
        <v>644</v>
      </c>
      <c r="D561" s="140" t="s">
        <v>645</v>
      </c>
      <c r="E561" s="140" t="s">
        <v>1381</v>
      </c>
      <c r="F561" s="144">
        <v>0.71399999999999997</v>
      </c>
    </row>
    <row r="562" spans="2:6" x14ac:dyDescent="0.35">
      <c r="B562" s="140" t="s">
        <v>107</v>
      </c>
      <c r="C562" s="140" t="s">
        <v>644</v>
      </c>
      <c r="D562" s="140" t="s">
        <v>645</v>
      </c>
      <c r="E562" s="140" t="s">
        <v>1382</v>
      </c>
      <c r="F562" s="144">
        <v>1.4279999999999999</v>
      </c>
    </row>
    <row r="563" spans="2:6" x14ac:dyDescent="0.35">
      <c r="B563" s="140" t="s">
        <v>107</v>
      </c>
      <c r="C563" s="140" t="s">
        <v>644</v>
      </c>
      <c r="D563" s="140" t="s">
        <v>645</v>
      </c>
      <c r="E563" s="140" t="s">
        <v>1383</v>
      </c>
      <c r="F563" s="144">
        <v>2.8559999999999999</v>
      </c>
    </row>
    <row r="564" spans="2:6" x14ac:dyDescent="0.35">
      <c r="B564" s="140" t="s">
        <v>107</v>
      </c>
      <c r="C564" s="140" t="s">
        <v>644</v>
      </c>
      <c r="D564" s="140" t="s">
        <v>645</v>
      </c>
      <c r="E564" s="140" t="s">
        <v>1384</v>
      </c>
      <c r="F564" s="144">
        <v>4.2839999999999998</v>
      </c>
    </row>
    <row r="565" spans="2:6" x14ac:dyDescent="0.35">
      <c r="B565" s="140" t="s">
        <v>107</v>
      </c>
      <c r="C565" s="140" t="s">
        <v>644</v>
      </c>
      <c r="D565" s="140" t="s">
        <v>645</v>
      </c>
      <c r="E565" s="140" t="s">
        <v>1385</v>
      </c>
      <c r="F565" s="144">
        <v>5.7119999999999997</v>
      </c>
    </row>
    <row r="566" spans="2:6" x14ac:dyDescent="0.35">
      <c r="B566" s="140" t="s">
        <v>107</v>
      </c>
      <c r="C566" s="140" t="s">
        <v>644</v>
      </c>
      <c r="D566" s="140" t="s">
        <v>645</v>
      </c>
      <c r="E566" s="140" t="s">
        <v>1386</v>
      </c>
      <c r="F566" s="144">
        <v>7.14</v>
      </c>
    </row>
    <row r="567" spans="2:6" x14ac:dyDescent="0.35">
      <c r="B567" s="140" t="s">
        <v>107</v>
      </c>
      <c r="C567" s="140" t="s">
        <v>644</v>
      </c>
      <c r="D567" s="140" t="s">
        <v>651</v>
      </c>
      <c r="E567" s="140" t="s">
        <v>1387</v>
      </c>
      <c r="F567" s="144">
        <v>0.35699999999999998</v>
      </c>
    </row>
    <row r="568" spans="2:6" x14ac:dyDescent="0.35">
      <c r="B568" s="140" t="s">
        <v>107</v>
      </c>
      <c r="C568" s="140" t="s">
        <v>644</v>
      </c>
      <c r="D568" s="140" t="s">
        <v>651</v>
      </c>
      <c r="E568" s="140" t="s">
        <v>1388</v>
      </c>
      <c r="F568" s="144">
        <v>0.71399999999999997</v>
      </c>
    </row>
    <row r="569" spans="2:6" x14ac:dyDescent="0.35">
      <c r="B569" s="140" t="s">
        <v>107</v>
      </c>
      <c r="C569" s="140" t="s">
        <v>644</v>
      </c>
      <c r="D569" s="140" t="s">
        <v>651</v>
      </c>
      <c r="E569" s="140" t="s">
        <v>1389</v>
      </c>
      <c r="F569" s="144">
        <v>1.4279999999999999</v>
      </c>
    </row>
    <row r="570" spans="2:6" x14ac:dyDescent="0.35">
      <c r="B570" s="140" t="s">
        <v>107</v>
      </c>
      <c r="C570" s="140" t="s">
        <v>644</v>
      </c>
      <c r="D570" s="140" t="s">
        <v>651</v>
      </c>
      <c r="E570" s="140" t="s">
        <v>1390</v>
      </c>
      <c r="F570" s="144">
        <v>2.8559999999999999</v>
      </c>
    </row>
    <row r="571" spans="2:6" x14ac:dyDescent="0.35">
      <c r="B571" s="140" t="s">
        <v>107</v>
      </c>
      <c r="C571" s="140" t="s">
        <v>644</v>
      </c>
      <c r="D571" s="140" t="s">
        <v>655</v>
      </c>
      <c r="E571" s="140" t="s">
        <v>1391</v>
      </c>
      <c r="F571" s="144">
        <v>0.71399999999999997</v>
      </c>
    </row>
    <row r="572" spans="2:6" x14ac:dyDescent="0.35">
      <c r="B572" s="140" t="s">
        <v>107</v>
      </c>
      <c r="C572" s="140" t="s">
        <v>644</v>
      </c>
      <c r="D572" s="140" t="s">
        <v>655</v>
      </c>
      <c r="E572" s="140" t="s">
        <v>1392</v>
      </c>
      <c r="F572" s="144">
        <v>1.4279999999999999</v>
      </c>
    </row>
    <row r="573" spans="2:6" x14ac:dyDescent="0.35">
      <c r="B573" s="140" t="s">
        <v>107</v>
      </c>
      <c r="C573" s="140" t="s">
        <v>644</v>
      </c>
      <c r="D573" s="140" t="s">
        <v>655</v>
      </c>
      <c r="E573" s="140" t="s">
        <v>1393</v>
      </c>
      <c r="F573" s="144">
        <v>2.8559999999999999</v>
      </c>
    </row>
    <row r="574" spans="2:6" x14ac:dyDescent="0.35">
      <c r="B574" s="140" t="s">
        <v>107</v>
      </c>
      <c r="C574" s="140" t="s">
        <v>644</v>
      </c>
      <c r="D574" s="140" t="s">
        <v>655</v>
      </c>
      <c r="E574" s="140" t="s">
        <v>1394</v>
      </c>
      <c r="F574" s="144">
        <v>4.2839999999999998</v>
      </c>
    </row>
    <row r="575" spans="2:6" x14ac:dyDescent="0.35">
      <c r="B575" s="140" t="s">
        <v>107</v>
      </c>
      <c r="C575" s="140" t="s">
        <v>644</v>
      </c>
      <c r="D575" s="140" t="s">
        <v>655</v>
      </c>
      <c r="E575" s="140" t="s">
        <v>1395</v>
      </c>
      <c r="F575" s="144">
        <v>5.7119999999999997</v>
      </c>
    </row>
    <row r="576" spans="2:6" x14ac:dyDescent="0.35">
      <c r="B576" s="140" t="s">
        <v>107</v>
      </c>
      <c r="C576" s="140" t="s">
        <v>644</v>
      </c>
      <c r="D576" s="140" t="s">
        <v>655</v>
      </c>
      <c r="E576" s="140" t="s">
        <v>1396</v>
      </c>
      <c r="F576" s="144">
        <v>7.14</v>
      </c>
    </row>
    <row r="577" spans="2:6" x14ac:dyDescent="0.35">
      <c r="B577" s="140" t="s">
        <v>107</v>
      </c>
      <c r="C577" s="140" t="s">
        <v>644</v>
      </c>
      <c r="D577" s="140" t="s">
        <v>661</v>
      </c>
      <c r="E577" s="140" t="s">
        <v>1397</v>
      </c>
      <c r="F577" s="144">
        <v>0.79800000000000004</v>
      </c>
    </row>
    <row r="578" spans="2:6" x14ac:dyDescent="0.35">
      <c r="B578" s="140" t="s">
        <v>107</v>
      </c>
      <c r="C578" s="140" t="s">
        <v>644</v>
      </c>
      <c r="D578" s="140" t="s">
        <v>661</v>
      </c>
      <c r="E578" s="140" t="s">
        <v>1398</v>
      </c>
      <c r="F578" s="144">
        <v>1.597</v>
      </c>
    </row>
    <row r="579" spans="2:6" x14ac:dyDescent="0.35">
      <c r="B579" s="140" t="s">
        <v>107</v>
      </c>
      <c r="C579" s="140" t="s">
        <v>644</v>
      </c>
      <c r="D579" s="140" t="s">
        <v>661</v>
      </c>
      <c r="E579" s="140" t="s">
        <v>1399</v>
      </c>
      <c r="F579" s="144">
        <v>3.194</v>
      </c>
    </row>
    <row r="580" spans="2:6" x14ac:dyDescent="0.35">
      <c r="B580" s="140" t="s">
        <v>107</v>
      </c>
      <c r="C580" s="140" t="s">
        <v>644</v>
      </c>
      <c r="D580" s="140" t="s">
        <v>661</v>
      </c>
      <c r="E580" s="140" t="s">
        <v>1400</v>
      </c>
      <c r="F580" s="144">
        <v>4.7910000000000004</v>
      </c>
    </row>
    <row r="581" spans="2:6" x14ac:dyDescent="0.35">
      <c r="B581" s="140" t="s">
        <v>107</v>
      </c>
      <c r="C581" s="140" t="s">
        <v>644</v>
      </c>
      <c r="D581" s="140" t="s">
        <v>661</v>
      </c>
      <c r="E581" s="140" t="s">
        <v>1401</v>
      </c>
      <c r="F581" s="144">
        <v>6.3879999999999999</v>
      </c>
    </row>
    <row r="582" spans="2:6" x14ac:dyDescent="0.35">
      <c r="B582" s="140" t="s">
        <v>107</v>
      </c>
      <c r="C582" s="140" t="s">
        <v>644</v>
      </c>
      <c r="D582" s="140" t="s">
        <v>661</v>
      </c>
      <c r="E582" s="140" t="s">
        <v>1402</v>
      </c>
      <c r="F582" s="144">
        <v>7.9850000000000003</v>
      </c>
    </row>
    <row r="583" spans="2:6" x14ac:dyDescent="0.35">
      <c r="B583" s="140" t="s">
        <v>107</v>
      </c>
      <c r="C583" s="140" t="s">
        <v>357</v>
      </c>
      <c r="D583" s="140" t="s">
        <v>668</v>
      </c>
      <c r="E583" s="140" t="s">
        <v>1403</v>
      </c>
      <c r="F583" s="144">
        <v>8.2569999999999997</v>
      </c>
    </row>
    <row r="584" spans="2:6" x14ac:dyDescent="0.35">
      <c r="B584" s="140" t="s">
        <v>107</v>
      </c>
      <c r="C584" s="140" t="s">
        <v>357</v>
      </c>
      <c r="D584" s="140" t="s">
        <v>668</v>
      </c>
      <c r="E584" s="140" t="s">
        <v>1404</v>
      </c>
      <c r="F584" s="144">
        <v>13.893000000000001</v>
      </c>
    </row>
    <row r="585" spans="2:6" x14ac:dyDescent="0.35">
      <c r="B585" s="140" t="s">
        <v>107</v>
      </c>
      <c r="C585" s="140" t="s">
        <v>357</v>
      </c>
      <c r="D585" s="140" t="s">
        <v>668</v>
      </c>
      <c r="E585" s="140" t="s">
        <v>1405</v>
      </c>
      <c r="F585" s="144">
        <v>8.9610000000000003</v>
      </c>
    </row>
    <row r="586" spans="2:6" x14ac:dyDescent="0.35">
      <c r="B586" s="140" t="s">
        <v>107</v>
      </c>
      <c r="C586" s="140" t="s">
        <v>357</v>
      </c>
      <c r="D586" s="140" t="s">
        <v>668</v>
      </c>
      <c r="E586" s="140" t="s">
        <v>1406</v>
      </c>
      <c r="F586" s="144">
        <v>35.86</v>
      </c>
    </row>
    <row r="587" spans="2:6" x14ac:dyDescent="0.35">
      <c r="B587" s="140" t="s">
        <v>107</v>
      </c>
      <c r="C587" s="140" t="s">
        <v>357</v>
      </c>
      <c r="D587" s="140" t="s">
        <v>668</v>
      </c>
      <c r="E587" s="140" t="s">
        <v>1407</v>
      </c>
      <c r="F587" s="144">
        <v>17.922999999999998</v>
      </c>
    </row>
    <row r="588" spans="2:6" x14ac:dyDescent="0.35">
      <c r="B588" s="140" t="s">
        <v>107</v>
      </c>
      <c r="C588" s="140" t="s">
        <v>357</v>
      </c>
      <c r="D588" s="140" t="s">
        <v>668</v>
      </c>
      <c r="E588" s="140" t="s">
        <v>1408</v>
      </c>
      <c r="F588" s="144">
        <v>43.08</v>
      </c>
    </row>
    <row r="589" spans="2:6" x14ac:dyDescent="0.35">
      <c r="B589" s="140" t="s">
        <v>107</v>
      </c>
      <c r="C589" s="140" t="s">
        <v>357</v>
      </c>
      <c r="D589" s="140" t="s">
        <v>668</v>
      </c>
      <c r="E589" s="140" t="s">
        <v>1409</v>
      </c>
      <c r="F589" s="144">
        <v>21.54</v>
      </c>
    </row>
    <row r="590" spans="2:6" x14ac:dyDescent="0.35">
      <c r="B590" s="140" t="s">
        <v>107</v>
      </c>
      <c r="C590" s="140" t="s">
        <v>357</v>
      </c>
      <c r="D590" s="140" t="s">
        <v>675</v>
      </c>
      <c r="E590" s="140" t="s">
        <v>1410</v>
      </c>
      <c r="F590" s="144">
        <v>8.9610000000000003</v>
      </c>
    </row>
    <row r="591" spans="2:6" x14ac:dyDescent="0.35">
      <c r="B591" s="140" t="s">
        <v>107</v>
      </c>
      <c r="C591" s="140" t="s">
        <v>357</v>
      </c>
      <c r="D591" s="140" t="s">
        <v>675</v>
      </c>
      <c r="E591" s="140" t="s">
        <v>1411</v>
      </c>
      <c r="F591" s="144">
        <v>17.920000000000002</v>
      </c>
    </row>
    <row r="592" spans="2:6" x14ac:dyDescent="0.35">
      <c r="B592" s="140" t="s">
        <v>107</v>
      </c>
      <c r="C592" s="140" t="s">
        <v>357</v>
      </c>
      <c r="D592" s="140" t="s">
        <v>675</v>
      </c>
      <c r="E592" s="140" t="s">
        <v>1412</v>
      </c>
      <c r="F592" s="144">
        <v>3.3090000000000002</v>
      </c>
    </row>
    <row r="593" spans="2:6" x14ac:dyDescent="0.35">
      <c r="B593" s="140" t="s">
        <v>107</v>
      </c>
      <c r="C593" s="140" t="s">
        <v>357</v>
      </c>
      <c r="D593" s="140" t="s">
        <v>675</v>
      </c>
      <c r="E593" s="140" t="s">
        <v>1413</v>
      </c>
      <c r="F593" s="144">
        <v>6.2359999999999998</v>
      </c>
    </row>
    <row r="594" spans="2:6" x14ac:dyDescent="0.35">
      <c r="B594" s="140" t="s">
        <v>107</v>
      </c>
      <c r="C594" s="140" t="s">
        <v>357</v>
      </c>
      <c r="D594" s="140" t="s">
        <v>675</v>
      </c>
      <c r="E594" s="140" t="s">
        <v>1414</v>
      </c>
      <c r="F594" s="144">
        <v>13.888999999999999</v>
      </c>
    </row>
    <row r="595" spans="2:6" x14ac:dyDescent="0.35">
      <c r="B595" s="140" t="s">
        <v>107</v>
      </c>
      <c r="C595" s="140" t="s">
        <v>357</v>
      </c>
      <c r="D595" s="140" t="s">
        <v>675</v>
      </c>
      <c r="E595" s="140" t="s">
        <v>1415</v>
      </c>
      <c r="F595" s="144">
        <v>35.856999999999999</v>
      </c>
    </row>
    <row r="596" spans="2:6" x14ac:dyDescent="0.35">
      <c r="B596" s="140" t="s">
        <v>107</v>
      </c>
      <c r="C596" s="140" t="s">
        <v>357</v>
      </c>
      <c r="D596" s="140" t="s">
        <v>675</v>
      </c>
      <c r="E596" s="140" t="s">
        <v>1416</v>
      </c>
      <c r="F596" s="144">
        <v>2.0640000000000001</v>
      </c>
    </row>
    <row r="597" spans="2:6" x14ac:dyDescent="0.35">
      <c r="B597" s="140" t="s">
        <v>107</v>
      </c>
      <c r="C597" s="140" t="s">
        <v>357</v>
      </c>
      <c r="D597" s="140" t="s">
        <v>675</v>
      </c>
      <c r="E597" s="140" t="s">
        <v>1417</v>
      </c>
      <c r="F597" s="144">
        <v>2.0640000000000001</v>
      </c>
    </row>
    <row r="598" spans="2:6" x14ac:dyDescent="0.35">
      <c r="B598" s="140" t="s">
        <v>107</v>
      </c>
      <c r="C598" s="140" t="s">
        <v>357</v>
      </c>
      <c r="D598" s="140" t="s">
        <v>675</v>
      </c>
      <c r="E598" s="140" t="s">
        <v>1418</v>
      </c>
      <c r="F598" s="144">
        <v>2.0640000000000001</v>
      </c>
    </row>
    <row r="599" spans="2:6" x14ac:dyDescent="0.35">
      <c r="B599" s="140" t="s">
        <v>107</v>
      </c>
      <c r="C599" s="140" t="s">
        <v>357</v>
      </c>
      <c r="D599" s="140" t="s">
        <v>675</v>
      </c>
      <c r="E599" s="140" t="s">
        <v>1419</v>
      </c>
      <c r="F599" s="144">
        <v>4.1289999999999996</v>
      </c>
    </row>
    <row r="600" spans="2:6" x14ac:dyDescent="0.35">
      <c r="B600" s="140" t="s">
        <v>107</v>
      </c>
      <c r="C600" s="140" t="s">
        <v>357</v>
      </c>
      <c r="D600" s="140" t="s">
        <v>675</v>
      </c>
      <c r="E600" s="140" t="s">
        <v>1420</v>
      </c>
      <c r="F600" s="144">
        <v>4.1289999999999996</v>
      </c>
    </row>
    <row r="601" spans="2:6" x14ac:dyDescent="0.35">
      <c r="B601" s="140" t="s">
        <v>107</v>
      </c>
      <c r="C601" s="140" t="s">
        <v>357</v>
      </c>
      <c r="D601" s="140" t="s">
        <v>675</v>
      </c>
      <c r="E601" s="140" t="s">
        <v>1421</v>
      </c>
      <c r="F601" s="144">
        <v>4.1289999999999996</v>
      </c>
    </row>
    <row r="602" spans="2:6" x14ac:dyDescent="0.35">
      <c r="B602" s="140" t="s">
        <v>107</v>
      </c>
      <c r="C602" s="140" t="s">
        <v>357</v>
      </c>
      <c r="D602" s="140" t="s">
        <v>675</v>
      </c>
      <c r="E602" s="140" t="s">
        <v>1422</v>
      </c>
      <c r="F602" s="144">
        <v>8.2579999999999991</v>
      </c>
    </row>
    <row r="603" spans="2:6" x14ac:dyDescent="0.35">
      <c r="B603" s="140" t="s">
        <v>107</v>
      </c>
      <c r="C603" s="140" t="s">
        <v>357</v>
      </c>
      <c r="D603" s="140" t="s">
        <v>675</v>
      </c>
      <c r="E603" s="140" t="s">
        <v>1423</v>
      </c>
      <c r="F603" s="144">
        <v>8.2579999999999991</v>
      </c>
    </row>
    <row r="604" spans="2:6" x14ac:dyDescent="0.35">
      <c r="B604" s="140" t="s">
        <v>107</v>
      </c>
      <c r="C604" s="140" t="s">
        <v>357</v>
      </c>
      <c r="D604" s="140" t="s">
        <v>675</v>
      </c>
      <c r="E604" s="140" t="s">
        <v>1424</v>
      </c>
      <c r="F604" s="144">
        <v>8.2579999999999991</v>
      </c>
    </row>
    <row r="605" spans="2:6" x14ac:dyDescent="0.35">
      <c r="B605" s="140" t="s">
        <v>107</v>
      </c>
      <c r="C605" s="140" t="s">
        <v>357</v>
      </c>
      <c r="D605" s="140" t="s">
        <v>675</v>
      </c>
      <c r="E605" s="140" t="s">
        <v>1425</v>
      </c>
      <c r="F605" s="144">
        <v>13.888999999999999</v>
      </c>
    </row>
    <row r="606" spans="2:6" x14ac:dyDescent="0.35">
      <c r="B606" s="140" t="s">
        <v>107</v>
      </c>
      <c r="C606" s="140" t="s">
        <v>357</v>
      </c>
      <c r="D606" s="140" t="s">
        <v>675</v>
      </c>
      <c r="E606" s="140" t="s">
        <v>1426</v>
      </c>
      <c r="F606" s="144">
        <v>13.888999999999999</v>
      </c>
    </row>
    <row r="607" spans="2:6" x14ac:dyDescent="0.35">
      <c r="B607" s="140" t="s">
        <v>107</v>
      </c>
      <c r="C607" s="140" t="s">
        <v>357</v>
      </c>
      <c r="D607" s="140" t="s">
        <v>675</v>
      </c>
      <c r="E607" s="140" t="s">
        <v>1312</v>
      </c>
      <c r="F607" s="144">
        <v>13.888999999999999</v>
      </c>
    </row>
    <row r="608" spans="2:6" x14ac:dyDescent="0.35">
      <c r="B608" s="140" t="s">
        <v>107</v>
      </c>
      <c r="C608" s="140" t="s">
        <v>357</v>
      </c>
      <c r="D608" s="140" t="s">
        <v>675</v>
      </c>
      <c r="E608" s="140" t="s">
        <v>1311</v>
      </c>
      <c r="F608" s="144">
        <v>35.856999999999999</v>
      </c>
    </row>
    <row r="609" spans="2:6" x14ac:dyDescent="0.35">
      <c r="B609" s="140" t="s">
        <v>107</v>
      </c>
      <c r="C609" s="140" t="s">
        <v>357</v>
      </c>
      <c r="D609" s="140" t="s">
        <v>675</v>
      </c>
      <c r="E609" s="140" t="s">
        <v>1310</v>
      </c>
      <c r="F609" s="145">
        <v>35.856999999999999</v>
      </c>
    </row>
    <row r="610" spans="2:6" x14ac:dyDescent="0.35">
      <c r="B610" s="140" t="s">
        <v>107</v>
      </c>
      <c r="C610" s="140" t="s">
        <v>357</v>
      </c>
      <c r="D610" s="140" t="s">
        <v>675</v>
      </c>
      <c r="E610" s="140" t="s">
        <v>1309</v>
      </c>
      <c r="F610" s="145">
        <v>35.856999999999999</v>
      </c>
    </row>
    <row r="611" spans="2:6" x14ac:dyDescent="0.35">
      <c r="B611" s="140" t="s">
        <v>107</v>
      </c>
      <c r="C611" s="140" t="s">
        <v>357</v>
      </c>
      <c r="D611" s="140" t="s">
        <v>675</v>
      </c>
      <c r="E611" s="140" t="s">
        <v>1308</v>
      </c>
      <c r="F611" s="145">
        <v>8.9610000000000003</v>
      </c>
    </row>
    <row r="612" spans="2:6" x14ac:dyDescent="0.35">
      <c r="B612" s="140" t="s">
        <v>107</v>
      </c>
      <c r="C612" s="140" t="s">
        <v>357</v>
      </c>
      <c r="D612" s="140" t="s">
        <v>675</v>
      </c>
      <c r="E612" s="140" t="s">
        <v>1307</v>
      </c>
      <c r="F612" s="145">
        <v>17.920000000000002</v>
      </c>
    </row>
    <row r="613" spans="2:6" x14ac:dyDescent="0.35">
      <c r="B613" s="140" t="s">
        <v>107</v>
      </c>
      <c r="C613" s="140" t="s">
        <v>357</v>
      </c>
      <c r="D613" s="140" t="s">
        <v>675</v>
      </c>
      <c r="E613" s="140" t="s">
        <v>1306</v>
      </c>
      <c r="F613" s="144">
        <v>3.117</v>
      </c>
    </row>
    <row r="614" spans="2:6" x14ac:dyDescent="0.35">
      <c r="B614" s="140" t="s">
        <v>107</v>
      </c>
      <c r="C614" s="140" t="s">
        <v>357</v>
      </c>
      <c r="D614" s="140" t="s">
        <v>700</v>
      </c>
      <c r="E614" s="140" t="s">
        <v>1305</v>
      </c>
      <c r="F614" s="144">
        <v>8.1159999999999997</v>
      </c>
    </row>
    <row r="615" spans="2:6" x14ac:dyDescent="0.35">
      <c r="B615" s="140" t="s">
        <v>107</v>
      </c>
      <c r="C615" s="140" t="s">
        <v>357</v>
      </c>
      <c r="D615" s="140" t="s">
        <v>700</v>
      </c>
      <c r="E615" s="140" t="s">
        <v>1304</v>
      </c>
      <c r="F615" s="144">
        <v>13.609</v>
      </c>
    </row>
    <row r="616" spans="2:6" x14ac:dyDescent="0.35">
      <c r="B616" s="140" t="s">
        <v>107</v>
      </c>
      <c r="C616" s="140" t="s">
        <v>357</v>
      </c>
      <c r="D616" s="140" t="s">
        <v>700</v>
      </c>
      <c r="E616" s="140" t="s">
        <v>1303</v>
      </c>
      <c r="F616" s="144">
        <v>8.6780000000000008</v>
      </c>
    </row>
    <row r="617" spans="2:6" x14ac:dyDescent="0.35">
      <c r="B617" s="140" t="s">
        <v>107</v>
      </c>
      <c r="C617" s="140" t="s">
        <v>357</v>
      </c>
      <c r="D617" s="140" t="s">
        <v>700</v>
      </c>
      <c r="E617" s="140" t="s">
        <v>1302</v>
      </c>
      <c r="F617" s="144">
        <v>35.295000000000002</v>
      </c>
    </row>
    <row r="618" spans="2:6" x14ac:dyDescent="0.35">
      <c r="B618" s="140" t="s">
        <v>107</v>
      </c>
      <c r="C618" s="140" t="s">
        <v>357</v>
      </c>
      <c r="D618" s="140" t="s">
        <v>700</v>
      </c>
      <c r="E618" s="140" t="s">
        <v>1301</v>
      </c>
      <c r="F618" s="144">
        <v>17.358000000000001</v>
      </c>
    </row>
    <row r="619" spans="2:6" x14ac:dyDescent="0.35">
      <c r="B619" s="140" t="s">
        <v>107</v>
      </c>
      <c r="C619" s="140" t="s">
        <v>357</v>
      </c>
      <c r="D619" s="140" t="s">
        <v>700</v>
      </c>
      <c r="E619" s="140" t="s">
        <v>1300</v>
      </c>
      <c r="F619" s="144">
        <v>42.514000000000003</v>
      </c>
    </row>
    <row r="620" spans="2:6" x14ac:dyDescent="0.35">
      <c r="B620" s="140" t="s">
        <v>107</v>
      </c>
      <c r="C620" s="140" t="s">
        <v>357</v>
      </c>
      <c r="D620" s="140" t="s">
        <v>700</v>
      </c>
      <c r="E620" s="140" t="s">
        <v>1299</v>
      </c>
      <c r="F620" s="144">
        <v>20.975000000000001</v>
      </c>
    </row>
    <row r="621" spans="2:6" x14ac:dyDescent="0.35">
      <c r="B621" s="140" t="s">
        <v>107</v>
      </c>
      <c r="C621" s="140" t="s">
        <v>357</v>
      </c>
      <c r="D621" s="140" t="s">
        <v>704</v>
      </c>
      <c r="E621" s="140" t="s">
        <v>1298</v>
      </c>
      <c r="F621" s="144">
        <v>51.386000000000003</v>
      </c>
    </row>
    <row r="622" spans="2:6" x14ac:dyDescent="0.35">
      <c r="B622" s="140" t="s">
        <v>107</v>
      </c>
      <c r="C622" s="140" t="s">
        <v>357</v>
      </c>
      <c r="D622" s="140" t="s">
        <v>704</v>
      </c>
      <c r="E622" s="140" t="s">
        <v>1297</v>
      </c>
      <c r="F622" s="144">
        <v>114.184</v>
      </c>
    </row>
    <row r="623" spans="2:6" x14ac:dyDescent="0.35">
      <c r="B623" s="140" t="s">
        <v>107</v>
      </c>
      <c r="C623" s="140" t="s">
        <v>357</v>
      </c>
      <c r="D623" s="140" t="s">
        <v>704</v>
      </c>
      <c r="E623" s="140" t="s">
        <v>1296</v>
      </c>
      <c r="F623" s="144">
        <v>25.693000000000001</v>
      </c>
    </row>
    <row r="624" spans="2:6" x14ac:dyDescent="0.35">
      <c r="B624" s="140" t="s">
        <v>107</v>
      </c>
      <c r="C624" s="140" t="s">
        <v>357</v>
      </c>
      <c r="D624" s="140" t="s">
        <v>704</v>
      </c>
      <c r="E624" s="140" t="s">
        <v>1295</v>
      </c>
      <c r="F624" s="144">
        <v>76.536000000000001</v>
      </c>
    </row>
    <row r="625" spans="2:6" x14ac:dyDescent="0.35">
      <c r="B625" s="140" t="s">
        <v>107</v>
      </c>
      <c r="C625" s="140" t="s">
        <v>357</v>
      </c>
      <c r="D625" s="140" t="s">
        <v>704</v>
      </c>
      <c r="E625" s="140" t="s">
        <v>1294</v>
      </c>
      <c r="F625" s="144">
        <v>57.097999999999999</v>
      </c>
    </row>
    <row r="626" spans="2:6" x14ac:dyDescent="0.35">
      <c r="B626" s="140" t="s">
        <v>107</v>
      </c>
      <c r="C626" s="140" t="s">
        <v>710</v>
      </c>
      <c r="D626" s="140" t="s">
        <v>711</v>
      </c>
      <c r="E626" s="140" t="s">
        <v>1293</v>
      </c>
      <c r="F626" s="144">
        <v>0.63100000000000001</v>
      </c>
    </row>
    <row r="627" spans="2:6" x14ac:dyDescent="0.35">
      <c r="B627" s="140" t="s">
        <v>107</v>
      </c>
      <c r="C627" s="140" t="s">
        <v>710</v>
      </c>
      <c r="D627" s="140" t="s">
        <v>711</v>
      </c>
      <c r="E627" s="140" t="s">
        <v>1292</v>
      </c>
      <c r="F627" s="144">
        <v>0.90200000000000002</v>
      </c>
    </row>
    <row r="628" spans="2:6" x14ac:dyDescent="0.35">
      <c r="B628" s="140" t="s">
        <v>107</v>
      </c>
      <c r="C628" s="140" t="s">
        <v>710</v>
      </c>
      <c r="D628" s="140" t="s">
        <v>711</v>
      </c>
      <c r="E628" s="140" t="s">
        <v>1291</v>
      </c>
      <c r="F628" s="144">
        <v>1.444</v>
      </c>
    </row>
    <row r="629" spans="2:6" x14ac:dyDescent="0.35">
      <c r="B629" s="140" t="s">
        <v>107</v>
      </c>
      <c r="C629" s="140" t="s">
        <v>710</v>
      </c>
      <c r="D629" s="140" t="s">
        <v>711</v>
      </c>
      <c r="E629" s="140" t="s">
        <v>1290</v>
      </c>
      <c r="F629" s="144">
        <v>5.2210000000000001</v>
      </c>
    </row>
    <row r="630" spans="2:6" x14ac:dyDescent="0.35">
      <c r="B630" s="140" t="s">
        <v>107</v>
      </c>
      <c r="C630" s="140" t="s">
        <v>710</v>
      </c>
      <c r="D630" s="140" t="s">
        <v>715</v>
      </c>
      <c r="E630" s="140" t="s">
        <v>1289</v>
      </c>
      <c r="F630" s="144">
        <v>3.669</v>
      </c>
    </row>
    <row r="631" spans="2:6" x14ac:dyDescent="0.35">
      <c r="B631" s="140" t="s">
        <v>107</v>
      </c>
      <c r="C631" s="140" t="s">
        <v>710</v>
      </c>
      <c r="D631" s="140" t="s">
        <v>715</v>
      </c>
      <c r="E631" s="140" t="s">
        <v>1288</v>
      </c>
      <c r="F631" s="144">
        <v>7.3380000000000001</v>
      </c>
    </row>
    <row r="632" spans="2:6" x14ac:dyDescent="0.35">
      <c r="B632" s="140" t="s">
        <v>107</v>
      </c>
      <c r="C632" s="140" t="s">
        <v>710</v>
      </c>
      <c r="D632" s="140" t="s">
        <v>715</v>
      </c>
      <c r="E632" s="140" t="s">
        <v>1287</v>
      </c>
      <c r="F632" s="144">
        <v>14.676</v>
      </c>
    </row>
    <row r="633" spans="2:6" x14ac:dyDescent="0.35">
      <c r="B633" s="140" t="s">
        <v>107</v>
      </c>
      <c r="C633" s="140" t="s">
        <v>710</v>
      </c>
      <c r="D633" s="140" t="s">
        <v>715</v>
      </c>
      <c r="E633" s="140" t="s">
        <v>1286</v>
      </c>
      <c r="F633" s="144">
        <v>16.143000000000001</v>
      </c>
    </row>
    <row r="634" spans="2:6" x14ac:dyDescent="0.35">
      <c r="B634" s="140" t="s">
        <v>107</v>
      </c>
      <c r="C634" s="140" t="s">
        <v>710</v>
      </c>
      <c r="D634" s="140" t="s">
        <v>720</v>
      </c>
      <c r="E634" s="140" t="s">
        <v>1285</v>
      </c>
      <c r="F634" s="144">
        <v>1.369</v>
      </c>
    </row>
    <row r="635" spans="2:6" x14ac:dyDescent="0.35">
      <c r="B635" s="140" t="s">
        <v>107</v>
      </c>
      <c r="C635" s="140" t="s">
        <v>710</v>
      </c>
      <c r="D635" s="140" t="s">
        <v>720</v>
      </c>
      <c r="E635" s="140" t="s">
        <v>1284</v>
      </c>
      <c r="F635" s="144">
        <v>2.7349999999999999</v>
      </c>
    </row>
    <row r="636" spans="2:6" x14ac:dyDescent="0.35">
      <c r="B636" s="140" t="s">
        <v>107</v>
      </c>
      <c r="C636" s="140" t="s">
        <v>710</v>
      </c>
      <c r="D636" s="140" t="s">
        <v>720</v>
      </c>
      <c r="E636" s="140" t="s">
        <v>1283</v>
      </c>
      <c r="F636" s="144">
        <v>5.47</v>
      </c>
    </row>
    <row r="637" spans="2:6" x14ac:dyDescent="0.35">
      <c r="B637" s="140" t="s">
        <v>107</v>
      </c>
      <c r="C637" s="140" t="s">
        <v>357</v>
      </c>
      <c r="D637" s="140" t="s">
        <v>724</v>
      </c>
      <c r="E637" s="140" t="s">
        <v>1282</v>
      </c>
      <c r="F637" s="144">
        <v>4.7</v>
      </c>
    </row>
    <row r="638" spans="2:6" x14ac:dyDescent="0.35">
      <c r="B638" s="140" t="s">
        <v>107</v>
      </c>
      <c r="C638" s="140" t="s">
        <v>357</v>
      </c>
      <c r="D638" s="140" t="s">
        <v>724</v>
      </c>
      <c r="E638" s="140" t="s">
        <v>1281</v>
      </c>
      <c r="F638" s="144">
        <v>12.237</v>
      </c>
    </row>
    <row r="639" spans="2:6" x14ac:dyDescent="0.35">
      <c r="B639" s="140" t="s">
        <v>107</v>
      </c>
      <c r="C639" s="140" t="s">
        <v>357</v>
      </c>
      <c r="D639" s="140" t="s">
        <v>724</v>
      </c>
      <c r="E639" s="140" t="s">
        <v>1280</v>
      </c>
      <c r="F639" s="144">
        <v>23.69</v>
      </c>
    </row>
    <row r="640" spans="2:6" x14ac:dyDescent="0.35">
      <c r="B640" s="140" t="s">
        <v>107</v>
      </c>
      <c r="C640" s="140" t="s">
        <v>357</v>
      </c>
      <c r="D640" s="140" t="s">
        <v>724</v>
      </c>
      <c r="E640" s="140" t="s">
        <v>1279</v>
      </c>
      <c r="F640" s="144">
        <v>35.536000000000001</v>
      </c>
    </row>
    <row r="641" spans="2:6" x14ac:dyDescent="0.35">
      <c r="B641" s="140" t="s">
        <v>107</v>
      </c>
      <c r="C641" s="140" t="s">
        <v>357</v>
      </c>
      <c r="D641" s="140" t="s">
        <v>725</v>
      </c>
      <c r="E641" s="140" t="s">
        <v>1278</v>
      </c>
      <c r="F641" s="144">
        <v>13.645</v>
      </c>
    </row>
    <row r="642" spans="2:6" x14ac:dyDescent="0.35">
      <c r="B642" s="140" t="s">
        <v>107</v>
      </c>
      <c r="C642" s="140" t="s">
        <v>357</v>
      </c>
      <c r="D642" s="140" t="s">
        <v>725</v>
      </c>
      <c r="E642" s="140" t="s">
        <v>1277</v>
      </c>
      <c r="F642" s="144">
        <v>27.283999999999999</v>
      </c>
    </row>
    <row r="643" spans="2:6" x14ac:dyDescent="0.35">
      <c r="B643" s="140" t="s">
        <v>107</v>
      </c>
      <c r="C643" s="140" t="s">
        <v>357</v>
      </c>
      <c r="D643" s="140" t="s">
        <v>725</v>
      </c>
      <c r="E643" s="140" t="s">
        <v>1276</v>
      </c>
      <c r="F643" s="144">
        <v>30.882999999999999</v>
      </c>
    </row>
    <row r="644" spans="2:6" x14ac:dyDescent="0.35">
      <c r="B644" s="140" t="s">
        <v>107</v>
      </c>
      <c r="C644" s="140" t="s">
        <v>357</v>
      </c>
      <c r="D644" s="140" t="s">
        <v>725</v>
      </c>
      <c r="E644" s="140" t="s">
        <v>1275</v>
      </c>
      <c r="F644" s="144">
        <v>45.752000000000002</v>
      </c>
    </row>
    <row r="645" spans="2:6" x14ac:dyDescent="0.35">
      <c r="B645" s="140" t="s">
        <v>107</v>
      </c>
      <c r="C645" s="140" t="s">
        <v>357</v>
      </c>
      <c r="D645" s="140" t="s">
        <v>725</v>
      </c>
      <c r="E645" s="140" t="s">
        <v>1274</v>
      </c>
      <c r="F645" s="144">
        <v>35.000999999999998</v>
      </c>
    </row>
    <row r="646" spans="2:6" x14ac:dyDescent="0.35">
      <c r="B646" s="140" t="s">
        <v>107</v>
      </c>
      <c r="C646" s="140" t="s">
        <v>357</v>
      </c>
      <c r="D646" s="140" t="s">
        <v>725</v>
      </c>
      <c r="E646" s="140" t="s">
        <v>1273</v>
      </c>
      <c r="F646" s="144">
        <v>31.501000000000001</v>
      </c>
    </row>
    <row r="647" spans="2:6" x14ac:dyDescent="0.35">
      <c r="B647" s="140" t="s">
        <v>107</v>
      </c>
      <c r="C647" s="140" t="s">
        <v>357</v>
      </c>
      <c r="D647" s="140" t="s">
        <v>725</v>
      </c>
      <c r="E647" s="140" t="s">
        <v>1272</v>
      </c>
      <c r="F647" s="144">
        <v>47.954999999999998</v>
      </c>
    </row>
    <row r="648" spans="2:6" x14ac:dyDescent="0.35">
      <c r="B648" s="140" t="s">
        <v>107</v>
      </c>
      <c r="C648" s="140" t="s">
        <v>357</v>
      </c>
      <c r="D648" s="140" t="s">
        <v>725</v>
      </c>
      <c r="E648" s="140" t="s">
        <v>1271</v>
      </c>
      <c r="F648" s="144">
        <v>39.963000000000001</v>
      </c>
    </row>
    <row r="649" spans="2:6" x14ac:dyDescent="0.35">
      <c r="B649" s="140" t="s">
        <v>107</v>
      </c>
      <c r="C649" s="140" t="s">
        <v>357</v>
      </c>
      <c r="D649" s="140" t="s">
        <v>725</v>
      </c>
      <c r="E649" s="140" t="s">
        <v>1270</v>
      </c>
      <c r="F649" s="144">
        <v>61.765999999999998</v>
      </c>
    </row>
    <row r="650" spans="2:6" x14ac:dyDescent="0.35">
      <c r="B650" s="140" t="s">
        <v>107</v>
      </c>
      <c r="C650" s="140" t="s">
        <v>357</v>
      </c>
      <c r="D650" s="140" t="s">
        <v>725</v>
      </c>
      <c r="E650" s="140" t="s">
        <v>1269</v>
      </c>
      <c r="F650" s="144">
        <v>91.504999999999995</v>
      </c>
    </row>
    <row r="651" spans="2:6" x14ac:dyDescent="0.35">
      <c r="B651" s="140" t="s">
        <v>107</v>
      </c>
      <c r="C651" s="140" t="s">
        <v>357</v>
      </c>
      <c r="D651" s="140" t="s">
        <v>725</v>
      </c>
      <c r="E651" s="140" t="s">
        <v>1004</v>
      </c>
      <c r="F651" s="144">
        <v>70.001000000000005</v>
      </c>
    </row>
    <row r="652" spans="2:6" x14ac:dyDescent="0.35">
      <c r="B652" s="140" t="s">
        <v>107</v>
      </c>
      <c r="C652" s="140" t="s">
        <v>357</v>
      </c>
      <c r="D652" s="140" t="s">
        <v>725</v>
      </c>
      <c r="E652" s="140" t="s">
        <v>1003</v>
      </c>
      <c r="F652" s="144">
        <v>63.000999999999998</v>
      </c>
    </row>
    <row r="653" spans="2:6" x14ac:dyDescent="0.35">
      <c r="B653" s="140" t="s">
        <v>107</v>
      </c>
      <c r="C653" s="140" t="s">
        <v>357</v>
      </c>
      <c r="D653" s="140" t="s">
        <v>725</v>
      </c>
      <c r="E653" s="140" t="s">
        <v>1002</v>
      </c>
      <c r="F653" s="144">
        <v>95.91</v>
      </c>
    </row>
    <row r="654" spans="2:6" x14ac:dyDescent="0.35">
      <c r="B654" s="140" t="s">
        <v>107</v>
      </c>
      <c r="C654" s="140" t="s">
        <v>357</v>
      </c>
      <c r="D654" s="140" t="s">
        <v>725</v>
      </c>
      <c r="E654" s="140" t="s">
        <v>1001</v>
      </c>
      <c r="F654" s="144">
        <v>79.924999999999997</v>
      </c>
    </row>
    <row r="655" spans="2:6" x14ac:dyDescent="0.35">
      <c r="B655" s="140" t="s">
        <v>107</v>
      </c>
      <c r="C655" s="140" t="s">
        <v>357</v>
      </c>
      <c r="D655" s="140" t="s">
        <v>725</v>
      </c>
      <c r="E655" s="140" t="s">
        <v>1000</v>
      </c>
      <c r="F655" s="144">
        <v>92.649000000000001</v>
      </c>
    </row>
    <row r="656" spans="2:6" x14ac:dyDescent="0.35">
      <c r="B656" s="140" t="s">
        <v>107</v>
      </c>
      <c r="C656" s="140" t="s">
        <v>357</v>
      </c>
      <c r="D656" s="140" t="s">
        <v>725</v>
      </c>
      <c r="E656" s="140" t="s">
        <v>999</v>
      </c>
      <c r="F656" s="144">
        <v>137.25700000000001</v>
      </c>
    </row>
    <row r="657" spans="2:6" x14ac:dyDescent="0.35">
      <c r="B657" s="140" t="s">
        <v>107</v>
      </c>
      <c r="C657" s="140" t="s">
        <v>357</v>
      </c>
      <c r="D657" s="140" t="s">
        <v>725</v>
      </c>
      <c r="E657" s="140" t="s">
        <v>998</v>
      </c>
      <c r="F657" s="144">
        <v>105.002</v>
      </c>
    </row>
    <row r="658" spans="2:6" x14ac:dyDescent="0.35">
      <c r="B658" s="140" t="s">
        <v>107</v>
      </c>
      <c r="C658" s="140" t="s">
        <v>357</v>
      </c>
      <c r="D658" s="140" t="s">
        <v>725</v>
      </c>
      <c r="E658" s="140" t="s">
        <v>997</v>
      </c>
      <c r="F658" s="144">
        <v>94.501999999999995</v>
      </c>
    </row>
    <row r="659" spans="2:6" x14ac:dyDescent="0.35">
      <c r="B659" s="140" t="s">
        <v>107</v>
      </c>
      <c r="C659" s="140" t="s">
        <v>357</v>
      </c>
      <c r="D659" s="140" t="s">
        <v>725</v>
      </c>
      <c r="E659" s="140" t="s">
        <v>996</v>
      </c>
      <c r="F659" s="144">
        <v>143.86600000000001</v>
      </c>
    </row>
    <row r="660" spans="2:6" x14ac:dyDescent="0.35">
      <c r="B660" s="140" t="s">
        <v>107</v>
      </c>
      <c r="C660" s="140" t="s">
        <v>357</v>
      </c>
      <c r="D660" s="140" t="s">
        <v>725</v>
      </c>
      <c r="E660" s="140" t="s">
        <v>995</v>
      </c>
      <c r="F660" s="144">
        <v>119.88800000000001</v>
      </c>
    </row>
    <row r="661" spans="2:6" x14ac:dyDescent="0.35">
      <c r="B661" s="140" t="s">
        <v>107</v>
      </c>
      <c r="C661" s="140" t="s">
        <v>357</v>
      </c>
      <c r="D661" s="140" t="s">
        <v>725</v>
      </c>
      <c r="E661" s="140" t="s">
        <v>994</v>
      </c>
      <c r="F661" s="144">
        <v>135.88499999999999</v>
      </c>
    </row>
    <row r="662" spans="2:6" x14ac:dyDescent="0.35">
      <c r="B662" s="140" t="s">
        <v>107</v>
      </c>
      <c r="C662" s="140" t="s">
        <v>357</v>
      </c>
      <c r="D662" s="140" t="s">
        <v>725</v>
      </c>
      <c r="E662" s="140" t="s">
        <v>993</v>
      </c>
      <c r="F662" s="144">
        <v>201.31100000000001</v>
      </c>
    </row>
    <row r="663" spans="2:6" x14ac:dyDescent="0.35">
      <c r="B663" s="140" t="s">
        <v>107</v>
      </c>
      <c r="C663" s="140" t="s">
        <v>357</v>
      </c>
      <c r="D663" s="140" t="s">
        <v>725</v>
      </c>
      <c r="E663" s="140" t="s">
        <v>992</v>
      </c>
      <c r="F663" s="144">
        <v>154.00299999999999</v>
      </c>
    </row>
    <row r="664" spans="2:6" x14ac:dyDescent="0.35">
      <c r="B664" s="140" t="s">
        <v>107</v>
      </c>
      <c r="C664" s="140" t="s">
        <v>357</v>
      </c>
      <c r="D664" s="140" t="s">
        <v>725</v>
      </c>
      <c r="E664" s="140" t="s">
        <v>991</v>
      </c>
      <c r="F664" s="144">
        <v>138.60300000000001</v>
      </c>
    </row>
    <row r="665" spans="2:6" x14ac:dyDescent="0.35">
      <c r="B665" s="140" t="s">
        <v>107</v>
      </c>
      <c r="C665" s="140" t="s">
        <v>357</v>
      </c>
      <c r="D665" s="140" t="s">
        <v>725</v>
      </c>
      <c r="E665" s="140" t="s">
        <v>990</v>
      </c>
      <c r="F665" s="144">
        <v>211.00299999999999</v>
      </c>
    </row>
    <row r="666" spans="2:6" x14ac:dyDescent="0.35">
      <c r="B666" s="140" t="s">
        <v>107</v>
      </c>
      <c r="C666" s="140" t="s">
        <v>357</v>
      </c>
      <c r="D666" s="140" t="s">
        <v>725</v>
      </c>
      <c r="E666" s="140" t="s">
        <v>989</v>
      </c>
      <c r="F666" s="144">
        <v>175.83600000000001</v>
      </c>
    </row>
    <row r="667" spans="2:6" x14ac:dyDescent="0.35">
      <c r="B667" s="140" t="s">
        <v>101</v>
      </c>
      <c r="C667" s="140" t="s">
        <v>108</v>
      </c>
      <c r="D667" s="140" t="s">
        <v>109</v>
      </c>
      <c r="E667" s="140" t="s">
        <v>110</v>
      </c>
      <c r="F667" s="144">
        <v>0.17299999999999999</v>
      </c>
    </row>
    <row r="668" spans="2:6" x14ac:dyDescent="0.35">
      <c r="B668" s="140" t="s">
        <v>101</v>
      </c>
      <c r="C668" s="140" t="s">
        <v>108</v>
      </c>
      <c r="D668" s="140" t="s">
        <v>109</v>
      </c>
      <c r="E668" s="140" t="s">
        <v>111</v>
      </c>
      <c r="F668" s="144">
        <v>0.34499999999999997</v>
      </c>
    </row>
    <row r="669" spans="2:6" x14ac:dyDescent="0.35">
      <c r="B669" s="140" t="s">
        <v>101</v>
      </c>
      <c r="C669" s="140" t="s">
        <v>108</v>
      </c>
      <c r="D669" s="140" t="s">
        <v>109</v>
      </c>
      <c r="E669" s="140" t="s">
        <v>112</v>
      </c>
      <c r="F669" s="144">
        <v>0.69099999999999995</v>
      </c>
    </row>
    <row r="670" spans="2:6" x14ac:dyDescent="0.35">
      <c r="B670" s="140" t="s">
        <v>101</v>
      </c>
      <c r="C670" s="140" t="s">
        <v>108</v>
      </c>
      <c r="D670" s="140" t="s">
        <v>109</v>
      </c>
      <c r="E670" s="140" t="s">
        <v>113</v>
      </c>
      <c r="F670" s="144">
        <v>0.32600000000000001</v>
      </c>
    </row>
    <row r="671" spans="2:6" x14ac:dyDescent="0.35">
      <c r="B671" s="140" t="s">
        <v>101</v>
      </c>
      <c r="C671" s="140" t="s">
        <v>108</v>
      </c>
      <c r="D671" s="140" t="s">
        <v>109</v>
      </c>
      <c r="E671" s="140" t="s">
        <v>114</v>
      </c>
      <c r="F671" s="144">
        <v>0.65300000000000002</v>
      </c>
    </row>
    <row r="672" spans="2:6" x14ac:dyDescent="0.35">
      <c r="B672" s="140" t="s">
        <v>101</v>
      </c>
      <c r="C672" s="140" t="s">
        <v>108</v>
      </c>
      <c r="D672" s="140" t="s">
        <v>109</v>
      </c>
      <c r="E672" s="140" t="s">
        <v>115</v>
      </c>
      <c r="F672" s="144">
        <v>1.3049999999999999</v>
      </c>
    </row>
    <row r="673" spans="2:6" x14ac:dyDescent="0.35">
      <c r="B673" s="140" t="s">
        <v>101</v>
      </c>
      <c r="C673" s="140" t="s">
        <v>108</v>
      </c>
      <c r="D673" s="140" t="s">
        <v>116</v>
      </c>
      <c r="E673" s="140" t="s">
        <v>117</v>
      </c>
      <c r="F673" s="144">
        <v>0.125</v>
      </c>
    </row>
    <row r="674" spans="2:6" x14ac:dyDescent="0.35">
      <c r="B674" s="140" t="s">
        <v>101</v>
      </c>
      <c r="C674" s="140" t="s">
        <v>108</v>
      </c>
      <c r="D674" s="140" t="s">
        <v>116</v>
      </c>
      <c r="E674" s="140" t="s">
        <v>118</v>
      </c>
      <c r="F674" s="144">
        <v>0.26300000000000001</v>
      </c>
    </row>
    <row r="675" spans="2:6" x14ac:dyDescent="0.35">
      <c r="B675" s="140" t="s">
        <v>101</v>
      </c>
      <c r="C675" s="140" t="s">
        <v>108</v>
      </c>
      <c r="D675" s="140" t="s">
        <v>116</v>
      </c>
      <c r="E675" s="140" t="s">
        <v>119</v>
      </c>
      <c r="F675" s="144">
        <v>0.55200000000000005</v>
      </c>
    </row>
    <row r="676" spans="2:6" x14ac:dyDescent="0.35">
      <c r="B676" s="140" t="s">
        <v>101</v>
      </c>
      <c r="C676" s="140" t="s">
        <v>108</v>
      </c>
      <c r="D676" s="140" t="s">
        <v>116</v>
      </c>
      <c r="E676" s="140" t="s">
        <v>120</v>
      </c>
      <c r="F676" s="144">
        <v>0.18</v>
      </c>
    </row>
    <row r="677" spans="2:6" x14ac:dyDescent="0.35">
      <c r="B677" s="140" t="s">
        <v>101</v>
      </c>
      <c r="C677" s="140" t="s">
        <v>108</v>
      </c>
      <c r="D677" s="140" t="s">
        <v>116</v>
      </c>
      <c r="E677" s="140" t="s">
        <v>121</v>
      </c>
      <c r="F677" s="144">
        <v>0.378</v>
      </c>
    </row>
    <row r="678" spans="2:6" x14ac:dyDescent="0.35">
      <c r="B678" s="140" t="s">
        <v>101</v>
      </c>
      <c r="C678" s="140" t="s">
        <v>108</v>
      </c>
      <c r="D678" s="140" t="s">
        <v>116</v>
      </c>
      <c r="E678" s="140" t="s">
        <v>122</v>
      </c>
      <c r="F678" s="144">
        <v>0.78800000000000003</v>
      </c>
    </row>
    <row r="679" spans="2:6" x14ac:dyDescent="0.35">
      <c r="B679" s="140" t="s">
        <v>101</v>
      </c>
      <c r="C679" s="140" t="s">
        <v>108</v>
      </c>
      <c r="D679" s="140" t="s">
        <v>123</v>
      </c>
      <c r="E679" s="140" t="s">
        <v>124</v>
      </c>
      <c r="F679" s="144">
        <v>0.05</v>
      </c>
    </row>
    <row r="680" spans="2:6" x14ac:dyDescent="0.35">
      <c r="B680" s="140" t="s">
        <v>101</v>
      </c>
      <c r="C680" s="140" t="s">
        <v>108</v>
      </c>
      <c r="D680" s="140" t="s">
        <v>123</v>
      </c>
      <c r="E680" s="140" t="s">
        <v>125</v>
      </c>
      <c r="F680" s="144">
        <v>9.1999999999999998E-2</v>
      </c>
    </row>
    <row r="681" spans="2:6" x14ac:dyDescent="0.35">
      <c r="B681" s="140" t="s">
        <v>101</v>
      </c>
      <c r="C681" s="140" t="s">
        <v>108</v>
      </c>
      <c r="D681" s="140" t="s">
        <v>123</v>
      </c>
      <c r="E681" s="140" t="s">
        <v>126</v>
      </c>
      <c r="F681" s="144">
        <v>1.9E-2</v>
      </c>
    </row>
    <row r="682" spans="2:6" x14ac:dyDescent="0.35">
      <c r="B682" s="140" t="s">
        <v>101</v>
      </c>
      <c r="C682" s="140" t="s">
        <v>108</v>
      </c>
      <c r="D682" s="140" t="s">
        <v>123</v>
      </c>
      <c r="E682" s="140" t="s">
        <v>127</v>
      </c>
      <c r="F682" s="144">
        <v>0.16400000000000001</v>
      </c>
    </row>
    <row r="683" spans="2:6" x14ac:dyDescent="0.35">
      <c r="B683" s="140" t="s">
        <v>101</v>
      </c>
      <c r="C683" s="140" t="s">
        <v>108</v>
      </c>
      <c r="D683" s="140" t="s">
        <v>123</v>
      </c>
      <c r="E683" s="140" t="s">
        <v>128</v>
      </c>
      <c r="F683" s="144">
        <v>0.183</v>
      </c>
    </row>
    <row r="684" spans="2:6" x14ac:dyDescent="0.35">
      <c r="B684" s="140" t="s">
        <v>101</v>
      </c>
      <c r="C684" s="140" t="s">
        <v>108</v>
      </c>
      <c r="D684" s="140" t="s">
        <v>123</v>
      </c>
      <c r="E684" s="140" t="s">
        <v>129</v>
      </c>
      <c r="F684" s="144">
        <v>0.32900000000000001</v>
      </c>
    </row>
    <row r="685" spans="2:6" x14ac:dyDescent="0.35">
      <c r="B685" s="140" t="s">
        <v>101</v>
      </c>
      <c r="C685" s="140" t="s">
        <v>108</v>
      </c>
      <c r="D685" s="140" t="s">
        <v>123</v>
      </c>
      <c r="E685" s="140" t="s">
        <v>130</v>
      </c>
      <c r="F685" s="144">
        <v>0.36699999999999999</v>
      </c>
    </row>
    <row r="686" spans="2:6" x14ac:dyDescent="0.35">
      <c r="B686" s="140" t="s">
        <v>101</v>
      </c>
      <c r="C686" s="140" t="s">
        <v>108</v>
      </c>
      <c r="D686" s="140" t="s">
        <v>123</v>
      </c>
      <c r="E686" s="140" t="s">
        <v>131</v>
      </c>
      <c r="F686" s="144">
        <v>0.65800000000000003</v>
      </c>
    </row>
    <row r="687" spans="2:6" x14ac:dyDescent="0.35">
      <c r="B687" s="140" t="s">
        <v>101</v>
      </c>
      <c r="C687" s="140" t="s">
        <v>108</v>
      </c>
      <c r="D687" s="140" t="s">
        <v>123</v>
      </c>
      <c r="E687" s="140" t="s">
        <v>132</v>
      </c>
      <c r="F687" s="144">
        <v>0.73399999999999999</v>
      </c>
    </row>
    <row r="688" spans="2:6" x14ac:dyDescent="0.35">
      <c r="B688" s="140" t="s">
        <v>101</v>
      </c>
      <c r="C688" s="140" t="s">
        <v>108</v>
      </c>
      <c r="D688" s="140" t="s">
        <v>123</v>
      </c>
      <c r="E688" s="140" t="s">
        <v>133</v>
      </c>
      <c r="F688" s="144">
        <v>1.3160000000000001</v>
      </c>
    </row>
    <row r="689" spans="2:6" x14ac:dyDescent="0.35">
      <c r="B689" s="140" t="s">
        <v>101</v>
      </c>
      <c r="C689" s="140" t="s">
        <v>108</v>
      </c>
      <c r="D689" s="140" t="s">
        <v>123</v>
      </c>
      <c r="E689" s="140" t="s">
        <v>134</v>
      </c>
      <c r="F689" s="144">
        <v>1.468</v>
      </c>
    </row>
    <row r="690" spans="2:6" x14ac:dyDescent="0.35">
      <c r="B690" s="140" t="s">
        <v>101</v>
      </c>
      <c r="C690" s="140" t="s">
        <v>108</v>
      </c>
      <c r="D690" s="140" t="s">
        <v>136</v>
      </c>
      <c r="E690" s="140" t="s">
        <v>137</v>
      </c>
      <c r="F690" s="144">
        <v>5.3999999999999999E-2</v>
      </c>
    </row>
    <row r="691" spans="2:6" x14ac:dyDescent="0.35">
      <c r="B691" s="140" t="s">
        <v>101</v>
      </c>
      <c r="C691" s="140" t="s">
        <v>108</v>
      </c>
      <c r="D691" s="140" t="s">
        <v>136</v>
      </c>
      <c r="E691" s="140" t="s">
        <v>138</v>
      </c>
      <c r="F691" s="144">
        <v>0.1</v>
      </c>
    </row>
    <row r="692" spans="2:6" x14ac:dyDescent="0.35">
      <c r="B692" s="140" t="s">
        <v>101</v>
      </c>
      <c r="C692" s="140" t="s">
        <v>108</v>
      </c>
      <c r="D692" s="140" t="s">
        <v>136</v>
      </c>
      <c r="E692" s="140" t="s">
        <v>139</v>
      </c>
      <c r="F692" s="144">
        <v>0.2</v>
      </c>
    </row>
    <row r="693" spans="2:6" x14ac:dyDescent="0.35">
      <c r="B693" s="140" t="s">
        <v>101</v>
      </c>
      <c r="C693" s="140" t="s">
        <v>108</v>
      </c>
      <c r="D693" s="140" t="s">
        <v>136</v>
      </c>
      <c r="E693" s="140" t="s">
        <v>140</v>
      </c>
      <c r="F693" s="144">
        <v>0.39900000000000002</v>
      </c>
    </row>
    <row r="694" spans="2:6" x14ac:dyDescent="0.35">
      <c r="B694" s="140" t="s">
        <v>101</v>
      </c>
      <c r="C694" s="140" t="s">
        <v>108</v>
      </c>
      <c r="D694" s="140" t="s">
        <v>136</v>
      </c>
      <c r="E694" s="140" t="s">
        <v>141</v>
      </c>
      <c r="F694" s="144">
        <v>0.59899999999999998</v>
      </c>
    </row>
    <row r="695" spans="2:6" x14ac:dyDescent="0.35">
      <c r="B695" s="140" t="s">
        <v>101</v>
      </c>
      <c r="C695" s="140" t="s">
        <v>108</v>
      </c>
      <c r="D695" s="140" t="s">
        <v>136</v>
      </c>
      <c r="E695" s="140" t="s">
        <v>142</v>
      </c>
      <c r="F695" s="144">
        <v>0.79800000000000004</v>
      </c>
    </row>
    <row r="696" spans="2:6" x14ac:dyDescent="0.35">
      <c r="B696" s="140" t="s">
        <v>101</v>
      </c>
      <c r="C696" s="140" t="s">
        <v>108</v>
      </c>
      <c r="D696" s="140" t="s">
        <v>136</v>
      </c>
      <c r="E696" s="140" t="s">
        <v>143</v>
      </c>
      <c r="F696" s="144">
        <v>0.998</v>
      </c>
    </row>
    <row r="697" spans="2:6" x14ac:dyDescent="0.35">
      <c r="B697" s="140" t="s">
        <v>101</v>
      </c>
      <c r="C697" s="140" t="s">
        <v>108</v>
      </c>
      <c r="D697" s="140" t="s">
        <v>144</v>
      </c>
      <c r="E697" s="140" t="s">
        <v>145</v>
      </c>
      <c r="F697" s="144">
        <v>5.5E-2</v>
      </c>
    </row>
    <row r="698" spans="2:6" x14ac:dyDescent="0.35">
      <c r="B698" s="140" t="s">
        <v>101</v>
      </c>
      <c r="C698" s="140" t="s">
        <v>108</v>
      </c>
      <c r="D698" s="140" t="s">
        <v>144</v>
      </c>
      <c r="E698" s="140" t="s">
        <v>146</v>
      </c>
      <c r="F698" s="144">
        <v>0.10100000000000001</v>
      </c>
    </row>
    <row r="699" spans="2:6" x14ac:dyDescent="0.35">
      <c r="B699" s="140" t="s">
        <v>101</v>
      </c>
      <c r="C699" s="140" t="s">
        <v>108</v>
      </c>
      <c r="D699" s="140" t="s">
        <v>144</v>
      </c>
      <c r="E699" s="140" t="s">
        <v>147</v>
      </c>
      <c r="F699" s="144">
        <v>0.02</v>
      </c>
    </row>
    <row r="700" spans="2:6" x14ac:dyDescent="0.35">
      <c r="B700" s="140" t="s">
        <v>101</v>
      </c>
      <c r="C700" s="140" t="s">
        <v>108</v>
      </c>
      <c r="D700" s="140" t="s">
        <v>144</v>
      </c>
      <c r="E700" s="140" t="s">
        <v>148</v>
      </c>
      <c r="F700" s="144">
        <v>0.18</v>
      </c>
    </row>
    <row r="701" spans="2:6" x14ac:dyDescent="0.35">
      <c r="B701" s="140" t="s">
        <v>101</v>
      </c>
      <c r="C701" s="140" t="s">
        <v>108</v>
      </c>
      <c r="D701" s="140" t="s">
        <v>144</v>
      </c>
      <c r="E701" s="140" t="s">
        <v>149</v>
      </c>
      <c r="F701" s="144">
        <v>0.20200000000000001</v>
      </c>
    </row>
    <row r="702" spans="2:6" x14ac:dyDescent="0.35">
      <c r="B702" s="140" t="s">
        <v>101</v>
      </c>
      <c r="C702" s="140" t="s">
        <v>108</v>
      </c>
      <c r="D702" s="140" t="s">
        <v>144</v>
      </c>
      <c r="E702" s="140" t="s">
        <v>150</v>
      </c>
      <c r="F702" s="144">
        <v>0.36199999999999999</v>
      </c>
    </row>
    <row r="703" spans="2:6" x14ac:dyDescent="0.35">
      <c r="B703" s="140" t="s">
        <v>101</v>
      </c>
      <c r="C703" s="140" t="s">
        <v>108</v>
      </c>
      <c r="D703" s="140" t="s">
        <v>144</v>
      </c>
      <c r="E703" s="140" t="s">
        <v>151</v>
      </c>
      <c r="F703" s="144">
        <v>0.40400000000000003</v>
      </c>
    </row>
    <row r="704" spans="2:6" x14ac:dyDescent="0.35">
      <c r="B704" s="140" t="s">
        <v>101</v>
      </c>
      <c r="C704" s="140" t="s">
        <v>108</v>
      </c>
      <c r="D704" s="140" t="s">
        <v>144</v>
      </c>
      <c r="E704" s="140" t="s">
        <v>152</v>
      </c>
      <c r="F704" s="144">
        <v>0.72399999999999998</v>
      </c>
    </row>
    <row r="705" spans="2:6" x14ac:dyDescent="0.35">
      <c r="B705" s="140" t="s">
        <v>101</v>
      </c>
      <c r="C705" s="140" t="s">
        <v>108</v>
      </c>
      <c r="D705" s="140" t="s">
        <v>144</v>
      </c>
      <c r="E705" s="140" t="s">
        <v>153</v>
      </c>
      <c r="F705" s="144">
        <v>0.80800000000000005</v>
      </c>
    </row>
    <row r="706" spans="2:6" x14ac:dyDescent="0.35">
      <c r="B706" s="140" t="s">
        <v>101</v>
      </c>
      <c r="C706" s="140" t="s">
        <v>108</v>
      </c>
      <c r="D706" s="140" t="s">
        <v>144</v>
      </c>
      <c r="E706" s="140" t="s">
        <v>154</v>
      </c>
      <c r="F706" s="144">
        <v>1.446</v>
      </c>
    </row>
    <row r="707" spans="2:6" x14ac:dyDescent="0.35">
      <c r="B707" s="140" t="s">
        <v>101</v>
      </c>
      <c r="C707" s="140" t="s">
        <v>108</v>
      </c>
      <c r="D707" s="140" t="s">
        <v>144</v>
      </c>
      <c r="E707" s="140" t="s">
        <v>155</v>
      </c>
      <c r="F707" s="144">
        <v>1.615</v>
      </c>
    </row>
    <row r="708" spans="2:6" x14ac:dyDescent="0.35">
      <c r="B708" s="140" t="s">
        <v>101</v>
      </c>
      <c r="C708" s="140" t="s">
        <v>108</v>
      </c>
      <c r="D708" s="140" t="s">
        <v>156</v>
      </c>
      <c r="E708" s="140" t="s">
        <v>157</v>
      </c>
      <c r="F708" s="144">
        <v>0.19900000000000001</v>
      </c>
    </row>
    <row r="709" spans="2:6" x14ac:dyDescent="0.35">
      <c r="B709" s="140" t="s">
        <v>101</v>
      </c>
      <c r="C709" s="140" t="s">
        <v>108</v>
      </c>
      <c r="D709" s="140" t="s">
        <v>156</v>
      </c>
      <c r="E709" s="140" t="s">
        <v>158</v>
      </c>
      <c r="F709" s="144">
        <v>0.39700000000000002</v>
      </c>
    </row>
    <row r="710" spans="2:6" x14ac:dyDescent="0.35">
      <c r="B710" s="140" t="s">
        <v>101</v>
      </c>
      <c r="C710" s="140" t="s">
        <v>108</v>
      </c>
      <c r="D710" s="140" t="s">
        <v>156</v>
      </c>
      <c r="E710" s="140" t="s">
        <v>159</v>
      </c>
      <c r="F710" s="144">
        <v>0.79500000000000004</v>
      </c>
    </row>
    <row r="711" spans="2:6" x14ac:dyDescent="0.35">
      <c r="B711" s="140" t="s">
        <v>101</v>
      </c>
      <c r="C711" s="140" t="s">
        <v>108</v>
      </c>
      <c r="D711" s="140" t="s">
        <v>156</v>
      </c>
      <c r="E711" s="140" t="s">
        <v>160</v>
      </c>
      <c r="F711" s="144">
        <v>1.589</v>
      </c>
    </row>
    <row r="712" spans="2:6" x14ac:dyDescent="0.35">
      <c r="B712" s="140" t="s">
        <v>101</v>
      </c>
      <c r="C712" s="140" t="s">
        <v>108</v>
      </c>
      <c r="D712" s="140" t="s">
        <v>156</v>
      </c>
      <c r="E712" s="140" t="s">
        <v>161</v>
      </c>
      <c r="F712" s="144">
        <v>3.1789999999999998</v>
      </c>
    </row>
    <row r="713" spans="2:6" x14ac:dyDescent="0.35">
      <c r="B713" s="140" t="s">
        <v>101</v>
      </c>
      <c r="C713" s="140" t="s">
        <v>108</v>
      </c>
      <c r="D713" s="140" t="s">
        <v>156</v>
      </c>
      <c r="E713" s="140" t="s">
        <v>162</v>
      </c>
      <c r="F713" s="144">
        <v>4.7679999999999998</v>
      </c>
    </row>
    <row r="714" spans="2:6" x14ac:dyDescent="0.35">
      <c r="B714" s="140" t="s">
        <v>101</v>
      </c>
      <c r="C714" s="140" t="s">
        <v>108</v>
      </c>
      <c r="D714" s="140" t="s">
        <v>156</v>
      </c>
      <c r="E714" s="140" t="s">
        <v>163</v>
      </c>
      <c r="F714" s="144">
        <v>6.3570000000000002</v>
      </c>
    </row>
    <row r="715" spans="2:6" x14ac:dyDescent="0.35">
      <c r="B715" s="140" t="s">
        <v>101</v>
      </c>
      <c r="C715" s="140" t="s">
        <v>108</v>
      </c>
      <c r="D715" s="140" t="s">
        <v>156</v>
      </c>
      <c r="E715" s="140" t="s">
        <v>164</v>
      </c>
      <c r="F715" s="144">
        <v>9.5359999999999996</v>
      </c>
    </row>
    <row r="716" spans="2:6" x14ac:dyDescent="0.35">
      <c r="B716" s="140" t="s">
        <v>101</v>
      </c>
      <c r="C716" s="140" t="s">
        <v>108</v>
      </c>
      <c r="D716" s="140" t="s">
        <v>165</v>
      </c>
      <c r="E716" s="140" t="s">
        <v>166</v>
      </c>
      <c r="F716" s="144">
        <v>0.20799999999999999</v>
      </c>
    </row>
    <row r="717" spans="2:6" x14ac:dyDescent="0.35">
      <c r="B717" s="140" t="s">
        <v>101</v>
      </c>
      <c r="C717" s="140" t="s">
        <v>108</v>
      </c>
      <c r="D717" s="140" t="s">
        <v>165</v>
      </c>
      <c r="E717" s="140" t="s">
        <v>167</v>
      </c>
      <c r="F717" s="144">
        <v>0.41699999999999998</v>
      </c>
    </row>
    <row r="718" spans="2:6" x14ac:dyDescent="0.35">
      <c r="B718" s="140" t="s">
        <v>101</v>
      </c>
      <c r="C718" s="140" t="s">
        <v>108</v>
      </c>
      <c r="D718" s="140" t="s">
        <v>165</v>
      </c>
      <c r="E718" s="140" t="s">
        <v>168</v>
      </c>
      <c r="F718" s="144">
        <v>0.88300000000000001</v>
      </c>
    </row>
    <row r="719" spans="2:6" x14ac:dyDescent="0.35">
      <c r="B719" s="140" t="s">
        <v>101</v>
      </c>
      <c r="C719" s="140" t="s">
        <v>108</v>
      </c>
      <c r="D719" s="140" t="s">
        <v>165</v>
      </c>
      <c r="E719" s="140" t="s">
        <v>169</v>
      </c>
      <c r="F719" s="144">
        <v>1.6659999999999999</v>
      </c>
    </row>
    <row r="720" spans="2:6" x14ac:dyDescent="0.35">
      <c r="B720" s="140" t="s">
        <v>101</v>
      </c>
      <c r="C720" s="140" t="s">
        <v>108</v>
      </c>
      <c r="D720" s="140" t="s">
        <v>165</v>
      </c>
      <c r="E720" s="140" t="s">
        <v>170</v>
      </c>
      <c r="F720" s="144">
        <v>3.3319999999999999</v>
      </c>
    </row>
    <row r="721" spans="2:6" x14ac:dyDescent="0.35">
      <c r="B721" s="140" t="s">
        <v>101</v>
      </c>
      <c r="C721" s="140" t="s">
        <v>108</v>
      </c>
      <c r="D721" s="140" t="s">
        <v>165</v>
      </c>
      <c r="E721" s="140" t="s">
        <v>171</v>
      </c>
      <c r="F721" s="144">
        <v>4.9980000000000002</v>
      </c>
    </row>
    <row r="722" spans="2:6" x14ac:dyDescent="0.35">
      <c r="B722" s="140" t="s">
        <v>101</v>
      </c>
      <c r="C722" s="140" t="s">
        <v>108</v>
      </c>
      <c r="D722" s="140" t="s">
        <v>165</v>
      </c>
      <c r="E722" s="140" t="s">
        <v>172</v>
      </c>
      <c r="F722" s="144">
        <v>6.6639999999999997</v>
      </c>
    </row>
    <row r="723" spans="2:6" x14ac:dyDescent="0.35">
      <c r="B723" s="140" t="s">
        <v>101</v>
      </c>
      <c r="C723" s="140" t="s">
        <v>108</v>
      </c>
      <c r="D723" s="140" t="s">
        <v>165</v>
      </c>
      <c r="E723" s="140" t="s">
        <v>173</v>
      </c>
      <c r="F723" s="144">
        <v>9.9960000000000004</v>
      </c>
    </row>
    <row r="724" spans="2:6" x14ac:dyDescent="0.35">
      <c r="B724" s="140" t="s">
        <v>101</v>
      </c>
      <c r="C724" s="140" t="s">
        <v>108</v>
      </c>
      <c r="D724" s="140" t="s">
        <v>174</v>
      </c>
      <c r="E724" s="140" t="s">
        <v>175</v>
      </c>
      <c r="F724" s="144">
        <v>0.19900000000000001</v>
      </c>
    </row>
    <row r="725" spans="2:6" x14ac:dyDescent="0.35">
      <c r="B725" s="140" t="s">
        <v>101</v>
      </c>
      <c r="C725" s="140" t="s">
        <v>108</v>
      </c>
      <c r="D725" s="140" t="s">
        <v>174</v>
      </c>
      <c r="E725" s="140" t="s">
        <v>176</v>
      </c>
      <c r="F725" s="144">
        <v>0.39700000000000002</v>
      </c>
    </row>
    <row r="726" spans="2:6" x14ac:dyDescent="0.35">
      <c r="B726" s="140" t="s">
        <v>101</v>
      </c>
      <c r="C726" s="140" t="s">
        <v>108</v>
      </c>
      <c r="D726" s="140" t="s">
        <v>174</v>
      </c>
      <c r="E726" s="140" t="s">
        <v>177</v>
      </c>
      <c r="F726" s="144">
        <v>0.79500000000000004</v>
      </c>
    </row>
    <row r="727" spans="2:6" x14ac:dyDescent="0.35">
      <c r="B727" s="140" t="s">
        <v>101</v>
      </c>
      <c r="C727" s="140" t="s">
        <v>108</v>
      </c>
      <c r="D727" s="140" t="s">
        <v>174</v>
      </c>
      <c r="E727" s="140" t="s">
        <v>178</v>
      </c>
      <c r="F727" s="144">
        <v>1.589</v>
      </c>
    </row>
    <row r="728" spans="2:6" x14ac:dyDescent="0.35">
      <c r="B728" s="140" t="s">
        <v>101</v>
      </c>
      <c r="C728" s="140" t="s">
        <v>108</v>
      </c>
      <c r="D728" s="140" t="s">
        <v>174</v>
      </c>
      <c r="E728" s="140" t="s">
        <v>179</v>
      </c>
      <c r="F728" s="144">
        <v>3.1789999999999998</v>
      </c>
    </row>
    <row r="729" spans="2:6" x14ac:dyDescent="0.35">
      <c r="B729" s="140" t="s">
        <v>101</v>
      </c>
      <c r="C729" s="140" t="s">
        <v>108</v>
      </c>
      <c r="D729" s="140" t="s">
        <v>174</v>
      </c>
      <c r="E729" s="140" t="s">
        <v>180</v>
      </c>
      <c r="F729" s="144">
        <v>4.7679999999999998</v>
      </c>
    </row>
    <row r="730" spans="2:6" x14ac:dyDescent="0.35">
      <c r="B730" s="140" t="s">
        <v>101</v>
      </c>
      <c r="C730" s="140" t="s">
        <v>108</v>
      </c>
      <c r="D730" s="140" t="s">
        <v>174</v>
      </c>
      <c r="E730" s="140" t="s">
        <v>181</v>
      </c>
      <c r="F730" s="144">
        <v>6.3570000000000002</v>
      </c>
    </row>
    <row r="731" spans="2:6" x14ac:dyDescent="0.35">
      <c r="B731" s="140" t="s">
        <v>101</v>
      </c>
      <c r="C731" s="140" t="s">
        <v>108</v>
      </c>
      <c r="D731" s="140" t="s">
        <v>174</v>
      </c>
      <c r="E731" s="140" t="s">
        <v>182</v>
      </c>
      <c r="F731" s="144">
        <v>9.5359999999999996</v>
      </c>
    </row>
    <row r="732" spans="2:6" x14ac:dyDescent="0.35">
      <c r="B732" s="140" t="s">
        <v>101</v>
      </c>
      <c r="C732" s="140" t="s">
        <v>108</v>
      </c>
      <c r="D732" s="140" t="s">
        <v>183</v>
      </c>
      <c r="E732" s="140" t="s">
        <v>184</v>
      </c>
      <c r="F732" s="144">
        <v>0.188</v>
      </c>
    </row>
    <row r="733" spans="2:6" x14ac:dyDescent="0.35">
      <c r="B733" s="140" t="s">
        <v>101</v>
      </c>
      <c r="C733" s="140" t="s">
        <v>108</v>
      </c>
      <c r="D733" s="140" t="s">
        <v>183</v>
      </c>
      <c r="E733" s="140" t="s">
        <v>185</v>
      </c>
      <c r="F733" s="144">
        <v>0.376</v>
      </c>
    </row>
    <row r="734" spans="2:6" x14ac:dyDescent="0.35">
      <c r="B734" s="140" t="s">
        <v>101</v>
      </c>
      <c r="C734" s="140" t="s">
        <v>108</v>
      </c>
      <c r="D734" s="140" t="s">
        <v>183</v>
      </c>
      <c r="E734" s="140" t="s">
        <v>186</v>
      </c>
      <c r="F734" s="144">
        <v>0.752</v>
      </c>
    </row>
    <row r="735" spans="2:6" x14ac:dyDescent="0.35">
      <c r="B735" s="140" t="s">
        <v>101</v>
      </c>
      <c r="C735" s="140" t="s">
        <v>108</v>
      </c>
      <c r="D735" s="140" t="s">
        <v>183</v>
      </c>
      <c r="E735" s="140" t="s">
        <v>187</v>
      </c>
      <c r="F735" s="144">
        <v>1.5049999999999999</v>
      </c>
    </row>
    <row r="736" spans="2:6" x14ac:dyDescent="0.35">
      <c r="B736" s="140" t="s">
        <v>101</v>
      </c>
      <c r="C736" s="140" t="s">
        <v>108</v>
      </c>
      <c r="D736" s="140" t="s">
        <v>183</v>
      </c>
      <c r="E736" s="140" t="s">
        <v>188</v>
      </c>
      <c r="F736" s="144">
        <v>3.01</v>
      </c>
    </row>
    <row r="737" spans="2:6" x14ac:dyDescent="0.35">
      <c r="B737" s="140" t="s">
        <v>101</v>
      </c>
      <c r="C737" s="140" t="s">
        <v>108</v>
      </c>
      <c r="D737" s="140" t="s">
        <v>183</v>
      </c>
      <c r="E737" s="140" t="s">
        <v>189</v>
      </c>
      <c r="F737" s="144">
        <v>4.5140000000000002</v>
      </c>
    </row>
    <row r="738" spans="2:6" x14ac:dyDescent="0.35">
      <c r="B738" s="140" t="s">
        <v>101</v>
      </c>
      <c r="C738" s="140" t="s">
        <v>108</v>
      </c>
      <c r="D738" s="140" t="s">
        <v>183</v>
      </c>
      <c r="E738" s="140" t="s">
        <v>190</v>
      </c>
      <c r="F738" s="144">
        <v>6.0190000000000001</v>
      </c>
    </row>
    <row r="739" spans="2:6" x14ac:dyDescent="0.35">
      <c r="B739" s="140" t="s">
        <v>101</v>
      </c>
      <c r="C739" s="140" t="s">
        <v>108</v>
      </c>
      <c r="D739" s="140" t="s">
        <v>183</v>
      </c>
      <c r="E739" s="140" t="s">
        <v>191</v>
      </c>
      <c r="F739" s="144">
        <v>9.0289999999999999</v>
      </c>
    </row>
    <row r="740" spans="2:6" x14ac:dyDescent="0.35">
      <c r="B740" s="140" t="s">
        <v>101</v>
      </c>
      <c r="C740" s="140" t="s">
        <v>108</v>
      </c>
      <c r="D740" s="140" t="s">
        <v>192</v>
      </c>
      <c r="E740" s="140" t="s">
        <v>193</v>
      </c>
      <c r="F740" s="144">
        <v>0.20799999999999999</v>
      </c>
    </row>
    <row r="741" spans="2:6" x14ac:dyDescent="0.35">
      <c r="B741" s="140" t="s">
        <v>101</v>
      </c>
      <c r="C741" s="140" t="s">
        <v>108</v>
      </c>
      <c r="D741" s="140" t="s">
        <v>192</v>
      </c>
      <c r="E741" s="140" t="s">
        <v>194</v>
      </c>
      <c r="F741" s="144">
        <v>0.41699999999999998</v>
      </c>
    </row>
    <row r="742" spans="2:6" x14ac:dyDescent="0.35">
      <c r="B742" s="140" t="s">
        <v>101</v>
      </c>
      <c r="C742" s="140" t="s">
        <v>108</v>
      </c>
      <c r="D742" s="140" t="s">
        <v>192</v>
      </c>
      <c r="E742" s="140" t="s">
        <v>195</v>
      </c>
      <c r="F742" s="144">
        <v>0.83299999999999996</v>
      </c>
    </row>
    <row r="743" spans="2:6" x14ac:dyDescent="0.35">
      <c r="B743" s="140" t="s">
        <v>101</v>
      </c>
      <c r="C743" s="140" t="s">
        <v>108</v>
      </c>
      <c r="D743" s="140" t="s">
        <v>192</v>
      </c>
      <c r="E743" s="140" t="s">
        <v>196</v>
      </c>
      <c r="F743" s="144">
        <v>1.6659999999999999</v>
      </c>
    </row>
    <row r="744" spans="2:6" x14ac:dyDescent="0.35">
      <c r="B744" s="140" t="s">
        <v>101</v>
      </c>
      <c r="C744" s="140" t="s">
        <v>108</v>
      </c>
      <c r="D744" s="140" t="s">
        <v>192</v>
      </c>
      <c r="E744" s="140" t="s">
        <v>197</v>
      </c>
      <c r="F744" s="144">
        <v>3.3319999999999999</v>
      </c>
    </row>
    <row r="745" spans="2:6" x14ac:dyDescent="0.35">
      <c r="B745" s="140" t="s">
        <v>101</v>
      </c>
      <c r="C745" s="140" t="s">
        <v>108</v>
      </c>
      <c r="D745" s="140" t="s">
        <v>192</v>
      </c>
      <c r="E745" s="140" t="s">
        <v>198</v>
      </c>
      <c r="F745" s="144">
        <v>4.9980000000000002</v>
      </c>
    </row>
    <row r="746" spans="2:6" x14ac:dyDescent="0.35">
      <c r="B746" s="140" t="s">
        <v>101</v>
      </c>
      <c r="C746" s="140" t="s">
        <v>108</v>
      </c>
      <c r="D746" s="140" t="s">
        <v>192</v>
      </c>
      <c r="E746" s="140" t="s">
        <v>199</v>
      </c>
      <c r="F746" s="144">
        <v>6.6639999999999997</v>
      </c>
    </row>
    <row r="747" spans="2:6" x14ac:dyDescent="0.35">
      <c r="B747" s="140" t="s">
        <v>101</v>
      </c>
      <c r="C747" s="140" t="s">
        <v>108</v>
      </c>
      <c r="D747" s="140" t="s">
        <v>192</v>
      </c>
      <c r="E747" s="140" t="s">
        <v>200</v>
      </c>
      <c r="F747" s="144">
        <v>9.9960000000000004</v>
      </c>
    </row>
    <row r="748" spans="2:6" x14ac:dyDescent="0.35">
      <c r="B748" s="140" t="s">
        <v>101</v>
      </c>
      <c r="C748" s="140" t="s">
        <v>108</v>
      </c>
      <c r="D748" s="140" t="s">
        <v>201</v>
      </c>
      <c r="E748" s="140" t="s">
        <v>202</v>
      </c>
      <c r="F748" s="144">
        <v>0.188</v>
      </c>
    </row>
    <row r="749" spans="2:6" x14ac:dyDescent="0.35">
      <c r="B749" s="140" t="s">
        <v>101</v>
      </c>
      <c r="C749" s="140" t="s">
        <v>108</v>
      </c>
      <c r="D749" s="140" t="s">
        <v>201</v>
      </c>
      <c r="E749" s="140" t="s">
        <v>203</v>
      </c>
      <c r="F749" s="144">
        <v>0.376</v>
      </c>
    </row>
    <row r="750" spans="2:6" x14ac:dyDescent="0.35">
      <c r="B750" s="140" t="s">
        <v>101</v>
      </c>
      <c r="C750" s="140" t="s">
        <v>108</v>
      </c>
      <c r="D750" s="140" t="s">
        <v>201</v>
      </c>
      <c r="E750" s="140" t="s">
        <v>204</v>
      </c>
      <c r="F750" s="144">
        <v>0.752</v>
      </c>
    </row>
    <row r="751" spans="2:6" x14ac:dyDescent="0.35">
      <c r="B751" s="140" t="s">
        <v>101</v>
      </c>
      <c r="C751" s="140" t="s">
        <v>108</v>
      </c>
      <c r="D751" s="140" t="s">
        <v>201</v>
      </c>
      <c r="E751" s="140" t="s">
        <v>205</v>
      </c>
      <c r="F751" s="144">
        <v>1.5049999999999999</v>
      </c>
    </row>
    <row r="752" spans="2:6" x14ac:dyDescent="0.35">
      <c r="B752" s="140" t="s">
        <v>101</v>
      </c>
      <c r="C752" s="140" t="s">
        <v>108</v>
      </c>
      <c r="D752" s="140" t="s">
        <v>201</v>
      </c>
      <c r="E752" s="140" t="s">
        <v>206</v>
      </c>
      <c r="F752" s="144">
        <v>3.01</v>
      </c>
    </row>
    <row r="753" spans="2:6" x14ac:dyDescent="0.35">
      <c r="B753" s="140" t="s">
        <v>101</v>
      </c>
      <c r="C753" s="140" t="s">
        <v>108</v>
      </c>
      <c r="D753" s="140" t="s">
        <v>201</v>
      </c>
      <c r="E753" s="140" t="s">
        <v>207</v>
      </c>
      <c r="F753" s="144">
        <v>4.5140000000000002</v>
      </c>
    </row>
    <row r="754" spans="2:6" x14ac:dyDescent="0.35">
      <c r="B754" s="140" t="s">
        <v>101</v>
      </c>
      <c r="C754" s="140" t="s">
        <v>108</v>
      </c>
      <c r="D754" s="140" t="s">
        <v>201</v>
      </c>
      <c r="E754" s="140" t="s">
        <v>208</v>
      </c>
      <c r="F754" s="144">
        <v>6.0190000000000001</v>
      </c>
    </row>
    <row r="755" spans="2:6" x14ac:dyDescent="0.35">
      <c r="B755" s="140" t="s">
        <v>101</v>
      </c>
      <c r="C755" s="140" t="s">
        <v>108</v>
      </c>
      <c r="D755" s="140" t="s">
        <v>201</v>
      </c>
      <c r="E755" s="140" t="s">
        <v>209</v>
      </c>
      <c r="F755" s="144">
        <v>9.0289999999999999</v>
      </c>
    </row>
    <row r="756" spans="2:6" x14ac:dyDescent="0.35">
      <c r="B756" s="140" t="s">
        <v>101</v>
      </c>
      <c r="C756" s="140" t="s">
        <v>108</v>
      </c>
      <c r="D756" s="140" t="s">
        <v>210</v>
      </c>
      <c r="E756" s="140" t="s">
        <v>211</v>
      </c>
      <c r="F756" s="144">
        <v>0.34899999999999998</v>
      </c>
    </row>
    <row r="757" spans="2:6" x14ac:dyDescent="0.35">
      <c r="B757" s="140" t="s">
        <v>101</v>
      </c>
      <c r="C757" s="140" t="s">
        <v>108</v>
      </c>
      <c r="D757" s="140" t="s">
        <v>210</v>
      </c>
      <c r="E757" s="140" t="s">
        <v>212</v>
      </c>
      <c r="F757" s="144">
        <v>0.69899999999999995</v>
      </c>
    </row>
    <row r="758" spans="2:6" x14ac:dyDescent="0.35">
      <c r="B758" s="140" t="s">
        <v>101</v>
      </c>
      <c r="C758" s="140" t="s">
        <v>108</v>
      </c>
      <c r="D758" s="140" t="s">
        <v>210</v>
      </c>
      <c r="E758" s="140" t="s">
        <v>213</v>
      </c>
      <c r="F758" s="144">
        <v>1.397</v>
      </c>
    </row>
    <row r="759" spans="2:6" x14ac:dyDescent="0.35">
      <c r="B759" s="140" t="s">
        <v>101</v>
      </c>
      <c r="C759" s="140" t="s">
        <v>108</v>
      </c>
      <c r="D759" s="140" t="s">
        <v>210</v>
      </c>
      <c r="E759" s="140" t="s">
        <v>214</v>
      </c>
      <c r="F759" s="144">
        <v>2.7949999999999999</v>
      </c>
    </row>
    <row r="760" spans="2:6" x14ac:dyDescent="0.35">
      <c r="B760" s="140" t="s">
        <v>101</v>
      </c>
      <c r="C760" s="140" t="s">
        <v>108</v>
      </c>
      <c r="D760" s="140" t="s">
        <v>210</v>
      </c>
      <c r="E760" s="140" t="s">
        <v>215</v>
      </c>
      <c r="F760" s="144">
        <v>4.1920000000000002</v>
      </c>
    </row>
    <row r="761" spans="2:6" x14ac:dyDescent="0.35">
      <c r="B761" s="140" t="s">
        <v>101</v>
      </c>
      <c r="C761" s="140" t="s">
        <v>108</v>
      </c>
      <c r="D761" s="140" t="s">
        <v>210</v>
      </c>
      <c r="E761" s="140" t="s">
        <v>216</v>
      </c>
      <c r="F761" s="144">
        <v>5.5890000000000004</v>
      </c>
    </row>
    <row r="762" spans="2:6" x14ac:dyDescent="0.35">
      <c r="B762" s="140" t="s">
        <v>101</v>
      </c>
      <c r="C762" s="140" t="s">
        <v>108</v>
      </c>
      <c r="D762" s="140" t="s">
        <v>210</v>
      </c>
      <c r="E762" s="140" t="s">
        <v>217</v>
      </c>
      <c r="F762" s="144">
        <v>8.3840000000000003</v>
      </c>
    </row>
    <row r="763" spans="2:6" x14ac:dyDescent="0.35">
      <c r="B763" s="140" t="s">
        <v>101</v>
      </c>
      <c r="C763" s="140" t="s">
        <v>108</v>
      </c>
      <c r="D763" s="140" t="s">
        <v>219</v>
      </c>
      <c r="E763" s="140" t="s">
        <v>220</v>
      </c>
      <c r="F763" s="144">
        <v>0.309</v>
      </c>
    </row>
    <row r="764" spans="2:6" x14ac:dyDescent="0.35">
      <c r="B764" s="140" t="s">
        <v>101</v>
      </c>
      <c r="C764" s="140" t="s">
        <v>108</v>
      </c>
      <c r="D764" s="140" t="s">
        <v>219</v>
      </c>
      <c r="E764" s="140" t="s">
        <v>221</v>
      </c>
      <c r="F764" s="144">
        <v>0.61799999999999999</v>
      </c>
    </row>
    <row r="765" spans="2:6" x14ac:dyDescent="0.35">
      <c r="B765" s="140" t="s">
        <v>101</v>
      </c>
      <c r="C765" s="140" t="s">
        <v>108</v>
      </c>
      <c r="D765" s="140" t="s">
        <v>219</v>
      </c>
      <c r="E765" s="140" t="s">
        <v>222</v>
      </c>
      <c r="F765" s="144">
        <v>1.236</v>
      </c>
    </row>
    <row r="766" spans="2:6" x14ac:dyDescent="0.35">
      <c r="B766" s="140" t="s">
        <v>101</v>
      </c>
      <c r="C766" s="140" t="s">
        <v>108</v>
      </c>
      <c r="D766" s="140" t="s">
        <v>223</v>
      </c>
      <c r="E766" s="140" t="s">
        <v>224</v>
      </c>
      <c r="F766" s="144">
        <v>0.309</v>
      </c>
    </row>
    <row r="767" spans="2:6" x14ac:dyDescent="0.35">
      <c r="B767" s="140" t="s">
        <v>101</v>
      </c>
      <c r="C767" s="140" t="s">
        <v>108</v>
      </c>
      <c r="D767" s="140" t="s">
        <v>223</v>
      </c>
      <c r="E767" s="140" t="s">
        <v>225</v>
      </c>
      <c r="F767" s="144">
        <v>0.61799999999999999</v>
      </c>
    </row>
    <row r="768" spans="2:6" x14ac:dyDescent="0.35">
      <c r="B768" s="140" t="s">
        <v>101</v>
      </c>
      <c r="C768" s="140" t="s">
        <v>108</v>
      </c>
      <c r="D768" s="140" t="s">
        <v>223</v>
      </c>
      <c r="E768" s="140" t="s">
        <v>226</v>
      </c>
      <c r="F768" s="144">
        <v>1.236</v>
      </c>
    </row>
    <row r="769" spans="2:6" x14ac:dyDescent="0.35">
      <c r="B769" s="140" t="s">
        <v>101</v>
      </c>
      <c r="C769" s="140" t="s">
        <v>108</v>
      </c>
      <c r="D769" s="140" t="s">
        <v>223</v>
      </c>
      <c r="E769" s="140" t="s">
        <v>227</v>
      </c>
      <c r="F769" s="144">
        <v>2.472</v>
      </c>
    </row>
    <row r="770" spans="2:6" x14ac:dyDescent="0.35">
      <c r="B770" s="140" t="s">
        <v>101</v>
      </c>
      <c r="C770" s="140" t="s">
        <v>108</v>
      </c>
      <c r="D770" s="140" t="s">
        <v>223</v>
      </c>
      <c r="E770" s="140" t="s">
        <v>228</v>
      </c>
      <c r="F770" s="144">
        <v>3.7080000000000002</v>
      </c>
    </row>
    <row r="771" spans="2:6" x14ac:dyDescent="0.35">
      <c r="B771" s="140" t="s">
        <v>101</v>
      </c>
      <c r="C771" s="140" t="s">
        <v>108</v>
      </c>
      <c r="D771" s="140" t="s">
        <v>223</v>
      </c>
      <c r="E771" s="140" t="s">
        <v>229</v>
      </c>
      <c r="F771" s="144">
        <v>4.944</v>
      </c>
    </row>
    <row r="772" spans="2:6" x14ac:dyDescent="0.35">
      <c r="B772" s="140" t="s">
        <v>101</v>
      </c>
      <c r="C772" s="140" t="s">
        <v>108</v>
      </c>
      <c r="D772" s="140" t="s">
        <v>223</v>
      </c>
      <c r="E772" s="140" t="s">
        <v>230</v>
      </c>
      <c r="F772" s="144">
        <v>7.4169999999999998</v>
      </c>
    </row>
    <row r="773" spans="2:6" x14ac:dyDescent="0.35">
      <c r="B773" s="140" t="s">
        <v>101</v>
      </c>
      <c r="C773" s="140" t="s">
        <v>108</v>
      </c>
      <c r="D773" s="140" t="s">
        <v>231</v>
      </c>
      <c r="E773" s="140" t="s">
        <v>232</v>
      </c>
      <c r="F773" s="144">
        <v>0.219</v>
      </c>
    </row>
    <row r="774" spans="2:6" x14ac:dyDescent="0.35">
      <c r="B774" s="140" t="s">
        <v>101</v>
      </c>
      <c r="C774" s="140" t="s">
        <v>108</v>
      </c>
      <c r="D774" s="140" t="s">
        <v>231</v>
      </c>
      <c r="E774" s="140" t="s">
        <v>233</v>
      </c>
      <c r="F774" s="144">
        <v>0.438</v>
      </c>
    </row>
    <row r="775" spans="2:6" x14ac:dyDescent="0.35">
      <c r="B775" s="140" t="s">
        <v>101</v>
      </c>
      <c r="C775" s="140" t="s">
        <v>108</v>
      </c>
      <c r="D775" s="140" t="s">
        <v>231</v>
      </c>
      <c r="E775" s="140" t="s">
        <v>234</v>
      </c>
      <c r="F775" s="144">
        <v>0.875</v>
      </c>
    </row>
    <row r="776" spans="2:6" x14ac:dyDescent="0.35">
      <c r="B776" s="140" t="s">
        <v>101</v>
      </c>
      <c r="C776" s="140" t="s">
        <v>108</v>
      </c>
      <c r="D776" s="140" t="s">
        <v>231</v>
      </c>
      <c r="E776" s="140" t="s">
        <v>235</v>
      </c>
      <c r="F776" s="144">
        <v>1.75</v>
      </c>
    </row>
    <row r="777" spans="2:6" x14ac:dyDescent="0.35">
      <c r="B777" s="140" t="s">
        <v>101</v>
      </c>
      <c r="C777" s="140" t="s">
        <v>108</v>
      </c>
      <c r="D777" s="140" t="s">
        <v>231</v>
      </c>
      <c r="E777" s="140" t="s">
        <v>236</v>
      </c>
      <c r="F777" s="144">
        <v>3.5009999999999999</v>
      </c>
    </row>
    <row r="778" spans="2:6" x14ac:dyDescent="0.35">
      <c r="B778" s="140" t="s">
        <v>101</v>
      </c>
      <c r="C778" s="140" t="s">
        <v>108</v>
      </c>
      <c r="D778" s="140" t="s">
        <v>231</v>
      </c>
      <c r="E778" s="140" t="s">
        <v>237</v>
      </c>
      <c r="F778" s="144">
        <v>5.2510000000000003</v>
      </c>
    </row>
    <row r="779" spans="2:6" x14ac:dyDescent="0.35">
      <c r="B779" s="140" t="s">
        <v>101</v>
      </c>
      <c r="C779" s="140" t="s">
        <v>108</v>
      </c>
      <c r="D779" s="140" t="s">
        <v>231</v>
      </c>
      <c r="E779" s="140" t="s">
        <v>238</v>
      </c>
      <c r="F779" s="144">
        <v>7.0019999999999998</v>
      </c>
    </row>
    <row r="780" spans="2:6" x14ac:dyDescent="0.35">
      <c r="B780" s="140" t="s">
        <v>101</v>
      </c>
      <c r="C780" s="140" t="s">
        <v>108</v>
      </c>
      <c r="D780" s="140" t="s">
        <v>239</v>
      </c>
      <c r="E780" s="140" t="s">
        <v>240</v>
      </c>
      <c r="F780" s="144">
        <v>0.219</v>
      </c>
    </row>
    <row r="781" spans="2:6" x14ac:dyDescent="0.35">
      <c r="B781" s="140" t="s">
        <v>101</v>
      </c>
      <c r="C781" s="140" t="s">
        <v>108</v>
      </c>
      <c r="D781" s="140" t="s">
        <v>239</v>
      </c>
      <c r="E781" s="140" t="s">
        <v>241</v>
      </c>
      <c r="F781" s="144">
        <v>0.438</v>
      </c>
    </row>
    <row r="782" spans="2:6" x14ac:dyDescent="0.35">
      <c r="B782" s="140" t="s">
        <v>101</v>
      </c>
      <c r="C782" s="140" t="s">
        <v>108</v>
      </c>
      <c r="D782" s="140" t="s">
        <v>239</v>
      </c>
      <c r="E782" s="140" t="s">
        <v>242</v>
      </c>
      <c r="F782" s="144">
        <v>0.875</v>
      </c>
    </row>
    <row r="783" spans="2:6" x14ac:dyDescent="0.35">
      <c r="B783" s="140" t="s">
        <v>101</v>
      </c>
      <c r="C783" s="140" t="s">
        <v>108</v>
      </c>
      <c r="D783" s="140" t="s">
        <v>239</v>
      </c>
      <c r="E783" s="140" t="s">
        <v>243</v>
      </c>
      <c r="F783" s="144">
        <v>1.75</v>
      </c>
    </row>
    <row r="784" spans="2:6" x14ac:dyDescent="0.35">
      <c r="B784" s="140" t="s">
        <v>101</v>
      </c>
      <c r="C784" s="140" t="s">
        <v>108</v>
      </c>
      <c r="D784" s="140" t="s">
        <v>239</v>
      </c>
      <c r="E784" s="140" t="s">
        <v>244</v>
      </c>
      <c r="F784" s="144">
        <v>3.5009999999999999</v>
      </c>
    </row>
    <row r="785" spans="2:6" x14ac:dyDescent="0.35">
      <c r="B785" s="140" t="s">
        <v>101</v>
      </c>
      <c r="C785" s="140" t="s">
        <v>108</v>
      </c>
      <c r="D785" s="140" t="s">
        <v>239</v>
      </c>
      <c r="E785" s="140" t="s">
        <v>245</v>
      </c>
      <c r="F785" s="144">
        <v>5.2510000000000003</v>
      </c>
    </row>
    <row r="786" spans="2:6" x14ac:dyDescent="0.35">
      <c r="B786" s="140" t="s">
        <v>101</v>
      </c>
      <c r="C786" s="140" t="s">
        <v>108</v>
      </c>
      <c r="D786" s="140" t="s">
        <v>239</v>
      </c>
      <c r="E786" s="140" t="s">
        <v>246</v>
      </c>
      <c r="F786" s="144">
        <v>7.0019999999999998</v>
      </c>
    </row>
    <row r="787" spans="2:6" x14ac:dyDescent="0.35">
      <c r="B787" s="140" t="s">
        <v>101</v>
      </c>
      <c r="C787" s="140" t="s">
        <v>108</v>
      </c>
      <c r="D787" s="140" t="s">
        <v>247</v>
      </c>
      <c r="E787" s="140" t="s">
        <v>248</v>
      </c>
      <c r="F787" s="144">
        <v>0.219</v>
      </c>
    </row>
    <row r="788" spans="2:6" x14ac:dyDescent="0.35">
      <c r="B788" s="140" t="s">
        <v>101</v>
      </c>
      <c r="C788" s="140" t="s">
        <v>108</v>
      </c>
      <c r="D788" s="140" t="s">
        <v>247</v>
      </c>
      <c r="E788" s="140" t="s">
        <v>249</v>
      </c>
      <c r="F788" s="144">
        <v>0.438</v>
      </c>
    </row>
    <row r="789" spans="2:6" x14ac:dyDescent="0.35">
      <c r="B789" s="140" t="s">
        <v>101</v>
      </c>
      <c r="C789" s="140" t="s">
        <v>108</v>
      </c>
      <c r="D789" s="140" t="s">
        <v>247</v>
      </c>
      <c r="E789" s="140" t="s">
        <v>250</v>
      </c>
      <c r="F789" s="144">
        <v>0.875</v>
      </c>
    </row>
    <row r="790" spans="2:6" x14ac:dyDescent="0.35">
      <c r="B790" s="140" t="s">
        <v>101</v>
      </c>
      <c r="C790" s="140" t="s">
        <v>108</v>
      </c>
      <c r="D790" s="140" t="s">
        <v>247</v>
      </c>
      <c r="E790" s="140" t="s">
        <v>251</v>
      </c>
      <c r="F790" s="144">
        <v>1.75</v>
      </c>
    </row>
    <row r="791" spans="2:6" x14ac:dyDescent="0.35">
      <c r="B791" s="140" t="s">
        <v>101</v>
      </c>
      <c r="C791" s="140" t="s">
        <v>108</v>
      </c>
      <c r="D791" s="140" t="s">
        <v>247</v>
      </c>
      <c r="E791" s="140" t="s">
        <v>252</v>
      </c>
      <c r="F791" s="144">
        <v>3.5009999999999999</v>
      </c>
    </row>
    <row r="792" spans="2:6" x14ac:dyDescent="0.35">
      <c r="B792" s="140" t="s">
        <v>101</v>
      </c>
      <c r="C792" s="140" t="s">
        <v>108</v>
      </c>
      <c r="D792" s="140" t="s">
        <v>247</v>
      </c>
      <c r="E792" s="140" t="s">
        <v>253</v>
      </c>
      <c r="F792" s="144">
        <v>5.2510000000000003</v>
      </c>
    </row>
    <row r="793" spans="2:6" x14ac:dyDescent="0.35">
      <c r="B793" s="140" t="s">
        <v>101</v>
      </c>
      <c r="C793" s="140" t="s">
        <v>108</v>
      </c>
      <c r="D793" s="140" t="s">
        <v>247</v>
      </c>
      <c r="E793" s="140" t="s">
        <v>254</v>
      </c>
      <c r="F793" s="144">
        <v>7.0019999999999998</v>
      </c>
    </row>
    <row r="794" spans="2:6" x14ac:dyDescent="0.35">
      <c r="B794" s="140" t="s">
        <v>101</v>
      </c>
      <c r="C794" s="140" t="s">
        <v>108</v>
      </c>
      <c r="D794" s="140" t="s">
        <v>247</v>
      </c>
      <c r="E794" s="140" t="s">
        <v>255</v>
      </c>
      <c r="F794" s="144">
        <v>10.503</v>
      </c>
    </row>
    <row r="795" spans="2:6" x14ac:dyDescent="0.35">
      <c r="B795" s="140" t="s">
        <v>101</v>
      </c>
      <c r="C795" s="140" t="s">
        <v>108</v>
      </c>
      <c r="D795" s="140" t="s">
        <v>256</v>
      </c>
      <c r="E795" s="140" t="s">
        <v>257</v>
      </c>
      <c r="F795" s="144">
        <v>0.219</v>
      </c>
    </row>
    <row r="796" spans="2:6" x14ac:dyDescent="0.35">
      <c r="B796" s="140" t="s">
        <v>101</v>
      </c>
      <c r="C796" s="140" t="s">
        <v>108</v>
      </c>
      <c r="D796" s="140" t="s">
        <v>256</v>
      </c>
      <c r="E796" s="140" t="s">
        <v>258</v>
      </c>
      <c r="F796" s="144">
        <v>0.438</v>
      </c>
    </row>
    <row r="797" spans="2:6" x14ac:dyDescent="0.35">
      <c r="B797" s="140" t="s">
        <v>101</v>
      </c>
      <c r="C797" s="140" t="s">
        <v>108</v>
      </c>
      <c r="D797" s="140" t="s">
        <v>256</v>
      </c>
      <c r="E797" s="140" t="s">
        <v>259</v>
      </c>
      <c r="F797" s="144">
        <v>0.875</v>
      </c>
    </row>
    <row r="798" spans="2:6" x14ac:dyDescent="0.35">
      <c r="B798" s="140" t="s">
        <v>101</v>
      </c>
      <c r="C798" s="140" t="s">
        <v>108</v>
      </c>
      <c r="D798" s="140" t="s">
        <v>256</v>
      </c>
      <c r="E798" s="140" t="s">
        <v>260</v>
      </c>
      <c r="F798" s="144">
        <v>1.75</v>
      </c>
    </row>
    <row r="799" spans="2:6" x14ac:dyDescent="0.35">
      <c r="B799" s="140" t="s">
        <v>101</v>
      </c>
      <c r="C799" s="140" t="s">
        <v>108</v>
      </c>
      <c r="D799" s="140" t="s">
        <v>256</v>
      </c>
      <c r="E799" s="140" t="s">
        <v>261</v>
      </c>
      <c r="F799" s="144">
        <v>3.5009999999999999</v>
      </c>
    </row>
    <row r="800" spans="2:6" x14ac:dyDescent="0.35">
      <c r="B800" s="140" t="s">
        <v>101</v>
      </c>
      <c r="C800" s="140" t="s">
        <v>108</v>
      </c>
      <c r="D800" s="140" t="s">
        <v>256</v>
      </c>
      <c r="E800" s="140" t="s">
        <v>262</v>
      </c>
      <c r="F800" s="144">
        <v>5.2510000000000003</v>
      </c>
    </row>
    <row r="801" spans="2:6" x14ac:dyDescent="0.35">
      <c r="B801" s="140" t="s">
        <v>101</v>
      </c>
      <c r="C801" s="140" t="s">
        <v>108</v>
      </c>
      <c r="D801" s="140" t="s">
        <v>256</v>
      </c>
      <c r="E801" s="140" t="s">
        <v>263</v>
      </c>
      <c r="F801" s="144">
        <v>7.0019999999999998</v>
      </c>
    </row>
    <row r="802" spans="2:6" x14ac:dyDescent="0.35">
      <c r="B802" s="140" t="s">
        <v>101</v>
      </c>
      <c r="C802" s="140" t="s">
        <v>108</v>
      </c>
      <c r="D802" s="140" t="s">
        <v>256</v>
      </c>
      <c r="E802" s="140" t="s">
        <v>264</v>
      </c>
      <c r="F802" s="144">
        <v>10.503</v>
      </c>
    </row>
    <row r="803" spans="2:6" x14ac:dyDescent="0.35">
      <c r="B803" s="140" t="s">
        <v>101</v>
      </c>
      <c r="C803" s="140" t="s">
        <v>267</v>
      </c>
      <c r="D803" s="140" t="s">
        <v>268</v>
      </c>
      <c r="E803" s="140" t="s">
        <v>269</v>
      </c>
      <c r="F803" s="144">
        <v>0.28499999999999998</v>
      </c>
    </row>
    <row r="804" spans="2:6" x14ac:dyDescent="0.35">
      <c r="B804" s="140" t="s">
        <v>101</v>
      </c>
      <c r="C804" s="140" t="s">
        <v>267</v>
      </c>
      <c r="D804" s="140" t="s">
        <v>268</v>
      </c>
      <c r="E804" s="140" t="s">
        <v>270</v>
      </c>
      <c r="F804" s="144">
        <v>0.56899999999999995</v>
      </c>
    </row>
    <row r="805" spans="2:6" x14ac:dyDescent="0.35">
      <c r="B805" s="140" t="s">
        <v>101</v>
      </c>
      <c r="C805" s="140" t="s">
        <v>267</v>
      </c>
      <c r="D805" s="140" t="s">
        <v>268</v>
      </c>
      <c r="E805" s="140" t="s">
        <v>271</v>
      </c>
      <c r="F805" s="144">
        <v>1.139</v>
      </c>
    </row>
    <row r="806" spans="2:6" x14ac:dyDescent="0.35">
      <c r="B806" s="140" t="s">
        <v>101</v>
      </c>
      <c r="C806" s="140" t="s">
        <v>267</v>
      </c>
      <c r="D806" s="140" t="s">
        <v>268</v>
      </c>
      <c r="E806" s="140" t="s">
        <v>272</v>
      </c>
      <c r="F806" s="144">
        <v>0.26800000000000002</v>
      </c>
    </row>
    <row r="807" spans="2:6" x14ac:dyDescent="0.35">
      <c r="B807" s="140" t="s">
        <v>101</v>
      </c>
      <c r="C807" s="140" t="s">
        <v>267</v>
      </c>
      <c r="D807" s="140" t="s">
        <v>268</v>
      </c>
      <c r="E807" s="140" t="s">
        <v>273</v>
      </c>
      <c r="F807" s="144">
        <v>0.53600000000000003</v>
      </c>
    </row>
    <row r="808" spans="2:6" x14ac:dyDescent="0.35">
      <c r="B808" s="140" t="s">
        <v>101</v>
      </c>
      <c r="C808" s="140" t="s">
        <v>267</v>
      </c>
      <c r="D808" s="140" t="s">
        <v>268</v>
      </c>
      <c r="E808" s="140" t="s">
        <v>274</v>
      </c>
      <c r="F808" s="144">
        <v>1.073</v>
      </c>
    </row>
    <row r="809" spans="2:6" x14ac:dyDescent="0.35">
      <c r="B809" s="140" t="s">
        <v>101</v>
      </c>
      <c r="C809" s="140" t="s">
        <v>267</v>
      </c>
      <c r="D809" s="140" t="s">
        <v>268</v>
      </c>
      <c r="E809" s="140" t="s">
        <v>275</v>
      </c>
      <c r="F809" s="144">
        <v>2.1459999999999999</v>
      </c>
    </row>
    <row r="810" spans="2:6" x14ac:dyDescent="0.35">
      <c r="B810" s="140" t="s">
        <v>101</v>
      </c>
      <c r="C810" s="140" t="s">
        <v>267</v>
      </c>
      <c r="D810" s="140" t="s">
        <v>276</v>
      </c>
      <c r="E810" s="140" t="s">
        <v>277</v>
      </c>
      <c r="F810" s="144">
        <v>0.28499999999999998</v>
      </c>
    </row>
    <row r="811" spans="2:6" x14ac:dyDescent="0.35">
      <c r="B811" s="140" t="s">
        <v>101</v>
      </c>
      <c r="C811" s="140" t="s">
        <v>267</v>
      </c>
      <c r="D811" s="140" t="s">
        <v>276</v>
      </c>
      <c r="E811" s="140" t="s">
        <v>278</v>
      </c>
      <c r="F811" s="144">
        <v>0.56899999999999995</v>
      </c>
    </row>
    <row r="812" spans="2:6" x14ac:dyDescent="0.35">
      <c r="B812" s="140" t="s">
        <v>101</v>
      </c>
      <c r="C812" s="140" t="s">
        <v>267</v>
      </c>
      <c r="D812" s="140" t="s">
        <v>276</v>
      </c>
      <c r="E812" s="140" t="s">
        <v>279</v>
      </c>
      <c r="F812" s="144">
        <v>1.139</v>
      </c>
    </row>
    <row r="813" spans="2:6" x14ac:dyDescent="0.35">
      <c r="B813" s="140" t="s">
        <v>101</v>
      </c>
      <c r="C813" s="140" t="s">
        <v>267</v>
      </c>
      <c r="D813" s="140" t="s">
        <v>276</v>
      </c>
      <c r="E813" s="140" t="s">
        <v>280</v>
      </c>
      <c r="F813" s="144">
        <v>0.26800000000000002</v>
      </c>
    </row>
    <row r="814" spans="2:6" x14ac:dyDescent="0.35">
      <c r="B814" s="140" t="s">
        <v>101</v>
      </c>
      <c r="C814" s="140" t="s">
        <v>267</v>
      </c>
      <c r="D814" s="140" t="s">
        <v>276</v>
      </c>
      <c r="E814" s="140" t="s">
        <v>281</v>
      </c>
      <c r="F814" s="144">
        <v>0.53600000000000003</v>
      </c>
    </row>
    <row r="815" spans="2:6" x14ac:dyDescent="0.35">
      <c r="B815" s="140" t="s">
        <v>101</v>
      </c>
      <c r="C815" s="140" t="s">
        <v>267</v>
      </c>
      <c r="D815" s="140" t="s">
        <v>276</v>
      </c>
      <c r="E815" s="140" t="s">
        <v>282</v>
      </c>
      <c r="F815" s="144">
        <v>1.073</v>
      </c>
    </row>
    <row r="816" spans="2:6" x14ac:dyDescent="0.35">
      <c r="B816" s="140" t="s">
        <v>101</v>
      </c>
      <c r="C816" s="140" t="s">
        <v>267</v>
      </c>
      <c r="D816" s="140" t="s">
        <v>276</v>
      </c>
      <c r="E816" s="140" t="s">
        <v>283</v>
      </c>
      <c r="F816" s="144">
        <v>2.1459999999999999</v>
      </c>
    </row>
    <row r="817" spans="2:6" x14ac:dyDescent="0.35">
      <c r="B817" s="140" t="s">
        <v>101</v>
      </c>
      <c r="C817" s="140" t="s">
        <v>267</v>
      </c>
      <c r="D817" s="140" t="s">
        <v>284</v>
      </c>
      <c r="E817" s="140" t="s">
        <v>285</v>
      </c>
      <c r="F817" s="144">
        <v>0.255</v>
      </c>
    </row>
    <row r="818" spans="2:6" x14ac:dyDescent="0.35">
      <c r="B818" s="140" t="s">
        <v>101</v>
      </c>
      <c r="C818" s="140" t="s">
        <v>267</v>
      </c>
      <c r="D818" s="140" t="s">
        <v>284</v>
      </c>
      <c r="E818" s="140" t="s">
        <v>286</v>
      </c>
      <c r="F818" s="144">
        <v>0.51200000000000001</v>
      </c>
    </row>
    <row r="819" spans="2:6" x14ac:dyDescent="0.35">
      <c r="B819" s="140" t="s">
        <v>101</v>
      </c>
      <c r="C819" s="140" t="s">
        <v>267</v>
      </c>
      <c r="D819" s="140" t="s">
        <v>284</v>
      </c>
      <c r="E819" s="140" t="s">
        <v>287</v>
      </c>
      <c r="F819" s="144">
        <v>1.0229999999999999</v>
      </c>
    </row>
    <row r="820" spans="2:6" x14ac:dyDescent="0.35">
      <c r="B820" s="140" t="s">
        <v>101</v>
      </c>
      <c r="C820" s="140" t="s">
        <v>267</v>
      </c>
      <c r="D820" s="140" t="s">
        <v>284</v>
      </c>
      <c r="E820" s="140" t="s">
        <v>288</v>
      </c>
      <c r="F820" s="144">
        <v>2.0449999999999999</v>
      </c>
    </row>
    <row r="821" spans="2:6" x14ac:dyDescent="0.35">
      <c r="B821" s="140" t="s">
        <v>101</v>
      </c>
      <c r="C821" s="140" t="s">
        <v>267</v>
      </c>
      <c r="D821" s="140" t="s">
        <v>284</v>
      </c>
      <c r="E821" s="140" t="s">
        <v>289</v>
      </c>
      <c r="F821" s="144">
        <v>0.26800000000000002</v>
      </c>
    </row>
    <row r="822" spans="2:6" x14ac:dyDescent="0.35">
      <c r="B822" s="140" t="s">
        <v>101</v>
      </c>
      <c r="C822" s="140" t="s">
        <v>267</v>
      </c>
      <c r="D822" s="140" t="s">
        <v>284</v>
      </c>
      <c r="E822" s="140" t="s">
        <v>290</v>
      </c>
      <c r="F822" s="144">
        <v>0.26800000000000002</v>
      </c>
    </row>
    <row r="823" spans="2:6" x14ac:dyDescent="0.35">
      <c r="B823" s="140" t="s">
        <v>101</v>
      </c>
      <c r="C823" s="140" t="s">
        <v>267</v>
      </c>
      <c r="D823" s="140" t="s">
        <v>284</v>
      </c>
      <c r="E823" s="140" t="s">
        <v>291</v>
      </c>
      <c r="F823" s="144">
        <v>0.53500000000000003</v>
      </c>
    </row>
    <row r="824" spans="2:6" x14ac:dyDescent="0.35">
      <c r="B824" s="140" t="s">
        <v>101</v>
      </c>
      <c r="C824" s="140" t="s">
        <v>267</v>
      </c>
      <c r="D824" s="140" t="s">
        <v>284</v>
      </c>
      <c r="E824" s="140" t="s">
        <v>292</v>
      </c>
      <c r="F824" s="144">
        <v>0.53500000000000003</v>
      </c>
    </row>
    <row r="825" spans="2:6" x14ac:dyDescent="0.35">
      <c r="B825" s="140" t="s">
        <v>101</v>
      </c>
      <c r="C825" s="140" t="s">
        <v>267</v>
      </c>
      <c r="D825" s="140" t="s">
        <v>284</v>
      </c>
      <c r="E825" s="140" t="s">
        <v>293</v>
      </c>
      <c r="F825" s="144">
        <v>0.53500000000000003</v>
      </c>
    </row>
    <row r="826" spans="2:6" x14ac:dyDescent="0.35">
      <c r="B826" s="140" t="s">
        <v>101</v>
      </c>
      <c r="C826" s="140" t="s">
        <v>267</v>
      </c>
      <c r="D826" s="140" t="s">
        <v>284</v>
      </c>
      <c r="E826" s="140" t="s">
        <v>294</v>
      </c>
      <c r="F826" s="144">
        <v>1.069</v>
      </c>
    </row>
    <row r="827" spans="2:6" x14ac:dyDescent="0.35">
      <c r="B827" s="140" t="s">
        <v>101</v>
      </c>
      <c r="C827" s="140" t="s">
        <v>267</v>
      </c>
      <c r="D827" s="140" t="s">
        <v>284</v>
      </c>
      <c r="E827" s="140" t="s">
        <v>295</v>
      </c>
      <c r="F827" s="144">
        <v>1.069</v>
      </c>
    </row>
    <row r="828" spans="2:6" x14ac:dyDescent="0.35">
      <c r="B828" s="140" t="s">
        <v>101</v>
      </c>
      <c r="C828" s="140" t="s">
        <v>267</v>
      </c>
      <c r="D828" s="140" t="s">
        <v>284</v>
      </c>
      <c r="E828" s="140" t="s">
        <v>296</v>
      </c>
      <c r="F828" s="144">
        <v>1.069</v>
      </c>
    </row>
    <row r="829" spans="2:6" x14ac:dyDescent="0.35">
      <c r="B829" s="140" t="s">
        <v>101</v>
      </c>
      <c r="C829" s="140" t="s">
        <v>267</v>
      </c>
      <c r="D829" s="140" t="s">
        <v>284</v>
      </c>
      <c r="E829" s="140" t="s">
        <v>297</v>
      </c>
      <c r="F829" s="144">
        <v>2.1379999999999999</v>
      </c>
    </row>
    <row r="830" spans="2:6" x14ac:dyDescent="0.35">
      <c r="B830" s="140" t="s">
        <v>101</v>
      </c>
      <c r="C830" s="140" t="s">
        <v>267</v>
      </c>
      <c r="D830" s="140" t="s">
        <v>284</v>
      </c>
      <c r="E830" s="140" t="s">
        <v>298</v>
      </c>
      <c r="F830" s="144">
        <v>2.1379999999999999</v>
      </c>
    </row>
    <row r="831" spans="2:6" x14ac:dyDescent="0.35">
      <c r="B831" s="140" t="s">
        <v>101</v>
      </c>
      <c r="C831" s="140" t="s">
        <v>267</v>
      </c>
      <c r="D831" s="140" t="s">
        <v>284</v>
      </c>
      <c r="E831" s="140" t="s">
        <v>726</v>
      </c>
      <c r="F831" s="144">
        <v>2.1379999999999999</v>
      </c>
    </row>
    <row r="832" spans="2:6" x14ac:dyDescent="0.35">
      <c r="B832" s="140" t="s">
        <v>101</v>
      </c>
      <c r="C832" s="140" t="s">
        <v>267</v>
      </c>
      <c r="D832" s="140" t="s">
        <v>284</v>
      </c>
      <c r="E832" s="140" t="s">
        <v>299</v>
      </c>
      <c r="F832" s="144">
        <v>2.673</v>
      </c>
    </row>
    <row r="833" spans="2:6" x14ac:dyDescent="0.35">
      <c r="B833" s="140" t="s">
        <v>101</v>
      </c>
      <c r="C833" s="140" t="s">
        <v>267</v>
      </c>
      <c r="D833" s="140" t="s">
        <v>284</v>
      </c>
      <c r="E833" s="140" t="s">
        <v>727</v>
      </c>
      <c r="F833" s="144">
        <v>2.673</v>
      </c>
    </row>
    <row r="834" spans="2:6" x14ac:dyDescent="0.35">
      <c r="B834" s="140" t="s">
        <v>101</v>
      </c>
      <c r="C834" s="140" t="s">
        <v>108</v>
      </c>
      <c r="D834" s="140" t="s">
        <v>300</v>
      </c>
      <c r="E834" s="140" t="s">
        <v>301</v>
      </c>
      <c r="F834" s="144">
        <v>0.20300000000000001</v>
      </c>
    </row>
    <row r="835" spans="2:6" x14ac:dyDescent="0.35">
      <c r="B835" s="140" t="s">
        <v>101</v>
      </c>
      <c r="C835" s="140" t="s">
        <v>108</v>
      </c>
      <c r="D835" s="140" t="s">
        <v>300</v>
      </c>
      <c r="E835" s="140" t="s">
        <v>302</v>
      </c>
      <c r="F835" s="144">
        <v>0.40699999999999997</v>
      </c>
    </row>
    <row r="836" spans="2:6" x14ac:dyDescent="0.35">
      <c r="B836" s="140" t="s">
        <v>101</v>
      </c>
      <c r="C836" s="140" t="s">
        <v>108</v>
      </c>
      <c r="D836" s="140" t="s">
        <v>300</v>
      </c>
      <c r="E836" s="140" t="s">
        <v>303</v>
      </c>
      <c r="F836" s="144">
        <v>0.81399999999999995</v>
      </c>
    </row>
    <row r="837" spans="2:6" x14ac:dyDescent="0.35">
      <c r="B837" s="140" t="s">
        <v>101</v>
      </c>
      <c r="C837" s="140" t="s">
        <v>108</v>
      </c>
      <c r="D837" s="140" t="s">
        <v>300</v>
      </c>
      <c r="E837" s="140" t="s">
        <v>304</v>
      </c>
      <c r="F837" s="144">
        <v>1.6279999999999999</v>
      </c>
    </row>
    <row r="838" spans="2:6" x14ac:dyDescent="0.35">
      <c r="B838" s="140" t="s">
        <v>101</v>
      </c>
      <c r="C838" s="140" t="s">
        <v>108</v>
      </c>
      <c r="D838" s="140" t="s">
        <v>300</v>
      </c>
      <c r="E838" s="140" t="s">
        <v>305</v>
      </c>
      <c r="F838" s="144">
        <v>3.2549999999999999</v>
      </c>
    </row>
    <row r="839" spans="2:6" x14ac:dyDescent="0.35">
      <c r="B839" s="140" t="s">
        <v>101</v>
      </c>
      <c r="C839" s="140" t="s">
        <v>108</v>
      </c>
      <c r="D839" s="140" t="s">
        <v>300</v>
      </c>
      <c r="E839" s="140" t="s">
        <v>306</v>
      </c>
      <c r="F839" s="144">
        <v>4.883</v>
      </c>
    </row>
    <row r="840" spans="2:6" x14ac:dyDescent="0.35">
      <c r="B840" s="140" t="s">
        <v>101</v>
      </c>
      <c r="C840" s="140" t="s">
        <v>108</v>
      </c>
      <c r="D840" s="140" t="s">
        <v>300</v>
      </c>
      <c r="E840" s="140" t="s">
        <v>307</v>
      </c>
      <c r="F840" s="144">
        <v>6.5110000000000001</v>
      </c>
    </row>
    <row r="841" spans="2:6" x14ac:dyDescent="0.35">
      <c r="B841" s="140" t="s">
        <v>101</v>
      </c>
      <c r="C841" s="140" t="s">
        <v>108</v>
      </c>
      <c r="D841" s="140" t="s">
        <v>308</v>
      </c>
      <c r="E841" s="140" t="s">
        <v>309</v>
      </c>
      <c r="F841" s="144">
        <v>0.19900000000000001</v>
      </c>
    </row>
    <row r="842" spans="2:6" x14ac:dyDescent="0.35">
      <c r="B842" s="140" t="s">
        <v>101</v>
      </c>
      <c r="C842" s="140" t="s">
        <v>108</v>
      </c>
      <c r="D842" s="140" t="s">
        <v>308</v>
      </c>
      <c r="E842" s="140" t="s">
        <v>310</v>
      </c>
      <c r="F842" s="144">
        <v>0.39700000000000002</v>
      </c>
    </row>
    <row r="843" spans="2:6" x14ac:dyDescent="0.35">
      <c r="B843" s="140" t="s">
        <v>101</v>
      </c>
      <c r="C843" s="140" t="s">
        <v>108</v>
      </c>
      <c r="D843" s="140" t="s">
        <v>308</v>
      </c>
      <c r="E843" s="140" t="s">
        <v>311</v>
      </c>
      <c r="F843" s="144">
        <v>0.79500000000000004</v>
      </c>
    </row>
    <row r="844" spans="2:6" x14ac:dyDescent="0.35">
      <c r="B844" s="140" t="s">
        <v>101</v>
      </c>
      <c r="C844" s="140" t="s">
        <v>108</v>
      </c>
      <c r="D844" s="140" t="s">
        <v>308</v>
      </c>
      <c r="E844" s="140" t="s">
        <v>312</v>
      </c>
      <c r="F844" s="144">
        <v>1.589</v>
      </c>
    </row>
    <row r="845" spans="2:6" x14ac:dyDescent="0.35">
      <c r="B845" s="140" t="s">
        <v>101</v>
      </c>
      <c r="C845" s="140" t="s">
        <v>108</v>
      </c>
      <c r="D845" s="140" t="s">
        <v>308</v>
      </c>
      <c r="E845" s="140" t="s">
        <v>313</v>
      </c>
      <c r="F845" s="144">
        <v>3.1789999999999998</v>
      </c>
    </row>
    <row r="846" spans="2:6" x14ac:dyDescent="0.35">
      <c r="B846" s="140" t="s">
        <v>101</v>
      </c>
      <c r="C846" s="140" t="s">
        <v>108</v>
      </c>
      <c r="D846" s="140" t="s">
        <v>308</v>
      </c>
      <c r="E846" s="140" t="s">
        <v>314</v>
      </c>
      <c r="F846" s="144">
        <v>4.7679999999999998</v>
      </c>
    </row>
    <row r="847" spans="2:6" x14ac:dyDescent="0.35">
      <c r="B847" s="140" t="s">
        <v>101</v>
      </c>
      <c r="C847" s="140" t="s">
        <v>108</v>
      </c>
      <c r="D847" s="140" t="s">
        <v>308</v>
      </c>
      <c r="E847" s="140" t="s">
        <v>315</v>
      </c>
      <c r="F847" s="144">
        <v>6.3570000000000002</v>
      </c>
    </row>
    <row r="848" spans="2:6" x14ac:dyDescent="0.35">
      <c r="B848" s="140" t="s">
        <v>101</v>
      </c>
      <c r="C848" s="140" t="s">
        <v>108</v>
      </c>
      <c r="D848" s="140" t="s">
        <v>316</v>
      </c>
      <c r="E848" s="140" t="s">
        <v>317</v>
      </c>
      <c r="F848" s="144">
        <v>0.19900000000000001</v>
      </c>
    </row>
    <row r="849" spans="2:6" x14ac:dyDescent="0.35">
      <c r="B849" s="140" t="s">
        <v>101</v>
      </c>
      <c r="C849" s="140" t="s">
        <v>108</v>
      </c>
      <c r="D849" s="140" t="s">
        <v>316</v>
      </c>
      <c r="E849" s="140" t="s">
        <v>318</v>
      </c>
      <c r="F849" s="144">
        <v>0.39700000000000002</v>
      </c>
    </row>
    <row r="850" spans="2:6" x14ac:dyDescent="0.35">
      <c r="B850" s="140" t="s">
        <v>101</v>
      </c>
      <c r="C850" s="140" t="s">
        <v>108</v>
      </c>
      <c r="D850" s="140" t="s">
        <v>316</v>
      </c>
      <c r="E850" s="140" t="s">
        <v>319</v>
      </c>
      <c r="F850" s="144">
        <v>0.79500000000000004</v>
      </c>
    </row>
    <row r="851" spans="2:6" x14ac:dyDescent="0.35">
      <c r="B851" s="140" t="s">
        <v>101</v>
      </c>
      <c r="C851" s="140" t="s">
        <v>108</v>
      </c>
      <c r="D851" s="140" t="s">
        <v>316</v>
      </c>
      <c r="E851" s="140" t="s">
        <v>320</v>
      </c>
      <c r="F851" s="144">
        <v>1.589</v>
      </c>
    </row>
    <row r="852" spans="2:6" x14ac:dyDescent="0.35">
      <c r="B852" s="140" t="s">
        <v>101</v>
      </c>
      <c r="C852" s="140" t="s">
        <v>108</v>
      </c>
      <c r="D852" s="140" t="s">
        <v>316</v>
      </c>
      <c r="E852" s="140" t="s">
        <v>321</v>
      </c>
      <c r="F852" s="144">
        <v>3.1789999999999998</v>
      </c>
    </row>
    <row r="853" spans="2:6" x14ac:dyDescent="0.35">
      <c r="B853" s="140" t="s">
        <v>101</v>
      </c>
      <c r="C853" s="140" t="s">
        <v>108</v>
      </c>
      <c r="D853" s="140" t="s">
        <v>316</v>
      </c>
      <c r="E853" s="140" t="s">
        <v>322</v>
      </c>
      <c r="F853" s="144">
        <v>4.7679999999999998</v>
      </c>
    </row>
    <row r="854" spans="2:6" x14ac:dyDescent="0.35">
      <c r="B854" s="140" t="s">
        <v>101</v>
      </c>
      <c r="C854" s="140" t="s">
        <v>108</v>
      </c>
      <c r="D854" s="140" t="s">
        <v>316</v>
      </c>
      <c r="E854" s="140" t="s">
        <v>323</v>
      </c>
      <c r="F854" s="144">
        <v>6.3570000000000002</v>
      </c>
    </row>
    <row r="855" spans="2:6" x14ac:dyDescent="0.35">
      <c r="B855" s="140" t="s">
        <v>101</v>
      </c>
      <c r="C855" s="140" t="s">
        <v>108</v>
      </c>
      <c r="D855" s="140" t="s">
        <v>316</v>
      </c>
      <c r="E855" s="140" t="s">
        <v>324</v>
      </c>
      <c r="F855" s="144">
        <v>9.5359999999999996</v>
      </c>
    </row>
    <row r="856" spans="2:6" x14ac:dyDescent="0.35">
      <c r="B856" s="140" t="s">
        <v>101</v>
      </c>
      <c r="C856" s="140" t="s">
        <v>267</v>
      </c>
      <c r="D856" s="140" t="s">
        <v>325</v>
      </c>
      <c r="E856" s="140" t="s">
        <v>326</v>
      </c>
      <c r="F856" s="144">
        <v>0.255</v>
      </c>
    </row>
    <row r="857" spans="2:6" x14ac:dyDescent="0.35">
      <c r="B857" s="140" t="s">
        <v>101</v>
      </c>
      <c r="C857" s="140" t="s">
        <v>267</v>
      </c>
      <c r="D857" s="140" t="s">
        <v>325</v>
      </c>
      <c r="E857" s="140" t="s">
        <v>327</v>
      </c>
      <c r="F857" s="144">
        <v>0.51200000000000001</v>
      </c>
    </row>
    <row r="858" spans="2:6" x14ac:dyDescent="0.35">
      <c r="B858" s="140" t="s">
        <v>101</v>
      </c>
      <c r="C858" s="140" t="s">
        <v>267</v>
      </c>
      <c r="D858" s="140" t="s">
        <v>325</v>
      </c>
      <c r="E858" s="140" t="s">
        <v>328</v>
      </c>
      <c r="F858" s="144">
        <v>1.0229999999999999</v>
      </c>
    </row>
    <row r="859" spans="2:6" x14ac:dyDescent="0.35">
      <c r="B859" s="140" t="s">
        <v>101</v>
      </c>
      <c r="C859" s="140" t="s">
        <v>267</v>
      </c>
      <c r="D859" s="140" t="s">
        <v>325</v>
      </c>
      <c r="E859" s="140" t="s">
        <v>329</v>
      </c>
      <c r="F859" s="144">
        <v>2.0449999999999999</v>
      </c>
    </row>
    <row r="860" spans="2:6" x14ac:dyDescent="0.35">
      <c r="B860" s="140" t="s">
        <v>101</v>
      </c>
      <c r="C860" s="140" t="s">
        <v>267</v>
      </c>
      <c r="D860" s="140" t="s">
        <v>325</v>
      </c>
      <c r="E860" s="140" t="s">
        <v>330</v>
      </c>
      <c r="F860" s="144">
        <v>0.26800000000000002</v>
      </c>
    </row>
    <row r="861" spans="2:6" x14ac:dyDescent="0.35">
      <c r="B861" s="140" t="s">
        <v>101</v>
      </c>
      <c r="C861" s="140" t="s">
        <v>267</v>
      </c>
      <c r="D861" s="140" t="s">
        <v>325</v>
      </c>
      <c r="E861" s="140" t="s">
        <v>728</v>
      </c>
      <c r="F861" s="144">
        <v>0.53500000000000003</v>
      </c>
    </row>
    <row r="862" spans="2:6" x14ac:dyDescent="0.35">
      <c r="B862" s="140" t="s">
        <v>101</v>
      </c>
      <c r="C862" s="140" t="s">
        <v>267</v>
      </c>
      <c r="D862" s="140" t="s">
        <v>325</v>
      </c>
      <c r="E862" s="140" t="s">
        <v>331</v>
      </c>
      <c r="F862" s="144">
        <v>1.069</v>
      </c>
    </row>
    <row r="863" spans="2:6" x14ac:dyDescent="0.35">
      <c r="B863" s="140" t="s">
        <v>101</v>
      </c>
      <c r="C863" s="140" t="s">
        <v>267</v>
      </c>
      <c r="D863" s="140" t="s">
        <v>325</v>
      </c>
      <c r="E863" s="140" t="s">
        <v>332</v>
      </c>
      <c r="F863" s="144">
        <v>2.1379999999999999</v>
      </c>
    </row>
    <row r="864" spans="2:6" x14ac:dyDescent="0.35">
      <c r="B864" s="140" t="s">
        <v>101</v>
      </c>
      <c r="C864" s="140" t="s">
        <v>267</v>
      </c>
      <c r="D864" s="140" t="s">
        <v>325</v>
      </c>
      <c r="E864" s="140" t="s">
        <v>333</v>
      </c>
      <c r="F864" s="144">
        <v>2.673</v>
      </c>
    </row>
    <row r="865" spans="2:6" x14ac:dyDescent="0.35">
      <c r="B865" s="140" t="s">
        <v>101</v>
      </c>
      <c r="C865" s="140" t="s">
        <v>267</v>
      </c>
      <c r="D865" s="140" t="s">
        <v>325</v>
      </c>
      <c r="E865" s="140" t="s">
        <v>729</v>
      </c>
      <c r="F865" s="144">
        <v>2.673</v>
      </c>
    </row>
    <row r="866" spans="2:6" x14ac:dyDescent="0.35">
      <c r="B866" s="140" t="s">
        <v>101</v>
      </c>
      <c r="C866" s="140" t="s">
        <v>108</v>
      </c>
      <c r="D866" s="140" t="s">
        <v>334</v>
      </c>
      <c r="E866" s="140" t="s">
        <v>335</v>
      </c>
      <c r="F866" s="144">
        <v>0.20300000000000001</v>
      </c>
    </row>
    <row r="867" spans="2:6" x14ac:dyDescent="0.35">
      <c r="B867" s="140" t="s">
        <v>101</v>
      </c>
      <c r="C867" s="140" t="s">
        <v>108</v>
      </c>
      <c r="D867" s="140" t="s">
        <v>334</v>
      </c>
      <c r="E867" s="140" t="s">
        <v>336</v>
      </c>
      <c r="F867" s="144">
        <v>0.40699999999999997</v>
      </c>
    </row>
    <row r="868" spans="2:6" x14ac:dyDescent="0.35">
      <c r="B868" s="140" t="s">
        <v>101</v>
      </c>
      <c r="C868" s="140" t="s">
        <v>108</v>
      </c>
      <c r="D868" s="140" t="s">
        <v>334</v>
      </c>
      <c r="E868" s="140" t="s">
        <v>337</v>
      </c>
      <c r="F868" s="144">
        <v>0.81399999999999995</v>
      </c>
    </row>
    <row r="869" spans="2:6" x14ac:dyDescent="0.35">
      <c r="B869" s="140" t="s">
        <v>101</v>
      </c>
      <c r="C869" s="140" t="s">
        <v>108</v>
      </c>
      <c r="D869" s="140" t="s">
        <v>334</v>
      </c>
      <c r="E869" s="140" t="s">
        <v>338</v>
      </c>
      <c r="F869" s="144">
        <v>1.6279999999999999</v>
      </c>
    </row>
    <row r="870" spans="2:6" x14ac:dyDescent="0.35">
      <c r="B870" s="140" t="s">
        <v>101</v>
      </c>
      <c r="C870" s="140" t="s">
        <v>108</v>
      </c>
      <c r="D870" s="140" t="s">
        <v>334</v>
      </c>
      <c r="E870" s="140" t="s">
        <v>339</v>
      </c>
      <c r="F870" s="144">
        <v>3.2549999999999999</v>
      </c>
    </row>
    <row r="871" spans="2:6" x14ac:dyDescent="0.35">
      <c r="B871" s="140" t="s">
        <v>101</v>
      </c>
      <c r="C871" s="140" t="s">
        <v>108</v>
      </c>
      <c r="D871" s="140" t="s">
        <v>334</v>
      </c>
      <c r="E871" s="140" t="s">
        <v>730</v>
      </c>
      <c r="F871" s="144">
        <v>4.883</v>
      </c>
    </row>
    <row r="872" spans="2:6" x14ac:dyDescent="0.35">
      <c r="B872" s="140" t="s">
        <v>101</v>
      </c>
      <c r="C872" s="140" t="s">
        <v>108</v>
      </c>
      <c r="D872" s="140" t="s">
        <v>334</v>
      </c>
      <c r="E872" s="140" t="s">
        <v>340</v>
      </c>
      <c r="F872" s="144">
        <v>6.5110000000000001</v>
      </c>
    </row>
    <row r="873" spans="2:6" x14ac:dyDescent="0.35">
      <c r="B873" s="140" t="s">
        <v>101</v>
      </c>
      <c r="C873" s="140" t="s">
        <v>108</v>
      </c>
      <c r="D873" s="140" t="s">
        <v>341</v>
      </c>
      <c r="E873" s="140" t="s">
        <v>342</v>
      </c>
      <c r="F873" s="144">
        <v>0.19900000000000001</v>
      </c>
    </row>
    <row r="874" spans="2:6" x14ac:dyDescent="0.35">
      <c r="B874" s="140" t="s">
        <v>101</v>
      </c>
      <c r="C874" s="140" t="s">
        <v>108</v>
      </c>
      <c r="D874" s="140" t="s">
        <v>341</v>
      </c>
      <c r="E874" s="140" t="s">
        <v>343</v>
      </c>
      <c r="F874" s="144">
        <v>0.39700000000000002</v>
      </c>
    </row>
    <row r="875" spans="2:6" x14ac:dyDescent="0.35">
      <c r="B875" s="140" t="s">
        <v>101</v>
      </c>
      <c r="C875" s="140" t="s">
        <v>108</v>
      </c>
      <c r="D875" s="140" t="s">
        <v>341</v>
      </c>
      <c r="E875" s="140" t="s">
        <v>344</v>
      </c>
      <c r="F875" s="144">
        <v>0.79500000000000004</v>
      </c>
    </row>
    <row r="876" spans="2:6" x14ac:dyDescent="0.35">
      <c r="B876" s="140" t="s">
        <v>101</v>
      </c>
      <c r="C876" s="140" t="s">
        <v>108</v>
      </c>
      <c r="D876" s="140" t="s">
        <v>341</v>
      </c>
      <c r="E876" s="140" t="s">
        <v>345</v>
      </c>
      <c r="F876" s="144">
        <v>1.589</v>
      </c>
    </row>
    <row r="877" spans="2:6" x14ac:dyDescent="0.35">
      <c r="B877" s="140" t="s">
        <v>101</v>
      </c>
      <c r="C877" s="140" t="s">
        <v>108</v>
      </c>
      <c r="D877" s="140" t="s">
        <v>341</v>
      </c>
      <c r="E877" s="140" t="s">
        <v>346</v>
      </c>
      <c r="F877" s="144">
        <v>3.1789999999999998</v>
      </c>
    </row>
    <row r="878" spans="2:6" x14ac:dyDescent="0.35">
      <c r="B878" s="140" t="s">
        <v>101</v>
      </c>
      <c r="C878" s="140" t="s">
        <v>108</v>
      </c>
      <c r="D878" s="140" t="s">
        <v>341</v>
      </c>
      <c r="E878" s="140" t="s">
        <v>347</v>
      </c>
      <c r="F878" s="144">
        <v>4.7679999999999998</v>
      </c>
    </row>
    <row r="879" spans="2:6" x14ac:dyDescent="0.35">
      <c r="B879" s="140" t="s">
        <v>101</v>
      </c>
      <c r="C879" s="140" t="s">
        <v>108</v>
      </c>
      <c r="D879" s="140" t="s">
        <v>341</v>
      </c>
      <c r="E879" s="140" t="s">
        <v>348</v>
      </c>
      <c r="F879" s="144">
        <v>6.3570000000000002</v>
      </c>
    </row>
    <row r="880" spans="2:6" x14ac:dyDescent="0.35">
      <c r="B880" s="140" t="s">
        <v>101</v>
      </c>
      <c r="C880" s="140" t="s">
        <v>108</v>
      </c>
      <c r="D880" s="140" t="s">
        <v>349</v>
      </c>
      <c r="E880" s="140" t="s">
        <v>350</v>
      </c>
      <c r="F880" s="144">
        <v>0.19900000000000001</v>
      </c>
    </row>
    <row r="881" spans="2:6" x14ac:dyDescent="0.35">
      <c r="B881" s="140" t="s">
        <v>101</v>
      </c>
      <c r="C881" s="140" t="s">
        <v>108</v>
      </c>
      <c r="D881" s="140" t="s">
        <v>349</v>
      </c>
      <c r="E881" s="140" t="s">
        <v>351</v>
      </c>
      <c r="F881" s="144">
        <v>0.39700000000000002</v>
      </c>
    </row>
    <row r="882" spans="2:6" x14ac:dyDescent="0.35">
      <c r="B882" s="140" t="s">
        <v>101</v>
      </c>
      <c r="C882" s="140" t="s">
        <v>108</v>
      </c>
      <c r="D882" s="140" t="s">
        <v>349</v>
      </c>
      <c r="E882" s="140" t="s">
        <v>352</v>
      </c>
      <c r="F882" s="144">
        <v>0.79500000000000004</v>
      </c>
    </row>
    <row r="883" spans="2:6" x14ac:dyDescent="0.35">
      <c r="B883" s="140" t="s">
        <v>101</v>
      </c>
      <c r="C883" s="140" t="s">
        <v>108</v>
      </c>
      <c r="D883" s="140" t="s">
        <v>349</v>
      </c>
      <c r="E883" s="140" t="s">
        <v>353</v>
      </c>
      <c r="F883" s="144">
        <v>1.589</v>
      </c>
    </row>
    <row r="884" spans="2:6" x14ac:dyDescent="0.35">
      <c r="B884" s="140" t="s">
        <v>101</v>
      </c>
      <c r="C884" s="140" t="s">
        <v>108</v>
      </c>
      <c r="D884" s="140" t="s">
        <v>349</v>
      </c>
      <c r="E884" s="140" t="s">
        <v>354</v>
      </c>
      <c r="F884" s="144">
        <v>3.1789999999999998</v>
      </c>
    </row>
    <row r="885" spans="2:6" x14ac:dyDescent="0.35">
      <c r="B885" s="140" t="s">
        <v>101</v>
      </c>
      <c r="C885" s="140" t="s">
        <v>108</v>
      </c>
      <c r="D885" s="140" t="s">
        <v>349</v>
      </c>
      <c r="E885" s="140" t="s">
        <v>355</v>
      </c>
      <c r="F885" s="144">
        <v>4.7679999999999998</v>
      </c>
    </row>
    <row r="886" spans="2:6" x14ac:dyDescent="0.35">
      <c r="B886" s="140" t="s">
        <v>101</v>
      </c>
      <c r="C886" s="140" t="s">
        <v>108</v>
      </c>
      <c r="D886" s="140" t="s">
        <v>349</v>
      </c>
      <c r="E886" s="140" t="s">
        <v>731</v>
      </c>
      <c r="F886" s="144">
        <v>6.3570000000000002</v>
      </c>
    </row>
    <row r="887" spans="2:6" x14ac:dyDescent="0.35">
      <c r="B887" s="140" t="s">
        <v>101</v>
      </c>
      <c r="C887" s="140" t="s">
        <v>108</v>
      </c>
      <c r="D887" s="140" t="s">
        <v>349</v>
      </c>
      <c r="E887" s="140" t="s">
        <v>356</v>
      </c>
      <c r="F887" s="144">
        <v>9.5359999999999996</v>
      </c>
    </row>
    <row r="888" spans="2:6" x14ac:dyDescent="0.35">
      <c r="B888" s="140" t="s">
        <v>101</v>
      </c>
      <c r="C888" s="140" t="s">
        <v>357</v>
      </c>
      <c r="D888" s="140" t="s">
        <v>358</v>
      </c>
      <c r="E888" s="140" t="s">
        <v>359</v>
      </c>
      <c r="F888" s="144">
        <v>0.23400000000000001</v>
      </c>
    </row>
    <row r="889" spans="2:6" x14ac:dyDescent="0.35">
      <c r="B889" s="140" t="s">
        <v>101</v>
      </c>
      <c r="C889" s="140" t="s">
        <v>357</v>
      </c>
      <c r="D889" s="140" t="s">
        <v>358</v>
      </c>
      <c r="E889" s="140" t="s">
        <v>360</v>
      </c>
      <c r="F889" s="144">
        <v>0.46800000000000003</v>
      </c>
    </row>
    <row r="890" spans="2:6" x14ac:dyDescent="0.35">
      <c r="B890" s="140" t="s">
        <v>101</v>
      </c>
      <c r="C890" s="140" t="s">
        <v>357</v>
      </c>
      <c r="D890" s="140" t="s">
        <v>358</v>
      </c>
      <c r="E890" s="140" t="s">
        <v>361</v>
      </c>
      <c r="F890" s="144">
        <v>0.93700000000000006</v>
      </c>
    </row>
    <row r="891" spans="2:6" x14ac:dyDescent="0.35">
      <c r="B891" s="140" t="s">
        <v>101</v>
      </c>
      <c r="C891" s="140" t="s">
        <v>357</v>
      </c>
      <c r="D891" s="140" t="s">
        <v>358</v>
      </c>
      <c r="E891" s="140" t="s">
        <v>362</v>
      </c>
      <c r="F891" s="144">
        <v>1.873</v>
      </c>
    </row>
    <row r="892" spans="2:6" x14ac:dyDescent="0.35">
      <c r="B892" s="140" t="s">
        <v>101</v>
      </c>
      <c r="C892" s="140" t="s">
        <v>357</v>
      </c>
      <c r="D892" s="140" t="s">
        <v>358</v>
      </c>
      <c r="E892" s="140" t="s">
        <v>363</v>
      </c>
      <c r="F892" s="144">
        <v>2.3420000000000001</v>
      </c>
    </row>
    <row r="893" spans="2:6" x14ac:dyDescent="0.35">
      <c r="B893" s="140" t="s">
        <v>101</v>
      </c>
      <c r="C893" s="140" t="s">
        <v>357</v>
      </c>
      <c r="D893" s="140" t="s">
        <v>358</v>
      </c>
      <c r="E893" s="140" t="s">
        <v>364</v>
      </c>
      <c r="F893" s="144">
        <v>3.7469999999999999</v>
      </c>
    </row>
    <row r="894" spans="2:6" x14ac:dyDescent="0.35">
      <c r="B894" s="140" t="s">
        <v>101</v>
      </c>
      <c r="C894" s="140" t="s">
        <v>357</v>
      </c>
      <c r="D894" s="140" t="s">
        <v>358</v>
      </c>
      <c r="E894" s="140" t="s">
        <v>365</v>
      </c>
      <c r="F894" s="144">
        <v>5.62</v>
      </c>
    </row>
    <row r="895" spans="2:6" x14ac:dyDescent="0.35">
      <c r="B895" s="140" t="s">
        <v>101</v>
      </c>
      <c r="C895" s="140" t="s">
        <v>357</v>
      </c>
      <c r="D895" s="140" t="s">
        <v>358</v>
      </c>
      <c r="E895" s="140" t="s">
        <v>366</v>
      </c>
      <c r="F895" s="144">
        <v>7.4930000000000003</v>
      </c>
    </row>
    <row r="896" spans="2:6" x14ac:dyDescent="0.35">
      <c r="B896" s="140" t="s">
        <v>101</v>
      </c>
      <c r="C896" s="140" t="s">
        <v>357</v>
      </c>
      <c r="D896" s="140" t="s">
        <v>358</v>
      </c>
      <c r="E896" s="140" t="s">
        <v>367</v>
      </c>
      <c r="F896" s="144">
        <v>11.24</v>
      </c>
    </row>
    <row r="897" spans="2:6" x14ac:dyDescent="0.35">
      <c r="B897" s="140" t="s">
        <v>101</v>
      </c>
      <c r="C897" s="140" t="s">
        <v>357</v>
      </c>
      <c r="D897" s="140" t="s">
        <v>368</v>
      </c>
      <c r="E897" s="140" t="s">
        <v>369</v>
      </c>
      <c r="F897" s="144">
        <v>0.24</v>
      </c>
    </row>
    <row r="898" spans="2:6" x14ac:dyDescent="0.35">
      <c r="B898" s="140" t="s">
        <v>101</v>
      </c>
      <c r="C898" s="140" t="s">
        <v>357</v>
      </c>
      <c r="D898" s="140" t="s">
        <v>368</v>
      </c>
      <c r="E898" s="140" t="s">
        <v>370</v>
      </c>
      <c r="F898" s="144">
        <v>0.48</v>
      </c>
    </row>
    <row r="899" spans="2:6" x14ac:dyDescent="0.35">
      <c r="B899" s="140" t="s">
        <v>101</v>
      </c>
      <c r="C899" s="140" t="s">
        <v>357</v>
      </c>
      <c r="D899" s="140" t="s">
        <v>368</v>
      </c>
      <c r="E899" s="140" t="s">
        <v>371</v>
      </c>
      <c r="F899" s="144">
        <v>0.48</v>
      </c>
    </row>
    <row r="900" spans="2:6" x14ac:dyDescent="0.35">
      <c r="B900" s="140" t="s">
        <v>101</v>
      </c>
      <c r="C900" s="140" t="s">
        <v>357</v>
      </c>
      <c r="D900" s="140" t="s">
        <v>368</v>
      </c>
      <c r="E900" s="140" t="s">
        <v>372</v>
      </c>
      <c r="F900" s="144">
        <v>0.96</v>
      </c>
    </row>
    <row r="901" spans="2:6" x14ac:dyDescent="0.35">
      <c r="B901" s="140" t="s">
        <v>101</v>
      </c>
      <c r="C901" s="140" t="s">
        <v>357</v>
      </c>
      <c r="D901" s="140" t="s">
        <v>368</v>
      </c>
      <c r="E901" s="140" t="s">
        <v>373</v>
      </c>
      <c r="F901" s="144">
        <v>0.96</v>
      </c>
    </row>
    <row r="902" spans="2:6" x14ac:dyDescent="0.35">
      <c r="B902" s="140" t="s">
        <v>101</v>
      </c>
      <c r="C902" s="140" t="s">
        <v>357</v>
      </c>
      <c r="D902" s="140" t="s">
        <v>368</v>
      </c>
      <c r="E902" s="140" t="s">
        <v>374</v>
      </c>
      <c r="F902" s="144">
        <v>0.96</v>
      </c>
    </row>
    <row r="903" spans="2:6" x14ac:dyDescent="0.35">
      <c r="B903" s="140" t="s">
        <v>101</v>
      </c>
      <c r="C903" s="140" t="s">
        <v>357</v>
      </c>
      <c r="D903" s="140" t="s">
        <v>368</v>
      </c>
      <c r="E903" s="140" t="s">
        <v>375</v>
      </c>
      <c r="F903" s="144">
        <v>1.919</v>
      </c>
    </row>
    <row r="904" spans="2:6" x14ac:dyDescent="0.35">
      <c r="B904" s="140" t="s">
        <v>101</v>
      </c>
      <c r="C904" s="140" t="s">
        <v>357</v>
      </c>
      <c r="D904" s="140" t="s">
        <v>368</v>
      </c>
      <c r="E904" s="140" t="s">
        <v>376</v>
      </c>
      <c r="F904" s="144">
        <v>1.919</v>
      </c>
    </row>
    <row r="905" spans="2:6" x14ac:dyDescent="0.35">
      <c r="B905" s="140" t="s">
        <v>101</v>
      </c>
      <c r="C905" s="140" t="s">
        <v>357</v>
      </c>
      <c r="D905" s="140" t="s">
        <v>368</v>
      </c>
      <c r="E905" s="140" t="s">
        <v>377</v>
      </c>
      <c r="F905" s="144">
        <v>1.919</v>
      </c>
    </row>
    <row r="906" spans="2:6" x14ac:dyDescent="0.35">
      <c r="B906" s="140" t="s">
        <v>101</v>
      </c>
      <c r="C906" s="140" t="s">
        <v>357</v>
      </c>
      <c r="D906" s="140" t="s">
        <v>368</v>
      </c>
      <c r="E906" s="140" t="s">
        <v>378</v>
      </c>
      <c r="F906" s="144">
        <v>2.399</v>
      </c>
    </row>
    <row r="907" spans="2:6" x14ac:dyDescent="0.35">
      <c r="B907" s="140" t="s">
        <v>101</v>
      </c>
      <c r="C907" s="140" t="s">
        <v>357</v>
      </c>
      <c r="D907" s="140" t="s">
        <v>368</v>
      </c>
      <c r="E907" s="140" t="s">
        <v>379</v>
      </c>
      <c r="F907" s="144">
        <v>3.839</v>
      </c>
    </row>
    <row r="908" spans="2:6" x14ac:dyDescent="0.35">
      <c r="B908" s="140" t="s">
        <v>101</v>
      </c>
      <c r="C908" s="140" t="s">
        <v>357</v>
      </c>
      <c r="D908" s="140" t="s">
        <v>368</v>
      </c>
      <c r="E908" s="140" t="s">
        <v>380</v>
      </c>
      <c r="F908" s="144">
        <v>3.839</v>
      </c>
    </row>
    <row r="909" spans="2:6" x14ac:dyDescent="0.35">
      <c r="B909" s="140" t="s">
        <v>101</v>
      </c>
      <c r="C909" s="140" t="s">
        <v>357</v>
      </c>
      <c r="D909" s="140" t="s">
        <v>368</v>
      </c>
      <c r="E909" s="140" t="s">
        <v>381</v>
      </c>
      <c r="F909" s="144">
        <v>3.839</v>
      </c>
    </row>
    <row r="910" spans="2:6" x14ac:dyDescent="0.35">
      <c r="B910" s="140" t="s">
        <v>101</v>
      </c>
      <c r="C910" s="140" t="s">
        <v>357</v>
      </c>
      <c r="D910" s="140" t="s">
        <v>368</v>
      </c>
      <c r="E910" s="140" t="s">
        <v>382</v>
      </c>
      <c r="F910" s="144">
        <v>5.758</v>
      </c>
    </row>
    <row r="911" spans="2:6" x14ac:dyDescent="0.35">
      <c r="B911" s="140" t="s">
        <v>101</v>
      </c>
      <c r="C911" s="140" t="s">
        <v>357</v>
      </c>
      <c r="D911" s="140" t="s">
        <v>368</v>
      </c>
      <c r="E911" s="140" t="s">
        <v>383</v>
      </c>
      <c r="F911" s="144">
        <v>7.6779999999999999</v>
      </c>
    </row>
    <row r="912" spans="2:6" x14ac:dyDescent="0.35">
      <c r="B912" s="140" t="s">
        <v>101</v>
      </c>
      <c r="C912" s="140" t="s">
        <v>357</v>
      </c>
      <c r="D912" s="140" t="s">
        <v>368</v>
      </c>
      <c r="E912" s="140" t="s">
        <v>732</v>
      </c>
      <c r="F912" s="144">
        <v>7.6779999999999999</v>
      </c>
    </row>
    <row r="913" spans="2:6" x14ac:dyDescent="0.35">
      <c r="B913" s="140" t="s">
        <v>101</v>
      </c>
      <c r="C913" s="140" t="s">
        <v>357</v>
      </c>
      <c r="D913" s="140" t="s">
        <v>368</v>
      </c>
      <c r="E913" s="140" t="s">
        <v>384</v>
      </c>
      <c r="F913" s="144">
        <v>7.6779999999999999</v>
      </c>
    </row>
    <row r="914" spans="2:6" x14ac:dyDescent="0.35">
      <c r="B914" s="140" t="s">
        <v>101</v>
      </c>
      <c r="C914" s="140" t="s">
        <v>357</v>
      </c>
      <c r="D914" s="140" t="s">
        <v>368</v>
      </c>
      <c r="E914" s="140" t="s">
        <v>385</v>
      </c>
      <c r="F914" s="144">
        <v>11.516</v>
      </c>
    </row>
    <row r="915" spans="2:6" x14ac:dyDescent="0.35">
      <c r="B915" s="140" t="s">
        <v>101</v>
      </c>
      <c r="C915" s="140" t="s">
        <v>357</v>
      </c>
      <c r="D915" s="140" t="s">
        <v>368</v>
      </c>
      <c r="E915" s="140" t="s">
        <v>386</v>
      </c>
      <c r="F915" s="144">
        <v>11.516</v>
      </c>
    </row>
    <row r="916" spans="2:6" x14ac:dyDescent="0.35">
      <c r="B916" s="140" t="s">
        <v>101</v>
      </c>
      <c r="C916" s="140" t="s">
        <v>357</v>
      </c>
      <c r="D916" s="140" t="s">
        <v>368</v>
      </c>
      <c r="E916" s="140" t="s">
        <v>387</v>
      </c>
      <c r="F916" s="144">
        <v>11.516</v>
      </c>
    </row>
    <row r="917" spans="2:6" x14ac:dyDescent="0.35">
      <c r="B917" s="140" t="s">
        <v>101</v>
      </c>
      <c r="C917" s="140" t="s">
        <v>357</v>
      </c>
      <c r="D917" s="140" t="s">
        <v>388</v>
      </c>
      <c r="E917" s="140" t="s">
        <v>389</v>
      </c>
      <c r="F917" s="144">
        <v>0.23400000000000001</v>
      </c>
    </row>
    <row r="918" spans="2:6" x14ac:dyDescent="0.35">
      <c r="B918" s="140" t="s">
        <v>101</v>
      </c>
      <c r="C918" s="140" t="s">
        <v>357</v>
      </c>
      <c r="D918" s="140" t="s">
        <v>388</v>
      </c>
      <c r="E918" s="140" t="s">
        <v>390</v>
      </c>
      <c r="F918" s="144">
        <v>0.46800000000000003</v>
      </c>
    </row>
    <row r="919" spans="2:6" x14ac:dyDescent="0.35">
      <c r="B919" s="140" t="s">
        <v>101</v>
      </c>
      <c r="C919" s="140" t="s">
        <v>357</v>
      </c>
      <c r="D919" s="140" t="s">
        <v>388</v>
      </c>
      <c r="E919" s="140" t="s">
        <v>391</v>
      </c>
      <c r="F919" s="144">
        <v>0.46800000000000003</v>
      </c>
    </row>
    <row r="920" spans="2:6" x14ac:dyDescent="0.35">
      <c r="B920" s="140" t="s">
        <v>101</v>
      </c>
      <c r="C920" s="140" t="s">
        <v>357</v>
      </c>
      <c r="D920" s="140" t="s">
        <v>388</v>
      </c>
      <c r="E920" s="140" t="s">
        <v>392</v>
      </c>
      <c r="F920" s="144">
        <v>0.93700000000000006</v>
      </c>
    </row>
    <row r="921" spans="2:6" x14ac:dyDescent="0.35">
      <c r="B921" s="140" t="s">
        <v>101</v>
      </c>
      <c r="C921" s="140" t="s">
        <v>357</v>
      </c>
      <c r="D921" s="140" t="s">
        <v>388</v>
      </c>
      <c r="E921" s="140" t="s">
        <v>393</v>
      </c>
      <c r="F921" s="144">
        <v>0.93700000000000006</v>
      </c>
    </row>
    <row r="922" spans="2:6" x14ac:dyDescent="0.35">
      <c r="B922" s="140" t="s">
        <v>101</v>
      </c>
      <c r="C922" s="140" t="s">
        <v>357</v>
      </c>
      <c r="D922" s="140" t="s">
        <v>388</v>
      </c>
      <c r="E922" s="140" t="s">
        <v>394</v>
      </c>
      <c r="F922" s="144">
        <v>0.93700000000000006</v>
      </c>
    </row>
    <row r="923" spans="2:6" x14ac:dyDescent="0.35">
      <c r="B923" s="140" t="s">
        <v>101</v>
      </c>
      <c r="C923" s="140" t="s">
        <v>357</v>
      </c>
      <c r="D923" s="140" t="s">
        <v>388</v>
      </c>
      <c r="E923" s="140" t="s">
        <v>733</v>
      </c>
      <c r="F923" s="144">
        <v>1.873</v>
      </c>
    </row>
    <row r="924" spans="2:6" x14ac:dyDescent="0.35">
      <c r="B924" s="140" t="s">
        <v>101</v>
      </c>
      <c r="C924" s="140" t="s">
        <v>357</v>
      </c>
      <c r="D924" s="140" t="s">
        <v>388</v>
      </c>
      <c r="E924" s="140" t="s">
        <v>395</v>
      </c>
      <c r="F924" s="144">
        <v>1.873</v>
      </c>
    </row>
    <row r="925" spans="2:6" x14ac:dyDescent="0.35">
      <c r="B925" s="140" t="s">
        <v>101</v>
      </c>
      <c r="C925" s="140" t="s">
        <v>357</v>
      </c>
      <c r="D925" s="140" t="s">
        <v>388</v>
      </c>
      <c r="E925" s="140" t="s">
        <v>396</v>
      </c>
      <c r="F925" s="144">
        <v>1.873</v>
      </c>
    </row>
    <row r="926" spans="2:6" x14ac:dyDescent="0.35">
      <c r="B926" s="140" t="s">
        <v>101</v>
      </c>
      <c r="C926" s="140" t="s">
        <v>357</v>
      </c>
      <c r="D926" s="140" t="s">
        <v>388</v>
      </c>
      <c r="E926" s="140" t="s">
        <v>734</v>
      </c>
      <c r="F926" s="144">
        <v>2.3420000000000001</v>
      </c>
    </row>
    <row r="927" spans="2:6" x14ac:dyDescent="0.35">
      <c r="B927" s="140" t="s">
        <v>101</v>
      </c>
      <c r="C927" s="140" t="s">
        <v>357</v>
      </c>
      <c r="D927" s="140" t="s">
        <v>388</v>
      </c>
      <c r="E927" s="140" t="s">
        <v>397</v>
      </c>
      <c r="F927" s="144">
        <v>3.7469999999999999</v>
      </c>
    </row>
    <row r="928" spans="2:6" x14ac:dyDescent="0.35">
      <c r="B928" s="140" t="s">
        <v>101</v>
      </c>
      <c r="C928" s="140" t="s">
        <v>357</v>
      </c>
      <c r="D928" s="140" t="s">
        <v>388</v>
      </c>
      <c r="E928" s="140" t="s">
        <v>398</v>
      </c>
      <c r="F928" s="144">
        <v>3.7469999999999999</v>
      </c>
    </row>
    <row r="929" spans="2:6" x14ac:dyDescent="0.35">
      <c r="B929" s="140" t="s">
        <v>101</v>
      </c>
      <c r="C929" s="140" t="s">
        <v>357</v>
      </c>
      <c r="D929" s="140" t="s">
        <v>388</v>
      </c>
      <c r="E929" s="140" t="s">
        <v>399</v>
      </c>
      <c r="F929" s="144">
        <v>3.7469999999999999</v>
      </c>
    </row>
    <row r="930" spans="2:6" x14ac:dyDescent="0.35">
      <c r="B930" s="140" t="s">
        <v>101</v>
      </c>
      <c r="C930" s="140" t="s">
        <v>357</v>
      </c>
      <c r="D930" s="140" t="s">
        <v>388</v>
      </c>
      <c r="E930" s="140" t="s">
        <v>400</v>
      </c>
      <c r="F930" s="144">
        <v>5.62</v>
      </c>
    </row>
    <row r="931" spans="2:6" x14ac:dyDescent="0.35">
      <c r="B931" s="140" t="s">
        <v>101</v>
      </c>
      <c r="C931" s="140" t="s">
        <v>357</v>
      </c>
      <c r="D931" s="140" t="s">
        <v>388</v>
      </c>
      <c r="E931" s="140" t="s">
        <v>735</v>
      </c>
      <c r="F931" s="144">
        <v>7.4930000000000003</v>
      </c>
    </row>
    <row r="932" spans="2:6" x14ac:dyDescent="0.35">
      <c r="B932" s="140" t="s">
        <v>101</v>
      </c>
      <c r="C932" s="140" t="s">
        <v>357</v>
      </c>
      <c r="D932" s="140" t="s">
        <v>388</v>
      </c>
      <c r="E932" s="140" t="s">
        <v>401</v>
      </c>
      <c r="F932" s="144">
        <v>7.4930000000000003</v>
      </c>
    </row>
    <row r="933" spans="2:6" x14ac:dyDescent="0.35">
      <c r="B933" s="140" t="s">
        <v>101</v>
      </c>
      <c r="C933" s="140" t="s">
        <v>357</v>
      </c>
      <c r="D933" s="140" t="s">
        <v>388</v>
      </c>
      <c r="E933" s="140" t="s">
        <v>402</v>
      </c>
      <c r="F933" s="144">
        <v>7.4930000000000003</v>
      </c>
    </row>
    <row r="934" spans="2:6" x14ac:dyDescent="0.35">
      <c r="B934" s="140" t="s">
        <v>101</v>
      </c>
      <c r="C934" s="140" t="s">
        <v>357</v>
      </c>
      <c r="D934" s="140" t="s">
        <v>388</v>
      </c>
      <c r="E934" s="140" t="s">
        <v>403</v>
      </c>
      <c r="F934" s="144">
        <v>11.24</v>
      </c>
    </row>
    <row r="935" spans="2:6" x14ac:dyDescent="0.35">
      <c r="B935" s="140" t="s">
        <v>101</v>
      </c>
      <c r="C935" s="140" t="s">
        <v>357</v>
      </c>
      <c r="D935" s="140" t="s">
        <v>388</v>
      </c>
      <c r="E935" s="140" t="s">
        <v>404</v>
      </c>
      <c r="F935" s="144">
        <v>11.24</v>
      </c>
    </row>
    <row r="936" spans="2:6" x14ac:dyDescent="0.35">
      <c r="B936" s="140" t="s">
        <v>101</v>
      </c>
      <c r="C936" s="140" t="s">
        <v>357</v>
      </c>
      <c r="D936" s="140" t="s">
        <v>388</v>
      </c>
      <c r="E936" s="140" t="s">
        <v>405</v>
      </c>
      <c r="F936" s="144">
        <v>11.24</v>
      </c>
    </row>
    <row r="937" spans="2:6" x14ac:dyDescent="0.35">
      <c r="B937" s="140" t="s">
        <v>101</v>
      </c>
      <c r="C937" s="140" t="s">
        <v>357</v>
      </c>
      <c r="D937" s="140" t="s">
        <v>406</v>
      </c>
      <c r="E937" s="140" t="s">
        <v>407</v>
      </c>
      <c r="F937" s="144">
        <v>0.22</v>
      </c>
    </row>
    <row r="938" spans="2:6" x14ac:dyDescent="0.35">
      <c r="B938" s="140" t="s">
        <v>101</v>
      </c>
      <c r="C938" s="140" t="s">
        <v>357</v>
      </c>
      <c r="D938" s="140" t="s">
        <v>406</v>
      </c>
      <c r="E938" s="140" t="s">
        <v>408</v>
      </c>
      <c r="F938" s="144">
        <v>0.44</v>
      </c>
    </row>
    <row r="939" spans="2:6" x14ac:dyDescent="0.35">
      <c r="B939" s="140" t="s">
        <v>101</v>
      </c>
      <c r="C939" s="140" t="s">
        <v>357</v>
      </c>
      <c r="D939" s="140" t="s">
        <v>406</v>
      </c>
      <c r="E939" s="140" t="s">
        <v>736</v>
      </c>
      <c r="F939" s="144">
        <v>0.44</v>
      </c>
    </row>
    <row r="940" spans="2:6" x14ac:dyDescent="0.35">
      <c r="B940" s="140" t="s">
        <v>101</v>
      </c>
      <c r="C940" s="140" t="s">
        <v>357</v>
      </c>
      <c r="D940" s="140" t="s">
        <v>406</v>
      </c>
      <c r="E940" s="140" t="s">
        <v>409</v>
      </c>
      <c r="F940" s="144">
        <v>0.879</v>
      </c>
    </row>
    <row r="941" spans="2:6" x14ac:dyDescent="0.35">
      <c r="B941" s="140" t="s">
        <v>101</v>
      </c>
      <c r="C941" s="140" t="s">
        <v>357</v>
      </c>
      <c r="D941" s="140" t="s">
        <v>406</v>
      </c>
      <c r="E941" s="140" t="s">
        <v>410</v>
      </c>
      <c r="F941" s="144">
        <v>0.879</v>
      </c>
    </row>
    <row r="942" spans="2:6" x14ac:dyDescent="0.35">
      <c r="B942" s="140" t="s">
        <v>101</v>
      </c>
      <c r="C942" s="140" t="s">
        <v>357</v>
      </c>
      <c r="D942" s="140" t="s">
        <v>406</v>
      </c>
      <c r="E942" s="140" t="s">
        <v>411</v>
      </c>
      <c r="F942" s="144">
        <v>0.879</v>
      </c>
    </row>
    <row r="943" spans="2:6" x14ac:dyDescent="0.35">
      <c r="B943" s="140" t="s">
        <v>101</v>
      </c>
      <c r="C943" s="140" t="s">
        <v>357</v>
      </c>
      <c r="D943" s="140" t="s">
        <v>406</v>
      </c>
      <c r="E943" s="140" t="s">
        <v>412</v>
      </c>
      <c r="F943" s="144">
        <v>1.758</v>
      </c>
    </row>
    <row r="944" spans="2:6" x14ac:dyDescent="0.35">
      <c r="B944" s="140" t="s">
        <v>101</v>
      </c>
      <c r="C944" s="140" t="s">
        <v>357</v>
      </c>
      <c r="D944" s="140" t="s">
        <v>406</v>
      </c>
      <c r="E944" s="140" t="s">
        <v>737</v>
      </c>
      <c r="F944" s="144">
        <v>1.758</v>
      </c>
    </row>
    <row r="945" spans="2:6" x14ac:dyDescent="0.35">
      <c r="B945" s="140" t="s">
        <v>101</v>
      </c>
      <c r="C945" s="140" t="s">
        <v>357</v>
      </c>
      <c r="D945" s="140" t="s">
        <v>406</v>
      </c>
      <c r="E945" s="140" t="s">
        <v>413</v>
      </c>
      <c r="F945" s="144">
        <v>1.758</v>
      </c>
    </row>
    <row r="946" spans="2:6" x14ac:dyDescent="0.35">
      <c r="B946" s="140" t="s">
        <v>101</v>
      </c>
      <c r="C946" s="140" t="s">
        <v>357</v>
      </c>
      <c r="D946" s="140" t="s">
        <v>406</v>
      </c>
      <c r="E946" s="140" t="s">
        <v>414</v>
      </c>
      <c r="F946" s="144">
        <v>2.198</v>
      </c>
    </row>
    <row r="947" spans="2:6" x14ac:dyDescent="0.35">
      <c r="B947" s="140" t="s">
        <v>101</v>
      </c>
      <c r="C947" s="140" t="s">
        <v>357</v>
      </c>
      <c r="D947" s="140" t="s">
        <v>406</v>
      </c>
      <c r="E947" s="140" t="s">
        <v>415</v>
      </c>
      <c r="F947" s="144">
        <v>3.516</v>
      </c>
    </row>
    <row r="948" spans="2:6" x14ac:dyDescent="0.35">
      <c r="B948" s="140" t="s">
        <v>101</v>
      </c>
      <c r="C948" s="140" t="s">
        <v>357</v>
      </c>
      <c r="D948" s="140" t="s">
        <v>406</v>
      </c>
      <c r="E948" s="140" t="s">
        <v>416</v>
      </c>
      <c r="F948" s="144">
        <v>3.516</v>
      </c>
    </row>
    <row r="949" spans="2:6" x14ac:dyDescent="0.35">
      <c r="B949" s="140" t="s">
        <v>101</v>
      </c>
      <c r="C949" s="140" t="s">
        <v>357</v>
      </c>
      <c r="D949" s="140" t="s">
        <v>406</v>
      </c>
      <c r="E949" s="140" t="s">
        <v>417</v>
      </c>
      <c r="F949" s="144">
        <v>3.516</v>
      </c>
    </row>
    <row r="950" spans="2:6" x14ac:dyDescent="0.35">
      <c r="B950" s="140" t="s">
        <v>101</v>
      </c>
      <c r="C950" s="140" t="s">
        <v>357</v>
      </c>
      <c r="D950" s="140" t="s">
        <v>406</v>
      </c>
      <c r="E950" s="140" t="s">
        <v>418</v>
      </c>
      <c r="F950" s="144">
        <v>5.274</v>
      </c>
    </row>
    <row r="951" spans="2:6" x14ac:dyDescent="0.35">
      <c r="B951" s="140" t="s">
        <v>101</v>
      </c>
      <c r="C951" s="140" t="s">
        <v>357</v>
      </c>
      <c r="D951" s="140" t="s">
        <v>406</v>
      </c>
      <c r="E951" s="140" t="s">
        <v>419</v>
      </c>
      <c r="F951" s="144">
        <v>7.0330000000000004</v>
      </c>
    </row>
    <row r="952" spans="2:6" x14ac:dyDescent="0.35">
      <c r="B952" s="140" t="s">
        <v>101</v>
      </c>
      <c r="C952" s="140" t="s">
        <v>357</v>
      </c>
      <c r="D952" s="140" t="s">
        <v>406</v>
      </c>
      <c r="E952" s="140" t="s">
        <v>420</v>
      </c>
      <c r="F952" s="144">
        <v>7.0330000000000004</v>
      </c>
    </row>
    <row r="953" spans="2:6" x14ac:dyDescent="0.35">
      <c r="B953" s="140" t="s">
        <v>101</v>
      </c>
      <c r="C953" s="140" t="s">
        <v>357</v>
      </c>
      <c r="D953" s="140" t="s">
        <v>406</v>
      </c>
      <c r="E953" s="140" t="s">
        <v>421</v>
      </c>
      <c r="F953" s="144">
        <v>7.0330000000000004</v>
      </c>
    </row>
    <row r="954" spans="2:6" x14ac:dyDescent="0.35">
      <c r="B954" s="140" t="s">
        <v>101</v>
      </c>
      <c r="C954" s="140" t="s">
        <v>357</v>
      </c>
      <c r="D954" s="140" t="s">
        <v>406</v>
      </c>
      <c r="E954" s="140" t="s">
        <v>422</v>
      </c>
      <c r="F954" s="144">
        <v>10.548999999999999</v>
      </c>
    </row>
    <row r="955" spans="2:6" x14ac:dyDescent="0.35">
      <c r="B955" s="140" t="s">
        <v>101</v>
      </c>
      <c r="C955" s="140" t="s">
        <v>357</v>
      </c>
      <c r="D955" s="140" t="s">
        <v>406</v>
      </c>
      <c r="E955" s="140" t="s">
        <v>423</v>
      </c>
      <c r="F955" s="144">
        <v>10.548999999999999</v>
      </c>
    </row>
    <row r="956" spans="2:6" x14ac:dyDescent="0.35">
      <c r="B956" s="140" t="s">
        <v>101</v>
      </c>
      <c r="C956" s="140" t="s">
        <v>357</v>
      </c>
      <c r="D956" s="140" t="s">
        <v>406</v>
      </c>
      <c r="E956" s="140" t="s">
        <v>424</v>
      </c>
      <c r="F956" s="144">
        <v>10.548999999999999</v>
      </c>
    </row>
    <row r="957" spans="2:6" x14ac:dyDescent="0.35">
      <c r="B957" s="140" t="s">
        <v>101</v>
      </c>
      <c r="C957" s="140" t="s">
        <v>357</v>
      </c>
      <c r="D957" s="140" t="s">
        <v>425</v>
      </c>
      <c r="E957" s="140" t="s">
        <v>426</v>
      </c>
      <c r="F957" s="144">
        <v>0.27900000000000003</v>
      </c>
    </row>
    <row r="958" spans="2:6" x14ac:dyDescent="0.35">
      <c r="B958" s="140" t="s">
        <v>101</v>
      </c>
      <c r="C958" s="140" t="s">
        <v>357</v>
      </c>
      <c r="D958" s="140" t="s">
        <v>425</v>
      </c>
      <c r="E958" s="140" t="s">
        <v>427</v>
      </c>
      <c r="F958" s="144">
        <v>0.55900000000000005</v>
      </c>
    </row>
    <row r="959" spans="2:6" x14ac:dyDescent="0.35">
      <c r="B959" s="140" t="s">
        <v>101</v>
      </c>
      <c r="C959" s="140" t="s">
        <v>357</v>
      </c>
      <c r="D959" s="140" t="s">
        <v>425</v>
      </c>
      <c r="E959" s="140" t="s">
        <v>738</v>
      </c>
      <c r="F959" s="144">
        <v>1.117</v>
      </c>
    </row>
    <row r="960" spans="2:6" x14ac:dyDescent="0.35">
      <c r="B960" s="140" t="s">
        <v>101</v>
      </c>
      <c r="C960" s="140" t="s">
        <v>357</v>
      </c>
      <c r="D960" s="140" t="s">
        <v>425</v>
      </c>
      <c r="E960" s="140" t="s">
        <v>739</v>
      </c>
      <c r="F960" s="144">
        <v>2.234</v>
      </c>
    </row>
    <row r="961" spans="2:6" x14ac:dyDescent="0.35">
      <c r="B961" s="140" t="s">
        <v>101</v>
      </c>
      <c r="C961" s="140" t="s">
        <v>357</v>
      </c>
      <c r="D961" s="140" t="s">
        <v>425</v>
      </c>
      <c r="E961" s="140" t="s">
        <v>428</v>
      </c>
      <c r="F961" s="144">
        <v>4.468</v>
      </c>
    </row>
    <row r="962" spans="2:6" x14ac:dyDescent="0.35">
      <c r="B962" s="140" t="s">
        <v>101</v>
      </c>
      <c r="C962" s="140" t="s">
        <v>357</v>
      </c>
      <c r="D962" s="140" t="s">
        <v>425</v>
      </c>
      <c r="E962" s="140" t="s">
        <v>429</v>
      </c>
      <c r="F962" s="144">
        <v>6.702</v>
      </c>
    </row>
    <row r="963" spans="2:6" x14ac:dyDescent="0.35">
      <c r="B963" s="140" t="s">
        <v>101</v>
      </c>
      <c r="C963" s="140" t="s">
        <v>357</v>
      </c>
      <c r="D963" s="140" t="s">
        <v>425</v>
      </c>
      <c r="E963" s="140" t="s">
        <v>430</v>
      </c>
      <c r="F963" s="144">
        <v>8.9369999999999994</v>
      </c>
    </row>
    <row r="964" spans="2:6" x14ac:dyDescent="0.35">
      <c r="B964" s="140" t="s">
        <v>101</v>
      </c>
      <c r="C964" s="140" t="s">
        <v>357</v>
      </c>
      <c r="D964" s="140" t="s">
        <v>425</v>
      </c>
      <c r="E964" s="140" t="s">
        <v>431</v>
      </c>
      <c r="F964" s="144">
        <v>13.404999999999999</v>
      </c>
    </row>
    <row r="965" spans="2:6" x14ac:dyDescent="0.35">
      <c r="B965" s="140" t="s">
        <v>101</v>
      </c>
      <c r="C965" s="140" t="s">
        <v>357</v>
      </c>
      <c r="D965" s="140" t="s">
        <v>425</v>
      </c>
      <c r="E965" s="140" t="s">
        <v>432</v>
      </c>
      <c r="F965" s="144">
        <v>16.707999999999998</v>
      </c>
    </row>
    <row r="966" spans="2:6" x14ac:dyDescent="0.35">
      <c r="B966" s="140" t="s">
        <v>101</v>
      </c>
      <c r="C966" s="140" t="s">
        <v>357</v>
      </c>
      <c r="D966" s="140" t="s">
        <v>433</v>
      </c>
      <c r="E966" s="140" t="s">
        <v>434</v>
      </c>
      <c r="F966" s="144">
        <v>0.25900000000000001</v>
      </c>
    </row>
    <row r="967" spans="2:6" x14ac:dyDescent="0.35">
      <c r="B967" s="140" t="s">
        <v>101</v>
      </c>
      <c r="C967" s="140" t="s">
        <v>357</v>
      </c>
      <c r="D967" s="140" t="s">
        <v>433</v>
      </c>
      <c r="E967" s="140" t="s">
        <v>435</v>
      </c>
      <c r="F967" s="144">
        <v>0.51800000000000002</v>
      </c>
    </row>
    <row r="968" spans="2:6" x14ac:dyDescent="0.35">
      <c r="B968" s="140" t="s">
        <v>101</v>
      </c>
      <c r="C968" s="140" t="s">
        <v>357</v>
      </c>
      <c r="D968" s="140" t="s">
        <v>433</v>
      </c>
      <c r="E968" s="140" t="s">
        <v>436</v>
      </c>
      <c r="F968" s="144">
        <v>1.036</v>
      </c>
    </row>
    <row r="969" spans="2:6" x14ac:dyDescent="0.35">
      <c r="B969" s="140" t="s">
        <v>101</v>
      </c>
      <c r="C969" s="140" t="s">
        <v>357</v>
      </c>
      <c r="D969" s="140" t="s">
        <v>433</v>
      </c>
      <c r="E969" s="140" t="s">
        <v>740</v>
      </c>
      <c r="F969" s="144">
        <v>2.073</v>
      </c>
    </row>
    <row r="970" spans="2:6" x14ac:dyDescent="0.35">
      <c r="B970" s="140" t="s">
        <v>101</v>
      </c>
      <c r="C970" s="140" t="s">
        <v>357</v>
      </c>
      <c r="D970" s="140" t="s">
        <v>433</v>
      </c>
      <c r="E970" s="140" t="s">
        <v>437</v>
      </c>
      <c r="F970" s="144">
        <v>4.1459999999999999</v>
      </c>
    </row>
    <row r="971" spans="2:6" x14ac:dyDescent="0.35">
      <c r="B971" s="140" t="s">
        <v>101</v>
      </c>
      <c r="C971" s="140" t="s">
        <v>357</v>
      </c>
      <c r="D971" s="140" t="s">
        <v>433</v>
      </c>
      <c r="E971" s="140" t="s">
        <v>438</v>
      </c>
      <c r="F971" s="144">
        <v>6.2190000000000003</v>
      </c>
    </row>
    <row r="972" spans="2:6" x14ac:dyDescent="0.35">
      <c r="B972" s="140" t="s">
        <v>101</v>
      </c>
      <c r="C972" s="140" t="s">
        <v>357</v>
      </c>
      <c r="D972" s="140" t="s">
        <v>433</v>
      </c>
      <c r="E972" s="140" t="s">
        <v>439</v>
      </c>
      <c r="F972" s="144">
        <v>8.2919999999999998</v>
      </c>
    </row>
    <row r="973" spans="2:6" x14ac:dyDescent="0.35">
      <c r="B973" s="140" t="s">
        <v>101</v>
      </c>
      <c r="C973" s="140" t="s">
        <v>357</v>
      </c>
      <c r="D973" s="140" t="s">
        <v>433</v>
      </c>
      <c r="E973" s="140" t="s">
        <v>440</v>
      </c>
      <c r="F973" s="144">
        <v>12.438000000000001</v>
      </c>
    </row>
    <row r="974" spans="2:6" x14ac:dyDescent="0.35">
      <c r="B974" s="140" t="s">
        <v>101</v>
      </c>
      <c r="C974" s="140" t="s">
        <v>357</v>
      </c>
      <c r="D974" s="140" t="s">
        <v>433</v>
      </c>
      <c r="E974" s="140" t="s">
        <v>441</v>
      </c>
      <c r="F974" s="144">
        <v>15.467000000000001</v>
      </c>
    </row>
    <row r="975" spans="2:6" x14ac:dyDescent="0.35">
      <c r="B975" s="140" t="s">
        <v>101</v>
      </c>
      <c r="C975" s="140" t="s">
        <v>108</v>
      </c>
      <c r="D975" s="140" t="s">
        <v>442</v>
      </c>
      <c r="E975" s="140" t="s">
        <v>443</v>
      </c>
      <c r="F975" s="144">
        <v>0.23</v>
      </c>
    </row>
    <row r="976" spans="2:6" x14ac:dyDescent="0.35">
      <c r="B976" s="140" t="s">
        <v>101</v>
      </c>
      <c r="C976" s="140" t="s">
        <v>108</v>
      </c>
      <c r="D976" s="140" t="s">
        <v>442</v>
      </c>
      <c r="E976" s="140" t="s">
        <v>444</v>
      </c>
      <c r="F976" s="144">
        <v>0.46100000000000002</v>
      </c>
    </row>
    <row r="977" spans="2:6" x14ac:dyDescent="0.35">
      <c r="B977" s="140" t="s">
        <v>101</v>
      </c>
      <c r="C977" s="140" t="s">
        <v>108</v>
      </c>
      <c r="D977" s="140" t="s">
        <v>442</v>
      </c>
      <c r="E977" s="140" t="s">
        <v>445</v>
      </c>
      <c r="F977" s="144">
        <v>0.92100000000000004</v>
      </c>
    </row>
    <row r="978" spans="2:6" x14ac:dyDescent="0.35">
      <c r="B978" s="140" t="s">
        <v>101</v>
      </c>
      <c r="C978" s="140" t="s">
        <v>108</v>
      </c>
      <c r="D978" s="140" t="s">
        <v>442</v>
      </c>
      <c r="E978" s="140" t="s">
        <v>741</v>
      </c>
      <c r="F978" s="144">
        <v>1.843</v>
      </c>
    </row>
    <row r="979" spans="2:6" x14ac:dyDescent="0.35">
      <c r="B979" s="140" t="s">
        <v>101</v>
      </c>
      <c r="C979" s="140" t="s">
        <v>108</v>
      </c>
      <c r="D979" s="140" t="s">
        <v>442</v>
      </c>
      <c r="E979" s="140" t="s">
        <v>446</v>
      </c>
      <c r="F979" s="144">
        <v>2.3029999999999999</v>
      </c>
    </row>
    <row r="980" spans="2:6" x14ac:dyDescent="0.35">
      <c r="B980" s="140" t="s">
        <v>101</v>
      </c>
      <c r="C980" s="140" t="s">
        <v>108</v>
      </c>
      <c r="D980" s="140" t="s">
        <v>442</v>
      </c>
      <c r="E980" s="140" t="s">
        <v>447</v>
      </c>
      <c r="F980" s="144">
        <v>3.6850000000000001</v>
      </c>
    </row>
    <row r="981" spans="2:6" x14ac:dyDescent="0.35">
      <c r="B981" s="140" t="s">
        <v>101</v>
      </c>
      <c r="C981" s="140" t="s">
        <v>108</v>
      </c>
      <c r="D981" s="140" t="s">
        <v>442</v>
      </c>
      <c r="E981" s="140" t="s">
        <v>448</v>
      </c>
      <c r="F981" s="144">
        <v>5.5279999999999996</v>
      </c>
    </row>
    <row r="982" spans="2:6" x14ac:dyDescent="0.35">
      <c r="B982" s="140" t="s">
        <v>101</v>
      </c>
      <c r="C982" s="140" t="s">
        <v>108</v>
      </c>
      <c r="D982" s="140" t="s">
        <v>442</v>
      </c>
      <c r="E982" s="140" t="s">
        <v>449</v>
      </c>
      <c r="F982" s="144">
        <v>7.37</v>
      </c>
    </row>
    <row r="983" spans="2:6" x14ac:dyDescent="0.35">
      <c r="B983" s="140" t="s">
        <v>101</v>
      </c>
      <c r="C983" s="140" t="s">
        <v>108</v>
      </c>
      <c r="D983" s="140" t="s">
        <v>442</v>
      </c>
      <c r="E983" s="140" t="s">
        <v>450</v>
      </c>
      <c r="F983" s="144">
        <v>11.055999999999999</v>
      </c>
    </row>
    <row r="984" spans="2:6" x14ac:dyDescent="0.35">
      <c r="B984" s="140" t="s">
        <v>101</v>
      </c>
      <c r="C984" s="140" t="s">
        <v>108</v>
      </c>
      <c r="D984" s="140" t="s">
        <v>442</v>
      </c>
      <c r="E984" s="140" t="s">
        <v>451</v>
      </c>
      <c r="F984" s="144">
        <v>11.737</v>
      </c>
    </row>
    <row r="985" spans="2:6" x14ac:dyDescent="0.35">
      <c r="B985" s="140" t="s">
        <v>101</v>
      </c>
      <c r="C985" s="140" t="s">
        <v>108</v>
      </c>
      <c r="D985" s="140" t="s">
        <v>452</v>
      </c>
      <c r="E985" s="140" t="s">
        <v>453</v>
      </c>
      <c r="F985" s="144">
        <v>0.22</v>
      </c>
    </row>
    <row r="986" spans="2:6" x14ac:dyDescent="0.35">
      <c r="B986" s="140" t="s">
        <v>101</v>
      </c>
      <c r="C986" s="140" t="s">
        <v>108</v>
      </c>
      <c r="D986" s="140" t="s">
        <v>452</v>
      </c>
      <c r="E986" s="140" t="s">
        <v>454</v>
      </c>
      <c r="F986" s="144">
        <v>0.44</v>
      </c>
    </row>
    <row r="987" spans="2:6" x14ac:dyDescent="0.35">
      <c r="B987" s="140" t="s">
        <v>101</v>
      </c>
      <c r="C987" s="140" t="s">
        <v>108</v>
      </c>
      <c r="D987" s="140" t="s">
        <v>452</v>
      </c>
      <c r="E987" s="140" t="s">
        <v>455</v>
      </c>
      <c r="F987" s="144">
        <v>0.879</v>
      </c>
    </row>
    <row r="988" spans="2:6" x14ac:dyDescent="0.35">
      <c r="B988" s="140" t="s">
        <v>101</v>
      </c>
      <c r="C988" s="140" t="s">
        <v>108</v>
      </c>
      <c r="D988" s="140" t="s">
        <v>452</v>
      </c>
      <c r="E988" s="140" t="s">
        <v>456</v>
      </c>
      <c r="F988" s="144">
        <v>1.758</v>
      </c>
    </row>
    <row r="989" spans="2:6" x14ac:dyDescent="0.35">
      <c r="B989" s="140" t="s">
        <v>101</v>
      </c>
      <c r="C989" s="140" t="s">
        <v>108</v>
      </c>
      <c r="D989" s="140" t="s">
        <v>452</v>
      </c>
      <c r="E989" s="140" t="s">
        <v>457</v>
      </c>
      <c r="F989" s="144">
        <v>2.198</v>
      </c>
    </row>
    <row r="990" spans="2:6" x14ac:dyDescent="0.35">
      <c r="B990" s="140" t="s">
        <v>101</v>
      </c>
      <c r="C990" s="140" t="s">
        <v>108</v>
      </c>
      <c r="D990" s="140" t="s">
        <v>452</v>
      </c>
      <c r="E990" s="140" t="s">
        <v>458</v>
      </c>
      <c r="F990" s="144">
        <v>3.516</v>
      </c>
    </row>
    <row r="991" spans="2:6" x14ac:dyDescent="0.35">
      <c r="B991" s="140" t="s">
        <v>101</v>
      </c>
      <c r="C991" s="140" t="s">
        <v>108</v>
      </c>
      <c r="D991" s="140" t="s">
        <v>452</v>
      </c>
      <c r="E991" s="140" t="s">
        <v>459</v>
      </c>
      <c r="F991" s="144">
        <v>5.274</v>
      </c>
    </row>
    <row r="992" spans="2:6" x14ac:dyDescent="0.35">
      <c r="B992" s="140" t="s">
        <v>101</v>
      </c>
      <c r="C992" s="140" t="s">
        <v>108</v>
      </c>
      <c r="D992" s="140" t="s">
        <v>452</v>
      </c>
      <c r="E992" s="140" t="s">
        <v>460</v>
      </c>
      <c r="F992" s="144">
        <v>7.0330000000000004</v>
      </c>
    </row>
    <row r="993" spans="2:6" x14ac:dyDescent="0.35">
      <c r="B993" s="140" t="s">
        <v>101</v>
      </c>
      <c r="C993" s="140" t="s">
        <v>108</v>
      </c>
      <c r="D993" s="140" t="s">
        <v>452</v>
      </c>
      <c r="E993" s="140" t="s">
        <v>461</v>
      </c>
      <c r="F993" s="144">
        <v>10.548999999999999</v>
      </c>
    </row>
    <row r="994" spans="2:6" x14ac:dyDescent="0.35">
      <c r="B994" s="140" t="s">
        <v>101</v>
      </c>
      <c r="C994" s="140" t="s">
        <v>108</v>
      </c>
      <c r="D994" s="140" t="s">
        <v>452</v>
      </c>
      <c r="E994" s="140" t="s">
        <v>742</v>
      </c>
      <c r="F994" s="144">
        <v>11.18</v>
      </c>
    </row>
    <row r="995" spans="2:6" x14ac:dyDescent="0.35">
      <c r="B995" s="140" t="s">
        <v>101</v>
      </c>
      <c r="C995" s="140" t="s">
        <v>357</v>
      </c>
      <c r="D995" s="140" t="s">
        <v>463</v>
      </c>
      <c r="E995" s="140" t="s">
        <v>464</v>
      </c>
      <c r="F995" s="144">
        <v>0.254</v>
      </c>
    </row>
    <row r="996" spans="2:6" x14ac:dyDescent="0.35">
      <c r="B996" s="140" t="s">
        <v>101</v>
      </c>
      <c r="C996" s="140" t="s">
        <v>357</v>
      </c>
      <c r="D996" s="140" t="s">
        <v>463</v>
      </c>
      <c r="E996" s="140" t="s">
        <v>465</v>
      </c>
      <c r="F996" s="144">
        <v>0.50900000000000001</v>
      </c>
    </row>
    <row r="997" spans="2:6" x14ac:dyDescent="0.35">
      <c r="B997" s="140" t="s">
        <v>101</v>
      </c>
      <c r="C997" s="140" t="s">
        <v>357</v>
      </c>
      <c r="D997" s="140" t="s">
        <v>463</v>
      </c>
      <c r="E997" s="140" t="s">
        <v>466</v>
      </c>
      <c r="F997" s="144">
        <v>1.0169999999999999</v>
      </c>
    </row>
    <row r="998" spans="2:6" x14ac:dyDescent="0.35">
      <c r="B998" s="140" t="s">
        <v>101</v>
      </c>
      <c r="C998" s="140" t="s">
        <v>357</v>
      </c>
      <c r="D998" s="140" t="s">
        <v>463</v>
      </c>
      <c r="E998" s="140" t="s">
        <v>467</v>
      </c>
      <c r="F998" s="144">
        <v>2.0350000000000001</v>
      </c>
    </row>
    <row r="999" spans="2:6" x14ac:dyDescent="0.35">
      <c r="B999" s="140" t="s">
        <v>101</v>
      </c>
      <c r="C999" s="140" t="s">
        <v>357</v>
      </c>
      <c r="D999" s="140" t="s">
        <v>463</v>
      </c>
      <c r="E999" s="140" t="s">
        <v>468</v>
      </c>
      <c r="F999" s="144">
        <v>2.5430000000000001</v>
      </c>
    </row>
    <row r="1000" spans="2:6" x14ac:dyDescent="0.35">
      <c r="B1000" s="140" t="s">
        <v>101</v>
      </c>
      <c r="C1000" s="140" t="s">
        <v>357</v>
      </c>
      <c r="D1000" s="140" t="s">
        <v>463</v>
      </c>
      <c r="E1000" s="140" t="s">
        <v>469</v>
      </c>
      <c r="F1000" s="144">
        <v>4.069</v>
      </c>
    </row>
    <row r="1001" spans="2:6" x14ac:dyDescent="0.35">
      <c r="B1001" s="140" t="s">
        <v>101</v>
      </c>
      <c r="C1001" s="140" t="s">
        <v>357</v>
      </c>
      <c r="D1001" s="140" t="s">
        <v>463</v>
      </c>
      <c r="E1001" s="140" t="s">
        <v>470</v>
      </c>
      <c r="F1001" s="144">
        <v>6.1040000000000001</v>
      </c>
    </row>
    <row r="1002" spans="2:6" x14ac:dyDescent="0.35">
      <c r="B1002" s="140" t="s">
        <v>101</v>
      </c>
      <c r="C1002" s="140" t="s">
        <v>357</v>
      </c>
      <c r="D1002" s="140" t="s">
        <v>463</v>
      </c>
      <c r="E1002" s="140" t="s">
        <v>471</v>
      </c>
      <c r="F1002" s="144">
        <v>8.1379999999999999</v>
      </c>
    </row>
    <row r="1003" spans="2:6" x14ac:dyDescent="0.35">
      <c r="B1003" s="140" t="s">
        <v>101</v>
      </c>
      <c r="C1003" s="140" t="s">
        <v>357</v>
      </c>
      <c r="D1003" s="140" t="s">
        <v>472</v>
      </c>
      <c r="E1003" s="140" t="s">
        <v>473</v>
      </c>
      <c r="F1003" s="144">
        <v>0.254</v>
      </c>
    </row>
    <row r="1004" spans="2:6" x14ac:dyDescent="0.35">
      <c r="B1004" s="140" t="s">
        <v>101</v>
      </c>
      <c r="C1004" s="140" t="s">
        <v>357</v>
      </c>
      <c r="D1004" s="140" t="s">
        <v>472</v>
      </c>
      <c r="E1004" s="140" t="s">
        <v>474</v>
      </c>
      <c r="F1004" s="144">
        <v>0.50900000000000001</v>
      </c>
    </row>
    <row r="1005" spans="2:6" x14ac:dyDescent="0.35">
      <c r="B1005" s="140" t="s">
        <v>101</v>
      </c>
      <c r="C1005" s="140" t="s">
        <v>357</v>
      </c>
      <c r="D1005" s="140" t="s">
        <v>472</v>
      </c>
      <c r="E1005" s="140" t="s">
        <v>475</v>
      </c>
      <c r="F1005" s="144">
        <v>0.50900000000000001</v>
      </c>
    </row>
    <row r="1006" spans="2:6" x14ac:dyDescent="0.35">
      <c r="B1006" s="140" t="s">
        <v>101</v>
      </c>
      <c r="C1006" s="140" t="s">
        <v>357</v>
      </c>
      <c r="D1006" s="140" t="s">
        <v>472</v>
      </c>
      <c r="E1006" s="140" t="s">
        <v>476</v>
      </c>
      <c r="F1006" s="144">
        <v>1.0169999999999999</v>
      </c>
    </row>
    <row r="1007" spans="2:6" x14ac:dyDescent="0.35">
      <c r="B1007" s="140" t="s">
        <v>101</v>
      </c>
      <c r="C1007" s="140" t="s">
        <v>357</v>
      </c>
      <c r="D1007" s="140" t="s">
        <v>472</v>
      </c>
      <c r="E1007" s="140" t="s">
        <v>477</v>
      </c>
      <c r="F1007" s="144">
        <v>1.0169999999999999</v>
      </c>
    </row>
    <row r="1008" spans="2:6" x14ac:dyDescent="0.35">
      <c r="B1008" s="140" t="s">
        <v>101</v>
      </c>
      <c r="C1008" s="140" t="s">
        <v>357</v>
      </c>
      <c r="D1008" s="140" t="s">
        <v>472</v>
      </c>
      <c r="E1008" s="140" t="s">
        <v>743</v>
      </c>
      <c r="F1008" s="144">
        <v>1.0169999999999999</v>
      </c>
    </row>
    <row r="1009" spans="2:6" x14ac:dyDescent="0.35">
      <c r="B1009" s="140" t="s">
        <v>101</v>
      </c>
      <c r="C1009" s="140" t="s">
        <v>357</v>
      </c>
      <c r="D1009" s="140" t="s">
        <v>472</v>
      </c>
      <c r="E1009" s="140" t="s">
        <v>478</v>
      </c>
      <c r="F1009" s="144">
        <v>2.0350000000000001</v>
      </c>
    </row>
    <row r="1010" spans="2:6" x14ac:dyDescent="0.35">
      <c r="B1010" s="140" t="s">
        <v>101</v>
      </c>
      <c r="C1010" s="140" t="s">
        <v>357</v>
      </c>
      <c r="D1010" s="140" t="s">
        <v>472</v>
      </c>
      <c r="E1010" s="140" t="s">
        <v>479</v>
      </c>
      <c r="F1010" s="144">
        <v>2.0350000000000001</v>
      </c>
    </row>
    <row r="1011" spans="2:6" x14ac:dyDescent="0.35">
      <c r="B1011" s="140" t="s">
        <v>101</v>
      </c>
      <c r="C1011" s="140" t="s">
        <v>357</v>
      </c>
      <c r="D1011" s="140" t="s">
        <v>472</v>
      </c>
      <c r="E1011" s="140" t="s">
        <v>480</v>
      </c>
      <c r="F1011" s="144">
        <v>2.0350000000000001</v>
      </c>
    </row>
    <row r="1012" spans="2:6" x14ac:dyDescent="0.35">
      <c r="B1012" s="140" t="s">
        <v>101</v>
      </c>
      <c r="C1012" s="140" t="s">
        <v>357</v>
      </c>
      <c r="D1012" s="140" t="s">
        <v>472</v>
      </c>
      <c r="E1012" s="140" t="s">
        <v>481</v>
      </c>
      <c r="F1012" s="144">
        <v>2.5430000000000001</v>
      </c>
    </row>
    <row r="1013" spans="2:6" x14ac:dyDescent="0.35">
      <c r="B1013" s="140" t="s">
        <v>101</v>
      </c>
      <c r="C1013" s="140" t="s">
        <v>357</v>
      </c>
      <c r="D1013" s="140" t="s">
        <v>472</v>
      </c>
      <c r="E1013" s="140" t="s">
        <v>482</v>
      </c>
      <c r="F1013" s="144">
        <v>4.069</v>
      </c>
    </row>
    <row r="1014" spans="2:6" x14ac:dyDescent="0.35">
      <c r="B1014" s="140" t="s">
        <v>101</v>
      </c>
      <c r="C1014" s="140" t="s">
        <v>357</v>
      </c>
      <c r="D1014" s="140" t="s">
        <v>472</v>
      </c>
      <c r="E1014" s="140" t="s">
        <v>483</v>
      </c>
      <c r="F1014" s="144">
        <v>4.069</v>
      </c>
    </row>
    <row r="1015" spans="2:6" x14ac:dyDescent="0.35">
      <c r="B1015" s="140" t="s">
        <v>101</v>
      </c>
      <c r="C1015" s="140" t="s">
        <v>357</v>
      </c>
      <c r="D1015" s="140" t="s">
        <v>472</v>
      </c>
      <c r="E1015" s="140" t="s">
        <v>484</v>
      </c>
      <c r="F1015" s="144">
        <v>4.069</v>
      </c>
    </row>
    <row r="1016" spans="2:6" x14ac:dyDescent="0.35">
      <c r="B1016" s="140" t="s">
        <v>101</v>
      </c>
      <c r="C1016" s="140" t="s">
        <v>357</v>
      </c>
      <c r="D1016" s="140" t="s">
        <v>472</v>
      </c>
      <c r="E1016" s="140" t="s">
        <v>485</v>
      </c>
      <c r="F1016" s="144">
        <v>6.1040000000000001</v>
      </c>
    </row>
    <row r="1017" spans="2:6" x14ac:dyDescent="0.35">
      <c r="B1017" s="140" t="s">
        <v>101</v>
      </c>
      <c r="C1017" s="140" t="s">
        <v>357</v>
      </c>
      <c r="D1017" s="140" t="s">
        <v>472</v>
      </c>
      <c r="E1017" s="140" t="s">
        <v>486</v>
      </c>
      <c r="F1017" s="144">
        <v>8.1379999999999999</v>
      </c>
    </row>
    <row r="1018" spans="2:6" x14ac:dyDescent="0.35">
      <c r="B1018" s="140" t="s">
        <v>101</v>
      </c>
      <c r="C1018" s="140" t="s">
        <v>357</v>
      </c>
      <c r="D1018" s="140" t="s">
        <v>472</v>
      </c>
      <c r="E1018" s="140" t="s">
        <v>487</v>
      </c>
      <c r="F1018" s="144">
        <v>8.1379999999999999</v>
      </c>
    </row>
    <row r="1019" spans="2:6" x14ac:dyDescent="0.35">
      <c r="B1019" s="140" t="s">
        <v>101</v>
      </c>
      <c r="C1019" s="140" t="s">
        <v>357</v>
      </c>
      <c r="D1019" s="140" t="s">
        <v>472</v>
      </c>
      <c r="E1019" s="140" t="s">
        <v>488</v>
      </c>
      <c r="F1019" s="144">
        <v>8.1379999999999999</v>
      </c>
    </row>
    <row r="1020" spans="2:6" x14ac:dyDescent="0.35">
      <c r="B1020" s="140" t="s">
        <v>101</v>
      </c>
      <c r="C1020" s="140" t="s">
        <v>357</v>
      </c>
      <c r="D1020" s="140" t="s">
        <v>472</v>
      </c>
      <c r="E1020" s="140" t="s">
        <v>489</v>
      </c>
      <c r="F1020" s="144">
        <v>10.173</v>
      </c>
    </row>
    <row r="1021" spans="2:6" x14ac:dyDescent="0.35">
      <c r="B1021" s="140" t="s">
        <v>101</v>
      </c>
      <c r="C1021" s="140" t="s">
        <v>357</v>
      </c>
      <c r="D1021" s="140" t="s">
        <v>490</v>
      </c>
      <c r="E1021" s="140" t="s">
        <v>491</v>
      </c>
      <c r="F1021" s="144">
        <v>0.254</v>
      </c>
    </row>
    <row r="1022" spans="2:6" x14ac:dyDescent="0.35">
      <c r="B1022" s="140" t="s">
        <v>101</v>
      </c>
      <c r="C1022" s="140" t="s">
        <v>357</v>
      </c>
      <c r="D1022" s="140" t="s">
        <v>490</v>
      </c>
      <c r="E1022" s="140" t="s">
        <v>492</v>
      </c>
      <c r="F1022" s="144">
        <v>0.50900000000000001</v>
      </c>
    </row>
    <row r="1023" spans="2:6" x14ac:dyDescent="0.35">
      <c r="B1023" s="140" t="s">
        <v>101</v>
      </c>
      <c r="C1023" s="140" t="s">
        <v>357</v>
      </c>
      <c r="D1023" s="140" t="s">
        <v>490</v>
      </c>
      <c r="E1023" s="140" t="s">
        <v>744</v>
      </c>
      <c r="F1023" s="144">
        <v>0.50900000000000001</v>
      </c>
    </row>
    <row r="1024" spans="2:6" x14ac:dyDescent="0.35">
      <c r="B1024" s="140" t="s">
        <v>101</v>
      </c>
      <c r="C1024" s="140" t="s">
        <v>357</v>
      </c>
      <c r="D1024" s="140" t="s">
        <v>490</v>
      </c>
      <c r="E1024" s="140" t="s">
        <v>493</v>
      </c>
      <c r="F1024" s="144">
        <v>1.0169999999999999</v>
      </c>
    </row>
    <row r="1025" spans="2:6" x14ac:dyDescent="0.35">
      <c r="B1025" s="140" t="s">
        <v>101</v>
      </c>
      <c r="C1025" s="140" t="s">
        <v>357</v>
      </c>
      <c r="D1025" s="140" t="s">
        <v>490</v>
      </c>
      <c r="E1025" s="140" t="s">
        <v>494</v>
      </c>
      <c r="F1025" s="144">
        <v>1.0169999999999999</v>
      </c>
    </row>
    <row r="1026" spans="2:6" x14ac:dyDescent="0.35">
      <c r="B1026" s="140" t="s">
        <v>101</v>
      </c>
      <c r="C1026" s="140" t="s">
        <v>357</v>
      </c>
      <c r="D1026" s="140" t="s">
        <v>490</v>
      </c>
      <c r="E1026" s="140" t="s">
        <v>495</v>
      </c>
      <c r="F1026" s="144">
        <v>1.0169999999999999</v>
      </c>
    </row>
    <row r="1027" spans="2:6" x14ac:dyDescent="0.35">
      <c r="B1027" s="140" t="s">
        <v>101</v>
      </c>
      <c r="C1027" s="140" t="s">
        <v>357</v>
      </c>
      <c r="D1027" s="140" t="s">
        <v>490</v>
      </c>
      <c r="E1027" s="140" t="s">
        <v>496</v>
      </c>
      <c r="F1027" s="144">
        <v>2.0350000000000001</v>
      </c>
    </row>
    <row r="1028" spans="2:6" x14ac:dyDescent="0.35">
      <c r="B1028" s="140" t="s">
        <v>101</v>
      </c>
      <c r="C1028" s="140" t="s">
        <v>357</v>
      </c>
      <c r="D1028" s="140" t="s">
        <v>490</v>
      </c>
      <c r="E1028" s="140" t="s">
        <v>497</v>
      </c>
      <c r="F1028" s="144">
        <v>2.0350000000000001</v>
      </c>
    </row>
    <row r="1029" spans="2:6" x14ac:dyDescent="0.35">
      <c r="B1029" s="140" t="s">
        <v>101</v>
      </c>
      <c r="C1029" s="140" t="s">
        <v>357</v>
      </c>
      <c r="D1029" s="140" t="s">
        <v>490</v>
      </c>
      <c r="E1029" s="140" t="s">
        <v>498</v>
      </c>
      <c r="F1029" s="144">
        <v>2.0350000000000001</v>
      </c>
    </row>
    <row r="1030" spans="2:6" x14ac:dyDescent="0.35">
      <c r="B1030" s="140" t="s">
        <v>101</v>
      </c>
      <c r="C1030" s="140" t="s">
        <v>357</v>
      </c>
      <c r="D1030" s="140" t="s">
        <v>490</v>
      </c>
      <c r="E1030" s="140" t="s">
        <v>499</v>
      </c>
      <c r="F1030" s="144">
        <v>2.5430000000000001</v>
      </c>
    </row>
    <row r="1031" spans="2:6" x14ac:dyDescent="0.35">
      <c r="B1031" s="140" t="s">
        <v>101</v>
      </c>
      <c r="C1031" s="140" t="s">
        <v>357</v>
      </c>
      <c r="D1031" s="140" t="s">
        <v>490</v>
      </c>
      <c r="E1031" s="140" t="s">
        <v>500</v>
      </c>
      <c r="F1031" s="144">
        <v>4.069</v>
      </c>
    </row>
    <row r="1032" spans="2:6" x14ac:dyDescent="0.35">
      <c r="B1032" s="140" t="s">
        <v>101</v>
      </c>
      <c r="C1032" s="140" t="s">
        <v>357</v>
      </c>
      <c r="D1032" s="140" t="s">
        <v>490</v>
      </c>
      <c r="E1032" s="140" t="s">
        <v>501</v>
      </c>
      <c r="F1032" s="144">
        <v>4.069</v>
      </c>
    </row>
    <row r="1033" spans="2:6" x14ac:dyDescent="0.35">
      <c r="B1033" s="140" t="s">
        <v>101</v>
      </c>
      <c r="C1033" s="140" t="s">
        <v>357</v>
      </c>
      <c r="D1033" s="140" t="s">
        <v>490</v>
      </c>
      <c r="E1033" s="140" t="s">
        <v>502</v>
      </c>
      <c r="F1033" s="144">
        <v>4.069</v>
      </c>
    </row>
    <row r="1034" spans="2:6" x14ac:dyDescent="0.35">
      <c r="B1034" s="140" t="s">
        <v>101</v>
      </c>
      <c r="C1034" s="140" t="s">
        <v>357</v>
      </c>
      <c r="D1034" s="140" t="s">
        <v>490</v>
      </c>
      <c r="E1034" s="140" t="s">
        <v>745</v>
      </c>
      <c r="F1034" s="144">
        <v>6.1040000000000001</v>
      </c>
    </row>
    <row r="1035" spans="2:6" x14ac:dyDescent="0.35">
      <c r="B1035" s="140" t="s">
        <v>101</v>
      </c>
      <c r="C1035" s="140" t="s">
        <v>357</v>
      </c>
      <c r="D1035" s="140" t="s">
        <v>490</v>
      </c>
      <c r="E1035" s="140" t="s">
        <v>503</v>
      </c>
      <c r="F1035" s="144">
        <v>8.1379999999999999</v>
      </c>
    </row>
    <row r="1036" spans="2:6" x14ac:dyDescent="0.35">
      <c r="B1036" s="140" t="s">
        <v>101</v>
      </c>
      <c r="C1036" s="140" t="s">
        <v>357</v>
      </c>
      <c r="D1036" s="140" t="s">
        <v>490</v>
      </c>
      <c r="E1036" s="140" t="s">
        <v>504</v>
      </c>
      <c r="F1036" s="144">
        <v>8.1379999999999999</v>
      </c>
    </row>
    <row r="1037" spans="2:6" x14ac:dyDescent="0.35">
      <c r="B1037" s="140" t="s">
        <v>101</v>
      </c>
      <c r="C1037" s="140" t="s">
        <v>357</v>
      </c>
      <c r="D1037" s="140" t="s">
        <v>490</v>
      </c>
      <c r="E1037" s="140" t="s">
        <v>505</v>
      </c>
      <c r="F1037" s="144">
        <v>8.1379999999999999</v>
      </c>
    </row>
    <row r="1038" spans="2:6" x14ac:dyDescent="0.35">
      <c r="B1038" s="140" t="s">
        <v>101</v>
      </c>
      <c r="C1038" s="140" t="s">
        <v>357</v>
      </c>
      <c r="D1038" s="140" t="s">
        <v>490</v>
      </c>
      <c r="E1038" s="140" t="s">
        <v>506</v>
      </c>
      <c r="F1038" s="144">
        <v>12.207000000000001</v>
      </c>
    </row>
    <row r="1039" spans="2:6" x14ac:dyDescent="0.35">
      <c r="B1039" s="140" t="s">
        <v>101</v>
      </c>
      <c r="C1039" s="140" t="s">
        <v>357</v>
      </c>
      <c r="D1039" s="140" t="s">
        <v>490</v>
      </c>
      <c r="E1039" s="140" t="s">
        <v>507</v>
      </c>
      <c r="F1039" s="144">
        <v>12.207000000000001</v>
      </c>
    </row>
    <row r="1040" spans="2:6" x14ac:dyDescent="0.35">
      <c r="B1040" s="140" t="s">
        <v>101</v>
      </c>
      <c r="C1040" s="140" t="s">
        <v>357</v>
      </c>
      <c r="D1040" s="140" t="s">
        <v>490</v>
      </c>
      <c r="E1040" s="140" t="s">
        <v>746</v>
      </c>
      <c r="F1040" s="144">
        <v>12.207000000000001</v>
      </c>
    </row>
    <row r="1041" spans="2:6" x14ac:dyDescent="0.35">
      <c r="B1041" s="140" t="s">
        <v>101</v>
      </c>
      <c r="C1041" s="140" t="s">
        <v>357</v>
      </c>
      <c r="D1041" s="140" t="s">
        <v>490</v>
      </c>
      <c r="E1041" s="140" t="s">
        <v>508</v>
      </c>
      <c r="F1041" s="144">
        <v>14.087999999999999</v>
      </c>
    </row>
    <row r="1042" spans="2:6" x14ac:dyDescent="0.35">
      <c r="B1042" s="140" t="s">
        <v>101</v>
      </c>
      <c r="C1042" s="140" t="s">
        <v>357</v>
      </c>
      <c r="D1042" s="140" t="s">
        <v>509</v>
      </c>
      <c r="E1042" s="140" t="s">
        <v>510</v>
      </c>
      <c r="F1042" s="144">
        <v>0.254</v>
      </c>
    </row>
    <row r="1043" spans="2:6" x14ac:dyDescent="0.35">
      <c r="B1043" s="140" t="s">
        <v>101</v>
      </c>
      <c r="C1043" s="140" t="s">
        <v>357</v>
      </c>
      <c r="D1043" s="140" t="s">
        <v>509</v>
      </c>
      <c r="E1043" s="140" t="s">
        <v>511</v>
      </c>
      <c r="F1043" s="144">
        <v>0.50900000000000001</v>
      </c>
    </row>
    <row r="1044" spans="2:6" x14ac:dyDescent="0.35">
      <c r="B1044" s="140" t="s">
        <v>101</v>
      </c>
      <c r="C1044" s="140" t="s">
        <v>357</v>
      </c>
      <c r="D1044" s="140" t="s">
        <v>509</v>
      </c>
      <c r="E1044" s="140" t="s">
        <v>512</v>
      </c>
      <c r="F1044" s="144">
        <v>1.0169999999999999</v>
      </c>
    </row>
    <row r="1045" spans="2:6" x14ac:dyDescent="0.35">
      <c r="B1045" s="140" t="s">
        <v>101</v>
      </c>
      <c r="C1045" s="140" t="s">
        <v>357</v>
      </c>
      <c r="D1045" s="140" t="s">
        <v>509</v>
      </c>
      <c r="E1045" s="140" t="s">
        <v>513</v>
      </c>
      <c r="F1045" s="144">
        <v>2.0350000000000001</v>
      </c>
    </row>
    <row r="1046" spans="2:6" x14ac:dyDescent="0.35">
      <c r="B1046" s="140" t="s">
        <v>101</v>
      </c>
      <c r="C1046" s="140" t="s">
        <v>357</v>
      </c>
      <c r="D1046" s="140" t="s">
        <v>509</v>
      </c>
      <c r="E1046" s="140" t="s">
        <v>514</v>
      </c>
      <c r="F1046" s="144">
        <v>2.5430000000000001</v>
      </c>
    </row>
    <row r="1047" spans="2:6" x14ac:dyDescent="0.35">
      <c r="B1047" s="140" t="s">
        <v>101</v>
      </c>
      <c r="C1047" s="140" t="s">
        <v>357</v>
      </c>
      <c r="D1047" s="140" t="s">
        <v>509</v>
      </c>
      <c r="E1047" s="140" t="s">
        <v>515</v>
      </c>
      <c r="F1047" s="144">
        <v>4.069</v>
      </c>
    </row>
    <row r="1048" spans="2:6" x14ac:dyDescent="0.35">
      <c r="B1048" s="140" t="s">
        <v>101</v>
      </c>
      <c r="C1048" s="140" t="s">
        <v>357</v>
      </c>
      <c r="D1048" s="140" t="s">
        <v>509</v>
      </c>
      <c r="E1048" s="140" t="s">
        <v>516</v>
      </c>
      <c r="F1048" s="144">
        <v>6.1040000000000001</v>
      </c>
    </row>
    <row r="1049" spans="2:6" x14ac:dyDescent="0.35">
      <c r="B1049" s="140" t="s">
        <v>101</v>
      </c>
      <c r="C1049" s="140" t="s">
        <v>357</v>
      </c>
      <c r="D1049" s="140" t="s">
        <v>509</v>
      </c>
      <c r="E1049" s="140" t="s">
        <v>517</v>
      </c>
      <c r="F1049" s="144">
        <v>8.1379999999999999</v>
      </c>
    </row>
    <row r="1050" spans="2:6" x14ac:dyDescent="0.35">
      <c r="B1050" s="140" t="s">
        <v>101</v>
      </c>
      <c r="C1050" s="140" t="s">
        <v>357</v>
      </c>
      <c r="D1050" s="140" t="s">
        <v>509</v>
      </c>
      <c r="E1050" s="140" t="s">
        <v>518</v>
      </c>
      <c r="F1050" s="144">
        <v>12.207000000000001</v>
      </c>
    </row>
    <row r="1051" spans="2:6" x14ac:dyDescent="0.35">
      <c r="B1051" s="140" t="s">
        <v>101</v>
      </c>
      <c r="C1051" s="140" t="s">
        <v>357</v>
      </c>
      <c r="D1051" s="140" t="s">
        <v>509</v>
      </c>
      <c r="E1051" s="140" t="s">
        <v>519</v>
      </c>
      <c r="F1051" s="144">
        <v>14.087999999999999</v>
      </c>
    </row>
    <row r="1052" spans="2:6" x14ac:dyDescent="0.35">
      <c r="B1052" s="140" t="s">
        <v>101</v>
      </c>
      <c r="C1052" s="140" t="s">
        <v>357</v>
      </c>
      <c r="D1052" s="140" t="s">
        <v>521</v>
      </c>
      <c r="E1052" s="140" t="s">
        <v>522</v>
      </c>
      <c r="F1052" s="144">
        <v>0.24199999999999999</v>
      </c>
    </row>
    <row r="1053" spans="2:6" x14ac:dyDescent="0.35">
      <c r="B1053" s="140" t="s">
        <v>101</v>
      </c>
      <c r="C1053" s="140" t="s">
        <v>357</v>
      </c>
      <c r="D1053" s="140" t="s">
        <v>521</v>
      </c>
      <c r="E1053" s="140" t="s">
        <v>523</v>
      </c>
      <c r="F1053" s="144">
        <v>0.48399999999999999</v>
      </c>
    </row>
    <row r="1054" spans="2:6" x14ac:dyDescent="0.35">
      <c r="B1054" s="140" t="s">
        <v>101</v>
      </c>
      <c r="C1054" s="140" t="s">
        <v>357</v>
      </c>
      <c r="D1054" s="140" t="s">
        <v>521</v>
      </c>
      <c r="E1054" s="140" t="s">
        <v>524</v>
      </c>
      <c r="F1054" s="144">
        <v>0.48399999999999999</v>
      </c>
    </row>
    <row r="1055" spans="2:6" x14ac:dyDescent="0.35">
      <c r="B1055" s="140" t="s">
        <v>101</v>
      </c>
      <c r="C1055" s="140" t="s">
        <v>357</v>
      </c>
      <c r="D1055" s="140" t="s">
        <v>521</v>
      </c>
      <c r="E1055" s="140" t="s">
        <v>525</v>
      </c>
      <c r="F1055" s="144">
        <v>0.96699999999999997</v>
      </c>
    </row>
    <row r="1056" spans="2:6" x14ac:dyDescent="0.35">
      <c r="B1056" s="140" t="s">
        <v>101</v>
      </c>
      <c r="C1056" s="140" t="s">
        <v>357</v>
      </c>
      <c r="D1056" s="140" t="s">
        <v>521</v>
      </c>
      <c r="E1056" s="140" t="s">
        <v>526</v>
      </c>
      <c r="F1056" s="144">
        <v>0.96699999999999997</v>
      </c>
    </row>
    <row r="1057" spans="2:6" x14ac:dyDescent="0.35">
      <c r="B1057" s="140" t="s">
        <v>101</v>
      </c>
      <c r="C1057" s="140" t="s">
        <v>357</v>
      </c>
      <c r="D1057" s="140" t="s">
        <v>521</v>
      </c>
      <c r="E1057" s="140" t="s">
        <v>527</v>
      </c>
      <c r="F1057" s="144">
        <v>0.96699999999999997</v>
      </c>
    </row>
    <row r="1058" spans="2:6" x14ac:dyDescent="0.35">
      <c r="B1058" s="140" t="s">
        <v>101</v>
      </c>
      <c r="C1058" s="140" t="s">
        <v>357</v>
      </c>
      <c r="D1058" s="140" t="s">
        <v>521</v>
      </c>
      <c r="E1058" s="140" t="s">
        <v>747</v>
      </c>
      <c r="F1058" s="144">
        <v>1.9350000000000001</v>
      </c>
    </row>
    <row r="1059" spans="2:6" x14ac:dyDescent="0.35">
      <c r="B1059" s="140" t="s">
        <v>101</v>
      </c>
      <c r="C1059" s="140" t="s">
        <v>357</v>
      </c>
      <c r="D1059" s="140" t="s">
        <v>521</v>
      </c>
      <c r="E1059" s="140" t="s">
        <v>528</v>
      </c>
      <c r="F1059" s="144">
        <v>1.9350000000000001</v>
      </c>
    </row>
    <row r="1060" spans="2:6" x14ac:dyDescent="0.35">
      <c r="B1060" s="140" t="s">
        <v>101</v>
      </c>
      <c r="C1060" s="140" t="s">
        <v>357</v>
      </c>
      <c r="D1060" s="140" t="s">
        <v>521</v>
      </c>
      <c r="E1060" s="140" t="s">
        <v>529</v>
      </c>
      <c r="F1060" s="144">
        <v>1.9350000000000001</v>
      </c>
    </row>
    <row r="1061" spans="2:6" x14ac:dyDescent="0.35">
      <c r="B1061" s="140" t="s">
        <v>101</v>
      </c>
      <c r="C1061" s="140" t="s">
        <v>357</v>
      </c>
      <c r="D1061" s="140" t="s">
        <v>521</v>
      </c>
      <c r="E1061" s="140" t="s">
        <v>530</v>
      </c>
      <c r="F1061" s="144">
        <v>2.4180000000000001</v>
      </c>
    </row>
    <row r="1062" spans="2:6" x14ac:dyDescent="0.35">
      <c r="B1062" s="140" t="s">
        <v>101</v>
      </c>
      <c r="C1062" s="140" t="s">
        <v>357</v>
      </c>
      <c r="D1062" s="140" t="s">
        <v>521</v>
      </c>
      <c r="E1062" s="140" t="s">
        <v>531</v>
      </c>
      <c r="F1062" s="144">
        <v>3.8690000000000002</v>
      </c>
    </row>
    <row r="1063" spans="2:6" x14ac:dyDescent="0.35">
      <c r="B1063" s="140" t="s">
        <v>101</v>
      </c>
      <c r="C1063" s="140" t="s">
        <v>357</v>
      </c>
      <c r="D1063" s="140" t="s">
        <v>521</v>
      </c>
      <c r="E1063" s="140" t="s">
        <v>748</v>
      </c>
      <c r="F1063" s="144">
        <v>3.8690000000000002</v>
      </c>
    </row>
    <row r="1064" spans="2:6" x14ac:dyDescent="0.35">
      <c r="B1064" s="140" t="s">
        <v>101</v>
      </c>
      <c r="C1064" s="140" t="s">
        <v>357</v>
      </c>
      <c r="D1064" s="140" t="s">
        <v>521</v>
      </c>
      <c r="E1064" s="140" t="s">
        <v>532</v>
      </c>
      <c r="F1064" s="144">
        <v>3.8690000000000002</v>
      </c>
    </row>
    <row r="1065" spans="2:6" x14ac:dyDescent="0.35">
      <c r="B1065" s="140" t="s">
        <v>101</v>
      </c>
      <c r="C1065" s="140" t="s">
        <v>357</v>
      </c>
      <c r="D1065" s="140" t="s">
        <v>521</v>
      </c>
      <c r="E1065" s="140" t="s">
        <v>533</v>
      </c>
      <c r="F1065" s="144">
        <v>5.6189999999999998</v>
      </c>
    </row>
    <row r="1066" spans="2:6" x14ac:dyDescent="0.35">
      <c r="B1066" s="140" t="s">
        <v>101</v>
      </c>
      <c r="C1066" s="140" t="s">
        <v>357</v>
      </c>
      <c r="D1066" s="140" t="s">
        <v>521</v>
      </c>
      <c r="E1066" s="140" t="s">
        <v>534</v>
      </c>
      <c r="F1066" s="144">
        <v>7.0250000000000004</v>
      </c>
    </row>
    <row r="1067" spans="2:6" x14ac:dyDescent="0.35">
      <c r="B1067" s="140" t="s">
        <v>101</v>
      </c>
      <c r="C1067" s="140" t="s">
        <v>357</v>
      </c>
      <c r="D1067" s="140" t="s">
        <v>521</v>
      </c>
      <c r="E1067" s="140" t="s">
        <v>535</v>
      </c>
      <c r="F1067" s="144">
        <v>7.0250000000000004</v>
      </c>
    </row>
    <row r="1068" spans="2:6" x14ac:dyDescent="0.35">
      <c r="B1068" s="140" t="s">
        <v>101</v>
      </c>
      <c r="C1068" s="140" t="s">
        <v>357</v>
      </c>
      <c r="D1068" s="140" t="s">
        <v>521</v>
      </c>
      <c r="E1068" s="140" t="s">
        <v>536</v>
      </c>
      <c r="F1068" s="144">
        <v>7.0250000000000004</v>
      </c>
    </row>
    <row r="1069" spans="2:6" x14ac:dyDescent="0.35">
      <c r="B1069" s="140" t="s">
        <v>101</v>
      </c>
      <c r="C1069" s="140" t="s">
        <v>357</v>
      </c>
      <c r="D1069" s="140" t="s">
        <v>521</v>
      </c>
      <c r="E1069" s="140" t="s">
        <v>537</v>
      </c>
      <c r="F1069" s="144">
        <v>7.0250000000000004</v>
      </c>
    </row>
    <row r="1070" spans="2:6" x14ac:dyDescent="0.35">
      <c r="B1070" s="140" t="s">
        <v>101</v>
      </c>
      <c r="C1070" s="140" t="s">
        <v>357</v>
      </c>
      <c r="D1070" s="140" t="s">
        <v>538</v>
      </c>
      <c r="E1070" s="140" t="s">
        <v>749</v>
      </c>
      <c r="F1070" s="144">
        <v>0.23400000000000001</v>
      </c>
    </row>
    <row r="1071" spans="2:6" x14ac:dyDescent="0.35">
      <c r="B1071" s="140" t="s">
        <v>101</v>
      </c>
      <c r="C1071" s="140" t="s">
        <v>357</v>
      </c>
      <c r="D1071" s="140" t="s">
        <v>538</v>
      </c>
      <c r="E1071" s="140" t="s">
        <v>539</v>
      </c>
      <c r="F1071" s="144">
        <v>0.46800000000000003</v>
      </c>
    </row>
    <row r="1072" spans="2:6" x14ac:dyDescent="0.35">
      <c r="B1072" s="140" t="s">
        <v>101</v>
      </c>
      <c r="C1072" s="140" t="s">
        <v>357</v>
      </c>
      <c r="D1072" s="140" t="s">
        <v>538</v>
      </c>
      <c r="E1072" s="140" t="s">
        <v>540</v>
      </c>
      <c r="F1072" s="144">
        <v>0.46800000000000003</v>
      </c>
    </row>
    <row r="1073" spans="2:6" x14ac:dyDescent="0.35">
      <c r="B1073" s="140" t="s">
        <v>101</v>
      </c>
      <c r="C1073" s="140" t="s">
        <v>357</v>
      </c>
      <c r="D1073" s="140" t="s">
        <v>538</v>
      </c>
      <c r="E1073" s="140" t="s">
        <v>541</v>
      </c>
      <c r="F1073" s="144">
        <v>0.93700000000000006</v>
      </c>
    </row>
    <row r="1074" spans="2:6" x14ac:dyDescent="0.35">
      <c r="B1074" s="140" t="s">
        <v>101</v>
      </c>
      <c r="C1074" s="140" t="s">
        <v>357</v>
      </c>
      <c r="D1074" s="140" t="s">
        <v>538</v>
      </c>
      <c r="E1074" s="140" t="s">
        <v>542</v>
      </c>
      <c r="F1074" s="144">
        <v>0.93700000000000006</v>
      </c>
    </row>
    <row r="1075" spans="2:6" x14ac:dyDescent="0.35">
      <c r="B1075" s="140" t="s">
        <v>101</v>
      </c>
      <c r="C1075" s="140" t="s">
        <v>357</v>
      </c>
      <c r="D1075" s="140" t="s">
        <v>538</v>
      </c>
      <c r="E1075" s="140" t="s">
        <v>543</v>
      </c>
      <c r="F1075" s="144">
        <v>0.93700000000000006</v>
      </c>
    </row>
    <row r="1076" spans="2:6" x14ac:dyDescent="0.35">
      <c r="B1076" s="140" t="s">
        <v>101</v>
      </c>
      <c r="C1076" s="140" t="s">
        <v>357</v>
      </c>
      <c r="D1076" s="140" t="s">
        <v>538</v>
      </c>
      <c r="E1076" s="140" t="s">
        <v>544</v>
      </c>
      <c r="F1076" s="144">
        <v>1.873</v>
      </c>
    </row>
    <row r="1077" spans="2:6" x14ac:dyDescent="0.35">
      <c r="B1077" s="140" t="s">
        <v>101</v>
      </c>
      <c r="C1077" s="140" t="s">
        <v>357</v>
      </c>
      <c r="D1077" s="140" t="s">
        <v>538</v>
      </c>
      <c r="E1077" s="140" t="s">
        <v>545</v>
      </c>
      <c r="F1077" s="144">
        <v>1.873</v>
      </c>
    </row>
    <row r="1078" spans="2:6" x14ac:dyDescent="0.35">
      <c r="B1078" s="140" t="s">
        <v>101</v>
      </c>
      <c r="C1078" s="140" t="s">
        <v>357</v>
      </c>
      <c r="D1078" s="140" t="s">
        <v>538</v>
      </c>
      <c r="E1078" s="140" t="s">
        <v>546</v>
      </c>
      <c r="F1078" s="144">
        <v>1.873</v>
      </c>
    </row>
    <row r="1079" spans="2:6" x14ac:dyDescent="0.35">
      <c r="B1079" s="140" t="s">
        <v>101</v>
      </c>
      <c r="C1079" s="140" t="s">
        <v>357</v>
      </c>
      <c r="D1079" s="140" t="s">
        <v>538</v>
      </c>
      <c r="E1079" s="140" t="s">
        <v>547</v>
      </c>
      <c r="F1079" s="144">
        <v>2.3420000000000001</v>
      </c>
    </row>
    <row r="1080" spans="2:6" x14ac:dyDescent="0.35">
      <c r="B1080" s="140" t="s">
        <v>101</v>
      </c>
      <c r="C1080" s="140" t="s">
        <v>357</v>
      </c>
      <c r="D1080" s="140" t="s">
        <v>538</v>
      </c>
      <c r="E1080" s="140" t="s">
        <v>750</v>
      </c>
      <c r="F1080" s="144">
        <v>3.7469999999999999</v>
      </c>
    </row>
    <row r="1081" spans="2:6" x14ac:dyDescent="0.35">
      <c r="B1081" s="140" t="s">
        <v>101</v>
      </c>
      <c r="C1081" s="140" t="s">
        <v>357</v>
      </c>
      <c r="D1081" s="140" t="s">
        <v>538</v>
      </c>
      <c r="E1081" s="140" t="s">
        <v>548</v>
      </c>
      <c r="F1081" s="144">
        <v>3.7469999999999999</v>
      </c>
    </row>
    <row r="1082" spans="2:6" x14ac:dyDescent="0.35">
      <c r="B1082" s="140" t="s">
        <v>101</v>
      </c>
      <c r="C1082" s="140" t="s">
        <v>357</v>
      </c>
      <c r="D1082" s="140" t="s">
        <v>538</v>
      </c>
      <c r="E1082" s="140" t="s">
        <v>549</v>
      </c>
      <c r="F1082" s="144">
        <v>3.7469999999999999</v>
      </c>
    </row>
    <row r="1083" spans="2:6" x14ac:dyDescent="0.35">
      <c r="B1083" s="140" t="s">
        <v>101</v>
      </c>
      <c r="C1083" s="140" t="s">
        <v>357</v>
      </c>
      <c r="D1083" s="140" t="s">
        <v>538</v>
      </c>
      <c r="E1083" s="140" t="s">
        <v>550</v>
      </c>
      <c r="F1083" s="144">
        <v>5.62</v>
      </c>
    </row>
    <row r="1084" spans="2:6" x14ac:dyDescent="0.35">
      <c r="B1084" s="140" t="s">
        <v>101</v>
      </c>
      <c r="C1084" s="140" t="s">
        <v>357</v>
      </c>
      <c r="D1084" s="140" t="s">
        <v>538</v>
      </c>
      <c r="E1084" s="140" t="s">
        <v>551</v>
      </c>
      <c r="F1084" s="144">
        <v>7.4930000000000003</v>
      </c>
    </row>
    <row r="1085" spans="2:6" x14ac:dyDescent="0.35">
      <c r="B1085" s="140" t="s">
        <v>101</v>
      </c>
      <c r="C1085" s="140" t="s">
        <v>357</v>
      </c>
      <c r="D1085" s="140" t="s">
        <v>538</v>
      </c>
      <c r="E1085" s="140" t="s">
        <v>552</v>
      </c>
      <c r="F1085" s="144">
        <v>7.4930000000000003</v>
      </c>
    </row>
    <row r="1086" spans="2:6" x14ac:dyDescent="0.35">
      <c r="B1086" s="140" t="s">
        <v>101</v>
      </c>
      <c r="C1086" s="140" t="s">
        <v>357</v>
      </c>
      <c r="D1086" s="140" t="s">
        <v>538</v>
      </c>
      <c r="E1086" s="140" t="s">
        <v>553</v>
      </c>
      <c r="F1086" s="144">
        <v>7.4930000000000003</v>
      </c>
    </row>
    <row r="1087" spans="2:6" x14ac:dyDescent="0.35">
      <c r="B1087" s="140" t="s">
        <v>101</v>
      </c>
      <c r="C1087" s="140" t="s">
        <v>357</v>
      </c>
      <c r="D1087" s="140" t="s">
        <v>538</v>
      </c>
      <c r="E1087" s="140" t="s">
        <v>554</v>
      </c>
      <c r="F1087" s="144">
        <v>9.3670000000000009</v>
      </c>
    </row>
    <row r="1088" spans="2:6" x14ac:dyDescent="0.35">
      <c r="B1088" s="140" t="s">
        <v>101</v>
      </c>
      <c r="C1088" s="140" t="s">
        <v>357</v>
      </c>
      <c r="D1088" s="140" t="s">
        <v>555</v>
      </c>
      <c r="E1088" s="140" t="s">
        <v>556</v>
      </c>
      <c r="F1088" s="144">
        <v>0.23400000000000001</v>
      </c>
    </row>
    <row r="1089" spans="2:6" x14ac:dyDescent="0.35">
      <c r="B1089" s="140" t="s">
        <v>101</v>
      </c>
      <c r="C1089" s="140" t="s">
        <v>357</v>
      </c>
      <c r="D1089" s="140" t="s">
        <v>555</v>
      </c>
      <c r="E1089" s="140" t="s">
        <v>557</v>
      </c>
      <c r="F1089" s="144">
        <v>0.46800000000000003</v>
      </c>
    </row>
    <row r="1090" spans="2:6" x14ac:dyDescent="0.35">
      <c r="B1090" s="140" t="s">
        <v>101</v>
      </c>
      <c r="C1090" s="140" t="s">
        <v>357</v>
      </c>
      <c r="D1090" s="140" t="s">
        <v>555</v>
      </c>
      <c r="E1090" s="140" t="s">
        <v>558</v>
      </c>
      <c r="F1090" s="144">
        <v>0.46800000000000003</v>
      </c>
    </row>
    <row r="1091" spans="2:6" x14ac:dyDescent="0.35">
      <c r="B1091" s="140" t="s">
        <v>101</v>
      </c>
      <c r="C1091" s="140" t="s">
        <v>357</v>
      </c>
      <c r="D1091" s="140" t="s">
        <v>555</v>
      </c>
      <c r="E1091" s="140" t="s">
        <v>559</v>
      </c>
      <c r="F1091" s="144">
        <v>0.93700000000000006</v>
      </c>
    </row>
    <row r="1092" spans="2:6" x14ac:dyDescent="0.35">
      <c r="B1092" s="140" t="s">
        <v>101</v>
      </c>
      <c r="C1092" s="140" t="s">
        <v>357</v>
      </c>
      <c r="D1092" s="140" t="s">
        <v>555</v>
      </c>
      <c r="E1092" s="140" t="s">
        <v>560</v>
      </c>
      <c r="F1092" s="144">
        <v>0.93700000000000006</v>
      </c>
    </row>
    <row r="1093" spans="2:6" x14ac:dyDescent="0.35">
      <c r="B1093" s="140" t="s">
        <v>101</v>
      </c>
      <c r="C1093" s="140" t="s">
        <v>357</v>
      </c>
      <c r="D1093" s="140" t="s">
        <v>555</v>
      </c>
      <c r="E1093" s="140" t="s">
        <v>561</v>
      </c>
      <c r="F1093" s="144">
        <v>0.93700000000000006</v>
      </c>
    </row>
    <row r="1094" spans="2:6" x14ac:dyDescent="0.35">
      <c r="B1094" s="140" t="s">
        <v>101</v>
      </c>
      <c r="C1094" s="140" t="s">
        <v>357</v>
      </c>
      <c r="D1094" s="140" t="s">
        <v>555</v>
      </c>
      <c r="E1094" s="140" t="s">
        <v>562</v>
      </c>
      <c r="F1094" s="144">
        <v>1.873</v>
      </c>
    </row>
    <row r="1095" spans="2:6" x14ac:dyDescent="0.35">
      <c r="B1095" s="140" t="s">
        <v>101</v>
      </c>
      <c r="C1095" s="140" t="s">
        <v>357</v>
      </c>
      <c r="D1095" s="140" t="s">
        <v>555</v>
      </c>
      <c r="E1095" s="140" t="s">
        <v>563</v>
      </c>
      <c r="F1095" s="144">
        <v>1.873</v>
      </c>
    </row>
    <row r="1096" spans="2:6" x14ac:dyDescent="0.35">
      <c r="B1096" s="140" t="s">
        <v>101</v>
      </c>
      <c r="C1096" s="140" t="s">
        <v>357</v>
      </c>
      <c r="D1096" s="140" t="s">
        <v>555</v>
      </c>
      <c r="E1096" s="140" t="s">
        <v>564</v>
      </c>
      <c r="F1096" s="144">
        <v>1.873</v>
      </c>
    </row>
    <row r="1097" spans="2:6" x14ac:dyDescent="0.35">
      <c r="B1097" s="140" t="s">
        <v>101</v>
      </c>
      <c r="C1097" s="140" t="s">
        <v>357</v>
      </c>
      <c r="D1097" s="140" t="s">
        <v>555</v>
      </c>
      <c r="E1097" s="140" t="s">
        <v>565</v>
      </c>
      <c r="F1097" s="144">
        <v>2.3420000000000001</v>
      </c>
    </row>
    <row r="1098" spans="2:6" x14ac:dyDescent="0.35">
      <c r="B1098" s="140" t="s">
        <v>101</v>
      </c>
      <c r="C1098" s="140" t="s">
        <v>357</v>
      </c>
      <c r="D1098" s="140" t="s">
        <v>555</v>
      </c>
      <c r="E1098" s="140" t="s">
        <v>566</v>
      </c>
      <c r="F1098" s="144">
        <v>3.7469999999999999</v>
      </c>
    </row>
    <row r="1099" spans="2:6" x14ac:dyDescent="0.35">
      <c r="B1099" s="140" t="s">
        <v>101</v>
      </c>
      <c r="C1099" s="140" t="s">
        <v>357</v>
      </c>
      <c r="D1099" s="140" t="s">
        <v>555</v>
      </c>
      <c r="E1099" s="140" t="s">
        <v>567</v>
      </c>
      <c r="F1099" s="144">
        <v>3.7469999999999999</v>
      </c>
    </row>
    <row r="1100" spans="2:6" x14ac:dyDescent="0.35">
      <c r="B1100" s="140" t="s">
        <v>101</v>
      </c>
      <c r="C1100" s="140" t="s">
        <v>357</v>
      </c>
      <c r="D1100" s="140" t="s">
        <v>555</v>
      </c>
      <c r="E1100" s="140" t="s">
        <v>568</v>
      </c>
      <c r="F1100" s="144">
        <v>3.7469999999999999</v>
      </c>
    </row>
    <row r="1101" spans="2:6" x14ac:dyDescent="0.35">
      <c r="B1101" s="140" t="s">
        <v>101</v>
      </c>
      <c r="C1101" s="140" t="s">
        <v>357</v>
      </c>
      <c r="D1101" s="140" t="s">
        <v>555</v>
      </c>
      <c r="E1101" s="140" t="s">
        <v>569</v>
      </c>
      <c r="F1101" s="144">
        <v>5.62</v>
      </c>
    </row>
    <row r="1102" spans="2:6" x14ac:dyDescent="0.35">
      <c r="B1102" s="140" t="s">
        <v>101</v>
      </c>
      <c r="C1102" s="140" t="s">
        <v>357</v>
      </c>
      <c r="D1102" s="140" t="s">
        <v>555</v>
      </c>
      <c r="E1102" s="140" t="s">
        <v>570</v>
      </c>
      <c r="F1102" s="144">
        <v>7.4930000000000003</v>
      </c>
    </row>
    <row r="1103" spans="2:6" x14ac:dyDescent="0.35">
      <c r="B1103" s="140" t="s">
        <v>101</v>
      </c>
      <c r="C1103" s="140" t="s">
        <v>357</v>
      </c>
      <c r="D1103" s="140" t="s">
        <v>555</v>
      </c>
      <c r="E1103" s="140" t="s">
        <v>571</v>
      </c>
      <c r="F1103" s="144">
        <v>7.4930000000000003</v>
      </c>
    </row>
    <row r="1104" spans="2:6" x14ac:dyDescent="0.35">
      <c r="B1104" s="140" t="s">
        <v>101</v>
      </c>
      <c r="C1104" s="140" t="s">
        <v>357</v>
      </c>
      <c r="D1104" s="140" t="s">
        <v>555</v>
      </c>
      <c r="E1104" s="140" t="s">
        <v>572</v>
      </c>
      <c r="F1104" s="144">
        <v>7.4930000000000003</v>
      </c>
    </row>
    <row r="1105" spans="2:6" x14ac:dyDescent="0.35">
      <c r="B1105" s="140" t="s">
        <v>101</v>
      </c>
      <c r="C1105" s="140" t="s">
        <v>357</v>
      </c>
      <c r="D1105" s="140" t="s">
        <v>555</v>
      </c>
      <c r="E1105" s="140" t="s">
        <v>573</v>
      </c>
      <c r="F1105" s="144">
        <v>11.24</v>
      </c>
    </row>
    <row r="1106" spans="2:6" x14ac:dyDescent="0.35">
      <c r="B1106" s="140" t="s">
        <v>101</v>
      </c>
      <c r="C1106" s="140" t="s">
        <v>357</v>
      </c>
      <c r="D1106" s="140" t="s">
        <v>555</v>
      </c>
      <c r="E1106" s="140" t="s">
        <v>574</v>
      </c>
      <c r="F1106" s="144">
        <v>11.24</v>
      </c>
    </row>
    <row r="1107" spans="2:6" x14ac:dyDescent="0.35">
      <c r="B1107" s="140" t="s">
        <v>101</v>
      </c>
      <c r="C1107" s="140" t="s">
        <v>357</v>
      </c>
      <c r="D1107" s="140" t="s">
        <v>555</v>
      </c>
      <c r="E1107" s="140" t="s">
        <v>575</v>
      </c>
      <c r="F1107" s="144">
        <v>11.24</v>
      </c>
    </row>
    <row r="1108" spans="2:6" x14ac:dyDescent="0.35">
      <c r="B1108" s="140" t="s">
        <v>101</v>
      </c>
      <c r="C1108" s="140" t="s">
        <v>357</v>
      </c>
      <c r="D1108" s="140" t="s">
        <v>555</v>
      </c>
      <c r="E1108" s="140" t="s">
        <v>576</v>
      </c>
      <c r="F1108" s="144">
        <v>12.935</v>
      </c>
    </row>
    <row r="1109" spans="2:6" x14ac:dyDescent="0.35">
      <c r="B1109" s="140" t="s">
        <v>101</v>
      </c>
      <c r="C1109" s="140" t="s">
        <v>357</v>
      </c>
      <c r="D1109" s="140" t="s">
        <v>577</v>
      </c>
      <c r="E1109" s="140" t="s">
        <v>578</v>
      </c>
      <c r="F1109" s="144">
        <v>0.24199999999999999</v>
      </c>
    </row>
    <row r="1110" spans="2:6" x14ac:dyDescent="0.35">
      <c r="B1110" s="140" t="s">
        <v>101</v>
      </c>
      <c r="C1110" s="140" t="s">
        <v>357</v>
      </c>
      <c r="D1110" s="140" t="s">
        <v>577</v>
      </c>
      <c r="E1110" s="140" t="s">
        <v>579</v>
      </c>
      <c r="F1110" s="144">
        <v>0.48399999999999999</v>
      </c>
    </row>
    <row r="1111" spans="2:6" x14ac:dyDescent="0.35">
      <c r="B1111" s="140" t="s">
        <v>101</v>
      </c>
      <c r="C1111" s="140" t="s">
        <v>357</v>
      </c>
      <c r="D1111" s="140" t="s">
        <v>577</v>
      </c>
      <c r="E1111" s="140" t="s">
        <v>580</v>
      </c>
      <c r="F1111" s="144">
        <v>0.96699999999999997</v>
      </c>
    </row>
    <row r="1112" spans="2:6" x14ac:dyDescent="0.35">
      <c r="B1112" s="140" t="s">
        <v>101</v>
      </c>
      <c r="C1112" s="140" t="s">
        <v>357</v>
      </c>
      <c r="D1112" s="140" t="s">
        <v>577</v>
      </c>
      <c r="E1112" s="140" t="s">
        <v>581</v>
      </c>
      <c r="F1112" s="144">
        <v>1.9350000000000001</v>
      </c>
    </row>
    <row r="1113" spans="2:6" x14ac:dyDescent="0.35">
      <c r="B1113" s="140" t="s">
        <v>101</v>
      </c>
      <c r="C1113" s="140" t="s">
        <v>357</v>
      </c>
      <c r="D1113" s="140" t="s">
        <v>577</v>
      </c>
      <c r="E1113" s="140" t="s">
        <v>582</v>
      </c>
      <c r="F1113" s="144">
        <v>2.4180000000000001</v>
      </c>
    </row>
    <row r="1114" spans="2:6" x14ac:dyDescent="0.35">
      <c r="B1114" s="140" t="s">
        <v>101</v>
      </c>
      <c r="C1114" s="140" t="s">
        <v>357</v>
      </c>
      <c r="D1114" s="140" t="s">
        <v>577</v>
      </c>
      <c r="E1114" s="140" t="s">
        <v>583</v>
      </c>
      <c r="F1114" s="144">
        <v>3.8690000000000002</v>
      </c>
    </row>
    <row r="1115" spans="2:6" x14ac:dyDescent="0.35">
      <c r="B1115" s="140" t="s">
        <v>101</v>
      </c>
      <c r="C1115" s="140" t="s">
        <v>357</v>
      </c>
      <c r="D1115" s="140" t="s">
        <v>577</v>
      </c>
      <c r="E1115" s="140" t="s">
        <v>584</v>
      </c>
      <c r="F1115" s="144">
        <v>5.6189999999999998</v>
      </c>
    </row>
    <row r="1116" spans="2:6" x14ac:dyDescent="0.35">
      <c r="B1116" s="140" t="s">
        <v>101</v>
      </c>
      <c r="C1116" s="140" t="s">
        <v>357</v>
      </c>
      <c r="D1116" s="140" t="s">
        <v>577</v>
      </c>
      <c r="E1116" s="140" t="s">
        <v>585</v>
      </c>
      <c r="F1116" s="144">
        <v>7.0250000000000004</v>
      </c>
    </row>
    <row r="1117" spans="2:6" x14ac:dyDescent="0.35">
      <c r="B1117" s="140" t="s">
        <v>101</v>
      </c>
      <c r="C1117" s="140" t="s">
        <v>357</v>
      </c>
      <c r="D1117" s="140" t="s">
        <v>577</v>
      </c>
      <c r="E1117" s="140" t="s">
        <v>751</v>
      </c>
      <c r="F1117" s="144">
        <v>7.0250000000000004</v>
      </c>
    </row>
    <row r="1118" spans="2:6" x14ac:dyDescent="0.35">
      <c r="B1118" s="140" t="s">
        <v>101</v>
      </c>
      <c r="C1118" s="140" t="s">
        <v>357</v>
      </c>
      <c r="D1118" s="140" t="s">
        <v>586</v>
      </c>
      <c r="E1118" s="140" t="s">
        <v>587</v>
      </c>
      <c r="F1118" s="144">
        <v>0.23400000000000001</v>
      </c>
    </row>
    <row r="1119" spans="2:6" x14ac:dyDescent="0.35">
      <c r="B1119" s="140" t="s">
        <v>101</v>
      </c>
      <c r="C1119" s="140" t="s">
        <v>357</v>
      </c>
      <c r="D1119" s="140" t="s">
        <v>586</v>
      </c>
      <c r="E1119" s="140" t="s">
        <v>588</v>
      </c>
      <c r="F1119" s="144">
        <v>0.46800000000000003</v>
      </c>
    </row>
    <row r="1120" spans="2:6" x14ac:dyDescent="0.35">
      <c r="B1120" s="140" t="s">
        <v>101</v>
      </c>
      <c r="C1120" s="140" t="s">
        <v>357</v>
      </c>
      <c r="D1120" s="140" t="s">
        <v>586</v>
      </c>
      <c r="E1120" s="140" t="s">
        <v>589</v>
      </c>
      <c r="F1120" s="144">
        <v>0.93700000000000006</v>
      </c>
    </row>
    <row r="1121" spans="2:6" x14ac:dyDescent="0.35">
      <c r="B1121" s="140" t="s">
        <v>101</v>
      </c>
      <c r="C1121" s="140" t="s">
        <v>357</v>
      </c>
      <c r="D1121" s="140" t="s">
        <v>586</v>
      </c>
      <c r="E1121" s="140" t="s">
        <v>752</v>
      </c>
      <c r="F1121" s="144">
        <v>1.873</v>
      </c>
    </row>
    <row r="1122" spans="2:6" x14ac:dyDescent="0.35">
      <c r="B1122" s="140" t="s">
        <v>101</v>
      </c>
      <c r="C1122" s="140" t="s">
        <v>357</v>
      </c>
      <c r="D1122" s="140" t="s">
        <v>586</v>
      </c>
      <c r="E1122" s="140" t="s">
        <v>590</v>
      </c>
      <c r="F1122" s="144">
        <v>2.3420000000000001</v>
      </c>
    </row>
    <row r="1123" spans="2:6" x14ac:dyDescent="0.35">
      <c r="B1123" s="140" t="s">
        <v>101</v>
      </c>
      <c r="C1123" s="140" t="s">
        <v>357</v>
      </c>
      <c r="D1123" s="140" t="s">
        <v>586</v>
      </c>
      <c r="E1123" s="140" t="s">
        <v>591</v>
      </c>
      <c r="F1123" s="144">
        <v>3.7469999999999999</v>
      </c>
    </row>
    <row r="1124" spans="2:6" x14ac:dyDescent="0.35">
      <c r="B1124" s="140" t="s">
        <v>101</v>
      </c>
      <c r="C1124" s="140" t="s">
        <v>357</v>
      </c>
      <c r="D1124" s="140" t="s">
        <v>586</v>
      </c>
      <c r="E1124" s="140" t="s">
        <v>592</v>
      </c>
      <c r="F1124" s="144">
        <v>5.62</v>
      </c>
    </row>
    <row r="1125" spans="2:6" x14ac:dyDescent="0.35">
      <c r="B1125" s="140" t="s">
        <v>101</v>
      </c>
      <c r="C1125" s="140" t="s">
        <v>357</v>
      </c>
      <c r="D1125" s="140" t="s">
        <v>586</v>
      </c>
      <c r="E1125" s="140" t="s">
        <v>593</v>
      </c>
      <c r="F1125" s="144">
        <v>7.4930000000000003</v>
      </c>
    </row>
    <row r="1126" spans="2:6" x14ac:dyDescent="0.35">
      <c r="B1126" s="140" t="s">
        <v>101</v>
      </c>
      <c r="C1126" s="140" t="s">
        <v>357</v>
      </c>
      <c r="D1126" s="140" t="s">
        <v>594</v>
      </c>
      <c r="E1126" s="140" t="s">
        <v>595</v>
      </c>
      <c r="F1126" s="144">
        <v>0.23400000000000001</v>
      </c>
    </row>
    <row r="1127" spans="2:6" x14ac:dyDescent="0.35">
      <c r="B1127" s="140" t="s">
        <v>101</v>
      </c>
      <c r="C1127" s="140" t="s">
        <v>357</v>
      </c>
      <c r="D1127" s="140" t="s">
        <v>594</v>
      </c>
      <c r="E1127" s="140" t="s">
        <v>596</v>
      </c>
      <c r="F1127" s="144">
        <v>0.46800000000000003</v>
      </c>
    </row>
    <row r="1128" spans="2:6" x14ac:dyDescent="0.35">
      <c r="B1128" s="140" t="s">
        <v>101</v>
      </c>
      <c r="C1128" s="140" t="s">
        <v>357</v>
      </c>
      <c r="D1128" s="140" t="s">
        <v>594</v>
      </c>
      <c r="E1128" s="140" t="s">
        <v>597</v>
      </c>
      <c r="F1128" s="144">
        <v>0.93700000000000006</v>
      </c>
    </row>
    <row r="1129" spans="2:6" x14ac:dyDescent="0.35">
      <c r="B1129" s="140" t="s">
        <v>101</v>
      </c>
      <c r="C1129" s="140" t="s">
        <v>357</v>
      </c>
      <c r="D1129" s="140" t="s">
        <v>594</v>
      </c>
      <c r="E1129" s="140" t="s">
        <v>598</v>
      </c>
      <c r="F1129" s="144">
        <v>1.873</v>
      </c>
    </row>
    <row r="1130" spans="2:6" x14ac:dyDescent="0.35">
      <c r="B1130" s="140" t="s">
        <v>101</v>
      </c>
      <c r="C1130" s="140" t="s">
        <v>357</v>
      </c>
      <c r="D1130" s="140" t="s">
        <v>594</v>
      </c>
      <c r="E1130" s="140" t="s">
        <v>599</v>
      </c>
      <c r="F1130" s="144">
        <v>2.3420000000000001</v>
      </c>
    </row>
    <row r="1131" spans="2:6" x14ac:dyDescent="0.35">
      <c r="B1131" s="140" t="s">
        <v>101</v>
      </c>
      <c r="C1131" s="140" t="s">
        <v>357</v>
      </c>
      <c r="D1131" s="140" t="s">
        <v>594</v>
      </c>
      <c r="E1131" s="140" t="s">
        <v>600</v>
      </c>
      <c r="F1131" s="144">
        <v>3.7469999999999999</v>
      </c>
    </row>
    <row r="1132" spans="2:6" x14ac:dyDescent="0.35">
      <c r="B1132" s="140" t="s">
        <v>101</v>
      </c>
      <c r="C1132" s="140" t="s">
        <v>357</v>
      </c>
      <c r="D1132" s="140" t="s">
        <v>594</v>
      </c>
      <c r="E1132" s="140" t="s">
        <v>601</v>
      </c>
      <c r="F1132" s="144">
        <v>5.62</v>
      </c>
    </row>
    <row r="1133" spans="2:6" x14ac:dyDescent="0.35">
      <c r="B1133" s="140" t="s">
        <v>101</v>
      </c>
      <c r="C1133" s="140" t="s">
        <v>357</v>
      </c>
      <c r="D1133" s="140" t="s">
        <v>594</v>
      </c>
      <c r="E1133" s="140" t="s">
        <v>602</v>
      </c>
      <c r="F1133" s="144">
        <v>7.4930000000000003</v>
      </c>
    </row>
    <row r="1134" spans="2:6" x14ac:dyDescent="0.35">
      <c r="B1134" s="140" t="s">
        <v>101</v>
      </c>
      <c r="C1134" s="140" t="s">
        <v>357</v>
      </c>
      <c r="D1134" s="140" t="s">
        <v>594</v>
      </c>
      <c r="E1134" s="140" t="s">
        <v>753</v>
      </c>
      <c r="F1134" s="144">
        <v>11.24</v>
      </c>
    </row>
    <row r="1135" spans="2:6" x14ac:dyDescent="0.35">
      <c r="B1135" s="140" t="s">
        <v>101</v>
      </c>
      <c r="C1135" s="140" t="s">
        <v>357</v>
      </c>
      <c r="D1135" s="140" t="s">
        <v>594</v>
      </c>
      <c r="E1135" s="140" t="s">
        <v>603</v>
      </c>
      <c r="F1135" s="144">
        <v>12.935</v>
      </c>
    </row>
    <row r="1136" spans="2:6" x14ac:dyDescent="0.35">
      <c r="B1136" s="140" t="s">
        <v>101</v>
      </c>
      <c r="C1136" s="140" t="s">
        <v>604</v>
      </c>
      <c r="D1136" s="140" t="s">
        <v>605</v>
      </c>
      <c r="E1136" s="140" t="s">
        <v>606</v>
      </c>
      <c r="F1136" s="144">
        <v>0.19800000000000001</v>
      </c>
    </row>
    <row r="1137" spans="2:6" x14ac:dyDescent="0.35">
      <c r="B1137" s="140" t="s">
        <v>101</v>
      </c>
      <c r="C1137" s="140" t="s">
        <v>604</v>
      </c>
      <c r="D1137" s="140" t="s">
        <v>605</v>
      </c>
      <c r="E1137" s="140" t="s">
        <v>607</v>
      </c>
      <c r="F1137" s="144">
        <v>0.39400000000000002</v>
      </c>
    </row>
    <row r="1138" spans="2:6" x14ac:dyDescent="0.35">
      <c r="B1138" s="140" t="s">
        <v>101</v>
      </c>
      <c r="C1138" s="140" t="s">
        <v>604</v>
      </c>
      <c r="D1138" s="140" t="s">
        <v>605</v>
      </c>
      <c r="E1138" s="140" t="s">
        <v>608</v>
      </c>
      <c r="F1138" s="144">
        <v>0.78900000000000003</v>
      </c>
    </row>
    <row r="1139" spans="2:6" x14ac:dyDescent="0.35">
      <c r="B1139" s="140" t="s">
        <v>101</v>
      </c>
      <c r="C1139" s="140" t="s">
        <v>604</v>
      </c>
      <c r="D1139" s="140" t="s">
        <v>605</v>
      </c>
      <c r="E1139" s="140" t="s">
        <v>609</v>
      </c>
      <c r="F1139" s="144">
        <v>1.579</v>
      </c>
    </row>
    <row r="1140" spans="2:6" x14ac:dyDescent="0.35">
      <c r="B1140" s="140" t="s">
        <v>101</v>
      </c>
      <c r="C1140" s="140" t="s">
        <v>604</v>
      </c>
      <c r="D1140" s="140" t="s">
        <v>610</v>
      </c>
      <c r="E1140" s="140" t="s">
        <v>611</v>
      </c>
      <c r="F1140" s="144">
        <v>0.19800000000000001</v>
      </c>
    </row>
    <row r="1141" spans="2:6" x14ac:dyDescent="0.35">
      <c r="B1141" s="140" t="s">
        <v>101</v>
      </c>
      <c r="C1141" s="140" t="s">
        <v>604</v>
      </c>
      <c r="D1141" s="140" t="s">
        <v>610</v>
      </c>
      <c r="E1141" s="140" t="s">
        <v>754</v>
      </c>
      <c r="F1141" s="144">
        <v>0.39400000000000002</v>
      </c>
    </row>
    <row r="1142" spans="2:6" x14ac:dyDescent="0.35">
      <c r="B1142" s="140" t="s">
        <v>101</v>
      </c>
      <c r="C1142" s="140" t="s">
        <v>604</v>
      </c>
      <c r="D1142" s="140" t="s">
        <v>610</v>
      </c>
      <c r="E1142" s="140" t="s">
        <v>612</v>
      </c>
      <c r="F1142" s="144">
        <v>0.78900000000000003</v>
      </c>
    </row>
    <row r="1143" spans="2:6" x14ac:dyDescent="0.35">
      <c r="B1143" s="140" t="s">
        <v>101</v>
      </c>
      <c r="C1143" s="140" t="s">
        <v>604</v>
      </c>
      <c r="D1143" s="140" t="s">
        <v>610</v>
      </c>
      <c r="E1143" s="140" t="s">
        <v>613</v>
      </c>
      <c r="F1143" s="144">
        <v>1.579</v>
      </c>
    </row>
    <row r="1144" spans="2:6" x14ac:dyDescent="0.35">
      <c r="B1144" s="140" t="s">
        <v>101</v>
      </c>
      <c r="C1144" s="140" t="s">
        <v>604</v>
      </c>
      <c r="D1144" s="140" t="s">
        <v>614</v>
      </c>
      <c r="E1144" s="140" t="s">
        <v>615</v>
      </c>
      <c r="F1144" s="144">
        <v>0.17799999999999999</v>
      </c>
    </row>
    <row r="1145" spans="2:6" x14ac:dyDescent="0.35">
      <c r="B1145" s="140" t="s">
        <v>101</v>
      </c>
      <c r="C1145" s="140" t="s">
        <v>604</v>
      </c>
      <c r="D1145" s="140" t="s">
        <v>614</v>
      </c>
      <c r="E1145" s="140" t="s">
        <v>616</v>
      </c>
      <c r="F1145" s="144">
        <v>0.35499999999999998</v>
      </c>
    </row>
    <row r="1146" spans="2:6" x14ac:dyDescent="0.35">
      <c r="B1146" s="140" t="s">
        <v>101</v>
      </c>
      <c r="C1146" s="140" t="s">
        <v>604</v>
      </c>
      <c r="D1146" s="140" t="s">
        <v>614</v>
      </c>
      <c r="E1146" s="140" t="s">
        <v>617</v>
      </c>
      <c r="F1146" s="144">
        <v>0.71</v>
      </c>
    </row>
    <row r="1147" spans="2:6" x14ac:dyDescent="0.35">
      <c r="B1147" s="140" t="s">
        <v>101</v>
      </c>
      <c r="C1147" s="140" t="s">
        <v>604</v>
      </c>
      <c r="D1147" s="140" t="s">
        <v>614</v>
      </c>
      <c r="E1147" s="140" t="s">
        <v>618</v>
      </c>
      <c r="F1147" s="144">
        <v>1.421</v>
      </c>
    </row>
    <row r="1148" spans="2:6" x14ac:dyDescent="0.35">
      <c r="B1148" s="140" t="s">
        <v>101</v>
      </c>
      <c r="C1148" s="140" t="s">
        <v>604</v>
      </c>
      <c r="D1148" s="140" t="s">
        <v>614</v>
      </c>
      <c r="E1148" s="140" t="s">
        <v>619</v>
      </c>
      <c r="F1148" s="144">
        <v>2.8420000000000001</v>
      </c>
    </row>
    <row r="1149" spans="2:6" x14ac:dyDescent="0.35">
      <c r="B1149" s="140" t="s">
        <v>101</v>
      </c>
      <c r="C1149" s="140" t="s">
        <v>604</v>
      </c>
      <c r="D1149" s="140" t="s">
        <v>614</v>
      </c>
      <c r="E1149" s="140" t="s">
        <v>620</v>
      </c>
      <c r="F1149" s="144">
        <v>4.3540000000000001</v>
      </c>
    </row>
    <row r="1150" spans="2:6" x14ac:dyDescent="0.35">
      <c r="B1150" s="140" t="s">
        <v>101</v>
      </c>
      <c r="C1150" s="140" t="s">
        <v>604</v>
      </c>
      <c r="D1150" s="140" t="s">
        <v>614</v>
      </c>
      <c r="E1150" s="140" t="s">
        <v>621</v>
      </c>
      <c r="F1150" s="144">
        <v>5.6829999999999998</v>
      </c>
    </row>
    <row r="1151" spans="2:6" x14ac:dyDescent="0.35">
      <c r="B1151" s="140" t="s">
        <v>101</v>
      </c>
      <c r="C1151" s="140" t="s">
        <v>604</v>
      </c>
      <c r="D1151" s="140" t="s">
        <v>614</v>
      </c>
      <c r="E1151" s="140" t="s">
        <v>755</v>
      </c>
      <c r="F1151" s="144">
        <v>6.3929999999999998</v>
      </c>
    </row>
    <row r="1152" spans="2:6" x14ac:dyDescent="0.35">
      <c r="B1152" s="140" t="s">
        <v>101</v>
      </c>
      <c r="C1152" s="140" t="s">
        <v>357</v>
      </c>
      <c r="D1152" s="140" t="s">
        <v>622</v>
      </c>
      <c r="E1152" s="140" t="s">
        <v>623</v>
      </c>
      <c r="F1152" s="144">
        <v>0.73899999999999999</v>
      </c>
    </row>
    <row r="1153" spans="2:6" x14ac:dyDescent="0.35">
      <c r="B1153" s="140" t="s">
        <v>101</v>
      </c>
      <c r="C1153" s="140" t="s">
        <v>357</v>
      </c>
      <c r="D1153" s="140" t="s">
        <v>622</v>
      </c>
      <c r="E1153" s="140" t="s">
        <v>624</v>
      </c>
      <c r="F1153" s="144">
        <v>1.478</v>
      </c>
    </row>
    <row r="1154" spans="2:6" x14ac:dyDescent="0.35">
      <c r="B1154" s="140" t="s">
        <v>101</v>
      </c>
      <c r="C1154" s="140" t="s">
        <v>357</v>
      </c>
      <c r="D1154" s="140" t="s">
        <v>622</v>
      </c>
      <c r="E1154" s="140" t="s">
        <v>625</v>
      </c>
      <c r="F1154" s="144">
        <v>2.956</v>
      </c>
    </row>
    <row r="1155" spans="2:6" x14ac:dyDescent="0.35">
      <c r="B1155" s="140" t="s">
        <v>101</v>
      </c>
      <c r="C1155" s="140" t="s">
        <v>357</v>
      </c>
      <c r="D1155" s="140" t="s">
        <v>622</v>
      </c>
      <c r="E1155" s="140" t="s">
        <v>626</v>
      </c>
      <c r="F1155" s="144">
        <v>5.9119999999999999</v>
      </c>
    </row>
    <row r="1156" spans="2:6" x14ac:dyDescent="0.35">
      <c r="B1156" s="140" t="s">
        <v>101</v>
      </c>
      <c r="C1156" s="140" t="s">
        <v>357</v>
      </c>
      <c r="D1156" s="140" t="s">
        <v>622</v>
      </c>
      <c r="E1156" s="140" t="s">
        <v>627</v>
      </c>
      <c r="F1156" s="144">
        <v>10.653</v>
      </c>
    </row>
    <row r="1157" spans="2:6" x14ac:dyDescent="0.35">
      <c r="B1157" s="140" t="s">
        <v>101</v>
      </c>
      <c r="C1157" s="140" t="s">
        <v>357</v>
      </c>
      <c r="D1157" s="140" t="s">
        <v>622</v>
      </c>
      <c r="E1157" s="140" t="s">
        <v>756</v>
      </c>
      <c r="F1157" s="144">
        <v>5.9119999999999999</v>
      </c>
    </row>
    <row r="1158" spans="2:6" x14ac:dyDescent="0.35">
      <c r="B1158" s="140" t="s">
        <v>101</v>
      </c>
      <c r="C1158" s="140" t="s">
        <v>357</v>
      </c>
      <c r="D1158" s="140" t="s">
        <v>622</v>
      </c>
      <c r="E1158" s="140" t="s">
        <v>628</v>
      </c>
      <c r="F1158" s="144">
        <v>5.9119999999999999</v>
      </c>
    </row>
    <row r="1159" spans="2:6" x14ac:dyDescent="0.35">
      <c r="B1159" s="140" t="s">
        <v>101</v>
      </c>
      <c r="C1159" s="140" t="s">
        <v>357</v>
      </c>
      <c r="D1159" s="140" t="s">
        <v>622</v>
      </c>
      <c r="E1159" s="140" t="s">
        <v>629</v>
      </c>
      <c r="F1159" s="144">
        <v>10.653</v>
      </c>
    </row>
    <row r="1160" spans="2:6" x14ac:dyDescent="0.35">
      <c r="B1160" s="140" t="s">
        <v>101</v>
      </c>
      <c r="C1160" s="140" t="s">
        <v>357</v>
      </c>
      <c r="D1160" s="140" t="s">
        <v>622</v>
      </c>
      <c r="E1160" s="140" t="s">
        <v>630</v>
      </c>
      <c r="F1160" s="144">
        <v>10.653</v>
      </c>
    </row>
    <row r="1161" spans="2:6" x14ac:dyDescent="0.35">
      <c r="B1161" s="140" t="s">
        <v>101</v>
      </c>
      <c r="C1161" s="140" t="s">
        <v>357</v>
      </c>
      <c r="D1161" s="140" t="s">
        <v>631</v>
      </c>
      <c r="E1161" s="140" t="s">
        <v>632</v>
      </c>
      <c r="F1161" s="144">
        <v>0.73899999999999999</v>
      </c>
    </row>
    <row r="1162" spans="2:6" x14ac:dyDescent="0.35">
      <c r="B1162" s="140" t="s">
        <v>101</v>
      </c>
      <c r="C1162" s="140" t="s">
        <v>357</v>
      </c>
      <c r="D1162" s="140" t="s">
        <v>631</v>
      </c>
      <c r="E1162" s="140" t="s">
        <v>633</v>
      </c>
      <c r="F1162" s="144">
        <v>1.478</v>
      </c>
    </row>
    <row r="1163" spans="2:6" x14ac:dyDescent="0.35">
      <c r="B1163" s="140" t="s">
        <v>101</v>
      </c>
      <c r="C1163" s="140" t="s">
        <v>357</v>
      </c>
      <c r="D1163" s="140" t="s">
        <v>631</v>
      </c>
      <c r="E1163" s="140" t="s">
        <v>634</v>
      </c>
      <c r="F1163" s="144">
        <v>2.956</v>
      </c>
    </row>
    <row r="1164" spans="2:6" x14ac:dyDescent="0.35">
      <c r="B1164" s="140" t="s">
        <v>101</v>
      </c>
      <c r="C1164" s="140" t="s">
        <v>357</v>
      </c>
      <c r="D1164" s="140" t="s">
        <v>631</v>
      </c>
      <c r="E1164" s="140" t="s">
        <v>635</v>
      </c>
      <c r="F1164" s="144">
        <v>5.9119999999999999</v>
      </c>
    </row>
    <row r="1165" spans="2:6" x14ac:dyDescent="0.35">
      <c r="B1165" s="140" t="s">
        <v>101</v>
      </c>
      <c r="C1165" s="140" t="s">
        <v>357</v>
      </c>
      <c r="D1165" s="140" t="s">
        <v>631</v>
      </c>
      <c r="E1165" s="140" t="s">
        <v>636</v>
      </c>
      <c r="F1165" s="144">
        <v>10.653</v>
      </c>
    </row>
    <row r="1166" spans="2:6" x14ac:dyDescent="0.35">
      <c r="B1166" s="140" t="s">
        <v>101</v>
      </c>
      <c r="C1166" s="140" t="s">
        <v>637</v>
      </c>
      <c r="D1166" s="140" t="s">
        <v>638</v>
      </c>
      <c r="E1166" s="140" t="s">
        <v>639</v>
      </c>
      <c r="F1166" s="144">
        <v>1.637</v>
      </c>
    </row>
    <row r="1167" spans="2:6" x14ac:dyDescent="0.35">
      <c r="B1167" s="140" t="s">
        <v>101</v>
      </c>
      <c r="C1167" s="140" t="s">
        <v>637</v>
      </c>
      <c r="D1167" s="140" t="s">
        <v>638</v>
      </c>
      <c r="E1167" s="140" t="s">
        <v>640</v>
      </c>
      <c r="F1167" s="144">
        <v>3.274</v>
      </c>
    </row>
    <row r="1168" spans="2:6" x14ac:dyDescent="0.35">
      <c r="B1168" s="140" t="s">
        <v>101</v>
      </c>
      <c r="C1168" s="140" t="s">
        <v>637</v>
      </c>
      <c r="D1168" s="140" t="s">
        <v>638</v>
      </c>
      <c r="E1168" s="140" t="s">
        <v>757</v>
      </c>
      <c r="F1168" s="144">
        <v>2.1930000000000001</v>
      </c>
    </row>
    <row r="1169" spans="2:6" x14ac:dyDescent="0.35">
      <c r="B1169" s="140" t="s">
        <v>101</v>
      </c>
      <c r="C1169" s="140" t="s">
        <v>637</v>
      </c>
      <c r="D1169" s="140" t="s">
        <v>638</v>
      </c>
      <c r="E1169" s="140" t="s">
        <v>641</v>
      </c>
      <c r="F1169" s="144">
        <v>4.3860000000000001</v>
      </c>
    </row>
    <row r="1170" spans="2:6" x14ac:dyDescent="0.35">
      <c r="B1170" s="140" t="s">
        <v>101</v>
      </c>
      <c r="C1170" s="140" t="s">
        <v>637</v>
      </c>
      <c r="D1170" s="140" t="s">
        <v>638</v>
      </c>
      <c r="E1170" s="140" t="s">
        <v>642</v>
      </c>
      <c r="F1170" s="144">
        <v>4.8239999999999998</v>
      </c>
    </row>
    <row r="1171" spans="2:6" x14ac:dyDescent="0.35">
      <c r="B1171" s="140" t="s">
        <v>101</v>
      </c>
      <c r="C1171" s="140" t="s">
        <v>637</v>
      </c>
      <c r="D1171" s="140" t="s">
        <v>638</v>
      </c>
      <c r="E1171" s="140" t="s">
        <v>643</v>
      </c>
      <c r="F1171" s="144">
        <v>3.601</v>
      </c>
    </row>
    <row r="1172" spans="2:6" x14ac:dyDescent="0.35">
      <c r="B1172" s="140" t="s">
        <v>101</v>
      </c>
      <c r="C1172" s="140" t="s">
        <v>644</v>
      </c>
      <c r="D1172" s="140" t="s">
        <v>645</v>
      </c>
      <c r="E1172" s="140" t="s">
        <v>646</v>
      </c>
      <c r="F1172" s="144">
        <v>1.0669999999999999</v>
      </c>
    </row>
    <row r="1173" spans="2:6" x14ac:dyDescent="0.35">
      <c r="B1173" s="140" t="s">
        <v>101</v>
      </c>
      <c r="C1173" s="140" t="s">
        <v>644</v>
      </c>
      <c r="D1173" s="140" t="s">
        <v>645</v>
      </c>
      <c r="E1173" s="140" t="s">
        <v>647</v>
      </c>
      <c r="F1173" s="144">
        <v>2.1339999999999999</v>
      </c>
    </row>
    <row r="1174" spans="2:6" x14ac:dyDescent="0.35">
      <c r="B1174" s="140" t="s">
        <v>101</v>
      </c>
      <c r="C1174" s="140" t="s">
        <v>644</v>
      </c>
      <c r="D1174" s="140" t="s">
        <v>645</v>
      </c>
      <c r="E1174" s="140" t="s">
        <v>648</v>
      </c>
      <c r="F1174" s="144">
        <v>4.2690000000000001</v>
      </c>
    </row>
    <row r="1175" spans="2:6" x14ac:dyDescent="0.35">
      <c r="B1175" s="140" t="s">
        <v>101</v>
      </c>
      <c r="C1175" s="140" t="s">
        <v>644</v>
      </c>
      <c r="D1175" s="140" t="s">
        <v>645</v>
      </c>
      <c r="E1175" s="140" t="s">
        <v>649</v>
      </c>
      <c r="F1175" s="144">
        <v>6.4029999999999996</v>
      </c>
    </row>
    <row r="1176" spans="2:6" x14ac:dyDescent="0.35">
      <c r="B1176" s="140" t="s">
        <v>101</v>
      </c>
      <c r="C1176" s="140" t="s">
        <v>644</v>
      </c>
      <c r="D1176" s="140" t="s">
        <v>645</v>
      </c>
      <c r="E1176" s="140" t="s">
        <v>758</v>
      </c>
      <c r="F1176" s="144">
        <v>8.5370000000000008</v>
      </c>
    </row>
    <row r="1177" spans="2:6" x14ac:dyDescent="0.35">
      <c r="B1177" s="140" t="s">
        <v>101</v>
      </c>
      <c r="C1177" s="140" t="s">
        <v>644</v>
      </c>
      <c r="D1177" s="140" t="s">
        <v>645</v>
      </c>
      <c r="E1177" s="140" t="s">
        <v>650</v>
      </c>
      <c r="F1177" s="144">
        <v>10.672000000000001</v>
      </c>
    </row>
    <row r="1178" spans="2:6" x14ac:dyDescent="0.35">
      <c r="B1178" s="140" t="s">
        <v>101</v>
      </c>
      <c r="C1178" s="140" t="s">
        <v>644</v>
      </c>
      <c r="D1178" s="140" t="s">
        <v>651</v>
      </c>
      <c r="E1178" s="140" t="s">
        <v>652</v>
      </c>
      <c r="F1178" s="144">
        <v>0.53400000000000003</v>
      </c>
    </row>
    <row r="1179" spans="2:6" x14ac:dyDescent="0.35">
      <c r="B1179" s="140" t="s">
        <v>101</v>
      </c>
      <c r="C1179" s="140" t="s">
        <v>644</v>
      </c>
      <c r="D1179" s="140" t="s">
        <v>651</v>
      </c>
      <c r="E1179" s="140" t="s">
        <v>653</v>
      </c>
      <c r="F1179" s="144">
        <v>1.0669999999999999</v>
      </c>
    </row>
    <row r="1180" spans="2:6" x14ac:dyDescent="0.35">
      <c r="B1180" s="140" t="s">
        <v>101</v>
      </c>
      <c r="C1180" s="140" t="s">
        <v>644</v>
      </c>
      <c r="D1180" s="140" t="s">
        <v>651</v>
      </c>
      <c r="E1180" s="140" t="s">
        <v>654</v>
      </c>
      <c r="F1180" s="144">
        <v>2.1339999999999999</v>
      </c>
    </row>
    <row r="1181" spans="2:6" x14ac:dyDescent="0.35">
      <c r="B1181" s="140" t="s">
        <v>101</v>
      </c>
      <c r="C1181" s="140" t="s">
        <v>644</v>
      </c>
      <c r="D1181" s="140" t="s">
        <v>651</v>
      </c>
      <c r="E1181" s="140" t="s">
        <v>759</v>
      </c>
      <c r="F1181" s="144">
        <v>4.2690000000000001</v>
      </c>
    </row>
    <row r="1182" spans="2:6" x14ac:dyDescent="0.35">
      <c r="B1182" s="140" t="s">
        <v>101</v>
      </c>
      <c r="C1182" s="140" t="s">
        <v>644</v>
      </c>
      <c r="D1182" s="140" t="s">
        <v>655</v>
      </c>
      <c r="E1182" s="140" t="s">
        <v>656</v>
      </c>
      <c r="F1182" s="144">
        <v>1.0669999999999999</v>
      </c>
    </row>
    <row r="1183" spans="2:6" x14ac:dyDescent="0.35">
      <c r="B1183" s="140" t="s">
        <v>101</v>
      </c>
      <c r="C1183" s="140" t="s">
        <v>644</v>
      </c>
      <c r="D1183" s="140" t="s">
        <v>655</v>
      </c>
      <c r="E1183" s="140" t="s">
        <v>657</v>
      </c>
      <c r="F1183" s="144">
        <v>2.1339999999999999</v>
      </c>
    </row>
    <row r="1184" spans="2:6" x14ac:dyDescent="0.35">
      <c r="B1184" s="140" t="s">
        <v>101</v>
      </c>
      <c r="C1184" s="140" t="s">
        <v>644</v>
      </c>
      <c r="D1184" s="140" t="s">
        <v>655</v>
      </c>
      <c r="E1184" s="140" t="s">
        <v>658</v>
      </c>
      <c r="F1184" s="144">
        <v>4.2690000000000001</v>
      </c>
    </row>
    <row r="1185" spans="2:6" x14ac:dyDescent="0.35">
      <c r="B1185" s="140" t="s">
        <v>101</v>
      </c>
      <c r="C1185" s="140" t="s">
        <v>644</v>
      </c>
      <c r="D1185" s="140" t="s">
        <v>655</v>
      </c>
      <c r="E1185" s="140" t="s">
        <v>659</v>
      </c>
      <c r="F1185" s="144">
        <v>6.4029999999999996</v>
      </c>
    </row>
    <row r="1186" spans="2:6" x14ac:dyDescent="0.35">
      <c r="B1186" s="140" t="s">
        <v>101</v>
      </c>
      <c r="C1186" s="140" t="s">
        <v>644</v>
      </c>
      <c r="D1186" s="140" t="s">
        <v>655</v>
      </c>
      <c r="E1186" s="140" t="s">
        <v>660</v>
      </c>
      <c r="F1186" s="144">
        <v>8.5370000000000008</v>
      </c>
    </row>
    <row r="1187" spans="2:6" x14ac:dyDescent="0.35">
      <c r="B1187" s="140" t="s">
        <v>101</v>
      </c>
      <c r="C1187" s="140" t="s">
        <v>644</v>
      </c>
      <c r="D1187" s="140" t="s">
        <v>655</v>
      </c>
      <c r="E1187" s="140" t="s">
        <v>760</v>
      </c>
      <c r="F1187" s="144">
        <v>10.672000000000001</v>
      </c>
    </row>
    <row r="1188" spans="2:6" x14ac:dyDescent="0.35">
      <c r="B1188" s="140" t="s">
        <v>101</v>
      </c>
      <c r="C1188" s="140" t="s">
        <v>644</v>
      </c>
      <c r="D1188" s="140" t="s">
        <v>661</v>
      </c>
      <c r="E1188" s="140" t="s">
        <v>662</v>
      </c>
      <c r="F1188" s="144">
        <v>1.1519999999999999</v>
      </c>
    </row>
    <row r="1189" spans="2:6" x14ac:dyDescent="0.35">
      <c r="B1189" s="140" t="s">
        <v>101</v>
      </c>
      <c r="C1189" s="140" t="s">
        <v>644</v>
      </c>
      <c r="D1189" s="140" t="s">
        <v>661</v>
      </c>
      <c r="E1189" s="140" t="s">
        <v>663</v>
      </c>
      <c r="F1189" s="144">
        <v>2.3029999999999999</v>
      </c>
    </row>
    <row r="1190" spans="2:6" x14ac:dyDescent="0.35">
      <c r="B1190" s="140" t="s">
        <v>101</v>
      </c>
      <c r="C1190" s="140" t="s">
        <v>644</v>
      </c>
      <c r="D1190" s="140" t="s">
        <v>661</v>
      </c>
      <c r="E1190" s="140" t="s">
        <v>664</v>
      </c>
      <c r="F1190" s="144">
        <v>4.6070000000000002</v>
      </c>
    </row>
    <row r="1191" spans="2:6" x14ac:dyDescent="0.35">
      <c r="B1191" s="140" t="s">
        <v>101</v>
      </c>
      <c r="C1191" s="140" t="s">
        <v>644</v>
      </c>
      <c r="D1191" s="140" t="s">
        <v>661</v>
      </c>
      <c r="E1191" s="140" t="s">
        <v>665</v>
      </c>
      <c r="F1191" s="144">
        <v>6.91</v>
      </c>
    </row>
    <row r="1192" spans="2:6" x14ac:dyDescent="0.35">
      <c r="B1192" s="140" t="s">
        <v>101</v>
      </c>
      <c r="C1192" s="140" t="s">
        <v>644</v>
      </c>
      <c r="D1192" s="140" t="s">
        <v>661</v>
      </c>
      <c r="E1192" s="140" t="s">
        <v>666</v>
      </c>
      <c r="F1192" s="144">
        <v>9.2129999999999992</v>
      </c>
    </row>
    <row r="1193" spans="2:6" x14ac:dyDescent="0.35">
      <c r="B1193" s="140" t="s">
        <v>101</v>
      </c>
      <c r="C1193" s="140" t="s">
        <v>644</v>
      </c>
      <c r="D1193" s="140" t="s">
        <v>661</v>
      </c>
      <c r="E1193" s="140" t="s">
        <v>667</v>
      </c>
      <c r="F1193" s="144">
        <v>11.516</v>
      </c>
    </row>
    <row r="1194" spans="2:6" x14ac:dyDescent="0.35">
      <c r="B1194" s="140" t="s">
        <v>101</v>
      </c>
      <c r="C1194" s="140" t="s">
        <v>357</v>
      </c>
      <c r="D1194" s="140" t="s">
        <v>668</v>
      </c>
      <c r="E1194" s="140" t="s">
        <v>669</v>
      </c>
      <c r="F1194" s="144">
        <v>9.67</v>
      </c>
    </row>
    <row r="1195" spans="2:6" x14ac:dyDescent="0.35">
      <c r="B1195" s="140" t="s">
        <v>101</v>
      </c>
      <c r="C1195" s="140" t="s">
        <v>357</v>
      </c>
      <c r="D1195" s="140" t="s">
        <v>668</v>
      </c>
      <c r="E1195" s="140" t="s">
        <v>670</v>
      </c>
      <c r="F1195" s="144">
        <v>16.718</v>
      </c>
    </row>
    <row r="1196" spans="2:6" x14ac:dyDescent="0.35">
      <c r="B1196" s="140" t="s">
        <v>101</v>
      </c>
      <c r="C1196" s="140" t="s">
        <v>357</v>
      </c>
      <c r="D1196" s="140" t="s">
        <v>668</v>
      </c>
      <c r="E1196" s="140" t="s">
        <v>671</v>
      </c>
      <c r="F1196" s="144">
        <v>11.786</v>
      </c>
    </row>
    <row r="1197" spans="2:6" x14ac:dyDescent="0.35">
      <c r="B1197" s="140" t="s">
        <v>101</v>
      </c>
      <c r="C1197" s="140" t="s">
        <v>357</v>
      </c>
      <c r="D1197" s="140" t="s">
        <v>668</v>
      </c>
      <c r="E1197" s="140" t="s">
        <v>672</v>
      </c>
      <c r="F1197" s="144">
        <v>41.511000000000003</v>
      </c>
    </row>
    <row r="1198" spans="2:6" x14ac:dyDescent="0.35">
      <c r="B1198" s="140" t="s">
        <v>101</v>
      </c>
      <c r="C1198" s="140" t="s">
        <v>357</v>
      </c>
      <c r="D1198" s="140" t="s">
        <v>668</v>
      </c>
      <c r="E1198" s="140" t="s">
        <v>673</v>
      </c>
      <c r="F1198" s="144">
        <v>23.574000000000002</v>
      </c>
    </row>
    <row r="1199" spans="2:6" x14ac:dyDescent="0.35">
      <c r="B1199" s="140" t="s">
        <v>101</v>
      </c>
      <c r="C1199" s="140" t="s">
        <v>357</v>
      </c>
      <c r="D1199" s="140" t="s">
        <v>668</v>
      </c>
      <c r="E1199" s="140" t="s">
        <v>761</v>
      </c>
      <c r="F1199" s="144">
        <v>51.555999999999997</v>
      </c>
    </row>
    <row r="1200" spans="2:6" x14ac:dyDescent="0.35">
      <c r="B1200" s="140" t="s">
        <v>101</v>
      </c>
      <c r="C1200" s="140" t="s">
        <v>357</v>
      </c>
      <c r="D1200" s="140" t="s">
        <v>668</v>
      </c>
      <c r="E1200" s="140" t="s">
        <v>674</v>
      </c>
      <c r="F1200" s="144">
        <v>30.015000000000001</v>
      </c>
    </row>
    <row r="1201" spans="2:6" x14ac:dyDescent="0.35">
      <c r="B1201" s="140" t="s">
        <v>101</v>
      </c>
      <c r="C1201" s="140" t="s">
        <v>357</v>
      </c>
      <c r="D1201" s="140" t="s">
        <v>675</v>
      </c>
      <c r="E1201" s="140" t="s">
        <v>676</v>
      </c>
      <c r="F1201" s="144">
        <v>11.786</v>
      </c>
    </row>
    <row r="1202" spans="2:6" x14ac:dyDescent="0.35">
      <c r="B1202" s="140" t="s">
        <v>101</v>
      </c>
      <c r="C1202" s="140" t="s">
        <v>357</v>
      </c>
      <c r="D1202" s="140" t="s">
        <v>675</v>
      </c>
      <c r="E1202" s="140" t="s">
        <v>677</v>
      </c>
      <c r="F1202" s="144">
        <v>23.571999999999999</v>
      </c>
    </row>
    <row r="1203" spans="2:6" x14ac:dyDescent="0.35">
      <c r="B1203" s="140" t="s">
        <v>101</v>
      </c>
      <c r="C1203" s="140" t="s">
        <v>357</v>
      </c>
      <c r="D1203" s="140" t="s">
        <v>675</v>
      </c>
      <c r="E1203" s="140" t="s">
        <v>678</v>
      </c>
      <c r="F1203" s="144">
        <v>4.7110000000000003</v>
      </c>
    </row>
    <row r="1204" spans="2:6" x14ac:dyDescent="0.35">
      <c r="B1204" s="140" t="s">
        <v>101</v>
      </c>
      <c r="C1204" s="140" t="s">
        <v>357</v>
      </c>
      <c r="D1204" s="140" t="s">
        <v>675</v>
      </c>
      <c r="E1204" s="140" t="s">
        <v>679</v>
      </c>
      <c r="F1204" s="144">
        <v>9.0609999999999999</v>
      </c>
    </row>
    <row r="1205" spans="2:6" x14ac:dyDescent="0.35">
      <c r="B1205" s="140" t="s">
        <v>101</v>
      </c>
      <c r="C1205" s="140" t="s">
        <v>357</v>
      </c>
      <c r="D1205" s="140" t="s">
        <v>675</v>
      </c>
      <c r="E1205" s="140" t="s">
        <v>680</v>
      </c>
      <c r="F1205" s="144">
        <v>18.268999999999998</v>
      </c>
    </row>
    <row r="1206" spans="2:6" x14ac:dyDescent="0.35">
      <c r="B1206" s="140" t="s">
        <v>101</v>
      </c>
      <c r="C1206" s="140" t="s">
        <v>357</v>
      </c>
      <c r="D1206" s="140" t="s">
        <v>675</v>
      </c>
      <c r="E1206" s="140" t="s">
        <v>681</v>
      </c>
      <c r="F1206" s="144">
        <v>44.615000000000002</v>
      </c>
    </row>
    <row r="1207" spans="2:6" x14ac:dyDescent="0.35">
      <c r="B1207" s="140" t="s">
        <v>101</v>
      </c>
      <c r="C1207" s="140" t="s">
        <v>357</v>
      </c>
      <c r="D1207" s="140" t="s">
        <v>675</v>
      </c>
      <c r="E1207" s="140" t="s">
        <v>682</v>
      </c>
      <c r="F1207" s="144">
        <v>2.6110000000000002</v>
      </c>
    </row>
    <row r="1208" spans="2:6" x14ac:dyDescent="0.35">
      <c r="B1208" s="140" t="s">
        <v>101</v>
      </c>
      <c r="C1208" s="140" t="s">
        <v>357</v>
      </c>
      <c r="D1208" s="140" t="s">
        <v>675</v>
      </c>
      <c r="E1208" s="140" t="s">
        <v>683</v>
      </c>
      <c r="F1208" s="144">
        <v>2.6110000000000002</v>
      </c>
    </row>
    <row r="1209" spans="2:6" x14ac:dyDescent="0.35">
      <c r="B1209" s="140" t="s">
        <v>101</v>
      </c>
      <c r="C1209" s="140" t="s">
        <v>357</v>
      </c>
      <c r="D1209" s="140" t="s">
        <v>675</v>
      </c>
      <c r="E1209" s="140" t="s">
        <v>684</v>
      </c>
      <c r="F1209" s="144">
        <v>2.6110000000000002</v>
      </c>
    </row>
    <row r="1210" spans="2:6" x14ac:dyDescent="0.35">
      <c r="B1210" s="140" t="s">
        <v>101</v>
      </c>
      <c r="C1210" s="140" t="s">
        <v>357</v>
      </c>
      <c r="D1210" s="140" t="s">
        <v>675</v>
      </c>
      <c r="E1210" s="140" t="s">
        <v>685</v>
      </c>
      <c r="F1210" s="144">
        <v>5.2240000000000002</v>
      </c>
    </row>
    <row r="1211" spans="2:6" x14ac:dyDescent="0.35">
      <c r="B1211" s="140" t="s">
        <v>101</v>
      </c>
      <c r="C1211" s="140" t="s">
        <v>357</v>
      </c>
      <c r="D1211" s="140" t="s">
        <v>675</v>
      </c>
      <c r="E1211" s="140" t="s">
        <v>686</v>
      </c>
      <c r="F1211" s="144">
        <v>5.2240000000000002</v>
      </c>
    </row>
    <row r="1212" spans="2:6" x14ac:dyDescent="0.35">
      <c r="B1212" s="140" t="s">
        <v>101</v>
      </c>
      <c r="C1212" s="140" t="s">
        <v>357</v>
      </c>
      <c r="D1212" s="140" t="s">
        <v>675</v>
      </c>
      <c r="E1212" s="140" t="s">
        <v>687</v>
      </c>
      <c r="F1212" s="144">
        <v>5.2240000000000002</v>
      </c>
    </row>
    <row r="1213" spans="2:6" x14ac:dyDescent="0.35">
      <c r="B1213" s="140" t="s">
        <v>101</v>
      </c>
      <c r="C1213" s="140" t="s">
        <v>357</v>
      </c>
      <c r="D1213" s="140" t="s">
        <v>675</v>
      </c>
      <c r="E1213" s="140" t="s">
        <v>688</v>
      </c>
      <c r="F1213" s="144">
        <v>10.446999999999999</v>
      </c>
    </row>
    <row r="1214" spans="2:6" x14ac:dyDescent="0.35">
      <c r="B1214" s="140" t="s">
        <v>101</v>
      </c>
      <c r="C1214" s="140" t="s">
        <v>357</v>
      </c>
      <c r="D1214" s="140" t="s">
        <v>675</v>
      </c>
      <c r="E1214" s="140" t="s">
        <v>689</v>
      </c>
      <c r="F1214" s="144">
        <v>10.446999999999999</v>
      </c>
    </row>
    <row r="1215" spans="2:6" x14ac:dyDescent="0.35">
      <c r="B1215" s="140" t="s">
        <v>101</v>
      </c>
      <c r="C1215" s="140" t="s">
        <v>357</v>
      </c>
      <c r="D1215" s="140" t="s">
        <v>675</v>
      </c>
      <c r="E1215" s="140" t="s">
        <v>690</v>
      </c>
      <c r="F1215" s="144">
        <v>10.446999999999999</v>
      </c>
    </row>
    <row r="1216" spans="2:6" x14ac:dyDescent="0.35">
      <c r="B1216" s="140" t="s">
        <v>101</v>
      </c>
      <c r="C1216" s="140" t="s">
        <v>357</v>
      </c>
      <c r="D1216" s="140" t="s">
        <v>675</v>
      </c>
      <c r="E1216" s="140" t="s">
        <v>691</v>
      </c>
      <c r="F1216" s="144">
        <v>18.268999999999998</v>
      </c>
    </row>
    <row r="1217" spans="2:6" x14ac:dyDescent="0.35">
      <c r="B1217" s="140" t="s">
        <v>101</v>
      </c>
      <c r="C1217" s="140" t="s">
        <v>357</v>
      </c>
      <c r="D1217" s="140" t="s">
        <v>675</v>
      </c>
      <c r="E1217" s="140" t="s">
        <v>692</v>
      </c>
      <c r="F1217" s="144">
        <v>18.268999999999998</v>
      </c>
    </row>
    <row r="1218" spans="2:6" x14ac:dyDescent="0.35">
      <c r="B1218" s="140" t="s">
        <v>101</v>
      </c>
      <c r="C1218" s="140" t="s">
        <v>357</v>
      </c>
      <c r="D1218" s="140" t="s">
        <v>675</v>
      </c>
      <c r="E1218" s="140" t="s">
        <v>693</v>
      </c>
      <c r="F1218" s="144">
        <v>18.268999999999998</v>
      </c>
    </row>
    <row r="1219" spans="2:6" x14ac:dyDescent="0.35">
      <c r="B1219" s="140" t="s">
        <v>101</v>
      </c>
      <c r="C1219" s="140" t="s">
        <v>357</v>
      </c>
      <c r="D1219" s="140" t="s">
        <v>675</v>
      </c>
      <c r="E1219" s="140" t="s">
        <v>694</v>
      </c>
      <c r="F1219" s="144">
        <v>44.615000000000002</v>
      </c>
    </row>
    <row r="1220" spans="2:6" x14ac:dyDescent="0.35">
      <c r="B1220" s="140" t="s">
        <v>101</v>
      </c>
      <c r="C1220" s="140" t="s">
        <v>357</v>
      </c>
      <c r="D1220" s="140" t="s">
        <v>675</v>
      </c>
      <c r="E1220" s="140" t="s">
        <v>695</v>
      </c>
      <c r="F1220" s="144">
        <v>44.615000000000002</v>
      </c>
    </row>
    <row r="1221" spans="2:6" x14ac:dyDescent="0.35">
      <c r="B1221" s="140" t="s">
        <v>101</v>
      </c>
      <c r="C1221" s="140" t="s">
        <v>357</v>
      </c>
      <c r="D1221" s="140" t="s">
        <v>675</v>
      </c>
      <c r="E1221" s="140" t="s">
        <v>696</v>
      </c>
      <c r="F1221" s="144">
        <v>44.615000000000002</v>
      </c>
    </row>
    <row r="1222" spans="2:6" x14ac:dyDescent="0.35">
      <c r="B1222" s="140" t="s">
        <v>101</v>
      </c>
      <c r="C1222" s="140" t="s">
        <v>357</v>
      </c>
      <c r="D1222" s="140" t="s">
        <v>675</v>
      </c>
      <c r="E1222" s="140" t="s">
        <v>697</v>
      </c>
      <c r="F1222" s="144">
        <v>11.786</v>
      </c>
    </row>
    <row r="1223" spans="2:6" x14ac:dyDescent="0.35">
      <c r="B1223" s="140" t="s">
        <v>101</v>
      </c>
      <c r="C1223" s="140" t="s">
        <v>357</v>
      </c>
      <c r="D1223" s="140" t="s">
        <v>675</v>
      </c>
      <c r="E1223" s="140" t="s">
        <v>698</v>
      </c>
      <c r="F1223" s="144">
        <v>23.571999999999999</v>
      </c>
    </row>
    <row r="1224" spans="2:6" x14ac:dyDescent="0.35">
      <c r="B1224" s="140" t="s">
        <v>101</v>
      </c>
      <c r="C1224" s="140" t="s">
        <v>357</v>
      </c>
      <c r="D1224" s="140" t="s">
        <v>675</v>
      </c>
      <c r="E1224" s="140" t="s">
        <v>699</v>
      </c>
      <c r="F1224" s="144">
        <v>4.53</v>
      </c>
    </row>
    <row r="1225" spans="2:6" x14ac:dyDescent="0.35">
      <c r="B1225" s="140" t="s">
        <v>101</v>
      </c>
      <c r="C1225" s="140" t="s">
        <v>357</v>
      </c>
      <c r="D1225" s="140" t="s">
        <v>700</v>
      </c>
      <c r="E1225" s="140" t="s">
        <v>701</v>
      </c>
      <c r="F1225" s="144">
        <v>9.5289999999999999</v>
      </c>
    </row>
    <row r="1226" spans="2:6" x14ac:dyDescent="0.35">
      <c r="B1226" s="140" t="s">
        <v>101</v>
      </c>
      <c r="C1226" s="140" t="s">
        <v>357</v>
      </c>
      <c r="D1226" s="140" t="s">
        <v>700</v>
      </c>
      <c r="E1226" s="140" t="s">
        <v>762</v>
      </c>
      <c r="F1226" s="144">
        <v>16.434999999999999</v>
      </c>
    </row>
    <row r="1227" spans="2:6" x14ac:dyDescent="0.35">
      <c r="B1227" s="140" t="s">
        <v>101</v>
      </c>
      <c r="C1227" s="140" t="s">
        <v>357</v>
      </c>
      <c r="D1227" s="140" t="s">
        <v>700</v>
      </c>
      <c r="E1227" s="140" t="s">
        <v>763</v>
      </c>
      <c r="F1227" s="144">
        <v>11.503</v>
      </c>
    </row>
    <row r="1228" spans="2:6" x14ac:dyDescent="0.35">
      <c r="B1228" s="140" t="s">
        <v>101</v>
      </c>
      <c r="C1228" s="140" t="s">
        <v>357</v>
      </c>
      <c r="D1228" s="140" t="s">
        <v>700</v>
      </c>
      <c r="E1228" s="140" t="s">
        <v>764</v>
      </c>
      <c r="F1228" s="144">
        <v>40.945</v>
      </c>
    </row>
    <row r="1229" spans="2:6" x14ac:dyDescent="0.35">
      <c r="B1229" s="140" t="s">
        <v>101</v>
      </c>
      <c r="C1229" s="140" t="s">
        <v>357</v>
      </c>
      <c r="D1229" s="140" t="s">
        <v>700</v>
      </c>
      <c r="E1229" s="140" t="s">
        <v>702</v>
      </c>
      <c r="F1229" s="144">
        <v>23.009</v>
      </c>
    </row>
    <row r="1230" spans="2:6" x14ac:dyDescent="0.35">
      <c r="B1230" s="140" t="s">
        <v>101</v>
      </c>
      <c r="C1230" s="140" t="s">
        <v>357</v>
      </c>
      <c r="D1230" s="140" t="s">
        <v>700</v>
      </c>
      <c r="E1230" s="140" t="s">
        <v>765</v>
      </c>
      <c r="F1230" s="144">
        <v>50.99</v>
      </c>
    </row>
    <row r="1231" spans="2:6" x14ac:dyDescent="0.35">
      <c r="B1231" s="140" t="s">
        <v>101</v>
      </c>
      <c r="C1231" s="140" t="s">
        <v>357</v>
      </c>
      <c r="D1231" s="140" t="s">
        <v>700</v>
      </c>
      <c r="E1231" s="140" t="s">
        <v>703</v>
      </c>
      <c r="F1231" s="144">
        <v>29.451000000000001</v>
      </c>
    </row>
    <row r="1232" spans="2:6" x14ac:dyDescent="0.35">
      <c r="B1232" s="140" t="s">
        <v>101</v>
      </c>
      <c r="C1232" s="140" t="s">
        <v>357</v>
      </c>
      <c r="D1232" s="140" t="s">
        <v>704</v>
      </c>
      <c r="E1232" s="140" t="s">
        <v>705</v>
      </c>
      <c r="F1232" s="144">
        <v>60.567999999999998</v>
      </c>
    </row>
    <row r="1233" spans="2:6" x14ac:dyDescent="0.35">
      <c r="B1233" s="140" t="s">
        <v>101</v>
      </c>
      <c r="C1233" s="140" t="s">
        <v>357</v>
      </c>
      <c r="D1233" s="140" t="s">
        <v>704</v>
      </c>
      <c r="E1233" s="140" t="s">
        <v>706</v>
      </c>
      <c r="F1233" s="144">
        <v>132.54300000000001</v>
      </c>
    </row>
    <row r="1234" spans="2:6" x14ac:dyDescent="0.35">
      <c r="B1234" s="140" t="s">
        <v>101</v>
      </c>
      <c r="C1234" s="140" t="s">
        <v>357</v>
      </c>
      <c r="D1234" s="140" t="s">
        <v>704</v>
      </c>
      <c r="E1234" s="140" t="s">
        <v>707</v>
      </c>
      <c r="F1234" s="144">
        <v>34.875</v>
      </c>
    </row>
    <row r="1235" spans="2:6" x14ac:dyDescent="0.35">
      <c r="B1235" s="140" t="s">
        <v>101</v>
      </c>
      <c r="C1235" s="140" t="s">
        <v>357</v>
      </c>
      <c r="D1235" s="140" t="s">
        <v>704</v>
      </c>
      <c r="E1235" s="140" t="s">
        <v>708</v>
      </c>
      <c r="F1235" s="144">
        <v>94.903999999999996</v>
      </c>
    </row>
    <row r="1236" spans="2:6" x14ac:dyDescent="0.35">
      <c r="B1236" s="140" t="s">
        <v>101</v>
      </c>
      <c r="C1236" s="140" t="s">
        <v>357</v>
      </c>
      <c r="D1236" s="140" t="s">
        <v>704</v>
      </c>
      <c r="E1236" s="140" t="s">
        <v>709</v>
      </c>
      <c r="F1236" s="144">
        <v>75.462999999999994</v>
      </c>
    </row>
    <row r="1237" spans="2:6" x14ac:dyDescent="0.35">
      <c r="B1237" s="140" t="s">
        <v>101</v>
      </c>
      <c r="C1237" s="140" t="s">
        <v>710</v>
      </c>
      <c r="D1237" s="140" t="s">
        <v>711</v>
      </c>
      <c r="E1237" s="140" t="s">
        <v>766</v>
      </c>
      <c r="F1237" s="144">
        <v>0.80800000000000005</v>
      </c>
    </row>
    <row r="1238" spans="2:6" x14ac:dyDescent="0.35">
      <c r="B1238" s="140" t="s">
        <v>101</v>
      </c>
      <c r="C1238" s="140" t="s">
        <v>710</v>
      </c>
      <c r="D1238" s="140" t="s">
        <v>711</v>
      </c>
      <c r="E1238" s="140" t="s">
        <v>712</v>
      </c>
      <c r="F1238" s="144">
        <v>1.2549999999999999</v>
      </c>
    </row>
    <row r="1239" spans="2:6" x14ac:dyDescent="0.35">
      <c r="B1239" s="140" t="s">
        <v>101</v>
      </c>
      <c r="C1239" s="140" t="s">
        <v>710</v>
      </c>
      <c r="D1239" s="140" t="s">
        <v>711</v>
      </c>
      <c r="E1239" s="140" t="s">
        <v>713</v>
      </c>
      <c r="F1239" s="144">
        <v>2.1509999999999998</v>
      </c>
    </row>
    <row r="1240" spans="2:6" x14ac:dyDescent="0.35">
      <c r="B1240" s="140" t="s">
        <v>101</v>
      </c>
      <c r="C1240" s="140" t="s">
        <v>710</v>
      </c>
      <c r="D1240" s="140" t="s">
        <v>711</v>
      </c>
      <c r="E1240" s="140" t="s">
        <v>714</v>
      </c>
      <c r="F1240" s="144">
        <v>8.0459999999999994</v>
      </c>
    </row>
    <row r="1241" spans="2:6" x14ac:dyDescent="0.35">
      <c r="B1241" s="140" t="s">
        <v>101</v>
      </c>
      <c r="C1241" s="140" t="s">
        <v>710</v>
      </c>
      <c r="D1241" s="140" t="s">
        <v>715</v>
      </c>
      <c r="E1241" s="140" t="s">
        <v>716</v>
      </c>
      <c r="F1241" s="144">
        <v>3.9340000000000002</v>
      </c>
    </row>
    <row r="1242" spans="2:6" x14ac:dyDescent="0.35">
      <c r="B1242" s="140" t="s">
        <v>101</v>
      </c>
      <c r="C1242" s="140" t="s">
        <v>710</v>
      </c>
      <c r="D1242" s="140" t="s">
        <v>715</v>
      </c>
      <c r="E1242" s="140" t="s">
        <v>717</v>
      </c>
      <c r="F1242" s="144">
        <v>7.8680000000000003</v>
      </c>
    </row>
    <row r="1243" spans="2:6" x14ac:dyDescent="0.35">
      <c r="B1243" s="140" t="s">
        <v>101</v>
      </c>
      <c r="C1243" s="140" t="s">
        <v>710</v>
      </c>
      <c r="D1243" s="140" t="s">
        <v>715</v>
      </c>
      <c r="E1243" s="140" t="s">
        <v>718</v>
      </c>
      <c r="F1243" s="144">
        <v>15.734999999999999</v>
      </c>
    </row>
    <row r="1244" spans="2:6" x14ac:dyDescent="0.35">
      <c r="B1244" s="140" t="s">
        <v>101</v>
      </c>
      <c r="C1244" s="140" t="s">
        <v>710</v>
      </c>
      <c r="D1244" s="140" t="s">
        <v>715</v>
      </c>
      <c r="E1244" s="140" t="s">
        <v>719</v>
      </c>
      <c r="F1244" s="144">
        <v>17.309000000000001</v>
      </c>
    </row>
    <row r="1245" spans="2:6" x14ac:dyDescent="0.35">
      <c r="B1245" s="140" t="s">
        <v>101</v>
      </c>
      <c r="C1245" s="140" t="s">
        <v>710</v>
      </c>
      <c r="D1245" s="140" t="s">
        <v>720</v>
      </c>
      <c r="E1245" s="140" t="s">
        <v>721</v>
      </c>
      <c r="F1245" s="144">
        <v>1.8979999999999999</v>
      </c>
    </row>
    <row r="1246" spans="2:6" x14ac:dyDescent="0.35">
      <c r="B1246" s="140" t="s">
        <v>101</v>
      </c>
      <c r="C1246" s="140" t="s">
        <v>710</v>
      </c>
      <c r="D1246" s="140" t="s">
        <v>720</v>
      </c>
      <c r="E1246" s="140" t="s">
        <v>722</v>
      </c>
      <c r="F1246" s="144">
        <v>3.7949999999999999</v>
      </c>
    </row>
    <row r="1247" spans="2:6" x14ac:dyDescent="0.35">
      <c r="B1247" s="140" t="s">
        <v>101</v>
      </c>
      <c r="C1247" s="140" t="s">
        <v>710</v>
      </c>
      <c r="D1247" s="140" t="s">
        <v>720</v>
      </c>
      <c r="E1247" s="140" t="s">
        <v>723</v>
      </c>
      <c r="F1247" s="144">
        <v>7.5890000000000004</v>
      </c>
    </row>
    <row r="1250" spans="1:6" x14ac:dyDescent="0.35">
      <c r="A1250" s="140" t="s">
        <v>1441</v>
      </c>
      <c r="E1250" s="140" t="s">
        <v>1441</v>
      </c>
    </row>
    <row r="1251" spans="1:6" x14ac:dyDescent="0.35">
      <c r="A1251" s="140" t="s">
        <v>1501</v>
      </c>
      <c r="E1251" s="140" t="s">
        <v>1442</v>
      </c>
      <c r="F1251" s="146">
        <v>1.47</v>
      </c>
    </row>
    <row r="1252" spans="1:6" x14ac:dyDescent="0.35">
      <c r="E1252" s="140" t="s">
        <v>1443</v>
      </c>
      <c r="F1252" s="146">
        <v>2.89</v>
      </c>
    </row>
    <row r="1253" spans="1:6" x14ac:dyDescent="0.35">
      <c r="E1253" s="140" t="s">
        <v>1444</v>
      </c>
      <c r="F1253" s="146">
        <v>5.65</v>
      </c>
    </row>
    <row r="1254" spans="1:6" x14ac:dyDescent="0.35">
      <c r="E1254" s="140" t="s">
        <v>1445</v>
      </c>
      <c r="F1254" s="146">
        <v>10.87</v>
      </c>
    </row>
    <row r="1255" spans="1:6" x14ac:dyDescent="0.35">
      <c r="E1255" s="140" t="s">
        <v>1446</v>
      </c>
      <c r="F1255" s="146">
        <v>20.88</v>
      </c>
    </row>
    <row r="1256" spans="1:6" x14ac:dyDescent="0.35">
      <c r="E1256" s="140" t="s">
        <v>1447</v>
      </c>
      <c r="F1256" s="146">
        <v>39.31</v>
      </c>
    </row>
    <row r="1257" spans="1:6" x14ac:dyDescent="0.35">
      <c r="E1257" s="140" t="s">
        <v>1448</v>
      </c>
      <c r="F1257" s="146">
        <v>78.62</v>
      </c>
    </row>
    <row r="1258" spans="1:6" x14ac:dyDescent="0.35">
      <c r="E1258" s="140" t="s">
        <v>1449</v>
      </c>
      <c r="F1258" s="146">
        <v>157.24</v>
      </c>
    </row>
    <row r="1259" spans="1:6" x14ac:dyDescent="0.35">
      <c r="E1259" s="140" t="s">
        <v>1450</v>
      </c>
      <c r="F1259" s="146">
        <v>314.47000000000003</v>
      </c>
    </row>
    <row r="1260" spans="1:6" x14ac:dyDescent="0.35">
      <c r="E1260" s="140" t="s">
        <v>1451</v>
      </c>
      <c r="F1260" s="146">
        <v>628.94000000000005</v>
      </c>
    </row>
    <row r="1261" spans="1:6" x14ac:dyDescent="0.35">
      <c r="E1261" s="140" t="s">
        <v>1452</v>
      </c>
      <c r="F1261" s="146">
        <v>1257.8900000000001</v>
      </c>
    </row>
    <row r="1262" spans="1:6" x14ac:dyDescent="0.35">
      <c r="F1262" s="146"/>
    </row>
    <row r="1263" spans="1:6" x14ac:dyDescent="0.35">
      <c r="E1263" s="140" t="s">
        <v>1453</v>
      </c>
      <c r="F1263" s="146">
        <v>0.28999999999999998</v>
      </c>
    </row>
    <row r="1264" spans="1:6" x14ac:dyDescent="0.35">
      <c r="E1264" s="140" t="s">
        <v>1454</v>
      </c>
      <c r="F1264" s="146">
        <v>0.57999999999999996</v>
      </c>
    </row>
    <row r="1265" spans="5:6" x14ac:dyDescent="0.35">
      <c r="E1265" s="140" t="s">
        <v>1455</v>
      </c>
      <c r="F1265" s="146">
        <v>1.1499999999999999</v>
      </c>
    </row>
    <row r="1266" spans="5:6" x14ac:dyDescent="0.35">
      <c r="E1266" s="140" t="s">
        <v>1456</v>
      </c>
      <c r="F1266" s="146">
        <v>2.2999999999999998</v>
      </c>
    </row>
    <row r="1267" spans="5:6" x14ac:dyDescent="0.35">
      <c r="E1267" s="140" t="s">
        <v>1457</v>
      </c>
      <c r="F1267" s="146">
        <v>4.6100000000000003</v>
      </c>
    </row>
    <row r="1268" spans="5:6" x14ac:dyDescent="0.35">
      <c r="E1268" s="140" t="s">
        <v>1458</v>
      </c>
      <c r="F1268" s="146">
        <v>9.2100000000000009</v>
      </c>
    </row>
    <row r="1269" spans="5:6" x14ac:dyDescent="0.35">
      <c r="E1269" s="140" t="s">
        <v>1459</v>
      </c>
      <c r="F1269" s="146">
        <v>18.43</v>
      </c>
    </row>
    <row r="1270" spans="5:6" x14ac:dyDescent="0.35">
      <c r="E1270" s="140" t="s">
        <v>1460</v>
      </c>
      <c r="F1270" s="146">
        <v>36.85</v>
      </c>
    </row>
    <row r="1271" spans="5:6" x14ac:dyDescent="0.35">
      <c r="E1271" s="140" t="s">
        <v>1461</v>
      </c>
      <c r="F1271" s="146">
        <v>73.7</v>
      </c>
    </row>
    <row r="1272" spans="5:6" x14ac:dyDescent="0.35">
      <c r="E1272" s="140" t="s">
        <v>1462</v>
      </c>
      <c r="F1272" s="146">
        <v>147.41</v>
      </c>
    </row>
    <row r="1273" spans="5:6" x14ac:dyDescent="0.35">
      <c r="E1273" s="140" t="s">
        <v>1463</v>
      </c>
      <c r="F1273" s="146">
        <v>294.82</v>
      </c>
    </row>
    <row r="1274" spans="5:6" x14ac:dyDescent="0.35">
      <c r="E1274" s="140" t="s">
        <v>1464</v>
      </c>
      <c r="F1274" s="146">
        <v>589.64</v>
      </c>
    </row>
    <row r="1275" spans="5:6" x14ac:dyDescent="0.35">
      <c r="E1275" s="140" t="s">
        <v>1465</v>
      </c>
      <c r="F1275" s="146">
        <v>1179.27</v>
      </c>
    </row>
    <row r="1276" spans="5:6" x14ac:dyDescent="0.35">
      <c r="E1276" s="140" t="s">
        <v>1466</v>
      </c>
      <c r="F1276" s="146">
        <v>2358.54</v>
      </c>
    </row>
  </sheetData>
  <sheetProtection algorithmName="SHA-512" hashValue="LI1y2vEDygh07jBYBhFhkdcFpqUKkh46Z5KS7KRQrdrzjWd5mzpyYaQmDBeVnEH5lWy9K1Saf/dx6P1Wl+3V4g==" saltValue="I509y51i6thweTO/tGpRhQ==" spinCount="100000" sheet="1"/>
  <autoFilter ref="B11:F1247" xr:uid="{0CCCC189-6C95-4A5E-BBAF-E669EEF54AD7}"/>
  <dataValidations count="1">
    <dataValidation type="list" allowBlank="1" showInputMessage="1" showErrorMessage="1" sqref="D11" xr:uid="{F34664B2-D338-4BE8-A8BD-FEFAD64E9FAD}">
      <formula1>$B$1:$B$2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Samenvatting</vt:lpstr>
      <vt:lpstr>0. Dimensionering</vt:lpstr>
      <vt:lpstr>1. Implementatie</vt:lpstr>
      <vt:lpstr>2abc Gebruiksrecht - Kubernetes</vt:lpstr>
      <vt:lpstr>2def Gebruiksrecht - SaaS</vt:lpstr>
      <vt:lpstr>3. Additionele dienstverlening</vt:lpstr>
      <vt:lpstr>BPK-Grafiek</vt:lpstr>
      <vt:lpstr>DATA</vt:lpstr>
      <vt:lpstr>Calculator</vt:lpstr>
      <vt:lpstr>HDD</vt:lpstr>
      <vt:lpstr>Linux</vt:lpstr>
      <vt:lpstr>SDD</vt:lpstr>
      <vt:lpstr>Windows</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Gertjan G.J. Schut</cp:lastModifiedBy>
  <dcterms:created xsi:type="dcterms:W3CDTF">2019-08-27T11:41:48Z</dcterms:created>
  <dcterms:modified xsi:type="dcterms:W3CDTF">2025-07-18T10:35:11Z</dcterms:modified>
</cp:coreProperties>
</file>