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https://regiowf2.sharepoint.com/sites/TeamLopendeinkopen-Infra/Gedeelde documenten/Infra/CM00121 RCA-onderhoudsbestek 2026-2029/4. Aanbestedingsdocumenten/PUBLICEREN/"/>
    </mc:Choice>
  </mc:AlternateContent>
  <xr:revisionPtr revIDLastSave="127" documentId="8_{7627E758-B428-4FE1-B69D-8CACA57A5633}" xr6:coauthVersionLast="47" xr6:coauthVersionMax="47" xr10:uidLastSave="{064AB815-637C-42E9-88CF-0FE9EDF34A3B}"/>
  <bookViews>
    <workbookView xWindow="28680" yWindow="-135" windowWidth="29040" windowHeight="15720" tabRatio="907" xr2:uid="{00000000-000D-0000-FFFF-FFFF00000000}"/>
  </bookViews>
  <sheets>
    <sheet name="Start en informatie" sheetId="45" r:id="rId1"/>
    <sheet name="Invulblad inkoper" sheetId="43" r:id="rId2"/>
    <sheet name="Resultaat gunningscriterium SEB" sheetId="21" r:id="rId3"/>
    <sheet name="invulblad opdrachtnemer" sheetId="24" r:id="rId4"/>
    <sheet name="logboek opdrachtnemer" sheetId="31" r:id="rId5"/>
    <sheet name="Subsidie OG" sheetId="36" state="hidden" r:id="rId6"/>
    <sheet name="beoordeling opdrachtgever" sheetId="42" state="hidden" r:id="rId7"/>
    <sheet name="machinelijst SEB" sheetId="32" r:id="rId8"/>
    <sheet name="Techniek" sheetId="44" r:id="rId9"/>
  </sheets>
  <externalReferences>
    <externalReference r:id="rId10"/>
  </externalReferences>
  <definedNames>
    <definedName name="_xlnm._FilterDatabase" localSheetId="5" hidden="1">'Subsidie OG'!$G$9:$G$76</definedName>
    <definedName name="aantalON">[1]dashboard!$B$5</definedName>
    <definedName name="_xlnm.Print_Area" localSheetId="6">'beoordeling opdrachtgever'!$A$1:$N$26</definedName>
    <definedName name="_xlnm.Print_Area" localSheetId="3">'invulblad opdrachtnemer'!$B$6:$G$89</definedName>
    <definedName name="_xlnm.Print_Area" localSheetId="4">'logboek opdrachtnemer'!$A$1:$AK$75</definedName>
    <definedName name="_xlnm.Print_Area" localSheetId="2">'Resultaat gunningscriterium SEB'!$C$1:$H$73</definedName>
    <definedName name="_xlnm.Print_Area" localSheetId="5">'Subsidie OG'!$A$1:$N$88</definedName>
    <definedName name="asfaltMAXkorting">#REF!</definedName>
    <definedName name="bandenCIRCdrempel">#REF!</definedName>
    <definedName name="bandenCIRCfactor">#REF!</definedName>
    <definedName name="bandenCIRCkorting">#REF!</definedName>
    <definedName name="bandenCIRCplafond">#REF!</definedName>
    <definedName name="bandenMAXkorting">#REF!</definedName>
    <definedName name="bandenMKIdrempel">#REF!</definedName>
    <definedName name="bandenMKIfactor">#REF!</definedName>
    <definedName name="bandenMKIkorting">#REF!</definedName>
    <definedName name="bandenMKIplafond">#REF!</definedName>
    <definedName name="bandMKIdrempel">#REF!</definedName>
    <definedName name="bandMKIplafond">#REF!</definedName>
    <definedName name="besteksnummer">[1]dashboard!$B$3</definedName>
    <definedName name="betonMAXkorting">#REF!</definedName>
    <definedName name="buizenCIRCdrempel">#REF!</definedName>
    <definedName name="buizenCIRCfactor">#REF!</definedName>
    <definedName name="buizenCIRCkorting">#REF!</definedName>
    <definedName name="buizenCIRCplafond">#REF!</definedName>
    <definedName name="buizenMAXkorting">#REF!</definedName>
    <definedName name="buizenMKIdrempel">#REF!</definedName>
    <definedName name="buizenMKIfactor">#REF!</definedName>
    <definedName name="buizenMKIkorting">#REF!</definedName>
    <definedName name="buizenMKIplafond">#REF!</definedName>
    <definedName name="CAkorting">[1]dashboard!$B$9</definedName>
    <definedName name="deklaagCIRCdrempel">#REF!</definedName>
    <definedName name="deklaagCIRCdrempel2">[1]dashboard!$C$27</definedName>
    <definedName name="deklaagCIRCdrempel3">[1]dashboard!$D$27</definedName>
    <definedName name="deklaagCIRCdrempel4">[1]dashboard!$E$27</definedName>
    <definedName name="deklaagCIRCfactor">#REF!</definedName>
    <definedName name="deklaagCIRCkorting">#REF!</definedName>
    <definedName name="deklaagCIRCplafond">#REF!</definedName>
    <definedName name="deklaagCIRCplafond2">[1]dashboard!$C$28</definedName>
    <definedName name="deklaagCIRCplafond3">[1]dashboard!$D$28</definedName>
    <definedName name="deklaagCIRCplafond4">[1]dashboard!$E$28</definedName>
    <definedName name="deklaagGARdrempel">#REF!</definedName>
    <definedName name="deklaagGARdrempel2">[1]dashboard!$C$29</definedName>
    <definedName name="deklaagGARdrempel3">[1]dashboard!$D$29</definedName>
    <definedName name="deklaagGARdrempel4">[1]dashboard!$E$29</definedName>
    <definedName name="deklaagGARkorting">#REF!</definedName>
    <definedName name="deklaagGARplafond">#REF!</definedName>
    <definedName name="deklaagGARplafond2">[1]dashboard!$C$30</definedName>
    <definedName name="deklaagGARplafond3">[1]dashboard!$D$30</definedName>
    <definedName name="deklaagGARplafond4">[1]dashboard!$E$30</definedName>
    <definedName name="deklaagMAXkorting">#REF!</definedName>
    <definedName name="deklaagMKIdrempel">#REF!</definedName>
    <definedName name="deklaagMKIdrempel2">[1]dashboard!$C$25</definedName>
    <definedName name="deklaagMKIdrempel3">[1]dashboard!$D$25</definedName>
    <definedName name="deklaagMKIdrempel4">[1]dashboard!$E$25</definedName>
    <definedName name="deklaagMKIfactor">#REF!</definedName>
    <definedName name="deklaagMKIkorting">#REF!</definedName>
    <definedName name="deklaagMKIplafond">#REF!</definedName>
    <definedName name="deklaagMKIplafond2">[1]dashboard!$C$26</definedName>
    <definedName name="deklaagMKIplafond3">[1]dashboard!$D$26</definedName>
    <definedName name="deklaagMKIplafond4">[1]dashboard!$E$26</definedName>
    <definedName name="dpost1">[1]dashboard!$B$24</definedName>
    <definedName name="dpost2">[1]dashboard!$C$24</definedName>
    <definedName name="dpost3">[1]dashboard!$D$24</definedName>
    <definedName name="dpost4">[1]dashboard!$E$24</definedName>
    <definedName name="dsoort1">[1]dashboard!$B$23</definedName>
    <definedName name="dsoort2">[1]dashboard!$C$23</definedName>
    <definedName name="dsoort3">[1]dashboard!$D$23</definedName>
    <definedName name="dsoort4">[1]dashboard!$E$23</definedName>
    <definedName name="kortingTOTAAL">#REF!</definedName>
    <definedName name="machinelijst">'machinelijst SEB'!$C$5:$C$87</definedName>
    <definedName name="MAXkorting">[1]dashboard!$B$20</definedName>
    <definedName name="onderCIRCdrempel">#REF!</definedName>
    <definedName name="onderCIRCdrempel2">[1]dashboard!$C$57</definedName>
    <definedName name="onderCIRCdrempel3">[1]dashboard!$D$57</definedName>
    <definedName name="onderCIRCdrempel4">[1]dashboard!$E$57</definedName>
    <definedName name="onderCIRCfactor">#REF!</definedName>
    <definedName name="onderCIRCkorting">#REF!</definedName>
    <definedName name="onderCIRCplafond">#REF!</definedName>
    <definedName name="onderCIRCplafond2">[1]dashboard!$C$58</definedName>
    <definedName name="onderCIRCplafond3">[1]dashboard!$D$58</definedName>
    <definedName name="onderCIRCplafond4">[1]dashboard!$E$58</definedName>
    <definedName name="onderGARdrempel">#REF!</definedName>
    <definedName name="onderGARdrempel2">[1]dashboard!$C$59</definedName>
    <definedName name="onderGARdrempel3">[1]dashboard!$D$59</definedName>
    <definedName name="onderGARdrempel4">[1]dashboard!$E$59</definedName>
    <definedName name="onderGARkorting">#REF!</definedName>
    <definedName name="onderGARplafond">#REF!</definedName>
    <definedName name="onderGARplafond2">[1]dashboard!$C$60</definedName>
    <definedName name="onderGARplafond3">[1]dashboard!$D$60</definedName>
    <definedName name="onderGARplafond4">[1]dashboard!$E$60</definedName>
    <definedName name="onderMAXkorting">#REF!</definedName>
    <definedName name="onderMKIdrempel">#REF!</definedName>
    <definedName name="onderMKIdrempel2">[1]dashboard!$C$55</definedName>
    <definedName name="onderMKIdrempel3">[1]dashboard!$D$55</definedName>
    <definedName name="onderMKIdrempel4">[1]dashboard!$E$55</definedName>
    <definedName name="onderMKIfactor">#REF!</definedName>
    <definedName name="onderMKIkorting">#REF!</definedName>
    <definedName name="onderMKIplafond">#REF!</definedName>
    <definedName name="onderMKIplafond2">[1]dashboard!$C$56</definedName>
    <definedName name="onderMKIplafond3">[1]dashboard!$D$56</definedName>
    <definedName name="onderMKIplafond4">[1]dashboard!$E$56</definedName>
    <definedName name="opost1">[1]dashboard!$B$54</definedName>
    <definedName name="opost2">[1]dashboard!$C$54</definedName>
    <definedName name="opost3">[1]dashboard!$D$54</definedName>
    <definedName name="opost4">[1]dashboard!$E$54</definedName>
    <definedName name="osoort1">[1]dashboard!$B$53</definedName>
    <definedName name="osoort2">[1]dashboard!$C$53</definedName>
    <definedName name="osoort3">[1]dashboard!$D$53</definedName>
    <definedName name="osoort4">[1]dashboard!$E$53</definedName>
    <definedName name="projectnaam">[1]dashboard!$B$4</definedName>
    <definedName name="roodCIRCdrempel">#REF!</definedName>
    <definedName name="roodCIRCdrempel2">[1]dashboard!$C$37</definedName>
    <definedName name="roodCIRCdrempel3">[1]dashboard!$D$37</definedName>
    <definedName name="roodCIRCdrempel4">[1]dashboard!$E$37</definedName>
    <definedName name="roodCIRCkorting">#REF!</definedName>
    <definedName name="roodCIRCplafond">#REF!</definedName>
    <definedName name="roodCIRCplafond2">[1]dashboard!$C$38</definedName>
    <definedName name="roodCIRCplafond3">[1]dashboard!$D$38</definedName>
    <definedName name="roodCIRCplafond4">[1]dashboard!$E$38</definedName>
    <definedName name="roodGARdrempel">#REF!</definedName>
    <definedName name="roodGARdrempel2">[1]dashboard!$C$39</definedName>
    <definedName name="roodGARdrempel3">[1]dashboard!$D$39</definedName>
    <definedName name="roodGARdrempel4">[1]dashboard!$E$39</definedName>
    <definedName name="roodGARkorting">#REF!</definedName>
    <definedName name="roodGARplafond">#REF!</definedName>
    <definedName name="roodGARplafond2">[1]dashboard!$C$40</definedName>
    <definedName name="roodGARplafond3">[1]dashboard!$D$40</definedName>
    <definedName name="roodGARplafond4">[1]dashboard!$E$40</definedName>
    <definedName name="roodMKIdrempel">#REF!</definedName>
    <definedName name="roodMKIdrempel2">[1]dashboard!$C$35</definedName>
    <definedName name="roodMKIdrempel3">[1]dashboard!$D$35</definedName>
    <definedName name="roodMKIdrempel4">[1]dashboard!$E$35</definedName>
    <definedName name="roodMKIkorting">#REF!</definedName>
    <definedName name="roodMKIplafond">#REF!</definedName>
    <definedName name="roodMKIplafond2">[1]dashboard!$C$36</definedName>
    <definedName name="roodMKIplafond3">[1]dashboard!$D$36</definedName>
    <definedName name="roodMKIplafond4">[1]dashboard!$E$36</definedName>
    <definedName name="rpost1">[1]dashboard!$B$34</definedName>
    <definedName name="rpost2">[1]dashboard!$C$34</definedName>
    <definedName name="rpost3">[1]dashboard!$D$34</definedName>
    <definedName name="rpost4">[1]dashboard!$E$34</definedName>
    <definedName name="rsoort1">[1]dashboard!$B$33</definedName>
    <definedName name="rsoort2">[1]dashboard!$C$33</definedName>
    <definedName name="rsoort3">[1]dashboard!$D$33</definedName>
    <definedName name="rsoort4">[1]dashboard!$E$33</definedName>
    <definedName name="stenenCIRdrempel">#REF!</definedName>
    <definedName name="stenenCIRkorting">#REF!</definedName>
    <definedName name="stenenCIRplafond">#REF!</definedName>
    <definedName name="stenenMAXkorting">#REF!</definedName>
    <definedName name="stenenMKIdrempel">#REF!</definedName>
    <definedName name="stenenMKIkorting">#REF!</definedName>
    <definedName name="stenenMKIplafond">#REF!</definedName>
    <definedName name="tegelsCIRdrempel">#REF!</definedName>
    <definedName name="tegelsCIRkorting">#REF!</definedName>
    <definedName name="tegelsCIRplafond">#REF!</definedName>
    <definedName name="tegelsMAXkorting">#REF!</definedName>
    <definedName name="tegelsMKIdrempel">#REF!</definedName>
    <definedName name="tegelsMKIkoritng">#REF!</definedName>
    <definedName name="tegelsMKIkorting">#REF!</definedName>
    <definedName name="tegelsMKIplafond">#REF!</definedName>
    <definedName name="tpost1">[1]dashboard!$B$44</definedName>
    <definedName name="tpost2">[1]dashboard!$C$44</definedName>
    <definedName name="tpost3">[1]dashboard!$D$44</definedName>
    <definedName name="tpost4">[1]dashboard!$E$44</definedName>
    <definedName name="tsoort1">[1]dashboard!$B$43</definedName>
    <definedName name="tsoort2">[1]dashboard!$C$43</definedName>
    <definedName name="tsoort3">[1]dashboard!$D$43</definedName>
    <definedName name="tsoort4">[1]dashboard!$E$43</definedName>
    <definedName name="tussenCIRCdrempel">#REF!</definedName>
    <definedName name="tussenCIRCdrempel2">[1]dashboard!$C$47</definedName>
    <definedName name="tussenCIRCdrempel3">[1]dashboard!$D$47</definedName>
    <definedName name="tussenCIRCdrempel4">[1]dashboard!$E$47</definedName>
    <definedName name="tussenCIRCfactor">#REF!</definedName>
    <definedName name="tussenCIRCkorting">#REF!</definedName>
    <definedName name="tussenCIRCplafond">#REF!</definedName>
    <definedName name="tussenCIRCplafond2">[1]dashboard!$C$48</definedName>
    <definedName name="tussenCIRCplafond3">[1]dashboard!$D$48</definedName>
    <definedName name="tussenCIRCplafond4">[1]dashboard!$E$48</definedName>
    <definedName name="tussenGARdrempel">#REF!</definedName>
    <definedName name="tussenGARdrempel2">[1]dashboard!$C$49</definedName>
    <definedName name="tussenGARdrempel3">[1]dashboard!$D$49</definedName>
    <definedName name="tussenGARdrempel4">[1]dashboard!$E$49</definedName>
    <definedName name="tussenGARkorting">#REF!</definedName>
    <definedName name="tussenGARplafond">#REF!</definedName>
    <definedName name="tussenGARplafond2">[1]dashboard!$C$50</definedName>
    <definedName name="tussenGARplafond3">[1]dashboard!$D$50</definedName>
    <definedName name="tussenGARplafond4">[1]dashboard!$E$50</definedName>
    <definedName name="tussenMAXkorting">#REF!</definedName>
    <definedName name="tussenMKIdrempel">#REF!</definedName>
    <definedName name="tussenMKIdrempel2">[1]dashboard!$C$45</definedName>
    <definedName name="tussenMKIdrempel3">[1]dashboard!$D$45</definedName>
    <definedName name="tussenMKIdrempel4">[1]dashboard!$E$45</definedName>
    <definedName name="tussenMKIkorting">#REF!</definedName>
    <definedName name="tussenMKIplafond">#REF!</definedName>
    <definedName name="tussenMKIplafond2">[1]dashboard!$C$46</definedName>
    <definedName name="tussenMKIplafond3">[1]dashboard!$D$46</definedName>
    <definedName name="tussenMKIplafond4">[1]dashboard!$E$46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6" i="21" l="1"/>
  <c r="B26" i="43" l="1"/>
  <c r="E26" i="43" s="1"/>
  <c r="B19" i="43"/>
  <c r="E19" i="43" s="1"/>
  <c r="B12" i="43"/>
  <c r="E12" i="43" s="1"/>
  <c r="M87" i="31"/>
  <c r="M88" i="31"/>
  <c r="M89" i="31"/>
  <c r="F88" i="36"/>
  <c r="F89" i="36"/>
  <c r="F90" i="36"/>
  <c r="F91" i="36"/>
  <c r="F87" i="36"/>
  <c r="C88" i="36"/>
  <c r="C89" i="36"/>
  <c r="G89" i="36" s="1"/>
  <c r="I89" i="36" s="1"/>
  <c r="C90" i="36"/>
  <c r="C91" i="36"/>
  <c r="G91" i="36" s="1"/>
  <c r="I91" i="36" s="1"/>
  <c r="C87" i="36"/>
  <c r="F80" i="36"/>
  <c r="F81" i="36"/>
  <c r="F82" i="36"/>
  <c r="F83" i="36"/>
  <c r="F79" i="36"/>
  <c r="I57" i="24"/>
  <c r="L57" i="31" s="1"/>
  <c r="I58" i="24"/>
  <c r="L58" i="31" s="1"/>
  <c r="I59" i="24"/>
  <c r="L59" i="31" s="1"/>
  <c r="I60" i="24"/>
  <c r="L60" i="31" s="1"/>
  <c r="I61" i="24"/>
  <c r="L61" i="31" s="1"/>
  <c r="I62" i="24"/>
  <c r="I63" i="24"/>
  <c r="L63" i="31" s="1"/>
  <c r="I64" i="24"/>
  <c r="L64" i="31" s="1"/>
  <c r="I65" i="24"/>
  <c r="L65" i="31" s="1"/>
  <c r="I66" i="24"/>
  <c r="L66" i="31" s="1"/>
  <c r="I67" i="24"/>
  <c r="L67" i="31" s="1"/>
  <c r="I68" i="24"/>
  <c r="L68" i="31" s="1"/>
  <c r="I69" i="24"/>
  <c r="L69" i="31" s="1"/>
  <c r="I70" i="24"/>
  <c r="L70" i="31" s="1"/>
  <c r="I71" i="24"/>
  <c r="L71" i="31" s="1"/>
  <c r="I72" i="24"/>
  <c r="L72" i="31" s="1"/>
  <c r="I73" i="24"/>
  <c r="L73" i="31" s="1"/>
  <c r="I74" i="24"/>
  <c r="L74" i="31" s="1"/>
  <c r="I75" i="24"/>
  <c r="L75" i="31" s="1"/>
  <c r="I56" i="24"/>
  <c r="L56" i="31" s="1"/>
  <c r="I11" i="24"/>
  <c r="L11" i="31" s="1"/>
  <c r="I12" i="24"/>
  <c r="L12" i="31" s="1"/>
  <c r="I13" i="24"/>
  <c r="L13" i="31" s="1"/>
  <c r="I14" i="24"/>
  <c r="L14" i="31" s="1"/>
  <c r="I15" i="24"/>
  <c r="L15" i="31" s="1"/>
  <c r="I16" i="24"/>
  <c r="L16" i="31" s="1"/>
  <c r="I17" i="24"/>
  <c r="L17" i="31" s="1"/>
  <c r="I18" i="24"/>
  <c r="L18" i="31" s="1"/>
  <c r="I19" i="24"/>
  <c r="L19" i="31" s="1"/>
  <c r="I20" i="24"/>
  <c r="L20" i="31" s="1"/>
  <c r="I21" i="24"/>
  <c r="L21" i="31" s="1"/>
  <c r="I22" i="24"/>
  <c r="L22" i="31" s="1"/>
  <c r="I23" i="24"/>
  <c r="L23" i="31" s="1"/>
  <c r="I24" i="24"/>
  <c r="L24" i="31" s="1"/>
  <c r="I25" i="24"/>
  <c r="L25" i="31" s="1"/>
  <c r="I26" i="24"/>
  <c r="L26" i="31" s="1"/>
  <c r="I27" i="24"/>
  <c r="L27" i="31" s="1"/>
  <c r="I28" i="24"/>
  <c r="L28" i="31" s="1"/>
  <c r="I29" i="24"/>
  <c r="L29" i="31" s="1"/>
  <c r="I33" i="24"/>
  <c r="L33" i="31" s="1"/>
  <c r="I34" i="24"/>
  <c r="L34" i="31" s="1"/>
  <c r="I35" i="24"/>
  <c r="L35" i="31" s="1"/>
  <c r="I36" i="24"/>
  <c r="L36" i="31" s="1"/>
  <c r="I37" i="24"/>
  <c r="L37" i="31" s="1"/>
  <c r="I38" i="24"/>
  <c r="L38" i="31" s="1"/>
  <c r="I39" i="24"/>
  <c r="L39" i="31" s="1"/>
  <c r="I40" i="24"/>
  <c r="L40" i="31" s="1"/>
  <c r="I41" i="24"/>
  <c r="L41" i="31" s="1"/>
  <c r="I42" i="24"/>
  <c r="L42" i="31" s="1"/>
  <c r="I43" i="24"/>
  <c r="L43" i="31" s="1"/>
  <c r="I44" i="24"/>
  <c r="L44" i="31" s="1"/>
  <c r="I45" i="24"/>
  <c r="L45" i="31" s="1"/>
  <c r="I46" i="24"/>
  <c r="L46" i="31" s="1"/>
  <c r="I47" i="24"/>
  <c r="L47" i="31" s="1"/>
  <c r="I48" i="24"/>
  <c r="L48" i="31" s="1"/>
  <c r="I49" i="24"/>
  <c r="L49" i="31" s="1"/>
  <c r="I50" i="24"/>
  <c r="L50" i="31" s="1"/>
  <c r="I51" i="24"/>
  <c r="L51" i="31" s="1"/>
  <c r="I52" i="24"/>
  <c r="L52" i="31" s="1"/>
  <c r="I10" i="24"/>
  <c r="L10" i="31" s="1"/>
  <c r="L62" i="31"/>
  <c r="C80" i="36"/>
  <c r="G80" i="36" s="1"/>
  <c r="I80" i="36" s="1"/>
  <c r="C81" i="36"/>
  <c r="G81" i="36" s="1"/>
  <c r="I81" i="36" s="1"/>
  <c r="C82" i="36"/>
  <c r="G82" i="36" s="1"/>
  <c r="I82" i="36" s="1"/>
  <c r="C83" i="36"/>
  <c r="G83" i="36" s="1"/>
  <c r="I83" i="36" s="1"/>
  <c r="C79" i="36"/>
  <c r="G79" i="36" s="1"/>
  <c r="I79" i="36" s="1"/>
  <c r="M91" i="31"/>
  <c r="M90" i="31"/>
  <c r="M83" i="31"/>
  <c r="M82" i="31"/>
  <c r="M81" i="31"/>
  <c r="M80" i="31"/>
  <c r="M79" i="31"/>
  <c r="H91" i="36" l="1"/>
  <c r="H80" i="36"/>
  <c r="H83" i="36"/>
  <c r="H82" i="36"/>
  <c r="H89" i="36"/>
  <c r="H81" i="36"/>
  <c r="G87" i="36"/>
  <c r="I87" i="36" s="1"/>
  <c r="G90" i="36"/>
  <c r="I90" i="36" s="1"/>
  <c r="H79" i="36"/>
  <c r="G88" i="36"/>
  <c r="I88" i="36" s="1"/>
  <c r="H90" i="36" l="1"/>
  <c r="H87" i="36"/>
  <c r="H88" i="36"/>
  <c r="G59" i="21" l="1"/>
  <c r="C1" i="21"/>
  <c r="H31" i="43"/>
  <c r="F30" i="43"/>
  <c r="F29" i="43"/>
  <c r="I29" i="43" s="1"/>
  <c r="I28" i="43"/>
  <c r="H24" i="43"/>
  <c r="F23" i="43"/>
  <c r="I23" i="43" s="1"/>
  <c r="F22" i="43"/>
  <c r="I21" i="43"/>
  <c r="C15" i="43"/>
  <c r="C22" i="43"/>
  <c r="C29" i="43"/>
  <c r="G68" i="21"/>
  <c r="G66" i="21"/>
  <c r="G51" i="21"/>
  <c r="G49" i="21"/>
  <c r="G25" i="21"/>
  <c r="G23" i="21"/>
  <c r="I14" i="43"/>
  <c r="G71" i="21" l="1"/>
  <c r="M18" i="44" a="1"/>
  <c r="M18" i="44" s="1"/>
  <c r="M33" i="44" a="1"/>
  <c r="M33" i="44" s="1"/>
  <c r="M30" i="44" a="1"/>
  <c r="M30" i="44" s="1"/>
  <c r="M29" i="44" a="1"/>
  <c r="M29" i="44" s="1"/>
  <c r="M45" i="44" a="1"/>
  <c r="M45" i="44" s="1"/>
  <c r="M44" i="44" a="1"/>
  <c r="M44" i="44" s="1"/>
  <c r="M43" i="44" a="1"/>
  <c r="M43" i="44" s="1"/>
  <c r="M34" i="44" a="1"/>
  <c r="M34" i="44" s="1"/>
  <c r="M19" i="44" a="1"/>
  <c r="M19" i="44" s="1"/>
  <c r="M54" i="44" a="1"/>
  <c r="M54" i="44" s="1"/>
  <c r="H9" i="44" a="1"/>
  <c r="H9" i="44" s="1"/>
  <c r="H24" i="44" a="1"/>
  <c r="H24" i="44" s="1"/>
  <c r="H8" i="44" a="1"/>
  <c r="H8" i="44" s="1"/>
  <c r="M5" i="44" a="1"/>
  <c r="M5" i="44" s="1"/>
  <c r="M42" i="44" a="1"/>
  <c r="M42" i="44" s="1"/>
  <c r="M28" i="44" a="1"/>
  <c r="M28" i="44" s="1"/>
  <c r="M17" i="44" a="1"/>
  <c r="M17" i="44" s="1"/>
  <c r="M22" i="44" a="1"/>
  <c r="M22" i="44" s="1"/>
  <c r="H22" i="44" a="1"/>
  <c r="H22" i="44" s="1"/>
  <c r="M53" i="44" a="1"/>
  <c r="M53" i="44" s="1"/>
  <c r="M13" i="44" a="1"/>
  <c r="M13" i="44" s="1"/>
  <c r="H77" i="44" a="1"/>
  <c r="H77" i="44" s="1"/>
  <c r="H21" i="44" a="1"/>
  <c r="H21" i="44" s="1"/>
  <c r="M27" i="44" a="1"/>
  <c r="M27" i="44" s="1"/>
  <c r="H5" i="44" a="1"/>
  <c r="H5" i="44" s="1"/>
  <c r="H20" i="44" a="1"/>
  <c r="H20" i="44" s="1"/>
  <c r="M52" i="44" a="1"/>
  <c r="M52" i="44" s="1"/>
  <c r="M38" i="44" a="1"/>
  <c r="M38" i="44" s="1"/>
  <c r="H7" i="44" a="1"/>
  <c r="H7" i="44" s="1"/>
  <c r="H23" i="44" a="1"/>
  <c r="H23" i="44" s="1"/>
  <c r="H6" i="44" a="1"/>
  <c r="H6" i="44" s="1"/>
  <c r="M12" i="44" a="1"/>
  <c r="M12" i="44" s="1"/>
  <c r="M11" i="44" a="1"/>
  <c r="M11" i="44" s="1"/>
  <c r="M51" i="44" a="1"/>
  <c r="M51" i="44" s="1"/>
  <c r="H15" i="44" a="1"/>
  <c r="H15" i="44" s="1"/>
  <c r="M50" i="44" a="1"/>
  <c r="M50" i="44" s="1"/>
  <c r="M36" i="44" a="1"/>
  <c r="M36" i="44" s="1"/>
  <c r="M25" i="44" a="1"/>
  <c r="M25" i="44" s="1"/>
  <c r="M10" i="44" a="1"/>
  <c r="M10" i="44" s="1"/>
  <c r="H88" i="44" a="1"/>
  <c r="H88" i="44" s="1"/>
  <c r="H104" i="44" a="1"/>
  <c r="H104" i="44" s="1"/>
  <c r="H16" i="44" a="1"/>
  <c r="H16" i="44" s="1"/>
  <c r="M26" i="44" a="1"/>
  <c r="M26" i="44" s="1"/>
  <c r="M37" i="44" a="1"/>
  <c r="M37" i="44" s="1"/>
  <c r="H96" i="44" a="1"/>
  <c r="H96" i="44" s="1"/>
  <c r="H14" i="44" a="1"/>
  <c r="H14" i="44" s="1"/>
  <c r="M49" i="44" a="1"/>
  <c r="M49" i="44" s="1"/>
  <c r="M35" i="44" a="1"/>
  <c r="M35" i="44" s="1"/>
  <c r="M21" i="44" a="1"/>
  <c r="M21" i="44" s="1"/>
  <c r="H12" i="44" a="1"/>
  <c r="H12" i="44" s="1"/>
  <c r="M41" i="44" a="1"/>
  <c r="M41" i="44" s="1"/>
  <c r="H97" i="44" a="1"/>
  <c r="H97" i="44" s="1"/>
  <c r="H89" i="44" a="1"/>
  <c r="H89" i="44" s="1"/>
  <c r="H13" i="44" a="1"/>
  <c r="H13" i="44" s="1"/>
  <c r="M46" i="44" a="1"/>
  <c r="M46" i="44" s="1"/>
  <c r="M20" i="44" a="1"/>
  <c r="M20" i="44" s="1"/>
  <c r="M9" i="44" a="1"/>
  <c r="M9" i="44" s="1"/>
  <c r="H84" i="44" a="1"/>
  <c r="H84" i="44" s="1"/>
  <c r="M8" i="44" a="1"/>
  <c r="M8" i="44" s="1"/>
  <c r="H87" i="44" a="1"/>
  <c r="H87" i="44" s="1"/>
  <c r="H11" i="44" a="1"/>
  <c r="H11" i="44" s="1"/>
  <c r="M7" i="44" a="1"/>
  <c r="M7" i="44" s="1"/>
  <c r="H92" i="44" a="1"/>
  <c r="H92" i="44" s="1"/>
  <c r="H18" i="44" a="1"/>
  <c r="H18" i="44" s="1"/>
  <c r="H10" i="44" a="1"/>
  <c r="H10" i="44" s="1"/>
  <c r="M48" i="44" a="1"/>
  <c r="M48" i="44" s="1"/>
  <c r="M40" i="44" a="1"/>
  <c r="M40" i="44" s="1"/>
  <c r="M32" i="44" a="1"/>
  <c r="M32" i="44" s="1"/>
  <c r="M24" i="44" a="1"/>
  <c r="M24" i="44" s="1"/>
  <c r="M16" i="44" a="1"/>
  <c r="M16" i="44" s="1"/>
  <c r="H91" i="44" a="1"/>
  <c r="H91" i="44" s="1"/>
  <c r="M15" i="44" a="1"/>
  <c r="M15" i="44" s="1"/>
  <c r="M47" i="44" a="1"/>
  <c r="M47" i="44" s="1"/>
  <c r="M39" i="44" a="1"/>
  <c r="M39" i="44" s="1"/>
  <c r="M31" i="44" a="1"/>
  <c r="M31" i="44" s="1"/>
  <c r="M23" i="44" a="1"/>
  <c r="M23" i="44" s="1"/>
  <c r="M14" i="44" a="1"/>
  <c r="M14" i="44" s="1"/>
  <c r="M6" i="44" a="1"/>
  <c r="M6" i="44" s="1"/>
  <c r="H103" i="44" a="1"/>
  <c r="H103" i="44" s="1"/>
  <c r="H95" i="44" a="1"/>
  <c r="H95" i="44" s="1"/>
  <c r="H102" i="44" a="1"/>
  <c r="H102" i="44" s="1"/>
  <c r="H94" i="44" a="1"/>
  <c r="H94" i="44" s="1"/>
  <c r="H86" i="44" a="1"/>
  <c r="H86" i="44" s="1"/>
  <c r="H78" i="44" a="1"/>
  <c r="H78" i="44" s="1"/>
  <c r="H101" i="44" a="1"/>
  <c r="H101" i="44" s="1"/>
  <c r="H93" i="44" a="1"/>
  <c r="H93" i="44" s="1"/>
  <c r="H85" i="44" a="1"/>
  <c r="H85" i="44" s="1"/>
  <c r="H19" i="44" a="1"/>
  <c r="H19" i="44" s="1"/>
  <c r="H100" i="44" a="1"/>
  <c r="H100" i="44" s="1"/>
  <c r="H83" i="44" a="1"/>
  <c r="H83" i="44" s="1"/>
  <c r="H99" i="44" a="1"/>
  <c r="H99" i="44" s="1"/>
  <c r="H90" i="44" a="1"/>
  <c r="H90" i="44" s="1"/>
  <c r="H82" i="44" a="1"/>
  <c r="H82" i="44" s="1"/>
  <c r="H17" i="44" a="1"/>
  <c r="H17" i="44" s="1"/>
  <c r="H98" i="44" a="1"/>
  <c r="H98" i="44" s="1"/>
  <c r="G31" i="43"/>
  <c r="G24" i="43"/>
  <c r="I30" i="43"/>
  <c r="M91" i="44" s="1" a="1"/>
  <c r="M91" i="44" s="1"/>
  <c r="I22" i="43"/>
  <c r="H43" i="44" s="1" a="1"/>
  <c r="H43" i="44" s="1"/>
  <c r="C7" i="43"/>
  <c r="G54" i="21"/>
  <c r="G28" i="21"/>
  <c r="H27" i="44" l="1" a="1"/>
  <c r="H27" i="44" s="1"/>
  <c r="H34" i="44" a="1"/>
  <c r="H34" i="44" s="1"/>
  <c r="M61" i="44" a="1"/>
  <c r="M61" i="44" s="1"/>
  <c r="M71" i="44" a="1"/>
  <c r="M71" i="44" s="1"/>
  <c r="M72" i="44" a="1"/>
  <c r="M72" i="44" s="1"/>
  <c r="M65" i="44" a="1"/>
  <c r="M65" i="44" s="1"/>
  <c r="M57" i="44" a="1"/>
  <c r="M57" i="44" s="1"/>
  <c r="H28" i="44" a="1"/>
  <c r="H28" i="44" s="1"/>
  <c r="H31" i="44" a="1"/>
  <c r="H31" i="44" s="1"/>
  <c r="H29" i="44" a="1"/>
  <c r="H29" i="44" s="1"/>
  <c r="H32" i="44" a="1"/>
  <c r="H32" i="44" s="1"/>
  <c r="H25" i="44" a="1"/>
  <c r="H25" i="44" s="1"/>
  <c r="H26" i="44" a="1"/>
  <c r="H26" i="44" s="1"/>
  <c r="H80" i="44" a="1"/>
  <c r="H80" i="44" s="1"/>
  <c r="H76" i="44" a="1"/>
  <c r="H76" i="44" s="1"/>
  <c r="H75" i="44" a="1"/>
  <c r="H75" i="44" s="1"/>
  <c r="H79" i="44" a="1"/>
  <c r="H79" i="44" s="1"/>
  <c r="H81" i="44" a="1"/>
  <c r="H81" i="44" s="1"/>
  <c r="M67" i="44" a="1"/>
  <c r="M67" i="44" s="1"/>
  <c r="M66" i="44" a="1"/>
  <c r="M66" i="44" s="1"/>
  <c r="M56" i="44" a="1"/>
  <c r="M56" i="44" s="1"/>
  <c r="M74" i="44" a="1"/>
  <c r="M74" i="44" s="1"/>
  <c r="M62" i="44" a="1"/>
  <c r="M62" i="44" s="1"/>
  <c r="M69" i="44" a="1"/>
  <c r="M69" i="44" s="1"/>
  <c r="M55" i="44" a="1"/>
  <c r="M55" i="44" s="1"/>
  <c r="M70" i="44" a="1"/>
  <c r="M70" i="44" s="1"/>
  <c r="M58" i="44" a="1"/>
  <c r="M58" i="44" s="1"/>
  <c r="M63" i="44" a="1"/>
  <c r="M63" i="44" s="1"/>
  <c r="M60" i="44" a="1"/>
  <c r="M60" i="44" s="1"/>
  <c r="M64" i="44" a="1"/>
  <c r="M64" i="44" s="1"/>
  <c r="M73" i="44" a="1"/>
  <c r="M73" i="44" s="1"/>
  <c r="M68" i="44" a="1"/>
  <c r="M68" i="44" s="1"/>
  <c r="M59" i="44" a="1"/>
  <c r="M59" i="44" s="1"/>
  <c r="H33" i="44" a="1"/>
  <c r="H33" i="44" s="1"/>
  <c r="H30" i="44" a="1"/>
  <c r="H30" i="44" s="1"/>
  <c r="H72" i="44" a="1"/>
  <c r="H72" i="44" s="1"/>
  <c r="M81" i="44" a="1"/>
  <c r="M81" i="44" s="1"/>
  <c r="M80" i="44" a="1"/>
  <c r="M80" i="44" s="1"/>
  <c r="H69" i="44" a="1"/>
  <c r="H69" i="44" s="1"/>
  <c r="M79" i="44" a="1"/>
  <c r="M79" i="44" s="1"/>
  <c r="M77" i="44" a="1"/>
  <c r="M77" i="44" s="1"/>
  <c r="M76" i="44" a="1"/>
  <c r="M76" i="44" s="1"/>
  <c r="H70" i="44" a="1"/>
  <c r="H70" i="44" s="1"/>
  <c r="H71" i="44" a="1"/>
  <c r="H71" i="44" s="1"/>
  <c r="H67" i="44" a="1"/>
  <c r="H67" i="44" s="1"/>
  <c r="H65" i="44" a="1"/>
  <c r="H65" i="44" s="1"/>
  <c r="M82" i="44" a="1"/>
  <c r="M82" i="44" s="1"/>
  <c r="H73" i="44" a="1"/>
  <c r="H73" i="44" s="1"/>
  <c r="M78" i="44" a="1"/>
  <c r="M78" i="44" s="1"/>
  <c r="M75" i="44" a="1"/>
  <c r="M75" i="44" s="1"/>
  <c r="M83" i="44" a="1"/>
  <c r="M83" i="44" s="1"/>
  <c r="M84" i="44" a="1"/>
  <c r="M84" i="44" s="1"/>
  <c r="H68" i="44" a="1"/>
  <c r="H68" i="44" s="1"/>
  <c r="H66" i="44" a="1"/>
  <c r="H66" i="44" s="1"/>
  <c r="H74" i="44" a="1"/>
  <c r="H74" i="44" s="1"/>
  <c r="H51" i="44" a="1"/>
  <c r="H51" i="44" s="1"/>
  <c r="M99" i="44" a="1"/>
  <c r="M99" i="44" s="1"/>
  <c r="M90" i="44" a="1"/>
  <c r="M90" i="44" s="1"/>
  <c r="H49" i="44" a="1"/>
  <c r="H49" i="44" s="1"/>
  <c r="M100" i="44" a="1"/>
  <c r="M100" i="44" s="1"/>
  <c r="M92" i="44" a="1"/>
  <c r="M92" i="44" s="1"/>
  <c r="H36" i="44" a="1"/>
  <c r="H36" i="44" s="1"/>
  <c r="H41" i="44" a="1"/>
  <c r="H41" i="44" s="1"/>
  <c r="H44" i="44" a="1"/>
  <c r="H44" i="44" s="1"/>
  <c r="I31" i="43"/>
  <c r="M102" i="44" a="1"/>
  <c r="M102" i="44" s="1"/>
  <c r="M85" i="44" a="1"/>
  <c r="M85" i="44" s="1"/>
  <c r="M94" i="44" a="1"/>
  <c r="M94" i="44" s="1"/>
  <c r="M103" i="44" a="1"/>
  <c r="M103" i="44" s="1"/>
  <c r="M95" i="44" a="1"/>
  <c r="M95" i="44" s="1"/>
  <c r="M86" i="44" a="1"/>
  <c r="M86" i="44" s="1"/>
  <c r="M96" i="44" a="1"/>
  <c r="M96" i="44" s="1"/>
  <c r="M104" i="44" a="1"/>
  <c r="M104" i="44" s="1"/>
  <c r="M87" i="44" a="1"/>
  <c r="M87" i="44" s="1"/>
  <c r="M88" i="44" a="1"/>
  <c r="M88" i="44" s="1"/>
  <c r="M89" i="44" a="1"/>
  <c r="M89" i="44" s="1"/>
  <c r="M98" i="44" a="1"/>
  <c r="M98" i="44" s="1"/>
  <c r="M97" i="44" a="1"/>
  <c r="M97" i="44" s="1"/>
  <c r="H60" i="44" a="1"/>
  <c r="H60" i="44" s="1"/>
  <c r="M93" i="44" a="1"/>
  <c r="M93" i="44" s="1"/>
  <c r="I24" i="43"/>
  <c r="H37" i="44" a="1"/>
  <c r="H37" i="44" s="1"/>
  <c r="H45" i="44" a="1"/>
  <c r="H45" i="44" s="1"/>
  <c r="H53" i="44" a="1"/>
  <c r="H53" i="44" s="1"/>
  <c r="H61" i="44" a="1"/>
  <c r="H61" i="44" s="1"/>
  <c r="H46" i="44" a="1"/>
  <c r="H46" i="44" s="1"/>
  <c r="H54" i="44" a="1"/>
  <c r="H54" i="44" s="1"/>
  <c r="H63" i="44" a="1"/>
  <c r="H63" i="44" s="1"/>
  <c r="H62" i="44" a="1"/>
  <c r="H62" i="44" s="1"/>
  <c r="H38" i="44" a="1"/>
  <c r="H38" i="44" s="1"/>
  <c r="H56" i="44" a="1"/>
  <c r="H56" i="44" s="1"/>
  <c r="H47" i="44" a="1"/>
  <c r="H47" i="44" s="1"/>
  <c r="H55" i="44" a="1"/>
  <c r="H55" i="44" s="1"/>
  <c r="H57" i="44" a="1"/>
  <c r="H57" i="44" s="1"/>
  <c r="H64" i="44" a="1"/>
  <c r="H64" i="44" s="1"/>
  <c r="H39" i="44" a="1"/>
  <c r="H39" i="44" s="1"/>
  <c r="H40" i="44" a="1"/>
  <c r="H40" i="44" s="1"/>
  <c r="H48" i="44" a="1"/>
  <c r="H48" i="44" s="1"/>
  <c r="H50" i="44" a="1"/>
  <c r="H50" i="44" s="1"/>
  <c r="H42" i="44" a="1"/>
  <c r="H42" i="44" s="1"/>
  <c r="H59" i="44" a="1"/>
  <c r="H59" i="44" s="1"/>
  <c r="H35" i="44" a="1"/>
  <c r="H35" i="44" s="1"/>
  <c r="M101" i="44" a="1"/>
  <c r="M101" i="44" s="1"/>
  <c r="H52" i="44" a="1"/>
  <c r="H52" i="44" s="1"/>
  <c r="H58" i="44" a="1"/>
  <c r="H58" i="44" s="1"/>
  <c r="D10" i="21"/>
  <c r="M105" i="44" l="1"/>
  <c r="H105" i="44"/>
  <c r="H17" i="43"/>
  <c r="F16" i="43"/>
  <c r="I16" i="43" s="1"/>
  <c r="F15" i="43"/>
  <c r="C9" i="43"/>
  <c r="C8" i="43"/>
  <c r="C87" i="44" l="1" a="1"/>
  <c r="C87" i="44" s="1"/>
  <c r="C104" i="44" a="1"/>
  <c r="C104" i="44" s="1"/>
  <c r="C96" i="44" a="1"/>
  <c r="C96" i="44" s="1"/>
  <c r="C99" i="44" a="1"/>
  <c r="C99" i="44" s="1"/>
  <c r="C90" i="44" a="1"/>
  <c r="C90" i="44" s="1"/>
  <c r="C91" i="44" a="1"/>
  <c r="C91" i="44" s="1"/>
  <c r="C88" i="44" a="1"/>
  <c r="C88" i="44" s="1"/>
  <c r="C97" i="44" a="1"/>
  <c r="C97" i="44" s="1"/>
  <c r="C98" i="44" a="1"/>
  <c r="C98" i="44" s="1"/>
  <c r="C101" i="44" a="1"/>
  <c r="C101" i="44" s="1"/>
  <c r="C94" i="44" a="1"/>
  <c r="C94" i="44" s="1"/>
  <c r="C103" i="44" a="1"/>
  <c r="C103" i="44" s="1"/>
  <c r="C85" i="44" a="1"/>
  <c r="C85" i="44" s="1"/>
  <c r="C15" i="44" a="1"/>
  <c r="C15" i="44" s="1"/>
  <c r="C89" i="44" a="1"/>
  <c r="C89" i="44" s="1"/>
  <c r="C100" i="44" a="1"/>
  <c r="C100" i="44" s="1"/>
  <c r="C93" i="44" a="1"/>
  <c r="C93" i="44" s="1"/>
  <c r="C102" i="44" a="1"/>
  <c r="C102" i="44" s="1"/>
  <c r="C92" i="44" a="1"/>
  <c r="C92" i="44" s="1"/>
  <c r="C19" i="44" a="1"/>
  <c r="C19" i="44" s="1"/>
  <c r="C86" i="44" a="1"/>
  <c r="C86" i="44" s="1"/>
  <c r="C95" i="44" a="1"/>
  <c r="C95" i="44" s="1"/>
  <c r="G17" i="43"/>
  <c r="I15" i="43"/>
  <c r="C61" i="44" s="1" a="1"/>
  <c r="C61" i="44" s="1"/>
  <c r="C7" i="44" l="1" a="1"/>
  <c r="C7" i="44" s="1"/>
  <c r="C18" i="44" a="1"/>
  <c r="C18" i="44" s="1"/>
  <c r="C11" i="44" a="1"/>
  <c r="C11" i="44" s="1"/>
  <c r="C10" i="44" a="1"/>
  <c r="C10" i="44" s="1"/>
  <c r="C17" i="44" a="1"/>
  <c r="C17" i="44" s="1"/>
  <c r="C9" i="44" a="1"/>
  <c r="C9" i="44" s="1"/>
  <c r="C13" i="44" a="1"/>
  <c r="C13" i="44" s="1"/>
  <c r="C16" i="44" a="1"/>
  <c r="C16" i="44" s="1"/>
  <c r="C5" i="44" a="1"/>
  <c r="C5" i="44" s="1"/>
  <c r="C6" i="44" a="1"/>
  <c r="C6" i="44" s="1"/>
  <c r="C8" i="44" a="1"/>
  <c r="C8" i="44" s="1"/>
  <c r="C14" i="44" a="1"/>
  <c r="C14" i="44" s="1"/>
  <c r="C12" i="44" a="1"/>
  <c r="C12" i="44" s="1"/>
  <c r="C31" i="44" a="1"/>
  <c r="C31" i="44" s="1"/>
  <c r="C23" i="44" a="1"/>
  <c r="C23" i="44" s="1"/>
  <c r="C32" i="44" a="1"/>
  <c r="C32" i="44" s="1"/>
  <c r="C27" i="44" a="1"/>
  <c r="C27" i="44" s="1"/>
  <c r="C21" i="44" a="1"/>
  <c r="C21" i="44" s="1"/>
  <c r="C33" i="44" a="1"/>
  <c r="C33" i="44" s="1"/>
  <c r="C25" i="44" a="1"/>
  <c r="C25" i="44" s="1"/>
  <c r="C24" i="44" a="1"/>
  <c r="C24" i="44" s="1"/>
  <c r="C30" i="44" a="1"/>
  <c r="C30" i="44" s="1"/>
  <c r="C28" i="44" a="1"/>
  <c r="C28" i="44" s="1"/>
  <c r="C22" i="44" a="1"/>
  <c r="C22" i="44" s="1"/>
  <c r="C34" i="44" a="1"/>
  <c r="C34" i="44" s="1"/>
  <c r="C26" i="44" a="1"/>
  <c r="C26" i="44" s="1"/>
  <c r="C29" i="44" a="1"/>
  <c r="C29" i="44" s="1"/>
  <c r="C20" i="44" a="1"/>
  <c r="C20" i="44" s="1"/>
  <c r="C39" i="44" a="1"/>
  <c r="C39" i="44" s="1"/>
  <c r="C75" i="44" a="1"/>
  <c r="C75" i="44" s="1"/>
  <c r="C42" i="44" a="1"/>
  <c r="C42" i="44" s="1"/>
  <c r="C46" i="44" a="1"/>
  <c r="C46" i="44" s="1"/>
  <c r="C38" i="44" a="1"/>
  <c r="C38" i="44" s="1"/>
  <c r="C79" i="44" a="1"/>
  <c r="C79" i="44" s="1"/>
  <c r="C36" i="44" a="1"/>
  <c r="C36" i="44" s="1"/>
  <c r="C49" i="44" a="1"/>
  <c r="C49" i="44" s="1"/>
  <c r="C70" i="44" a="1"/>
  <c r="C70" i="44" s="1"/>
  <c r="C35" i="44" a="1"/>
  <c r="C35" i="44" s="1"/>
  <c r="C59" i="44" a="1"/>
  <c r="C59" i="44" s="1"/>
  <c r="C40" i="44" a="1"/>
  <c r="C40" i="44" s="1"/>
  <c r="C51" i="44" a="1"/>
  <c r="C51" i="44" s="1"/>
  <c r="C82" i="44" a="1"/>
  <c r="C82" i="44" s="1"/>
  <c r="C80" i="44" a="1"/>
  <c r="C80" i="44" s="1"/>
  <c r="C41" i="44" a="1"/>
  <c r="C41" i="44" s="1"/>
  <c r="C72" i="44" a="1"/>
  <c r="C72" i="44" s="1"/>
  <c r="C77" i="44" a="1"/>
  <c r="C77" i="44" s="1"/>
  <c r="C54" i="44" a="1"/>
  <c r="C54" i="44" s="1"/>
  <c r="C44" i="44" a="1"/>
  <c r="C44" i="44" s="1"/>
  <c r="C60" i="44" a="1"/>
  <c r="C60" i="44" s="1"/>
  <c r="C74" i="44" a="1"/>
  <c r="C74" i="44" s="1"/>
  <c r="C43" i="44" a="1"/>
  <c r="C43" i="44" s="1"/>
  <c r="C68" i="44" a="1"/>
  <c r="C68" i="44" s="1"/>
  <c r="C37" i="44" a="1"/>
  <c r="C37" i="44" s="1"/>
  <c r="C56" i="44" a="1"/>
  <c r="C56" i="44" s="1"/>
  <c r="C83" i="44" a="1"/>
  <c r="C83" i="44" s="1"/>
  <c r="C81" i="44" a="1"/>
  <c r="C81" i="44" s="1"/>
  <c r="C50" i="44" a="1"/>
  <c r="C50" i="44" s="1"/>
  <c r="C64" i="44" a="1"/>
  <c r="C64" i="44" s="1"/>
  <c r="C63" i="44" a="1"/>
  <c r="C63" i="44" s="1"/>
  <c r="C48" i="44" a="1"/>
  <c r="C48" i="44" s="1"/>
  <c r="C52" i="44" a="1"/>
  <c r="C52" i="44" s="1"/>
  <c r="C65" i="44" a="1"/>
  <c r="C65" i="44" s="1"/>
  <c r="C71" i="44" a="1"/>
  <c r="C71" i="44" s="1"/>
  <c r="C76" i="44" a="1"/>
  <c r="C76" i="44" s="1"/>
  <c r="C53" i="44" a="1"/>
  <c r="C53" i="44" s="1"/>
  <c r="C84" i="44" a="1"/>
  <c r="C84" i="44" s="1"/>
  <c r="C69" i="44" a="1"/>
  <c r="C69" i="44" s="1"/>
  <c r="C62" i="44" a="1"/>
  <c r="C62" i="44" s="1"/>
  <c r="C67" i="44" a="1"/>
  <c r="C67" i="44" s="1"/>
  <c r="C45" i="44" a="1"/>
  <c r="C45" i="44" s="1"/>
  <c r="C78" i="44" a="1"/>
  <c r="C78" i="44" s="1"/>
  <c r="C66" i="44" a="1"/>
  <c r="C66" i="44" s="1"/>
  <c r="C55" i="44" a="1"/>
  <c r="C55" i="44" s="1"/>
  <c r="C58" i="44" a="1"/>
  <c r="C58" i="44" s="1"/>
  <c r="C47" i="44" a="1"/>
  <c r="C47" i="44" s="1"/>
  <c r="C57" i="44" a="1"/>
  <c r="C57" i="44" s="1"/>
  <c r="C73" i="44" a="1"/>
  <c r="C73" i="44" s="1"/>
  <c r="I17" i="43"/>
  <c r="C105" i="44" l="1"/>
  <c r="C54" i="36" l="1"/>
  <c r="C31" i="36"/>
  <c r="C8" i="36"/>
  <c r="C54" i="24"/>
  <c r="C31" i="24"/>
  <c r="C8" i="24"/>
  <c r="C54" i="31"/>
  <c r="C31" i="31"/>
  <c r="C8" i="31"/>
  <c r="D14" i="42"/>
  <c r="D12" i="42"/>
  <c r="D10" i="42"/>
  <c r="D8" i="42"/>
  <c r="D6" i="31" l="1"/>
  <c r="D6" i="36"/>
  <c r="M10" i="31" l="1"/>
  <c r="C1" i="42"/>
  <c r="C1" i="36"/>
  <c r="C1" i="31"/>
  <c r="M11" i="31" l="1"/>
  <c r="M12" i="31"/>
  <c r="M13" i="31"/>
  <c r="M14" i="31"/>
  <c r="M15" i="31"/>
  <c r="M16" i="31"/>
  <c r="M17" i="31"/>
  <c r="M18" i="31"/>
  <c r="M19" i="31"/>
  <c r="M20" i="31"/>
  <c r="M21" i="31"/>
  <c r="M22" i="31"/>
  <c r="M23" i="31"/>
  <c r="M24" i="31"/>
  <c r="M25" i="31"/>
  <c r="M26" i="31"/>
  <c r="M27" i="31"/>
  <c r="M28" i="31"/>
  <c r="M29" i="31"/>
  <c r="H5" i="36"/>
  <c r="G60" i="21"/>
  <c r="F60" i="21" s="1"/>
  <c r="G61" i="21"/>
  <c r="F61" i="21" s="1"/>
  <c r="G62" i="21"/>
  <c r="G63" i="21"/>
  <c r="F63" i="21" s="1"/>
  <c r="G64" i="21"/>
  <c r="F64" i="21" s="1"/>
  <c r="G33" i="21"/>
  <c r="G34" i="21"/>
  <c r="F34" i="21" s="1"/>
  <c r="G35" i="21"/>
  <c r="F35" i="21" s="1"/>
  <c r="G36" i="21"/>
  <c r="F36" i="21" s="1"/>
  <c r="G37" i="21"/>
  <c r="F37" i="21" s="1"/>
  <c r="G38" i="21"/>
  <c r="F38" i="21" s="1"/>
  <c r="G39" i="21"/>
  <c r="F39" i="21" s="1"/>
  <c r="G40" i="21"/>
  <c r="G41" i="21"/>
  <c r="F41" i="21" s="1"/>
  <c r="G42" i="21"/>
  <c r="F42" i="21" s="1"/>
  <c r="G43" i="21"/>
  <c r="F43" i="21" s="1"/>
  <c r="G44" i="21"/>
  <c r="F44" i="21" s="1"/>
  <c r="G45" i="21"/>
  <c r="F45" i="21" s="1"/>
  <c r="G46" i="21"/>
  <c r="F46" i="21" s="1"/>
  <c r="G47" i="21"/>
  <c r="F47" i="21" s="1"/>
  <c r="G14" i="21"/>
  <c r="G15" i="21"/>
  <c r="G16" i="21"/>
  <c r="F16" i="21" s="1"/>
  <c r="G17" i="21"/>
  <c r="F17" i="21" s="1"/>
  <c r="G18" i="21"/>
  <c r="F18" i="21" s="1"/>
  <c r="G19" i="21"/>
  <c r="F19" i="21" s="1"/>
  <c r="G20" i="21"/>
  <c r="F20" i="21" s="1"/>
  <c r="G21" i="21"/>
  <c r="F21" i="21" s="1"/>
  <c r="C57" i="36"/>
  <c r="D57" i="36"/>
  <c r="E57" i="36"/>
  <c r="F57" i="36"/>
  <c r="C58" i="36"/>
  <c r="D58" i="36"/>
  <c r="E58" i="36"/>
  <c r="F58" i="36"/>
  <c r="C59" i="36"/>
  <c r="D59" i="36"/>
  <c r="E59" i="36"/>
  <c r="F59" i="36"/>
  <c r="C60" i="36"/>
  <c r="D60" i="36"/>
  <c r="E60" i="36"/>
  <c r="F60" i="36"/>
  <c r="C61" i="36"/>
  <c r="D61" i="36"/>
  <c r="E61" i="36"/>
  <c r="F61" i="36"/>
  <c r="C62" i="36"/>
  <c r="D62" i="36"/>
  <c r="E62" i="36"/>
  <c r="F62" i="36"/>
  <c r="C63" i="36"/>
  <c r="D63" i="36"/>
  <c r="E63" i="36"/>
  <c r="F63" i="36"/>
  <c r="C64" i="36"/>
  <c r="D64" i="36"/>
  <c r="E64" i="36"/>
  <c r="F64" i="36"/>
  <c r="C65" i="36"/>
  <c r="D65" i="36"/>
  <c r="E65" i="36"/>
  <c r="F65" i="36"/>
  <c r="C66" i="36"/>
  <c r="D66" i="36"/>
  <c r="E66" i="36"/>
  <c r="F66" i="36"/>
  <c r="C67" i="36"/>
  <c r="D67" i="36"/>
  <c r="E67" i="36"/>
  <c r="F67" i="36"/>
  <c r="C68" i="36"/>
  <c r="D68" i="36"/>
  <c r="E68" i="36"/>
  <c r="F68" i="36"/>
  <c r="C69" i="36"/>
  <c r="D69" i="36"/>
  <c r="E69" i="36"/>
  <c r="F69" i="36"/>
  <c r="C70" i="36"/>
  <c r="D70" i="36"/>
  <c r="E70" i="36"/>
  <c r="F70" i="36"/>
  <c r="C71" i="36"/>
  <c r="D71" i="36"/>
  <c r="E71" i="36"/>
  <c r="F71" i="36"/>
  <c r="C72" i="36"/>
  <c r="D72" i="36"/>
  <c r="E72" i="36"/>
  <c r="F72" i="36"/>
  <c r="C73" i="36"/>
  <c r="D73" i="36"/>
  <c r="E73" i="36"/>
  <c r="F73" i="36"/>
  <c r="C74" i="36"/>
  <c r="D74" i="36"/>
  <c r="E74" i="36"/>
  <c r="F74" i="36"/>
  <c r="C75" i="36"/>
  <c r="D75" i="36"/>
  <c r="E75" i="36"/>
  <c r="F75" i="36"/>
  <c r="D56" i="36"/>
  <c r="E56" i="36"/>
  <c r="F56" i="36"/>
  <c r="C56" i="36"/>
  <c r="C38" i="36"/>
  <c r="D38" i="36"/>
  <c r="E38" i="36"/>
  <c r="F38" i="36"/>
  <c r="C39" i="36"/>
  <c r="D39" i="36"/>
  <c r="E39" i="36"/>
  <c r="F39" i="36"/>
  <c r="C40" i="36"/>
  <c r="D40" i="36"/>
  <c r="E40" i="36"/>
  <c r="F40" i="36"/>
  <c r="C41" i="36"/>
  <c r="D41" i="36"/>
  <c r="E41" i="36"/>
  <c r="F41" i="36"/>
  <c r="C42" i="36"/>
  <c r="D42" i="36"/>
  <c r="E42" i="36"/>
  <c r="F42" i="36"/>
  <c r="C43" i="36"/>
  <c r="D43" i="36"/>
  <c r="E43" i="36"/>
  <c r="F43" i="36"/>
  <c r="C44" i="36"/>
  <c r="D44" i="36"/>
  <c r="E44" i="36"/>
  <c r="F44" i="36"/>
  <c r="C45" i="36"/>
  <c r="D45" i="36"/>
  <c r="E45" i="36"/>
  <c r="F45" i="36"/>
  <c r="C46" i="36"/>
  <c r="D46" i="36"/>
  <c r="E46" i="36"/>
  <c r="F46" i="36"/>
  <c r="C47" i="36"/>
  <c r="D47" i="36"/>
  <c r="E47" i="36"/>
  <c r="F47" i="36"/>
  <c r="C48" i="36"/>
  <c r="D48" i="36"/>
  <c r="E48" i="36"/>
  <c r="F48" i="36"/>
  <c r="C49" i="36"/>
  <c r="D49" i="36"/>
  <c r="E49" i="36"/>
  <c r="F49" i="36"/>
  <c r="C50" i="36"/>
  <c r="D50" i="36"/>
  <c r="E50" i="36"/>
  <c r="F50" i="36"/>
  <c r="C51" i="36"/>
  <c r="D51" i="36"/>
  <c r="E51" i="36"/>
  <c r="F51" i="36"/>
  <c r="C52" i="36"/>
  <c r="D52" i="36"/>
  <c r="E52" i="36"/>
  <c r="F52" i="36"/>
  <c r="C15" i="36"/>
  <c r="D15" i="36"/>
  <c r="E15" i="36"/>
  <c r="F15" i="36"/>
  <c r="C16" i="36"/>
  <c r="D16" i="36"/>
  <c r="E16" i="36"/>
  <c r="F16" i="36"/>
  <c r="C17" i="36"/>
  <c r="D17" i="36"/>
  <c r="E17" i="36"/>
  <c r="F17" i="36"/>
  <c r="C18" i="36"/>
  <c r="D18" i="36"/>
  <c r="E18" i="36"/>
  <c r="F18" i="36"/>
  <c r="C19" i="36"/>
  <c r="D19" i="36"/>
  <c r="E19" i="36"/>
  <c r="F19" i="36"/>
  <c r="C20" i="36"/>
  <c r="D20" i="36"/>
  <c r="E20" i="36"/>
  <c r="F20" i="36"/>
  <c r="C21" i="36"/>
  <c r="D21" i="36"/>
  <c r="E21" i="36"/>
  <c r="F21" i="36"/>
  <c r="C22" i="36"/>
  <c r="D22" i="36"/>
  <c r="E22" i="36"/>
  <c r="F22" i="36"/>
  <c r="C23" i="36"/>
  <c r="D23" i="36"/>
  <c r="E23" i="36"/>
  <c r="F23" i="36"/>
  <c r="C24" i="36"/>
  <c r="D24" i="36"/>
  <c r="E24" i="36"/>
  <c r="F24" i="36"/>
  <c r="C25" i="36"/>
  <c r="D25" i="36"/>
  <c r="E25" i="36"/>
  <c r="F25" i="36"/>
  <c r="C26" i="36"/>
  <c r="D26" i="36"/>
  <c r="E26" i="36"/>
  <c r="F26" i="36"/>
  <c r="C27" i="36"/>
  <c r="D27" i="36"/>
  <c r="E27" i="36"/>
  <c r="F27" i="36"/>
  <c r="C28" i="36"/>
  <c r="D28" i="36"/>
  <c r="E28" i="36"/>
  <c r="F28" i="36"/>
  <c r="C29" i="36"/>
  <c r="D29" i="36"/>
  <c r="E29" i="36"/>
  <c r="F29" i="36"/>
  <c r="M59" i="31"/>
  <c r="C61" i="31"/>
  <c r="D61" i="31"/>
  <c r="E61" i="31"/>
  <c r="F61" i="31"/>
  <c r="C62" i="31"/>
  <c r="D62" i="31"/>
  <c r="E62" i="31"/>
  <c r="F62" i="31"/>
  <c r="C63" i="31"/>
  <c r="D63" i="31"/>
  <c r="E63" i="31"/>
  <c r="F63" i="31"/>
  <c r="C64" i="31"/>
  <c r="D64" i="31"/>
  <c r="E64" i="31"/>
  <c r="F64" i="31"/>
  <c r="C65" i="31"/>
  <c r="D65" i="31"/>
  <c r="E65" i="31"/>
  <c r="F65" i="31"/>
  <c r="C66" i="31"/>
  <c r="D66" i="31"/>
  <c r="E66" i="31"/>
  <c r="F66" i="31"/>
  <c r="C67" i="31"/>
  <c r="D67" i="31"/>
  <c r="E67" i="31"/>
  <c r="F67" i="31"/>
  <c r="C68" i="31"/>
  <c r="D68" i="31"/>
  <c r="E68" i="31"/>
  <c r="F68" i="31"/>
  <c r="C69" i="31"/>
  <c r="D69" i="31"/>
  <c r="E69" i="31"/>
  <c r="F69" i="31"/>
  <c r="C70" i="31"/>
  <c r="D70" i="31"/>
  <c r="E70" i="31"/>
  <c r="F70" i="31"/>
  <c r="C71" i="31"/>
  <c r="D71" i="31"/>
  <c r="E71" i="31"/>
  <c r="F71" i="31"/>
  <c r="C72" i="31"/>
  <c r="D72" i="31"/>
  <c r="E72" i="31"/>
  <c r="F72" i="31"/>
  <c r="C73" i="31"/>
  <c r="D73" i="31"/>
  <c r="E73" i="31"/>
  <c r="F73" i="31"/>
  <c r="C74" i="31"/>
  <c r="D74" i="31"/>
  <c r="E74" i="31"/>
  <c r="F74" i="31"/>
  <c r="C75" i="31"/>
  <c r="D75" i="31"/>
  <c r="E75" i="31"/>
  <c r="F75" i="31"/>
  <c r="M75" i="31"/>
  <c r="M74" i="31"/>
  <c r="M73" i="31"/>
  <c r="M72" i="31"/>
  <c r="M71" i="31"/>
  <c r="M70" i="31"/>
  <c r="M69" i="31"/>
  <c r="M68" i="31"/>
  <c r="M67" i="31"/>
  <c r="M66" i="31"/>
  <c r="M65" i="31"/>
  <c r="M64" i="31"/>
  <c r="M63" i="31"/>
  <c r="M62" i="31"/>
  <c r="M61" i="31"/>
  <c r="M60" i="31"/>
  <c r="M58" i="31"/>
  <c r="M57" i="31"/>
  <c r="M56" i="31"/>
  <c r="M52" i="31"/>
  <c r="M51" i="31"/>
  <c r="M50" i="31"/>
  <c r="M49" i="31"/>
  <c r="M48" i="31"/>
  <c r="M47" i="31"/>
  <c r="M46" i="31"/>
  <c r="M45" i="31"/>
  <c r="M44" i="31"/>
  <c r="M43" i="31"/>
  <c r="M42" i="31"/>
  <c r="M41" i="31"/>
  <c r="M40" i="31"/>
  <c r="M39" i="31"/>
  <c r="M38" i="31"/>
  <c r="M37" i="31"/>
  <c r="M36" i="31"/>
  <c r="M35" i="31"/>
  <c r="M34" i="31"/>
  <c r="M33" i="31"/>
  <c r="C38" i="31"/>
  <c r="D38" i="31"/>
  <c r="E38" i="31"/>
  <c r="F38" i="31"/>
  <c r="C39" i="31"/>
  <c r="D39" i="31"/>
  <c r="E39" i="31"/>
  <c r="F39" i="31"/>
  <c r="C40" i="31"/>
  <c r="D40" i="31"/>
  <c r="E40" i="31"/>
  <c r="F40" i="31"/>
  <c r="C41" i="31"/>
  <c r="D41" i="31"/>
  <c r="E41" i="31"/>
  <c r="F41" i="31"/>
  <c r="C42" i="31"/>
  <c r="D42" i="31"/>
  <c r="E42" i="31"/>
  <c r="F42" i="31"/>
  <c r="C43" i="31"/>
  <c r="D43" i="31"/>
  <c r="E43" i="31"/>
  <c r="F43" i="31"/>
  <c r="C44" i="31"/>
  <c r="D44" i="31"/>
  <c r="E44" i="31"/>
  <c r="F44" i="31"/>
  <c r="C45" i="31"/>
  <c r="D45" i="31"/>
  <c r="E45" i="31"/>
  <c r="F45" i="31"/>
  <c r="C46" i="31"/>
  <c r="D46" i="31"/>
  <c r="E46" i="31"/>
  <c r="F46" i="31"/>
  <c r="C47" i="31"/>
  <c r="D47" i="31"/>
  <c r="E47" i="31"/>
  <c r="F47" i="31"/>
  <c r="C48" i="31"/>
  <c r="D48" i="31"/>
  <c r="E48" i="31"/>
  <c r="F48" i="31"/>
  <c r="C49" i="31"/>
  <c r="D49" i="31"/>
  <c r="E49" i="31"/>
  <c r="F49" i="31"/>
  <c r="C50" i="31"/>
  <c r="D50" i="31"/>
  <c r="E50" i="31"/>
  <c r="F50" i="31"/>
  <c r="C51" i="31"/>
  <c r="D51" i="31"/>
  <c r="E51" i="31"/>
  <c r="F51" i="31"/>
  <c r="C52" i="31"/>
  <c r="D52" i="31"/>
  <c r="E52" i="31"/>
  <c r="F52" i="31"/>
  <c r="D14" i="31"/>
  <c r="E14" i="31"/>
  <c r="F14" i="31"/>
  <c r="D15" i="31"/>
  <c r="E15" i="31"/>
  <c r="F15" i="31"/>
  <c r="D16" i="31"/>
  <c r="E16" i="31"/>
  <c r="F16" i="31"/>
  <c r="D17" i="31"/>
  <c r="E17" i="31"/>
  <c r="F17" i="31"/>
  <c r="D18" i="31"/>
  <c r="E18" i="31"/>
  <c r="F18" i="31"/>
  <c r="D19" i="31"/>
  <c r="E19" i="31"/>
  <c r="F19" i="31"/>
  <c r="D20" i="31"/>
  <c r="E20" i="31"/>
  <c r="F20" i="31"/>
  <c r="D21" i="31"/>
  <c r="E21" i="31"/>
  <c r="F21" i="31"/>
  <c r="D22" i="31"/>
  <c r="E22" i="31"/>
  <c r="F22" i="31"/>
  <c r="D23" i="31"/>
  <c r="E23" i="31"/>
  <c r="F23" i="31"/>
  <c r="D24" i="31"/>
  <c r="E24" i="31"/>
  <c r="F24" i="31"/>
  <c r="D25" i="31"/>
  <c r="E25" i="31"/>
  <c r="F25" i="31"/>
  <c r="D26" i="31"/>
  <c r="E26" i="31"/>
  <c r="F26" i="31"/>
  <c r="D27" i="31"/>
  <c r="E27" i="31"/>
  <c r="F27" i="31"/>
  <c r="D28" i="31"/>
  <c r="E28" i="31"/>
  <c r="F28" i="31"/>
  <c r="D29" i="31"/>
  <c r="E29" i="31"/>
  <c r="F29" i="31"/>
  <c r="C15" i="31"/>
  <c r="C16" i="31"/>
  <c r="C17" i="31"/>
  <c r="C18" i="31"/>
  <c r="C19" i="31"/>
  <c r="C20" i="31"/>
  <c r="C21" i="31"/>
  <c r="C22" i="31"/>
  <c r="C23" i="31"/>
  <c r="C24" i="31"/>
  <c r="C25" i="31"/>
  <c r="C26" i="31"/>
  <c r="C27" i="31"/>
  <c r="C28" i="31"/>
  <c r="C29" i="31"/>
  <c r="F69" i="21" l="1"/>
  <c r="F52" i="21"/>
  <c r="G26" i="21"/>
  <c r="F59" i="21"/>
  <c r="F33" i="21"/>
  <c r="F14" i="21"/>
  <c r="G66" i="36"/>
  <c r="I66" i="36" s="1"/>
  <c r="G64" i="36"/>
  <c r="G62" i="36"/>
  <c r="G69" i="36"/>
  <c r="G45" i="36"/>
  <c r="I45" i="36" s="1"/>
  <c r="G70" i="36"/>
  <c r="I70" i="36" s="1"/>
  <c r="G48" i="21"/>
  <c r="G65" i="21"/>
  <c r="F62" i="21"/>
  <c r="F40" i="21"/>
  <c r="G22" i="21"/>
  <c r="F15" i="21"/>
  <c r="G51" i="36"/>
  <c r="G43" i="36"/>
  <c r="G41" i="36"/>
  <c r="I41" i="36" s="1"/>
  <c r="G39" i="36"/>
  <c r="I39" i="36" s="1"/>
  <c r="G42" i="36"/>
  <c r="I42" i="36" s="1"/>
  <c r="G44" i="36"/>
  <c r="I44" i="36" s="1"/>
  <c r="G63" i="36"/>
  <c r="I63" i="36" s="1"/>
  <c r="G61" i="36"/>
  <c r="G59" i="36"/>
  <c r="I59" i="36" s="1"/>
  <c r="G57" i="36"/>
  <c r="I57" i="36" s="1"/>
  <c r="G40" i="36"/>
  <c r="I40" i="36" s="1"/>
  <c r="G71" i="36"/>
  <c r="I71" i="36" s="1"/>
  <c r="G74" i="36"/>
  <c r="I74" i="36" s="1"/>
  <c r="G72" i="36"/>
  <c r="G60" i="36"/>
  <c r="I60" i="36" s="1"/>
  <c r="G67" i="36"/>
  <c r="I67" i="36" s="1"/>
  <c r="G65" i="36"/>
  <c r="I65" i="36" s="1"/>
  <c r="G58" i="36"/>
  <c r="I58" i="36" s="1"/>
  <c r="G75" i="36"/>
  <c r="I75" i="36" s="1"/>
  <c r="G73" i="36"/>
  <c r="I73" i="36" s="1"/>
  <c r="G68" i="36"/>
  <c r="I68" i="36" s="1"/>
  <c r="G49" i="36"/>
  <c r="I49" i="36" s="1"/>
  <c r="G47" i="36"/>
  <c r="I47" i="36" s="1"/>
  <c r="G52" i="36"/>
  <c r="I52" i="36" s="1"/>
  <c r="G50" i="36"/>
  <c r="I50" i="36" s="1"/>
  <c r="G48" i="36"/>
  <c r="I48" i="36" s="1"/>
  <c r="G46" i="36"/>
  <c r="G38" i="36"/>
  <c r="H45" i="36" l="1"/>
  <c r="F65" i="21"/>
  <c r="G67" i="21" s="1"/>
  <c r="H67" i="21" s="1"/>
  <c r="I18" i="44"/>
  <c r="J18" i="44" s="1"/>
  <c r="I32" i="44"/>
  <c r="J32" i="44" s="1"/>
  <c r="I46" i="44"/>
  <c r="J46" i="44" s="1"/>
  <c r="I60" i="44"/>
  <c r="J60" i="44" s="1"/>
  <c r="I74" i="44"/>
  <c r="J74" i="44" s="1"/>
  <c r="I88" i="44"/>
  <c r="J88" i="44" s="1"/>
  <c r="I102" i="44"/>
  <c r="J102" i="44" s="1"/>
  <c r="I20" i="44"/>
  <c r="J20" i="44" s="1"/>
  <c r="I62" i="44"/>
  <c r="J62" i="44" s="1"/>
  <c r="I90" i="44"/>
  <c r="J90" i="44" s="1"/>
  <c r="I64" i="44"/>
  <c r="J64" i="44" s="1"/>
  <c r="I42" i="44"/>
  <c r="J42" i="44" s="1"/>
  <c r="I15" i="44"/>
  <c r="J15" i="44" s="1"/>
  <c r="I99" i="44"/>
  <c r="J99" i="44" s="1"/>
  <c r="I58" i="44"/>
  <c r="J58" i="44" s="1"/>
  <c r="I73" i="44"/>
  <c r="J73" i="44" s="1"/>
  <c r="I19" i="44"/>
  <c r="J19" i="44" s="1"/>
  <c r="I33" i="44"/>
  <c r="J33" i="44" s="1"/>
  <c r="I47" i="44"/>
  <c r="J47" i="44" s="1"/>
  <c r="I61" i="44"/>
  <c r="J61" i="44" s="1"/>
  <c r="I75" i="44"/>
  <c r="J75" i="44" s="1"/>
  <c r="I89" i="44"/>
  <c r="J89" i="44" s="1"/>
  <c r="I103" i="44"/>
  <c r="J103" i="44" s="1"/>
  <c r="I34" i="44"/>
  <c r="J34" i="44" s="1"/>
  <c r="I48" i="44"/>
  <c r="J48" i="44" s="1"/>
  <c r="I76" i="44"/>
  <c r="J76" i="44" s="1"/>
  <c r="I104" i="44"/>
  <c r="J104" i="44" s="1"/>
  <c r="I78" i="44"/>
  <c r="J78" i="44" s="1"/>
  <c r="I56" i="44"/>
  <c r="J56" i="44" s="1"/>
  <c r="I29" i="44"/>
  <c r="J29" i="44" s="1"/>
  <c r="I30" i="44"/>
  <c r="J30" i="44" s="1"/>
  <c r="I72" i="44"/>
  <c r="J72" i="44" s="1"/>
  <c r="I59" i="44"/>
  <c r="J59" i="44" s="1"/>
  <c r="I6" i="44"/>
  <c r="J6" i="44" s="1"/>
  <c r="I7" i="44"/>
  <c r="J7" i="44" s="1"/>
  <c r="I21" i="44"/>
  <c r="J21" i="44" s="1"/>
  <c r="I35" i="44"/>
  <c r="J35" i="44" s="1"/>
  <c r="I49" i="44"/>
  <c r="J49" i="44" s="1"/>
  <c r="I63" i="44"/>
  <c r="J63" i="44" s="1"/>
  <c r="I77" i="44"/>
  <c r="J77" i="44" s="1"/>
  <c r="I91" i="44"/>
  <c r="J91" i="44" s="1"/>
  <c r="I5" i="44"/>
  <c r="J5" i="44" s="1"/>
  <c r="I8" i="44"/>
  <c r="J8" i="44" s="1"/>
  <c r="I22" i="44"/>
  <c r="J22" i="44" s="1"/>
  <c r="I36" i="44"/>
  <c r="J36" i="44" s="1"/>
  <c r="I50" i="44"/>
  <c r="J50" i="44" s="1"/>
  <c r="I92" i="44"/>
  <c r="J92" i="44" s="1"/>
  <c r="I98" i="44"/>
  <c r="J98" i="44" s="1"/>
  <c r="I71" i="44"/>
  <c r="J71" i="44" s="1"/>
  <c r="I44" i="44"/>
  <c r="J44" i="44" s="1"/>
  <c r="I100" i="44"/>
  <c r="J100" i="44" s="1"/>
  <c r="I31" i="44"/>
  <c r="J31" i="44" s="1"/>
  <c r="I101" i="44"/>
  <c r="J101" i="44" s="1"/>
  <c r="I9" i="44"/>
  <c r="J9" i="44" s="1"/>
  <c r="I23" i="44"/>
  <c r="J23" i="44" s="1"/>
  <c r="I37" i="44"/>
  <c r="J37" i="44" s="1"/>
  <c r="I51" i="44"/>
  <c r="J51" i="44" s="1"/>
  <c r="I65" i="44"/>
  <c r="J65" i="44" s="1"/>
  <c r="I79" i="44"/>
  <c r="J79" i="44" s="1"/>
  <c r="I93" i="44"/>
  <c r="J93" i="44" s="1"/>
  <c r="I11" i="44"/>
  <c r="J11" i="44" s="1"/>
  <c r="I39" i="44"/>
  <c r="J39" i="44" s="1"/>
  <c r="I67" i="44"/>
  <c r="J67" i="44" s="1"/>
  <c r="I95" i="44"/>
  <c r="J95" i="44" s="1"/>
  <c r="I97" i="44"/>
  <c r="J97" i="44" s="1"/>
  <c r="I70" i="44"/>
  <c r="J70" i="44" s="1"/>
  <c r="I43" i="44"/>
  <c r="J43" i="44" s="1"/>
  <c r="I85" i="44"/>
  <c r="J85" i="44" s="1"/>
  <c r="I10" i="44"/>
  <c r="J10" i="44" s="1"/>
  <c r="I24" i="44"/>
  <c r="J24" i="44" s="1"/>
  <c r="I38" i="44"/>
  <c r="J38" i="44" s="1"/>
  <c r="I52" i="44"/>
  <c r="J52" i="44" s="1"/>
  <c r="I66" i="44"/>
  <c r="J66" i="44" s="1"/>
  <c r="I80" i="44"/>
  <c r="J80" i="44" s="1"/>
  <c r="I94" i="44"/>
  <c r="J94" i="44" s="1"/>
  <c r="I25" i="44"/>
  <c r="J25" i="44" s="1"/>
  <c r="I53" i="44"/>
  <c r="J53" i="44" s="1"/>
  <c r="I81" i="44"/>
  <c r="J81" i="44" s="1"/>
  <c r="I69" i="44"/>
  <c r="J69" i="44" s="1"/>
  <c r="I28" i="44"/>
  <c r="J28" i="44" s="1"/>
  <c r="I84" i="44"/>
  <c r="J84" i="44" s="1"/>
  <c r="I57" i="44"/>
  <c r="J57" i="44" s="1"/>
  <c r="I16" i="44"/>
  <c r="J16" i="44" s="1"/>
  <c r="I86" i="44"/>
  <c r="J86" i="44" s="1"/>
  <c r="I17" i="44"/>
  <c r="J17" i="44" s="1"/>
  <c r="I45" i="44"/>
  <c r="J45" i="44" s="1"/>
  <c r="I12" i="44"/>
  <c r="J12" i="44" s="1"/>
  <c r="I26" i="44"/>
  <c r="J26" i="44" s="1"/>
  <c r="I40" i="44"/>
  <c r="J40" i="44" s="1"/>
  <c r="I54" i="44"/>
  <c r="J54" i="44" s="1"/>
  <c r="I68" i="44"/>
  <c r="J68" i="44" s="1"/>
  <c r="I82" i="44"/>
  <c r="J82" i="44" s="1"/>
  <c r="I96" i="44"/>
  <c r="J96" i="44" s="1"/>
  <c r="I13" i="44"/>
  <c r="J13" i="44" s="1"/>
  <c r="I27" i="44"/>
  <c r="J27" i="44" s="1"/>
  <c r="I41" i="44"/>
  <c r="J41" i="44" s="1"/>
  <c r="I55" i="44"/>
  <c r="J55" i="44" s="1"/>
  <c r="I83" i="44"/>
  <c r="J83" i="44" s="1"/>
  <c r="I14" i="44"/>
  <c r="J14" i="44" s="1"/>
  <c r="I87" i="44"/>
  <c r="J87" i="44" s="1"/>
  <c r="N12" i="44"/>
  <c r="O12" i="44" s="1"/>
  <c r="N26" i="44"/>
  <c r="O26" i="44" s="1"/>
  <c r="N40" i="44"/>
  <c r="O40" i="44" s="1"/>
  <c r="N54" i="44"/>
  <c r="O54" i="44" s="1"/>
  <c r="N68" i="44"/>
  <c r="O68" i="44" s="1"/>
  <c r="N82" i="44"/>
  <c r="O82" i="44" s="1"/>
  <c r="N96" i="44"/>
  <c r="O96" i="44" s="1"/>
  <c r="N29" i="44"/>
  <c r="O29" i="44" s="1"/>
  <c r="N85" i="44"/>
  <c r="O85" i="44" s="1"/>
  <c r="N44" i="44"/>
  <c r="O44" i="44" s="1"/>
  <c r="N72" i="44"/>
  <c r="O72" i="44" s="1"/>
  <c r="N31" i="44"/>
  <c r="O31" i="44" s="1"/>
  <c r="N73" i="44"/>
  <c r="O73" i="44" s="1"/>
  <c r="N101" i="44"/>
  <c r="O101" i="44" s="1"/>
  <c r="N46" i="44"/>
  <c r="O46" i="44" s="1"/>
  <c r="N88" i="44"/>
  <c r="O88" i="44" s="1"/>
  <c r="N33" i="44"/>
  <c r="O33" i="44" s="1"/>
  <c r="N75" i="44"/>
  <c r="O75" i="44" s="1"/>
  <c r="N6" i="44"/>
  <c r="O6" i="44" s="1"/>
  <c r="N48" i="44"/>
  <c r="O48" i="44" s="1"/>
  <c r="N104" i="44"/>
  <c r="O104" i="44" s="1"/>
  <c r="N35" i="44"/>
  <c r="O35" i="44" s="1"/>
  <c r="N77" i="44"/>
  <c r="O77" i="44" s="1"/>
  <c r="N5" i="44"/>
  <c r="O5" i="44" s="1"/>
  <c r="N8" i="44"/>
  <c r="O8" i="44" s="1"/>
  <c r="N50" i="44"/>
  <c r="O50" i="44" s="1"/>
  <c r="N92" i="44"/>
  <c r="O92" i="44" s="1"/>
  <c r="N23" i="44"/>
  <c r="O23" i="44" s="1"/>
  <c r="N37" i="44"/>
  <c r="O37" i="44" s="1"/>
  <c r="N79" i="44"/>
  <c r="O79" i="44" s="1"/>
  <c r="N10" i="44"/>
  <c r="O10" i="44" s="1"/>
  <c r="N66" i="44"/>
  <c r="O66" i="44" s="1"/>
  <c r="N11" i="44"/>
  <c r="O11" i="44" s="1"/>
  <c r="N53" i="44"/>
  <c r="O53" i="44" s="1"/>
  <c r="N13" i="44"/>
  <c r="O13" i="44" s="1"/>
  <c r="N27" i="44"/>
  <c r="O27" i="44" s="1"/>
  <c r="N41" i="44"/>
  <c r="O41" i="44" s="1"/>
  <c r="N55" i="44"/>
  <c r="O55" i="44" s="1"/>
  <c r="N69" i="44"/>
  <c r="O69" i="44" s="1"/>
  <c r="N83" i="44"/>
  <c r="O83" i="44" s="1"/>
  <c r="N97" i="44"/>
  <c r="O97" i="44" s="1"/>
  <c r="N43" i="44"/>
  <c r="O43" i="44" s="1"/>
  <c r="N71" i="44"/>
  <c r="O71" i="44" s="1"/>
  <c r="N16" i="44"/>
  <c r="O16" i="44" s="1"/>
  <c r="N58" i="44"/>
  <c r="O58" i="44" s="1"/>
  <c r="N100" i="44"/>
  <c r="O100" i="44" s="1"/>
  <c r="N45" i="44"/>
  <c r="O45" i="44" s="1"/>
  <c r="N87" i="44"/>
  <c r="O87" i="44" s="1"/>
  <c r="N32" i="44"/>
  <c r="O32" i="44" s="1"/>
  <c r="N60" i="44"/>
  <c r="O60" i="44" s="1"/>
  <c r="N102" i="44"/>
  <c r="O102" i="44" s="1"/>
  <c r="N61" i="44"/>
  <c r="O61" i="44" s="1"/>
  <c r="N103" i="44"/>
  <c r="O103" i="44" s="1"/>
  <c r="N34" i="44"/>
  <c r="O34" i="44" s="1"/>
  <c r="N62" i="44"/>
  <c r="O62" i="44" s="1"/>
  <c r="N90" i="44"/>
  <c r="O90" i="44" s="1"/>
  <c r="N21" i="44"/>
  <c r="O21" i="44" s="1"/>
  <c r="N63" i="44"/>
  <c r="O63" i="44" s="1"/>
  <c r="N36" i="44"/>
  <c r="O36" i="44" s="1"/>
  <c r="N64" i="44"/>
  <c r="O64" i="44" s="1"/>
  <c r="N9" i="44"/>
  <c r="O9" i="44" s="1"/>
  <c r="N65" i="44"/>
  <c r="O65" i="44" s="1"/>
  <c r="N93" i="44"/>
  <c r="O93" i="44" s="1"/>
  <c r="N52" i="44"/>
  <c r="O52" i="44" s="1"/>
  <c r="N80" i="44"/>
  <c r="O80" i="44" s="1"/>
  <c r="N25" i="44"/>
  <c r="O25" i="44" s="1"/>
  <c r="N95" i="44"/>
  <c r="O95" i="44" s="1"/>
  <c r="N14" i="44"/>
  <c r="O14" i="44" s="1"/>
  <c r="N28" i="44"/>
  <c r="O28" i="44" s="1"/>
  <c r="N42" i="44"/>
  <c r="O42" i="44" s="1"/>
  <c r="N56" i="44"/>
  <c r="O56" i="44" s="1"/>
  <c r="N70" i="44"/>
  <c r="O70" i="44" s="1"/>
  <c r="N84" i="44"/>
  <c r="O84" i="44" s="1"/>
  <c r="N98" i="44"/>
  <c r="O98" i="44" s="1"/>
  <c r="N15" i="44"/>
  <c r="O15" i="44" s="1"/>
  <c r="N57" i="44"/>
  <c r="O57" i="44" s="1"/>
  <c r="N99" i="44"/>
  <c r="O99" i="44" s="1"/>
  <c r="N30" i="44"/>
  <c r="O30" i="44" s="1"/>
  <c r="N86" i="44"/>
  <c r="O86" i="44" s="1"/>
  <c r="N17" i="44"/>
  <c r="O17" i="44" s="1"/>
  <c r="N59" i="44"/>
  <c r="O59" i="44" s="1"/>
  <c r="N18" i="44"/>
  <c r="O18" i="44" s="1"/>
  <c r="N74" i="44"/>
  <c r="O74" i="44" s="1"/>
  <c r="N19" i="44"/>
  <c r="O19" i="44" s="1"/>
  <c r="N89" i="44"/>
  <c r="O89" i="44" s="1"/>
  <c r="N20" i="44"/>
  <c r="O20" i="44" s="1"/>
  <c r="N76" i="44"/>
  <c r="O76" i="44" s="1"/>
  <c r="N7" i="44"/>
  <c r="O7" i="44" s="1"/>
  <c r="N49" i="44"/>
  <c r="O49" i="44" s="1"/>
  <c r="N91" i="44"/>
  <c r="O91" i="44" s="1"/>
  <c r="N22" i="44"/>
  <c r="O22" i="44" s="1"/>
  <c r="N78" i="44"/>
  <c r="O78" i="44" s="1"/>
  <c r="N67" i="44"/>
  <c r="O67" i="44" s="1"/>
  <c r="N38" i="44"/>
  <c r="O38" i="44" s="1"/>
  <c r="N47" i="44"/>
  <c r="O47" i="44" s="1"/>
  <c r="N51" i="44"/>
  <c r="O51" i="44" s="1"/>
  <c r="N24" i="44"/>
  <c r="O24" i="44" s="1"/>
  <c r="N94" i="44"/>
  <c r="O94" i="44" s="1"/>
  <c r="N39" i="44"/>
  <c r="O39" i="44" s="1"/>
  <c r="N81" i="44"/>
  <c r="O81" i="44" s="1"/>
  <c r="F22" i="21"/>
  <c r="G24" i="21" s="1"/>
  <c r="F48" i="21"/>
  <c r="D25" i="44"/>
  <c r="E25" i="44" s="1"/>
  <c r="D83" i="44"/>
  <c r="E83" i="44" s="1"/>
  <c r="D28" i="44"/>
  <c r="E28" i="44" s="1"/>
  <c r="D31" i="44"/>
  <c r="E31" i="44" s="1"/>
  <c r="D45" i="44"/>
  <c r="E45" i="44" s="1"/>
  <c r="D59" i="44"/>
  <c r="E59" i="44" s="1"/>
  <c r="D73" i="44"/>
  <c r="E73" i="44" s="1"/>
  <c r="D87" i="44"/>
  <c r="E87" i="44" s="1"/>
  <c r="D101" i="44"/>
  <c r="E101" i="44" s="1"/>
  <c r="D21" i="44"/>
  <c r="E21" i="44" s="1"/>
  <c r="D32" i="44"/>
  <c r="E32" i="44" s="1"/>
  <c r="D46" i="44"/>
  <c r="E46" i="44" s="1"/>
  <c r="D60" i="44"/>
  <c r="E60" i="44" s="1"/>
  <c r="D74" i="44"/>
  <c r="E74" i="44" s="1"/>
  <c r="D88" i="44"/>
  <c r="E88" i="44" s="1"/>
  <c r="D102" i="44"/>
  <c r="E102" i="44" s="1"/>
  <c r="D22" i="44"/>
  <c r="E22" i="44" s="1"/>
  <c r="D33" i="44"/>
  <c r="E33" i="44" s="1"/>
  <c r="D47" i="44"/>
  <c r="E47" i="44" s="1"/>
  <c r="D61" i="44"/>
  <c r="E61" i="44" s="1"/>
  <c r="D75" i="44"/>
  <c r="E75" i="44" s="1"/>
  <c r="D89" i="44"/>
  <c r="E89" i="44" s="1"/>
  <c r="D103" i="44"/>
  <c r="E103" i="44" s="1"/>
  <c r="D23" i="44"/>
  <c r="E23" i="44" s="1"/>
  <c r="D34" i="44"/>
  <c r="E34" i="44" s="1"/>
  <c r="D48" i="44"/>
  <c r="E48" i="44" s="1"/>
  <c r="D62" i="44"/>
  <c r="E62" i="44" s="1"/>
  <c r="D76" i="44"/>
  <c r="E76" i="44" s="1"/>
  <c r="D90" i="44"/>
  <c r="E90" i="44" s="1"/>
  <c r="D104" i="44"/>
  <c r="E104" i="44" s="1"/>
  <c r="D24" i="44"/>
  <c r="E24" i="44" s="1"/>
  <c r="D35" i="44"/>
  <c r="E35" i="44" s="1"/>
  <c r="D49" i="44"/>
  <c r="E49" i="44" s="1"/>
  <c r="D63" i="44"/>
  <c r="E63" i="44" s="1"/>
  <c r="D77" i="44"/>
  <c r="E77" i="44" s="1"/>
  <c r="D91" i="44"/>
  <c r="E91" i="44" s="1"/>
  <c r="D11" i="44"/>
  <c r="E11" i="44" s="1"/>
  <c r="D6" i="44"/>
  <c r="E6" i="44" s="1"/>
  <c r="D36" i="44"/>
  <c r="E36" i="44" s="1"/>
  <c r="D50" i="44"/>
  <c r="E50" i="44" s="1"/>
  <c r="D64" i="44"/>
  <c r="E64" i="44" s="1"/>
  <c r="D78" i="44"/>
  <c r="E78" i="44" s="1"/>
  <c r="D92" i="44"/>
  <c r="E92" i="44" s="1"/>
  <c r="D12" i="44"/>
  <c r="E12" i="44" s="1"/>
  <c r="D7" i="44"/>
  <c r="E7" i="44" s="1"/>
  <c r="D37" i="44"/>
  <c r="E37" i="44" s="1"/>
  <c r="D51" i="44"/>
  <c r="E51" i="44" s="1"/>
  <c r="D65" i="44"/>
  <c r="E65" i="44" s="1"/>
  <c r="D79" i="44"/>
  <c r="E79" i="44" s="1"/>
  <c r="D93" i="44"/>
  <c r="E93" i="44" s="1"/>
  <c r="D13" i="44"/>
  <c r="E13" i="44" s="1"/>
  <c r="D8" i="44"/>
  <c r="E8" i="44" s="1"/>
  <c r="D38" i="44"/>
  <c r="E38" i="44" s="1"/>
  <c r="D52" i="44"/>
  <c r="E52" i="44" s="1"/>
  <c r="D66" i="44"/>
  <c r="E66" i="44" s="1"/>
  <c r="D80" i="44"/>
  <c r="E80" i="44" s="1"/>
  <c r="D94" i="44"/>
  <c r="E94" i="44" s="1"/>
  <c r="D14" i="44"/>
  <c r="E14" i="44" s="1"/>
  <c r="D9" i="44"/>
  <c r="E9" i="44" s="1"/>
  <c r="D39" i="44"/>
  <c r="E39" i="44" s="1"/>
  <c r="D53" i="44"/>
  <c r="E53" i="44" s="1"/>
  <c r="D67" i="44"/>
  <c r="E67" i="44" s="1"/>
  <c r="D81" i="44"/>
  <c r="E81" i="44" s="1"/>
  <c r="D95" i="44"/>
  <c r="E95" i="44" s="1"/>
  <c r="D15" i="44"/>
  <c r="E15" i="44" s="1"/>
  <c r="D10" i="44"/>
  <c r="E10" i="44" s="1"/>
  <c r="D26" i="44"/>
  <c r="E26" i="44" s="1"/>
  <c r="D40" i="44"/>
  <c r="E40" i="44" s="1"/>
  <c r="D54" i="44"/>
  <c r="E54" i="44" s="1"/>
  <c r="D68" i="44"/>
  <c r="E68" i="44" s="1"/>
  <c r="D82" i="44"/>
  <c r="E82" i="44" s="1"/>
  <c r="D96" i="44"/>
  <c r="E96" i="44" s="1"/>
  <c r="D16" i="44"/>
  <c r="E16" i="44" s="1"/>
  <c r="D5" i="44"/>
  <c r="E5" i="44" s="1"/>
  <c r="D27" i="44"/>
  <c r="E27" i="44" s="1"/>
  <c r="D41" i="44"/>
  <c r="E41" i="44" s="1"/>
  <c r="D55" i="44"/>
  <c r="E55" i="44" s="1"/>
  <c r="D69" i="44"/>
  <c r="E69" i="44" s="1"/>
  <c r="D97" i="44"/>
  <c r="E97" i="44" s="1"/>
  <c r="D17" i="44"/>
  <c r="E17" i="44" s="1"/>
  <c r="D42" i="44"/>
  <c r="E42" i="44" s="1"/>
  <c r="D56" i="44"/>
  <c r="E56" i="44" s="1"/>
  <c r="D70" i="44"/>
  <c r="E70" i="44" s="1"/>
  <c r="D84" i="44"/>
  <c r="E84" i="44" s="1"/>
  <c r="D98" i="44"/>
  <c r="E98" i="44" s="1"/>
  <c r="D18" i="44"/>
  <c r="E18" i="44" s="1"/>
  <c r="D29" i="44"/>
  <c r="E29" i="44" s="1"/>
  <c r="D43" i="44"/>
  <c r="E43" i="44" s="1"/>
  <c r="D100" i="44"/>
  <c r="E100" i="44" s="1"/>
  <c r="D19" i="44"/>
  <c r="E19" i="44" s="1"/>
  <c r="D20" i="44"/>
  <c r="E20" i="44" s="1"/>
  <c r="D30" i="44"/>
  <c r="E30" i="44" s="1"/>
  <c r="D44" i="44"/>
  <c r="E44" i="44" s="1"/>
  <c r="D57" i="44"/>
  <c r="E57" i="44" s="1"/>
  <c r="D58" i="44"/>
  <c r="E58" i="44" s="1"/>
  <c r="D71" i="44"/>
  <c r="E71" i="44" s="1"/>
  <c r="D72" i="44"/>
  <c r="E72" i="44" s="1"/>
  <c r="D85" i="44"/>
  <c r="E85" i="44" s="1"/>
  <c r="D86" i="44"/>
  <c r="E86" i="44" s="1"/>
  <c r="D99" i="44"/>
  <c r="E99" i="44" s="1"/>
  <c r="H51" i="36"/>
  <c r="I51" i="36"/>
  <c r="H61" i="36"/>
  <c r="I61" i="36"/>
  <c r="H69" i="36"/>
  <c r="I69" i="36"/>
  <c r="H72" i="36"/>
  <c r="I72" i="36"/>
  <c r="H62" i="36"/>
  <c r="I62" i="36"/>
  <c r="H43" i="36"/>
  <c r="I43" i="36"/>
  <c r="H38" i="36"/>
  <c r="I38" i="36"/>
  <c r="H64" i="36"/>
  <c r="I64" i="36"/>
  <c r="H46" i="36"/>
  <c r="I46" i="36"/>
  <c r="H60" i="36"/>
  <c r="H47" i="36"/>
  <c r="H42" i="36"/>
  <c r="H66" i="36"/>
  <c r="H74" i="36"/>
  <c r="H70" i="36"/>
  <c r="H73" i="36"/>
  <c r="H68" i="36"/>
  <c r="H44" i="36"/>
  <c r="H57" i="36"/>
  <c r="H50" i="36"/>
  <c r="H40" i="36"/>
  <c r="H59" i="36"/>
  <c r="H49" i="36"/>
  <c r="H63" i="36"/>
  <c r="H41" i="36"/>
  <c r="H71" i="36"/>
  <c r="H39" i="36"/>
  <c r="H75" i="36"/>
  <c r="H52" i="36"/>
  <c r="H58" i="36"/>
  <c r="H67" i="36"/>
  <c r="H65" i="36"/>
  <c r="H48" i="36"/>
  <c r="J105" i="44" l="1"/>
  <c r="G53" i="21" s="1"/>
  <c r="G50" i="21"/>
  <c r="O105" i="44"/>
  <c r="G70" i="21" s="1"/>
  <c r="G72" i="21" s="1"/>
  <c r="H72" i="21" s="1"/>
  <c r="H24" i="21"/>
  <c r="E105" i="44"/>
  <c r="G27" i="21" s="1"/>
  <c r="H27" i="21" s="1"/>
  <c r="N20" i="42"/>
  <c r="N14" i="42"/>
  <c r="N18" i="42" s="1"/>
  <c r="H14" i="42"/>
  <c r="H18" i="42" s="1"/>
  <c r="F14" i="42"/>
  <c r="F18" i="42" s="1"/>
  <c r="G55" i="21" l="1"/>
  <c r="H55" i="21" s="1"/>
  <c r="H50" i="21"/>
  <c r="G29" i="21"/>
  <c r="H29" i="21" s="1"/>
  <c r="L18" i="42"/>
  <c r="J14" i="42"/>
  <c r="J18" i="42" s="1"/>
  <c r="J20" i="42" s="1"/>
  <c r="L20" i="42" l="1"/>
  <c r="D9" i="21"/>
  <c r="H20" i="42"/>
  <c r="F20" i="42"/>
  <c r="F34" i="36" l="1"/>
  <c r="F35" i="36"/>
  <c r="F36" i="36"/>
  <c r="F37" i="36"/>
  <c r="F33" i="36"/>
  <c r="E34" i="36"/>
  <c r="E35" i="36"/>
  <c r="E36" i="36"/>
  <c r="E37" i="36"/>
  <c r="E33" i="36"/>
  <c r="D34" i="36"/>
  <c r="D35" i="36"/>
  <c r="D36" i="36"/>
  <c r="D37" i="36"/>
  <c r="D33" i="36"/>
  <c r="C34" i="36"/>
  <c r="C35" i="36"/>
  <c r="C36" i="36"/>
  <c r="C37" i="36"/>
  <c r="C33" i="36"/>
  <c r="G35" i="36" l="1"/>
  <c r="I35" i="36" s="1"/>
  <c r="G56" i="36"/>
  <c r="I56" i="36" s="1"/>
  <c r="G34" i="36"/>
  <c r="I34" i="36" s="1"/>
  <c r="G33" i="36"/>
  <c r="I33" i="36" s="1"/>
  <c r="G37" i="36"/>
  <c r="I37" i="36" s="1"/>
  <c r="G36" i="36"/>
  <c r="I36" i="36" s="1"/>
  <c r="H37" i="36" l="1"/>
  <c r="H33" i="36"/>
  <c r="H34" i="36"/>
  <c r="H36" i="36"/>
  <c r="H35" i="36"/>
  <c r="H56" i="36"/>
  <c r="G28" i="36"/>
  <c r="I28" i="36" s="1"/>
  <c r="H28" i="36" l="1"/>
  <c r="G27" i="36"/>
  <c r="I27" i="36" s="1"/>
  <c r="G29" i="36"/>
  <c r="I29" i="36" s="1"/>
  <c r="G26" i="36"/>
  <c r="I26" i="36" s="1"/>
  <c r="G25" i="36"/>
  <c r="I25" i="36" s="1"/>
  <c r="F11" i="36"/>
  <c r="F12" i="36"/>
  <c r="F13" i="36"/>
  <c r="F14" i="36"/>
  <c r="F10" i="36"/>
  <c r="E11" i="36"/>
  <c r="E12" i="36"/>
  <c r="E13" i="36"/>
  <c r="E14" i="36"/>
  <c r="E10" i="36"/>
  <c r="D11" i="36"/>
  <c r="D12" i="36"/>
  <c r="D13" i="36"/>
  <c r="D14" i="36"/>
  <c r="D10" i="36"/>
  <c r="C11" i="36"/>
  <c r="C12" i="36"/>
  <c r="C13" i="36"/>
  <c r="C14" i="36"/>
  <c r="C10" i="36"/>
  <c r="F10" i="31"/>
  <c r="H29" i="36" l="1"/>
  <c r="H27" i="36"/>
  <c r="H26" i="36"/>
  <c r="H25" i="36"/>
  <c r="G14" i="36"/>
  <c r="I14" i="36" s="1"/>
  <c r="G20" i="36"/>
  <c r="I20" i="36" s="1"/>
  <c r="G19" i="36"/>
  <c r="I19" i="36" s="1"/>
  <c r="G16" i="36"/>
  <c r="I16" i="36" s="1"/>
  <c r="G18" i="36"/>
  <c r="I18" i="36" s="1"/>
  <c r="G13" i="36"/>
  <c r="I13" i="36" s="1"/>
  <c r="G11" i="36"/>
  <c r="I11" i="36" s="1"/>
  <c r="G17" i="36"/>
  <c r="I17" i="36" s="1"/>
  <c r="G12" i="36"/>
  <c r="I12" i="36" s="1"/>
  <c r="G22" i="36"/>
  <c r="I22" i="36" s="1"/>
  <c r="G15" i="36"/>
  <c r="I15" i="36" s="1"/>
  <c r="G21" i="36"/>
  <c r="I21" i="36" s="1"/>
  <c r="G24" i="36"/>
  <c r="I24" i="36" s="1"/>
  <c r="G23" i="36"/>
  <c r="I23" i="36" s="1"/>
  <c r="G10" i="36"/>
  <c r="I10" i="36" s="1"/>
  <c r="H18" i="36" l="1"/>
  <c r="H21" i="36"/>
  <c r="H16" i="36"/>
  <c r="H10" i="36"/>
  <c r="H13" i="36"/>
  <c r="H15" i="36"/>
  <c r="H19" i="36"/>
  <c r="H17" i="36"/>
  <c r="H23" i="36"/>
  <c r="H22" i="36"/>
  <c r="H20" i="36"/>
  <c r="H11" i="36"/>
  <c r="H24" i="36"/>
  <c r="H12" i="36"/>
  <c r="H14" i="36"/>
  <c r="I5" i="36" l="1"/>
  <c r="F56" i="31" l="1"/>
  <c r="D56" i="31"/>
  <c r="E56" i="31"/>
  <c r="F57" i="31"/>
  <c r="D57" i="31"/>
  <c r="E57" i="31"/>
  <c r="F58" i="31"/>
  <c r="D58" i="31"/>
  <c r="E58" i="31"/>
  <c r="F59" i="31"/>
  <c r="D59" i="31"/>
  <c r="E59" i="31"/>
  <c r="F60" i="31"/>
  <c r="D60" i="31"/>
  <c r="E60" i="31"/>
  <c r="C57" i="31"/>
  <c r="C58" i="31"/>
  <c r="C59" i="31"/>
  <c r="C60" i="31"/>
  <c r="C56" i="31"/>
  <c r="F33" i="31"/>
  <c r="D33" i="31"/>
  <c r="E33" i="31"/>
  <c r="F34" i="31"/>
  <c r="D34" i="31"/>
  <c r="E34" i="31"/>
  <c r="F35" i="31"/>
  <c r="D35" i="31"/>
  <c r="E35" i="31"/>
  <c r="F36" i="31"/>
  <c r="D36" i="31"/>
  <c r="E36" i="31"/>
  <c r="F37" i="31"/>
  <c r="D37" i="31"/>
  <c r="E37" i="31"/>
  <c r="C34" i="31"/>
  <c r="C35" i="31"/>
  <c r="C36" i="31"/>
  <c r="C37" i="31"/>
  <c r="C33" i="31"/>
  <c r="F11" i="31"/>
  <c r="F12" i="31"/>
  <c r="F13" i="31"/>
  <c r="C14" i="31" l="1"/>
  <c r="E13" i="31"/>
  <c r="D13" i="31"/>
  <c r="C13" i="31"/>
  <c r="E12" i="31"/>
  <c r="D12" i="31"/>
  <c r="C12" i="31"/>
  <c r="E11" i="31"/>
  <c r="D11" i="31"/>
  <c r="C11" i="31"/>
  <c r="E10" i="31"/>
  <c r="D10" i="31"/>
  <c r="C10"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<sst xmlns="http://schemas.openxmlformats.org/spreadsheetml/2006/main" count="731" uniqueCount="287">
  <si>
    <t>weegfactor</t>
  </si>
  <si>
    <t xml:space="preserve">waardering </t>
  </si>
  <si>
    <t>stage V</t>
  </si>
  <si>
    <t>stage IV</t>
  </si>
  <si>
    <t>stage IIIb</t>
  </si>
  <si>
    <t>verbrandingsmotor</t>
  </si>
  <si>
    <t>groen gas (BNG/LBG)</t>
  </si>
  <si>
    <t>aardgas (CNG/LNG)</t>
  </si>
  <si>
    <t>benzine/diesel</t>
  </si>
  <si>
    <t>Inschrijver</t>
  </si>
  <si>
    <t>handtekening</t>
  </si>
  <si>
    <t>behaald</t>
  </si>
  <si>
    <t>Totale fictieve meerwaarde</t>
  </si>
  <si>
    <t>Instructie</t>
  </si>
  <si>
    <t>motor</t>
  </si>
  <si>
    <t>merk</t>
  </si>
  <si>
    <t xml:space="preserve">registratienr. </t>
  </si>
  <si>
    <t>bouwjaar</t>
  </si>
  <si>
    <t>jan</t>
  </si>
  <si>
    <t>feb</t>
  </si>
  <si>
    <t>mrt</t>
  </si>
  <si>
    <t>apr</t>
  </si>
  <si>
    <t>mei</t>
  </si>
  <si>
    <t>jun</t>
  </si>
  <si>
    <t>jul</t>
  </si>
  <si>
    <t>aug</t>
  </si>
  <si>
    <t>okt</t>
  </si>
  <si>
    <t>nov</t>
  </si>
  <si>
    <t>dec</t>
  </si>
  <si>
    <t xml:space="preserve">kenteken of registratienr. </t>
  </si>
  <si>
    <t>omschrijving materieelstuk</t>
  </si>
  <si>
    <t>energiedrager</t>
  </si>
  <si>
    <t>Opdrachtnemer</t>
  </si>
  <si>
    <t>vermogens-klasse (kW)</t>
  </si>
  <si>
    <t>totaal</t>
  </si>
  <si>
    <t>diesel</t>
  </si>
  <si>
    <t>groene stroom</t>
  </si>
  <si>
    <t>groene waterstof</t>
  </si>
  <si>
    <t>biodiesel (HVO 100)</t>
  </si>
  <si>
    <t>elektromotor</t>
  </si>
  <si>
    <t>plug-in hybride</t>
  </si>
  <si>
    <t>hybride</t>
  </si>
  <si>
    <t>benzine</t>
  </si>
  <si>
    <t>biodieselblend/GTL</t>
  </si>
  <si>
    <t>maximaal te behalen</t>
  </si>
  <si>
    <t>biobenzine (ASPEN)</t>
  </si>
  <si>
    <r>
      <rPr>
        <sz val="9"/>
        <rFont val="Verdana"/>
        <family val="2"/>
      </rPr>
      <t>J</t>
    </r>
  </si>
  <si>
    <r>
      <rPr>
        <sz val="9"/>
        <rFont val="Verdana"/>
        <family val="2"/>
      </rPr>
      <t>N</t>
    </r>
  </si>
  <si>
    <t>A1.33 shovel, laadschop, wiellader op banden of rups</t>
  </si>
  <si>
    <r>
      <rPr>
        <vertAlign val="subscript"/>
        <sz val="9"/>
        <rFont val="Verdana"/>
        <family val="2"/>
      </rPr>
      <t>J</t>
    </r>
    <r>
      <rPr>
        <sz val="6"/>
        <rFont val="Verdana"/>
        <family val="2"/>
      </rPr>
      <t>1</t>
    </r>
  </si>
  <si>
    <t xml:space="preserve"> </t>
  </si>
  <si>
    <t>A. Bouwwerktuigen</t>
  </si>
  <si>
    <t>A1. Mobiele machines</t>
  </si>
  <si>
    <t>A2. Vervoerbare industriële uitrustingen</t>
  </si>
  <si>
    <t>B. Hulpfuncties</t>
  </si>
  <si>
    <t>B3. elektrische aandrijfmotor met een brandstofcel of een niet loodhoudend accupakket voor aandrijving van hulpfunctie op een vaartuig, niet de voortstuwing, zijnde een:</t>
  </si>
  <si>
    <t>A1.37 teer-/asfaltsproeier</t>
  </si>
  <si>
    <t>sep</t>
  </si>
  <si>
    <t>C. Bouwvoertuigen (N2.N3)</t>
  </si>
  <si>
    <t>totale inzet</t>
  </si>
  <si>
    <t>subsidie per dag</t>
  </si>
  <si>
    <t>schatting subsidie</t>
  </si>
  <si>
    <t/>
  </si>
  <si>
    <t>Krijgen we subsidie?</t>
  </si>
  <si>
    <t>schatting subsidiebedrag</t>
  </si>
  <si>
    <t>categorie</t>
  </si>
  <si>
    <t>SSEB subsidie verkregen?</t>
  </si>
  <si>
    <t>t/m 7 kW</t>
  </si>
  <si>
    <t>19 t/m 55 kW</t>
  </si>
  <si>
    <t>vermogen (kW)</t>
  </si>
  <si>
    <t>MKB</t>
  </si>
  <si>
    <t>8 t/m 18 kW</t>
  </si>
  <si>
    <t>130 kW +</t>
  </si>
  <si>
    <t>vermogensklasse</t>
  </si>
  <si>
    <t>mini</t>
  </si>
  <si>
    <t>klein</t>
  </si>
  <si>
    <t>middel</t>
  </si>
  <si>
    <t>groot</t>
  </si>
  <si>
    <t>56 t/m 129 kW</t>
  </si>
  <si>
    <t>CPV-code</t>
  </si>
  <si>
    <t>startdatum</t>
  </si>
  <si>
    <t>einddatum</t>
  </si>
  <si>
    <t>inzetdagen 
(min. 2 uur)</t>
  </si>
  <si>
    <t>aanneemsom</t>
  </si>
  <si>
    <t>Subsidie SPUK SEB</t>
  </si>
  <si>
    <t>ingevuld door</t>
  </si>
  <si>
    <t>inschrijvingssom</t>
  </si>
  <si>
    <t>evaluatieprijs</t>
  </si>
  <si>
    <t>aantal inschrijvers</t>
  </si>
  <si>
    <t xml:space="preserve">Vernieuw de filter in de cel 'Krijgen we subsidie?' met een klik op het grijze vierkantje &gt; ok. Vul alle lichtblauwe velden in. </t>
  </si>
  <si>
    <t>Beoordelingsformulier</t>
  </si>
  <si>
    <t>uitslag</t>
  </si>
  <si>
    <t>[ bedrijfsnaam ]</t>
  </si>
  <si>
    <t>inschrijver 1</t>
  </si>
  <si>
    <t>inschrijver 2</t>
  </si>
  <si>
    <t>inschrijver 3</t>
  </si>
  <si>
    <t>inschrijver 4</t>
  </si>
  <si>
    <t>inschrijver 5</t>
  </si>
  <si>
    <t>datum</t>
  </si>
  <si>
    <t>opmerking(en) voor publicatie</t>
  </si>
  <si>
    <t>Ja</t>
  </si>
  <si>
    <t>daginzet</t>
  </si>
  <si>
    <t>aanvullende gegevens</t>
  </si>
  <si>
    <t xml:space="preserve">Instructie </t>
  </si>
  <si>
    <t>Invulblad opdrachtnemer</t>
  </si>
  <si>
    <t>Logboek opdrachtnemer</t>
  </si>
  <si>
    <t>De fictieve meerwaarde wordt berekend automatisch o.b.v. 'invulblad opdrachtnemer'.</t>
  </si>
  <si>
    <r>
      <t xml:space="preserve">omschrijving materieelstuk
</t>
    </r>
    <r>
      <rPr>
        <i/>
        <sz val="8"/>
        <color theme="0"/>
        <rFont val="Calibri"/>
        <family val="2"/>
        <scheme val="minor"/>
      </rPr>
      <t>Kies waar mogelijk een optie uit de machinelijst SEB. Hiervoor kunt u gebruikmaken van de dropdown of in de lijst filteren door te typen. Mocht een materieelstuk niet in de lijst staan dan kunt u het toch opgeven, deze telt dan gewoon mee in de methodiek.</t>
    </r>
  </si>
  <si>
    <r>
      <t xml:space="preserve">omschrijving materieelstuk
</t>
    </r>
    <r>
      <rPr>
        <i/>
        <sz val="8"/>
        <color theme="0"/>
        <rFont val="Calibri"/>
        <family val="2"/>
        <scheme val="minor"/>
      </rPr>
      <t>Kies waar mogelijk een optie uit de machinelijst SEB. Hiervoor kunt u gebruik maken van de dropdown of in de lijst filteren door te typen. Mocht een materieelstuk niet in de lijst staan dan kun u het toch opgeven, deze telt dan gewoon mee in de methodiek.</t>
    </r>
  </si>
  <si>
    <t>Registreer het aantal dagen dat het materieelstuk aanwezig is. Bijvoorbeeld materieelstuk is 2 weken aanwezig van ma t/m vr: vul 2x5 = 10 in.</t>
  </si>
  <si>
    <t>logboek</t>
  </si>
  <si>
    <t>totale fictieve meerwaarde</t>
  </si>
  <si>
    <t xml:space="preserve">totale fictieve meerwaarde </t>
  </si>
  <si>
    <t xml:space="preserve">Invulformulier </t>
  </si>
  <si>
    <t>Schoon- en Emissieloos Bouwen</t>
  </si>
  <si>
    <t>Procentuele inzet ZE</t>
  </si>
  <si>
    <t>Werktuigen</t>
  </si>
  <si>
    <t>Voertuigen</t>
  </si>
  <si>
    <t>Gereedschappen</t>
  </si>
  <si>
    <t>Categorie</t>
  </si>
  <si>
    <t>'Sweet spot''</t>
  </si>
  <si>
    <t>Controle</t>
  </si>
  <si>
    <t>Start bandbreedte</t>
  </si>
  <si>
    <t>Einde bandbreedte</t>
  </si>
  <si>
    <t>Weging</t>
  </si>
  <si>
    <t>Weging per procentpunt extra ZE</t>
  </si>
  <si>
    <t>Procentpunt</t>
  </si>
  <si>
    <t>Binnen ZE range?</t>
  </si>
  <si>
    <t>Waarde</t>
  </si>
  <si>
    <t>Totaal</t>
  </si>
  <si>
    <t>Totaal behaalde fictieve meerwaarde</t>
  </si>
  <si>
    <t>Totaal te behalen fictieve meerwaarde</t>
  </si>
  <si>
    <t>Te behalen fictieve meerwaarde projectspecifieke ZE</t>
  </si>
  <si>
    <t>Behaalde fictieve meerwaarde projectspecifieke ZE</t>
  </si>
  <si>
    <t>Te behalen fictieve meerwaarde inzet gereedschappen</t>
  </si>
  <si>
    <t>behaalde fictieve meerwaarde inzet gereedschappen</t>
  </si>
  <si>
    <t>Totaal te behalen fictieve meerwaarde werktuigen</t>
  </si>
  <si>
    <t>Totaal behaalde fictieve meerwaarde werktuigen</t>
  </si>
  <si>
    <t>Te behalen fictieve meerwaarde inzet materieel</t>
  </si>
  <si>
    <t>behaalde fictieve meerwaarde inzet materieel</t>
  </si>
  <si>
    <t>Totaal te behalen fictieve meerwaarde transportmiddelen</t>
  </si>
  <si>
    <t>Totaal behaalde fictieve meerwaarde transportmiddelen</t>
  </si>
  <si>
    <t>Te behalen fictieve meerwaarde</t>
  </si>
  <si>
    <t>U hoeft alleen de gele velden aan te passen</t>
  </si>
  <si>
    <t>Ondergrens</t>
  </si>
  <si>
    <t>Bovengrens</t>
  </si>
  <si>
    <t>Waarvan deel 1: inzet materieel</t>
  </si>
  <si>
    <t>Waarvan deel 2: projectspecifieke ZE stimulans</t>
  </si>
  <si>
    <t>Deel 1: Te behalen fictieve meerwaarde inzet materieel</t>
  </si>
  <si>
    <t>Deel 2: Te behalen fictieve meerwaarde projectspecifieke ZE stimulans</t>
  </si>
  <si>
    <t>EMVI Model SEB</t>
  </si>
  <si>
    <t>Naam project</t>
  </si>
  <si>
    <t>U hoeft alleen de lichtblauwe velden in te vullen</t>
  </si>
  <si>
    <t>A1.3 asfaltvoorlader</t>
  </si>
  <si>
    <t>A1.5 bestratingsmachine (zelfrijdend)</t>
  </si>
  <si>
    <t>A1.42 wals (klein, knik-, rol-, banden-, grond-)</t>
  </si>
  <si>
    <t>A1.10 emulsiespuitwagen</t>
  </si>
  <si>
    <t>C4. hoogwerker (carrosseriecode 27)</t>
  </si>
  <si>
    <t>C3. boorwagen (carrosseriecode 28)</t>
  </si>
  <si>
    <t>C5. kieptruck (carrosseriecode 10)</t>
  </si>
  <si>
    <t>B1.7 haakarm</t>
  </si>
  <si>
    <t>A2.5 lasaggregaat</t>
  </si>
  <si>
    <t>B3.3 kraan</t>
  </si>
  <si>
    <t>Machinelijst SPUK SEB versie 2025</t>
  </si>
  <si>
    <t>A2.13 DC (gelijkstroom) laadstation</t>
  </si>
  <si>
    <t>AGGREGAAT OF BATTERIJPAKKET</t>
  </si>
  <si>
    <t>batterijcapaciteit (kWh)</t>
  </si>
  <si>
    <t xml:space="preserve">inzetdagen </t>
  </si>
  <si>
    <t>DC-LAADSTATION</t>
  </si>
  <si>
    <t>vermogensklasse (kW)</t>
  </si>
  <si>
    <t>t/m 19 kW</t>
  </si>
  <si>
    <t>20 t/m 49 kW</t>
  </si>
  <si>
    <t>50 t/m 149 kW</t>
  </si>
  <si>
    <t>150 t/m 224 kW</t>
  </si>
  <si>
    <t>225 t/m 349 kW</t>
  </si>
  <si>
    <t>350 t/m 599 kW</t>
  </si>
  <si>
    <t>600 kW +</t>
  </si>
  <si>
    <t>batterijcapaciteit  (kWh)</t>
  </si>
  <si>
    <t>omschrijving laadstation</t>
  </si>
  <si>
    <t xml:space="preserve">omschrijving </t>
  </si>
  <si>
    <t>A1.1 asfalt- / betonzagen (rijdend)</t>
  </si>
  <si>
    <t>A1.2 asfaltspreidmachine / asfaltwerkmachine</t>
  </si>
  <si>
    <t>A1.4 ballastafwerkmachine</t>
  </si>
  <si>
    <t>A1.6 beton- of mortelmachine / paver / mobiele 3D printer</t>
  </si>
  <si>
    <t>A1.7 beton- of bentonietpomp (stand-alone)</t>
  </si>
  <si>
    <t>A1.8 bodemstabiliseerder</t>
  </si>
  <si>
    <t>A1.9 bulldozer</t>
  </si>
  <si>
    <t>A1.11 freesmachine voor asfalt of beton</t>
  </si>
  <si>
    <t>A1.12 sondeermachine / sondeertruck / sondeerrups</t>
  </si>
  <si>
    <t>A1.15 gietasfaltketel</t>
  </si>
  <si>
    <t>A1.16 graaflaadcombinatie</t>
  </si>
  <si>
    <t>A1.17 grader / wegschaaf</t>
  </si>
  <si>
    <t>A1.18 funderingsmachine (gemotoriseerd materieel): heimachine / (damwand) drukmachine / trilstelling / vibrostelling</t>
  </si>
  <si>
    <t>A1.19 hoogwerker (zelfrijdend of getrokken) vanaf 56 kW</t>
  </si>
  <si>
    <t>A1.20 kabeltreklier</t>
  </si>
  <si>
    <t>A1.21 mobiele boorinstallatie/grondboormachine/ mobiele (anker) boorinstallatie /grondboormachine / gestuurde boring machine / boorrups</t>
  </si>
  <si>
    <t>A1.22 mobiele compressor</t>
  </si>
  <si>
    <t>A1.23 mobiele graafmachine (niet zijnde 'overslagmachine')</t>
  </si>
  <si>
    <t>A1.24 mobiele kraan (telescoopkraan, torenkraan, rupshijskraan, ruwterreinkraan, draadkraan, minihijskraan, dragline-kraan)</t>
  </si>
  <si>
    <t>A1.25 mobiele lopende band (transportband), zelf aangedreven mobiel modulair transportsysteem</t>
  </si>
  <si>
    <t>A1.26 mobiele puinbreekinstallatie</t>
  </si>
  <si>
    <t>A1.27 mobiele zeefinstallatie/grondzeef</t>
  </si>
  <si>
    <t>A1.28 mobiele overslagmachine, rupsoverslagmachine, overslagkraan (niet zijnde statisch en bekabeld elektrisch)</t>
  </si>
  <si>
    <t>A1.29 rupsdumper</t>
  </si>
  <si>
    <t>A1.30 rupsgraafmachine</t>
  </si>
  <si>
    <t>A1.31 ruw terrein heftruck 4x4 aangedreven</t>
  </si>
  <si>
    <t>A1.32 schranklader</t>
  </si>
  <si>
    <t>A1.34 shuttle buggy</t>
  </si>
  <si>
    <t>A1.35 sleepgraver/dragline</t>
  </si>
  <si>
    <t>A1.36 sloopkraan</t>
  </si>
  <si>
    <t>A1.38 tractor met motorvermogen vanaf 19 kW</t>
  </si>
  <si>
    <t>A1.39 veegmachine met motorvermogen vanaf 56 kW</t>
  </si>
  <si>
    <t>A1.40 verreiker (star of roterend)</t>
  </si>
  <si>
    <t>A1.41 vlindermachine (uitsluitend ride-on)</t>
  </si>
  <si>
    <t>A1.43 waterwagen bij asfalt en frees</t>
  </si>
  <si>
    <t>A1.44 (weg)markeringsmachine</t>
  </si>
  <si>
    <t>A1.45 wieldumper</t>
  </si>
  <si>
    <t>A1.46 boomverplantingsmachine</t>
  </si>
  <si>
    <t>A2.3 aggregaat voor off-grid stroomvoorziening aangedreven door waterstof ofwaterstofdragers</t>
  </si>
  <si>
    <t>A2.6 lichtmastaggregaat/lichtmast (zelf aangedreven)</t>
  </si>
  <si>
    <t>A2.8 trilplaat / trilblok / stamper</t>
  </si>
  <si>
    <t>A2.9 mobiele (vuil)-waterpomp</t>
  </si>
  <si>
    <t>A2.10 pompen voor baggeren (DOP-pomp, jetpomp, booster-baggerstation)</t>
  </si>
  <si>
    <t xml:space="preserve">A2.12 vliegwiel als vermogensvoorziening </t>
  </si>
  <si>
    <t>A2. Vervoerbare industriële uitrustingen (aggregaten, batterijpakketten, DC-laadstations)</t>
  </si>
  <si>
    <t>A2.2 aggregaat op wind- of zonne-energie voor off-grid stroomvoorziening (niet hybride met verbrandingsmotor)</t>
  </si>
  <si>
    <t>A2.4 hydraulisch aggregaat</t>
  </si>
  <si>
    <t>A2.7 stationair batterijpakket voor off-grid stroomvoorziening vanaf 50 kWh</t>
  </si>
  <si>
    <t>A2.11 verwisselbaar batterijpakket vanaf 50 kWh behorend bij een bouwwerktuig</t>
  </si>
  <si>
    <t>B1. elektrische aandrijfmotor met een brandstofcel of een niet loodhoudend accupakket voor aandrijving van de opbouw van een voertuig, oplegger of spoorvoertuig (inclusief vrachtautorailvoertuig), zijnde een:</t>
  </si>
  <si>
    <t>B1.1 autolaadkraan</t>
  </si>
  <si>
    <t>B1.2 betonmixer</t>
  </si>
  <si>
    <t>B1.3 betonpomp</t>
  </si>
  <si>
    <t>B1.4 binnenlader</t>
  </si>
  <si>
    <t>B1.5 boor</t>
  </si>
  <si>
    <t>B1.6 front-end cylinder</t>
  </si>
  <si>
    <t>B1.8 kabelsysteem</t>
  </si>
  <si>
    <t>B1.9 kettingsysteem</t>
  </si>
  <si>
    <t>B1.10 onderwaartse cylinder</t>
  </si>
  <si>
    <t>B1.11 portaalarmsysteem</t>
  </si>
  <si>
    <t>B1.12 mobiele kraan (telescoopkraan, torenkraan, rupshijskraan, ruwterreinkraan, draadkraan, minihijskraan)</t>
  </si>
  <si>
    <t>B3.1 grondpers</t>
  </si>
  <si>
    <t>B3.2 hei-installatie op een heischip</t>
  </si>
  <si>
    <t>C1. betonmixer (carrosseriecode 15)</t>
  </si>
  <si>
    <t>C2. betonpompvoertuig (carrosseriecode 16)</t>
  </si>
  <si>
    <t>C6. kraanwagen (carrosseriecode 26 of aanduiding SF)</t>
  </si>
  <si>
    <t>C7. voertuig met haakarm (carrosseriecode 9)</t>
  </si>
  <si>
    <t>Inzet</t>
  </si>
  <si>
    <t>Daginzet</t>
  </si>
  <si>
    <t>Dageninzet</t>
  </si>
  <si>
    <t xml:space="preserve">Belofte daginzet </t>
  </si>
  <si>
    <t>Belofte daginzet</t>
  </si>
  <si>
    <t>Inschatting daginzet</t>
  </si>
  <si>
    <t>HULPFUNCTIES (A2, B1, B3)</t>
  </si>
  <si>
    <t>aanvullende gegevens (in te vullen na eventuele gunning)</t>
  </si>
  <si>
    <t>totale daginzet</t>
  </si>
  <si>
    <t>Aanvullende gegevens (in te vullen na eventuele gunning)</t>
  </si>
  <si>
    <t>Op basis van SPUK SEB 2025</t>
  </si>
  <si>
    <t>Inzet ZE materieel</t>
  </si>
  <si>
    <t>DC-laadstation</t>
  </si>
  <si>
    <t>BOUWVOERTUIGEN EN TRANSPORTMIDDELEN (N1, N2 en N3)</t>
  </si>
  <si>
    <r>
      <t xml:space="preserve">Vul in de tabel gereedschap alle gebruikte gereedschappen in die tijdens het project worden ingezet. (Tevens wat wordt ingezet door onderaannemers). De gegevens dienen volledig te zijn bij inschrijving.
</t>
    </r>
    <r>
      <rPr>
        <b/>
        <sz val="9"/>
        <color theme="0"/>
        <rFont val="Calibri"/>
        <family val="2"/>
        <scheme val="minor"/>
      </rPr>
      <t>Hulpfuncties met een vermogensklasse lager dan 7 kW worden niet meegewogen bij het bepalen van de EMVI</t>
    </r>
  </si>
  <si>
    <r>
      <t xml:space="preserve">Vul in de tabel Transportmiddelen alle gebruikte transportmiddelen in die tijdens het project worden ingezet. (Tevens wat wordt ingezet door onderaannemers). De gegevens dienen volledig te zijn bij inschrijving.
</t>
    </r>
    <r>
      <rPr>
        <b/>
        <sz val="9"/>
        <color theme="0"/>
        <rFont val="Calibri"/>
        <family val="2"/>
        <scheme val="minor"/>
      </rPr>
      <t>Bouwvoertuigen en transportmiddelen met een vermogensklasse lager dan 7 kW worden niet meegewogen bij het bepalen van de EMVI</t>
    </r>
  </si>
  <si>
    <t>Te behalen fictieve meerwaarde inzet materieel deel 1</t>
  </si>
  <si>
    <t>Te behalen fictieve meerwaarde projectspecifieke ZE deel 2</t>
  </si>
  <si>
    <t>behaalde fictieve meerwaarde inzet materieel deel 1</t>
  </si>
  <si>
    <t>Behaalde fictieve meerwaarde projectspecifieke ZE deel 2</t>
  </si>
  <si>
    <t>Behaalde procentuele inzet ZE</t>
  </si>
  <si>
    <r>
      <rPr>
        <sz val="8"/>
        <color theme="0"/>
        <rFont val="Calibri"/>
        <family val="2"/>
        <scheme val="minor"/>
      </rPr>
      <t>Vul in de tabel werktuigen alle mobiele werktuigen in die tijdens het project worden ingezet. (Tevens wat wordt ingezet door onderaannemers). De gegevens dienen volledig te zijn bij inschrijving.</t>
    </r>
    <r>
      <rPr>
        <sz val="8"/>
        <color rgb="FFFF0000"/>
        <rFont val="Calibri"/>
        <family val="2"/>
        <scheme val="minor"/>
      </rPr>
      <t xml:space="preserve">
</t>
    </r>
    <r>
      <rPr>
        <b/>
        <sz val="8"/>
        <color theme="0"/>
        <rFont val="Calibri"/>
        <family val="2"/>
        <scheme val="minor"/>
      </rPr>
      <t>Mobiele werktuigen met een vermogensklasse lager dan 7 kW worden niet meegewogen bij het bepalen van de EMVI</t>
    </r>
  </si>
  <si>
    <t>BOUWWERKTUIGEN (A1)</t>
  </si>
  <si>
    <t>RCA onderhoudsbestek 2026-2029</t>
  </si>
  <si>
    <t>Diesel</t>
  </si>
  <si>
    <t>100% HVO 100</t>
  </si>
  <si>
    <t>100% elektrisch</t>
  </si>
  <si>
    <t>Mix HVO 100 en elektrisch</t>
  </si>
  <si>
    <t>Geen subsidie</t>
  </si>
  <si>
    <t>800 EUR subsidie</t>
  </si>
  <si>
    <t>Jeffrey Kluitenberg</t>
  </si>
  <si>
    <t>Naam, functie</t>
  </si>
  <si>
    <t>Gedaan op (datum)</t>
  </si>
  <si>
    <t>Het logboek moet worden ingevuld na gunning opdracht, NIET bij de inschrijving. Opdrachtnemer vult alle lichtblauwe velden in</t>
  </si>
  <si>
    <t xml:space="preserve"> - Dit is het EMVI model SEB wat is ontwikkeld en wordt beheerd door het ondersteuningsprogramma SEB</t>
  </si>
  <si>
    <t xml:space="preserve">- In het EMVI model SEB kan fictieve meerwaarde worden behaald door de inzet van schoon en emissieloos materieel. Het EMVI model SEB geeft inkopers de gelegenheid hun uitvraag aan de markt projectspecifiek te maken waardoor de markt passend wordt uitgedaagd om zoveel mogelijk schoon en emissieloos te bouwen. </t>
  </si>
  <si>
    <t xml:space="preserve"> - Voor meer informatie voor de toepassing van het EMVI model SEB zie de handleiding 'EMVI Model SEB' welke beschikbaar is via www.opwegnaarseb.nl</t>
  </si>
  <si>
    <t xml:space="preserve"> - Voor vragen en antwoorden zie de module veelgestelde vragen op www.opwegnaarseb.nl</t>
  </si>
  <si>
    <t xml:space="preserve"> - Om in contact te komen met de beheerder van het EMVI-model SEB neem contact op met jouke.gardien@infram.nl</t>
  </si>
  <si>
    <t>- Inkopers vullen het ''invulblad inkoper'' in.
- Opdrachtnemers (marktpartijen) vullen het ''invulblad opdrachtnemer'' in.
- Na gunning dient het tabblad logboek opdrachtnemer te worden aangevuld. 
- In de realisatiefase van het project wordt van opdrachtnemers verwacht dat het ''logboek opdrachtnemer'' maandelijks wordt bijgehouden
- Het tabblad ''Resultaat gunningscriterium SEB'' wordt gevuld door de input uit de overige tabbladen. U dient hier geen handmatige wijzigingen in aan te brengen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</si>
</sst>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quot;€&quot;\ * #,##0.00_ ;_ &quot;€&quot;\ * \-#,##0.00_ ;_ &quot;€&quot;\ * &quot;-&quot;??_ ;_ @_ "/>
    <numFmt numFmtId="164" formatCode="_ &quot;€&quot;\ * #,##0_ ;_ &quot;€&quot;\ * \-#,##0_ ;_ &quot;€&quot;\ * &quot;-&quot;??_ ;_ @_ "/>
    <numFmt numFmtId="165" formatCode="0.0"/>
    <numFmt numFmtId="166" formatCode="_ [$€-413]\ * #,##0.00_ ;_ [$€-413]\ * \-#,##0.00_ ;_ [$€-413]\ * &quot;-&quot;??_ ;_ @_ "/>
    <numFmt numFmtId="167" formatCode="0;\-0;;@"/>
    <numFmt numFmtId="168" formatCode="_(&quot;€&quot;* #,##0.00_);_(&quot;€&quot;* \(#,##0.00\);_(&quot;€&quot;* &quot;-&quot;??_);_(@_)"/>
    <numFmt numFmtId="169" formatCode="_ [$€-413]\ * #,##0_ ;_ [$€-413]\ * \-#,##0_ ;_ [$€-413]\ * &quot;-&quot;??_ ;_ @_ "/>
    <numFmt numFmtId="170" formatCode="0.0%"/>
  </numFmts>
  <fonts count="53">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tint="-0.499984740745262"/>
      <name val="Calibri"/>
      <family val="2"/>
      <scheme val="minor"/>
    </font>
    <font>
      <sz val="11"/>
      <name val="Calibri"/>
      <family val="2"/>
      <scheme val="minor"/>
    </font>
    <font>
      <sz val="11"/>
      <color theme="1"/>
      <name val="Calibri "/>
    </font>
    <font>
      <sz val="11"/>
      <color theme="0" tint="-0.249977111117893"/>
      <name val="Calibri"/>
      <family val="2"/>
      <scheme val="minor"/>
    </font>
    <font>
      <b/>
      <sz val="14"/>
      <color theme="0"/>
      <name val="Calibri"/>
      <family val="2"/>
      <scheme val="minor"/>
    </font>
    <font>
      <b/>
      <sz val="14"/>
      <color indexed="8"/>
      <name val="Calibri"/>
      <family val="2"/>
    </font>
    <font>
      <b/>
      <sz val="14"/>
      <name val="Calibri"/>
      <family val="2"/>
      <scheme val="minor"/>
    </font>
    <font>
      <b/>
      <sz val="14"/>
      <color theme="0" tint="-0.499984740745262"/>
      <name val="Calibri"/>
      <family val="2"/>
      <scheme val="minor"/>
    </font>
    <font>
      <b/>
      <sz val="11"/>
      <name val="Calibri"/>
      <family val="2"/>
      <scheme val="minor"/>
    </font>
    <font>
      <i/>
      <sz val="11"/>
      <color theme="1"/>
      <name val="Calibri"/>
      <family val="2"/>
      <scheme val="minor"/>
    </font>
    <font>
      <b/>
      <sz val="12"/>
      <color theme="1"/>
      <name val="Calibri"/>
      <family val="2"/>
      <scheme val="minor"/>
    </font>
    <font>
      <sz val="12"/>
      <name val="Calibri"/>
      <family val="2"/>
      <scheme val="minor"/>
    </font>
    <font>
      <sz val="12"/>
      <name val="Calibri"/>
      <family val="2"/>
    </font>
    <font>
      <sz val="8"/>
      <name val="Calibri"/>
      <family val="2"/>
      <scheme val="minor"/>
    </font>
    <font>
      <sz val="10"/>
      <color rgb="FF000000"/>
      <name val="Times New Roman"/>
      <family val="1"/>
    </font>
    <font>
      <b/>
      <sz val="26"/>
      <name val="Liberation Sans Narrow"/>
    </font>
    <font>
      <sz val="9"/>
      <name val="Verdana"/>
      <family val="2"/>
    </font>
    <font>
      <b/>
      <sz val="9"/>
      <name val="Verdana"/>
      <family val="2"/>
    </font>
    <font>
      <vertAlign val="subscript"/>
      <sz val="9"/>
      <name val="Verdana"/>
      <family val="2"/>
    </font>
    <font>
      <sz val="6"/>
      <name val="Verdana"/>
      <family val="2"/>
    </font>
    <font>
      <b/>
      <sz val="16"/>
      <color rgb="FF007AC6"/>
      <name val="Liberation Sans Narrow"/>
    </font>
    <font>
      <b/>
      <u/>
      <sz val="9"/>
      <name val="Verdana"/>
      <family val="2"/>
    </font>
    <font>
      <b/>
      <sz val="12"/>
      <color theme="0"/>
      <name val="Calibri"/>
      <family val="2"/>
      <scheme val="minor"/>
    </font>
    <font>
      <sz val="12"/>
      <color theme="1"/>
      <name val="Calibri"/>
      <family val="2"/>
      <scheme val="minor"/>
    </font>
    <font>
      <b/>
      <sz val="14"/>
      <color theme="8"/>
      <name val="Calibri"/>
      <family val="2"/>
      <scheme val="minor"/>
    </font>
    <font>
      <b/>
      <sz val="14"/>
      <color theme="8" tint="0.39997558519241921"/>
      <name val="Calibri"/>
      <family val="2"/>
      <scheme val="minor"/>
    </font>
    <font>
      <sz val="11"/>
      <color theme="8" tint="0.39997558519241921"/>
      <name val="Calibri"/>
      <family val="2"/>
      <scheme val="minor"/>
    </font>
    <font>
      <b/>
      <sz val="12"/>
      <name val="Calibri"/>
      <family val="2"/>
      <scheme val="minor"/>
    </font>
    <font>
      <i/>
      <sz val="11"/>
      <name val="Calibri"/>
      <family val="2"/>
      <scheme val="minor"/>
    </font>
    <font>
      <u/>
      <sz val="11"/>
      <color theme="10"/>
      <name val="Calibri"/>
      <family val="2"/>
      <scheme val="minor"/>
    </font>
    <font>
      <sz val="12"/>
      <color theme="1"/>
      <name val="Calibri "/>
    </font>
    <font>
      <sz val="14"/>
      <color theme="0"/>
      <name val="Calibri"/>
      <family val="2"/>
      <scheme val="minor"/>
    </font>
    <font>
      <b/>
      <sz val="14"/>
      <color theme="1"/>
      <name val="Calibri"/>
      <family val="2"/>
      <scheme val="minor"/>
    </font>
    <font>
      <sz val="11"/>
      <color theme="0"/>
      <name val="Calibri "/>
    </font>
    <font>
      <sz val="10"/>
      <color theme="1"/>
      <name val="Calibri"/>
      <family val="2"/>
      <scheme val="minor"/>
    </font>
    <font>
      <sz val="10"/>
      <name val="Calibri"/>
      <family val="2"/>
      <scheme val="minor"/>
    </font>
    <font>
      <b/>
      <sz val="11"/>
      <color theme="0" tint="-0.499984740745262"/>
      <name val="Calibri"/>
      <family val="2"/>
      <scheme val="minor"/>
    </font>
    <font>
      <sz val="8"/>
      <color theme="0"/>
      <name val="Calibri"/>
      <family val="2"/>
      <scheme val="minor"/>
    </font>
    <font>
      <i/>
      <sz val="8"/>
      <color theme="0"/>
      <name val="Calibri"/>
      <family val="2"/>
      <scheme val="minor"/>
    </font>
    <font>
      <b/>
      <sz val="9"/>
      <color theme="0"/>
      <name val="Calibri"/>
      <family val="2"/>
      <scheme val="minor"/>
    </font>
    <font>
      <b/>
      <sz val="8"/>
      <color theme="0"/>
      <name val="Calibri"/>
      <family val="2"/>
      <scheme val="minor"/>
    </font>
    <font>
      <sz val="16"/>
      <color theme="1"/>
      <name val="Calibri"/>
      <family val="2"/>
      <scheme val="minor"/>
    </font>
    <font>
      <sz val="14"/>
      <color theme="1"/>
      <name val="Calibri"/>
      <family val="2"/>
      <scheme val="minor"/>
    </font>
    <font>
      <sz val="11"/>
      <color theme="0"/>
      <name val="Calibri"/>
      <family val="2"/>
      <scheme val="minor"/>
    </font>
    <font>
      <sz val="12"/>
      <color theme="0" tint="-0.249977111117893"/>
      <name val="Calibri"/>
      <family val="2"/>
      <scheme val="minor"/>
    </font>
    <font>
      <sz val="9"/>
      <color theme="0"/>
      <name val="Calibri"/>
      <family val="2"/>
      <scheme val="minor"/>
    </font>
    <font>
      <sz val="8"/>
      <color rgb="FFFF0000"/>
      <name val="Calibri"/>
      <family val="2"/>
      <scheme val="minor"/>
    </font>
    <font>
      <sz val="11"/>
      <color theme="8"/>
      <name val="Calibri"/>
      <family val="2"/>
      <scheme val="minor"/>
    </font>
    <font>
      <b/>
      <i/>
      <sz val="11"/>
      <color rgb="FFFF0000"/>
      <name val="Calibri"/>
      <family val="2"/>
      <scheme val="minor"/>
    </font>
  </fonts>
  <fills count="11">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DDEBF7"/>
        <bgColor rgb="FF000000"/>
      </patternFill>
    </fill>
    <fill>
      <patternFill patternType="solid">
        <fgColor theme="9"/>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4"/>
        <bgColor indexed="64"/>
      </patternFill>
    </fill>
    <fill>
      <patternFill patternType="solid">
        <fgColor theme="7" tint="0.59999389629810485"/>
        <bgColor indexed="64"/>
      </patternFill>
    </fill>
    <fill>
      <patternFill patternType="solid">
        <fgColor theme="7" tint="0.79998168889431442"/>
        <bgColor indexed="64"/>
      </patternFill>
    </fill>
  </fills>
  <borders count="84">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double">
        <color indexed="64"/>
      </right>
      <top style="medium">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medium">
        <color indexed="64"/>
      </left>
      <right/>
      <top/>
      <bottom/>
      <diagonal/>
    </border>
    <border>
      <left style="thin">
        <color indexed="64"/>
      </left>
      <right/>
      <top/>
      <bottom/>
      <diagonal/>
    </border>
    <border>
      <left style="medium">
        <color indexed="64"/>
      </left>
      <right style="medium">
        <color indexed="64"/>
      </right>
      <top style="thin">
        <color indexed="64"/>
      </top>
      <bottom/>
      <diagonal/>
    </border>
    <border>
      <left/>
      <right/>
      <top/>
      <bottom style="medium">
        <color indexed="64"/>
      </bottom>
      <diagonal/>
    </border>
    <border>
      <left/>
      <right style="medium">
        <color indexed="64"/>
      </right>
      <top style="thin">
        <color indexed="64"/>
      </top>
      <bottom/>
      <diagonal/>
    </border>
    <border>
      <left style="medium">
        <color indexed="64"/>
      </left>
      <right style="thick">
        <color indexed="64"/>
      </right>
      <top style="medium">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medium">
        <color indexed="64"/>
      </top>
      <bottom/>
      <diagonal/>
    </border>
    <border>
      <left/>
      <right style="thin">
        <color indexed="64"/>
      </right>
      <top/>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8" fillId="0" borderId="0"/>
    <xf numFmtId="168" fontId="1" fillId="0" borderId="0" applyFont="0" applyFill="0" applyBorder="0" applyAlignment="0" applyProtection="0"/>
    <xf numFmtId="0" fontId="33" fillId="0" borderId="0" applyNumberFormat="0" applyFill="0" applyBorder="0" applyAlignment="0" applyProtection="0"/>
  </cellStyleXfs>
  <cellXfs count="525">
    <xf numFmtId="0" fontId="0" fillId="0" borderId="0" xfId="0"/>
    <xf numFmtId="0" fontId="9" fillId="0" borderId="0" xfId="0" applyFont="1"/>
    <xf numFmtId="0" fontId="10" fillId="0" borderId="0" xfId="0" applyFont="1"/>
    <xf numFmtId="0" fontId="5" fillId="0" borderId="0" xfId="0" applyFont="1"/>
    <xf numFmtId="0" fontId="5" fillId="0" borderId="0" xfId="0" applyFont="1" applyAlignment="1">
      <alignment horizontal="center"/>
    </xf>
    <xf numFmtId="0" fontId="5" fillId="0" borderId="0" xfId="0" applyFont="1" applyAlignment="1">
      <alignment horizontal="left"/>
    </xf>
    <xf numFmtId="0" fontId="6" fillId="0" borderId="0" xfId="0" applyFont="1" applyAlignment="1">
      <alignment horizontal="center"/>
    </xf>
    <xf numFmtId="164" fontId="11" fillId="0" borderId="0" xfId="1" applyNumberFormat="1" applyFont="1" applyBorder="1" applyAlignment="1" applyProtection="1">
      <alignment horizontal="center" vertical="center"/>
    </xf>
    <xf numFmtId="44" fontId="5" fillId="0" borderId="0" xfId="1" applyFont="1" applyProtection="1"/>
    <xf numFmtId="165" fontId="5" fillId="0" borderId="6" xfId="1" applyNumberFormat="1" applyFont="1" applyBorder="1" applyAlignment="1" applyProtection="1">
      <alignment horizontal="center"/>
    </xf>
    <xf numFmtId="0" fontId="12" fillId="0" borderId="0" xfId="0" applyFont="1"/>
    <xf numFmtId="164" fontId="11" fillId="0" borderId="0" xfId="1" applyNumberFormat="1" applyFont="1" applyFill="1" applyBorder="1" applyAlignment="1" applyProtection="1">
      <alignment horizontal="center" vertical="center"/>
    </xf>
    <xf numFmtId="0" fontId="5" fillId="0" borderId="2" xfId="0" applyFont="1" applyBorder="1"/>
    <xf numFmtId="0" fontId="14" fillId="0" borderId="0" xfId="0" applyFont="1"/>
    <xf numFmtId="0" fontId="15" fillId="3" borderId="6" xfId="0" applyFont="1" applyFill="1" applyBorder="1" applyAlignment="1">
      <alignment horizontal="left" vertical="top"/>
    </xf>
    <xf numFmtId="1" fontId="15" fillId="2" borderId="21" xfId="0" applyNumberFormat="1" applyFont="1" applyFill="1" applyBorder="1" applyAlignment="1" applyProtection="1">
      <alignment horizontal="center" vertical="top"/>
      <protection locked="0"/>
    </xf>
    <xf numFmtId="1" fontId="15" fillId="2" borderId="22" xfId="0" applyNumberFormat="1" applyFont="1" applyFill="1" applyBorder="1" applyAlignment="1" applyProtection="1">
      <alignment horizontal="center" vertical="top"/>
      <protection locked="0"/>
    </xf>
    <xf numFmtId="1" fontId="15" fillId="2" borderId="27" xfId="0" applyNumberFormat="1" applyFont="1" applyFill="1" applyBorder="1" applyAlignment="1" applyProtection="1">
      <alignment horizontal="center" vertical="top"/>
      <protection locked="0"/>
    </xf>
    <xf numFmtId="1" fontId="15" fillId="2" borderId="36" xfId="1" applyNumberFormat="1" applyFont="1" applyFill="1" applyBorder="1" applyAlignment="1" applyProtection="1">
      <alignment horizontal="center" vertical="top"/>
      <protection locked="0"/>
    </xf>
    <xf numFmtId="1" fontId="15" fillId="2" borderId="6" xfId="0" applyNumberFormat="1" applyFont="1" applyFill="1" applyBorder="1" applyAlignment="1" applyProtection="1">
      <alignment horizontal="center" vertical="top"/>
      <protection locked="0"/>
    </xf>
    <xf numFmtId="1" fontId="15" fillId="2" borderId="7" xfId="0" applyNumberFormat="1" applyFont="1" applyFill="1" applyBorder="1" applyAlignment="1" applyProtection="1">
      <alignment horizontal="center" vertical="top"/>
      <protection locked="0"/>
    </xf>
    <xf numFmtId="1" fontId="15" fillId="2" borderId="29" xfId="0" applyNumberFormat="1" applyFont="1" applyFill="1" applyBorder="1" applyAlignment="1" applyProtection="1">
      <alignment horizontal="center" vertical="top"/>
      <protection locked="0"/>
    </xf>
    <xf numFmtId="1" fontId="15" fillId="2" borderId="20" xfId="1" applyNumberFormat="1" applyFont="1" applyFill="1" applyBorder="1" applyAlignment="1" applyProtection="1">
      <alignment horizontal="center" vertical="top"/>
      <protection locked="0"/>
    </xf>
    <xf numFmtId="1" fontId="5" fillId="0" borderId="21" xfId="1" applyNumberFormat="1" applyFont="1" applyBorder="1" applyAlignment="1" applyProtection="1">
      <alignment horizontal="center"/>
    </xf>
    <xf numFmtId="1" fontId="5" fillId="0" borderId="23" xfId="1" applyNumberFormat="1" applyFont="1" applyBorder="1" applyAlignment="1" applyProtection="1">
      <alignment horizontal="center"/>
    </xf>
    <xf numFmtId="165" fontId="5" fillId="0" borderId="21" xfId="1" applyNumberFormat="1" applyFont="1" applyBorder="1" applyAlignment="1" applyProtection="1">
      <alignment horizontal="center"/>
    </xf>
    <xf numFmtId="165" fontId="5" fillId="0" borderId="23" xfId="1" applyNumberFormat="1" applyFont="1" applyBorder="1" applyAlignment="1" applyProtection="1">
      <alignment horizontal="center"/>
    </xf>
    <xf numFmtId="164" fontId="11" fillId="0" borderId="4" xfId="1" applyNumberFormat="1" applyFont="1" applyBorder="1" applyAlignment="1" applyProtection="1">
      <alignment vertical="center"/>
    </xf>
    <xf numFmtId="164" fontId="10" fillId="0" borderId="2" xfId="1" applyNumberFormat="1" applyFont="1" applyBorder="1" applyAlignment="1" applyProtection="1">
      <alignment vertical="center"/>
    </xf>
    <xf numFmtId="0" fontId="16" fillId="4" borderId="41" xfId="0" applyFont="1" applyFill="1" applyBorder="1" applyAlignment="1" applyProtection="1">
      <alignment horizontal="left" vertical="center" wrapText="1"/>
      <protection locked="0"/>
    </xf>
    <xf numFmtId="0" fontId="16" fillId="4" borderId="17" xfId="0" applyFont="1" applyFill="1" applyBorder="1" applyAlignment="1" applyProtection="1">
      <alignment horizontal="left" vertical="center"/>
      <protection locked="0"/>
    </xf>
    <xf numFmtId="0" fontId="16" fillId="4" borderId="53" xfId="0" applyFont="1" applyFill="1" applyBorder="1" applyAlignment="1" applyProtection="1">
      <alignment horizontal="left" vertical="center"/>
      <protection locked="0"/>
    </xf>
    <xf numFmtId="0" fontId="15" fillId="0" borderId="0" xfId="0" applyFont="1" applyAlignment="1">
      <alignment horizontal="left"/>
    </xf>
    <xf numFmtId="0" fontId="15" fillId="0" borderId="0" xfId="0" applyFont="1"/>
    <xf numFmtId="0" fontId="27" fillId="0" borderId="0" xfId="0" applyFont="1"/>
    <xf numFmtId="0" fontId="15" fillId="3" borderId="21" xfId="0" applyFont="1" applyFill="1" applyBorder="1" applyAlignment="1">
      <alignment horizontal="left" vertical="top"/>
    </xf>
    <xf numFmtId="0" fontId="15" fillId="3" borderId="23" xfId="0" applyFont="1" applyFill="1" applyBorder="1" applyAlignment="1">
      <alignment horizontal="left" vertical="top"/>
    </xf>
    <xf numFmtId="1" fontId="15" fillId="2" borderId="38" xfId="1" applyNumberFormat="1" applyFont="1" applyFill="1" applyBorder="1" applyAlignment="1" applyProtection="1">
      <alignment horizontal="center" vertical="top"/>
      <protection locked="0"/>
    </xf>
    <xf numFmtId="1" fontId="15" fillId="2" borderId="28" xfId="0" applyNumberFormat="1" applyFont="1" applyFill="1" applyBorder="1" applyAlignment="1" applyProtection="1">
      <alignment horizontal="center" vertical="top"/>
      <protection locked="0"/>
    </xf>
    <xf numFmtId="1" fontId="15" fillId="2" borderId="17" xfId="0" applyNumberFormat="1" applyFont="1" applyFill="1" applyBorder="1" applyAlignment="1" applyProtection="1">
      <alignment horizontal="center" vertical="top"/>
      <protection locked="0"/>
    </xf>
    <xf numFmtId="1" fontId="15" fillId="2" borderId="49" xfId="0" applyNumberFormat="1" applyFont="1" applyFill="1" applyBorder="1" applyAlignment="1" applyProtection="1">
      <alignment horizontal="center" vertical="top"/>
      <protection locked="0"/>
    </xf>
    <xf numFmtId="1" fontId="15" fillId="2" borderId="56" xfId="0" applyNumberFormat="1" applyFont="1" applyFill="1" applyBorder="1" applyAlignment="1" applyProtection="1">
      <alignment horizontal="center" vertical="top"/>
      <protection locked="0"/>
    </xf>
    <xf numFmtId="1" fontId="15" fillId="2" borderId="59" xfId="0" applyNumberFormat="1" applyFont="1" applyFill="1" applyBorder="1" applyAlignment="1" applyProtection="1">
      <alignment horizontal="center" vertical="top"/>
      <protection locked="0"/>
    </xf>
    <xf numFmtId="1" fontId="15" fillId="2" borderId="60" xfId="0" applyNumberFormat="1" applyFont="1" applyFill="1" applyBorder="1" applyAlignment="1" applyProtection="1">
      <alignment horizontal="center" vertical="top"/>
      <protection locked="0"/>
    </xf>
    <xf numFmtId="1" fontId="3" fillId="0" borderId="25" xfId="1" applyNumberFormat="1" applyFont="1" applyBorder="1" applyAlignment="1" applyProtection="1">
      <alignment horizontal="center"/>
    </xf>
    <xf numFmtId="1" fontId="12" fillId="0" borderId="26" xfId="2" applyNumberFormat="1" applyFont="1" applyBorder="1" applyAlignment="1" applyProtection="1">
      <alignment horizontal="center"/>
    </xf>
    <xf numFmtId="0" fontId="15" fillId="3" borderId="31" xfId="0" applyFont="1" applyFill="1" applyBorder="1" applyAlignment="1">
      <alignment horizontal="left" vertical="top"/>
    </xf>
    <xf numFmtId="0" fontId="15" fillId="3" borderId="22" xfId="0" applyFont="1" applyFill="1" applyBorder="1" applyAlignment="1">
      <alignment horizontal="left" vertical="top"/>
    </xf>
    <xf numFmtId="0" fontId="15" fillId="3" borderId="7" xfId="0" applyFont="1" applyFill="1" applyBorder="1" applyAlignment="1">
      <alignment horizontal="left" vertical="top"/>
    </xf>
    <xf numFmtId="0" fontId="15" fillId="3" borderId="32" xfId="0" applyFont="1" applyFill="1" applyBorder="1" applyAlignment="1">
      <alignment horizontal="left" vertical="top"/>
    </xf>
    <xf numFmtId="0" fontId="15" fillId="3" borderId="24" xfId="0" applyFont="1" applyFill="1" applyBorder="1" applyAlignment="1">
      <alignment horizontal="left" vertical="top"/>
    </xf>
    <xf numFmtId="0" fontId="5" fillId="0" borderId="0" xfId="0" applyFont="1" applyAlignment="1">
      <alignment horizontal="right"/>
    </xf>
    <xf numFmtId="0" fontId="16" fillId="4" borderId="23" xfId="0" applyFont="1" applyFill="1" applyBorder="1" applyAlignment="1" applyProtection="1">
      <alignment horizontal="left" vertical="center" wrapText="1"/>
      <protection locked="0"/>
    </xf>
    <xf numFmtId="0" fontId="15" fillId="3" borderId="27" xfId="0" applyFont="1" applyFill="1" applyBorder="1" applyAlignment="1">
      <alignment horizontal="left" vertical="top"/>
    </xf>
    <xf numFmtId="0" fontId="12" fillId="0" borderId="0" xfId="0" applyFont="1" applyAlignment="1">
      <alignment horizontal="right" textRotation="90"/>
    </xf>
    <xf numFmtId="0" fontId="16" fillId="4" borderId="21" xfId="0" applyFont="1" applyFill="1" applyBorder="1" applyAlignment="1" applyProtection="1">
      <alignment horizontal="left" vertical="center" wrapText="1"/>
      <protection locked="0"/>
    </xf>
    <xf numFmtId="0" fontId="16" fillId="4" borderId="36" xfId="0" applyFont="1" applyFill="1" applyBorder="1" applyAlignment="1" applyProtection="1">
      <alignment horizontal="left" vertical="center" wrapText="1"/>
      <protection locked="0"/>
    </xf>
    <xf numFmtId="0" fontId="16" fillId="4" borderId="34" xfId="0" applyFont="1" applyFill="1" applyBorder="1" applyAlignment="1" applyProtection="1">
      <alignment horizontal="left" vertical="center" wrapText="1"/>
      <protection locked="0"/>
    </xf>
    <xf numFmtId="0" fontId="16" fillId="4" borderId="38" xfId="0" applyFont="1" applyFill="1" applyBorder="1" applyAlignment="1" applyProtection="1">
      <alignment horizontal="left" vertical="center" wrapText="1"/>
      <protection locked="0"/>
    </xf>
    <xf numFmtId="0" fontId="0" fillId="2" borderId="7" xfId="0" applyFill="1" applyBorder="1" applyAlignment="1" applyProtection="1">
      <alignment vertical="top"/>
      <protection locked="0"/>
    </xf>
    <xf numFmtId="14" fontId="0" fillId="2" borderId="7" xfId="0" applyNumberFormat="1" applyFill="1" applyBorder="1" applyAlignment="1" applyProtection="1">
      <alignment vertical="top"/>
      <protection locked="0"/>
    </xf>
    <xf numFmtId="0" fontId="16" fillId="4" borderId="55" xfId="0" applyFont="1" applyFill="1" applyBorder="1" applyAlignment="1" applyProtection="1">
      <alignment horizontal="left" vertical="center"/>
      <protection locked="0"/>
    </xf>
    <xf numFmtId="0" fontId="16" fillId="4" borderId="68" xfId="0" applyFont="1" applyFill="1" applyBorder="1" applyAlignment="1" applyProtection="1">
      <alignment horizontal="left" vertical="center"/>
      <protection locked="0"/>
    </xf>
    <xf numFmtId="0" fontId="16" fillId="4" borderId="20" xfId="0" applyFont="1" applyFill="1" applyBorder="1" applyAlignment="1" applyProtection="1">
      <alignment horizontal="left" vertical="center" wrapText="1"/>
      <protection locked="0"/>
    </xf>
    <xf numFmtId="0" fontId="5" fillId="0" borderId="24" xfId="0" applyFont="1" applyBorder="1"/>
    <xf numFmtId="0" fontId="9" fillId="0" borderId="0" xfId="0" applyFont="1" applyAlignment="1">
      <alignment horizontal="center"/>
    </xf>
    <xf numFmtId="0" fontId="0" fillId="0" borderId="0" xfId="0" applyAlignment="1">
      <alignment horizontal="center"/>
    </xf>
    <xf numFmtId="0" fontId="16" fillId="4" borderId="22" xfId="0" applyFont="1" applyFill="1" applyBorder="1" applyAlignment="1" applyProtection="1">
      <alignment horizontal="left" vertical="center"/>
      <protection locked="0"/>
    </xf>
    <xf numFmtId="0" fontId="16" fillId="4" borderId="7" xfId="0" applyFont="1" applyFill="1" applyBorder="1" applyAlignment="1" applyProtection="1">
      <alignment horizontal="left" vertical="center"/>
      <protection locked="0"/>
    </xf>
    <xf numFmtId="0" fontId="16" fillId="4" borderId="24" xfId="0" applyFont="1" applyFill="1" applyBorder="1" applyAlignment="1" applyProtection="1">
      <alignment horizontal="left" vertical="center"/>
      <protection locked="0"/>
    </xf>
    <xf numFmtId="0" fontId="16" fillId="4" borderId="33" xfId="0" applyFont="1" applyFill="1" applyBorder="1" applyAlignment="1" applyProtection="1">
      <alignment horizontal="left" vertical="center"/>
      <protection locked="0"/>
    </xf>
    <xf numFmtId="0" fontId="16" fillId="4" borderId="66" xfId="0" applyFont="1" applyFill="1" applyBorder="1" applyAlignment="1" applyProtection="1">
      <alignment horizontal="left" vertical="center"/>
      <protection locked="0"/>
    </xf>
    <xf numFmtId="0" fontId="16" fillId="4" borderId="6" xfId="0" applyFont="1" applyFill="1" applyBorder="1" applyAlignment="1" applyProtection="1">
      <alignment horizontal="left" vertical="center" wrapText="1"/>
      <protection locked="0"/>
    </xf>
    <xf numFmtId="0" fontId="15" fillId="2" borderId="20" xfId="0" applyFont="1" applyFill="1" applyBorder="1" applyAlignment="1" applyProtection="1">
      <alignment horizontal="center" vertical="top" wrapText="1"/>
      <protection locked="0"/>
    </xf>
    <xf numFmtId="44" fontId="3" fillId="3" borderId="0" xfId="1" applyFont="1" applyFill="1" applyBorder="1" applyAlignment="1" applyProtection="1">
      <alignment horizontal="right" vertical="center"/>
    </xf>
    <xf numFmtId="49" fontId="12" fillId="2" borderId="0" xfId="5" applyNumberFormat="1" applyFont="1" applyFill="1" applyBorder="1" applyAlignment="1" applyProtection="1">
      <alignment horizontal="center" vertical="center"/>
      <protection locked="0"/>
    </xf>
    <xf numFmtId="0" fontId="3" fillId="3" borderId="0" xfId="1" applyNumberFormat="1" applyFont="1" applyFill="1" applyBorder="1" applyAlignment="1" applyProtection="1">
      <alignment horizontal="right" vertical="center"/>
    </xf>
    <xf numFmtId="0" fontId="28" fillId="0" borderId="0" xfId="0" applyFont="1"/>
    <xf numFmtId="0" fontId="5" fillId="0" borderId="0" xfId="0" applyFont="1" applyAlignment="1">
      <alignment vertical="top" wrapText="1"/>
    </xf>
    <xf numFmtId="49" fontId="5" fillId="0" borderId="0" xfId="0" applyNumberFormat="1" applyFont="1" applyAlignment="1">
      <alignment horizontal="left"/>
    </xf>
    <xf numFmtId="0" fontId="5" fillId="0" borderId="45" xfId="0" applyFont="1" applyBorder="1" applyAlignment="1">
      <alignment wrapText="1"/>
    </xf>
    <xf numFmtId="0" fontId="5" fillId="0" borderId="22" xfId="0" applyFont="1" applyBorder="1" applyAlignment="1">
      <alignment wrapText="1"/>
    </xf>
    <xf numFmtId="1" fontId="5" fillId="0" borderId="36" xfId="0" applyNumberFormat="1" applyFont="1" applyBorder="1" applyAlignment="1">
      <alignment horizontal="center" vertical="center"/>
    </xf>
    <xf numFmtId="0" fontId="5" fillId="0" borderId="28" xfId="0" applyFont="1" applyBorder="1" applyAlignment="1">
      <alignment horizontal="center" wrapText="1"/>
    </xf>
    <xf numFmtId="167" fontId="5" fillId="0" borderId="27" xfId="0" applyNumberFormat="1" applyFont="1" applyBorder="1" applyAlignment="1">
      <alignment horizontal="center" wrapText="1"/>
    </xf>
    <xf numFmtId="0" fontId="5" fillId="0" borderId="51" xfId="0" applyFont="1" applyBorder="1"/>
    <xf numFmtId="0" fontId="5" fillId="0" borderId="46" xfId="0" applyFont="1" applyBorder="1" applyAlignment="1">
      <alignment wrapText="1"/>
    </xf>
    <xf numFmtId="0" fontId="5" fillId="0" borderId="24" xfId="0" applyFont="1" applyBorder="1" applyAlignment="1">
      <alignment wrapText="1"/>
    </xf>
    <xf numFmtId="1" fontId="5" fillId="0" borderId="38" xfId="0" applyNumberFormat="1" applyFont="1" applyBorder="1" applyAlignment="1">
      <alignment horizontal="center" vertical="center"/>
    </xf>
    <xf numFmtId="0" fontId="5" fillId="0" borderId="14" xfId="0" applyFont="1" applyBorder="1" applyAlignment="1">
      <alignment wrapText="1"/>
    </xf>
    <xf numFmtId="0" fontId="5" fillId="0" borderId="7" xfId="0" applyFont="1" applyBorder="1" applyAlignment="1">
      <alignment vertical="center" wrapText="1"/>
    </xf>
    <xf numFmtId="0" fontId="5" fillId="0" borderId="17" xfId="0" applyFont="1" applyBorder="1" applyAlignment="1">
      <alignment horizontal="center" vertical="center" wrapText="1"/>
    </xf>
    <xf numFmtId="0" fontId="5" fillId="0" borderId="24" xfId="0" applyFont="1" applyBorder="1" applyAlignment="1">
      <alignment vertical="center" wrapText="1"/>
    </xf>
    <xf numFmtId="0" fontId="5" fillId="0" borderId="53" xfId="0" applyFont="1" applyBorder="1" applyAlignment="1">
      <alignment horizontal="center" vertical="center" wrapText="1"/>
    </xf>
    <xf numFmtId="1" fontId="5" fillId="0" borderId="20" xfId="0" applyNumberFormat="1" applyFont="1" applyBorder="1" applyAlignment="1">
      <alignment horizontal="center" vertical="center"/>
    </xf>
    <xf numFmtId="0" fontId="12" fillId="0" borderId="8" xfId="0" applyFont="1" applyBorder="1"/>
    <xf numFmtId="0" fontId="12" fillId="0" borderId="9" xfId="0" applyFont="1" applyBorder="1"/>
    <xf numFmtId="0" fontId="12" fillId="0" borderId="9" xfId="0" applyFont="1" applyBorder="1" applyAlignment="1">
      <alignment horizontal="right"/>
    </xf>
    <xf numFmtId="0" fontId="5" fillId="0" borderId="52" xfId="0" applyFont="1" applyBorder="1"/>
    <xf numFmtId="164" fontId="5" fillId="0" borderId="0" xfId="0" applyNumberFormat="1" applyFont="1"/>
    <xf numFmtId="165" fontId="5" fillId="0" borderId="36" xfId="0" applyNumberFormat="1" applyFont="1" applyBorder="1" applyAlignment="1">
      <alignment horizontal="center" vertical="center"/>
    </xf>
    <xf numFmtId="167" fontId="5" fillId="0" borderId="36" xfId="0" applyNumberFormat="1" applyFont="1" applyBorder="1" applyAlignment="1">
      <alignment horizontal="center" wrapText="1"/>
    </xf>
    <xf numFmtId="0" fontId="5" fillId="0" borderId="43" xfId="0" applyFont="1" applyBorder="1"/>
    <xf numFmtId="167" fontId="5" fillId="0" borderId="38" xfId="0" applyNumberFormat="1" applyFont="1" applyBorder="1" applyAlignment="1">
      <alignment horizontal="center" wrapText="1"/>
    </xf>
    <xf numFmtId="0" fontId="5" fillId="0" borderId="7" xfId="0" applyFont="1" applyBorder="1" applyAlignment="1">
      <alignment wrapText="1"/>
    </xf>
    <xf numFmtId="165" fontId="5" fillId="0" borderId="20" xfId="0" applyNumberFormat="1" applyFont="1" applyBorder="1" applyAlignment="1">
      <alignment horizontal="center" vertical="center"/>
    </xf>
    <xf numFmtId="167" fontId="5" fillId="0" borderId="20" xfId="0" applyNumberFormat="1" applyFont="1" applyBorder="1" applyAlignment="1">
      <alignment horizontal="center" wrapText="1"/>
    </xf>
    <xf numFmtId="165" fontId="5" fillId="0" borderId="50" xfId="0" applyNumberFormat="1" applyFont="1" applyBorder="1" applyAlignment="1">
      <alignment horizontal="center"/>
    </xf>
    <xf numFmtId="1" fontId="5" fillId="0" borderId="49" xfId="0" applyNumberFormat="1" applyFont="1" applyBorder="1" applyAlignment="1">
      <alignment horizontal="center"/>
    </xf>
    <xf numFmtId="1" fontId="5" fillId="0" borderId="50" xfId="0" applyNumberFormat="1" applyFont="1" applyBorder="1" applyAlignment="1">
      <alignment horizontal="center"/>
    </xf>
    <xf numFmtId="0" fontId="5" fillId="0" borderId="12" xfId="0" applyFont="1" applyBorder="1"/>
    <xf numFmtId="0" fontId="0" fillId="0" borderId="0" xfId="0" applyAlignment="1">
      <alignment horizontal="left"/>
    </xf>
    <xf numFmtId="0" fontId="5" fillId="0" borderId="0" xfId="0" applyFont="1" applyAlignment="1">
      <alignment vertical="center"/>
    </xf>
    <xf numFmtId="0" fontId="5" fillId="0" borderId="0" xfId="0" applyFont="1" applyAlignment="1">
      <alignment horizontal="left" vertical="center"/>
    </xf>
    <xf numFmtId="0" fontId="0" fillId="0" borderId="0" xfId="0" applyAlignment="1">
      <alignment wrapText="1"/>
    </xf>
    <xf numFmtId="0" fontId="5" fillId="2" borderId="0" xfId="0" applyFont="1" applyFill="1"/>
    <xf numFmtId="0" fontId="7" fillId="0" borderId="0" xfId="0" applyFont="1"/>
    <xf numFmtId="0" fontId="0" fillId="0" borderId="0" xfId="0" applyAlignment="1">
      <alignment vertical="center"/>
    </xf>
    <xf numFmtId="0" fontId="13" fillId="2" borderId="0" xfId="0" applyFont="1" applyFill="1" applyAlignment="1">
      <alignment vertical="top"/>
    </xf>
    <xf numFmtId="0" fontId="16" fillId="0" borderId="0" xfId="0" applyFont="1" applyAlignment="1">
      <alignment wrapText="1"/>
    </xf>
    <xf numFmtId="0" fontId="16" fillId="0" borderId="0" xfId="0" applyFont="1"/>
    <xf numFmtId="0" fontId="12" fillId="0" borderId="0" xfId="0" applyFont="1" applyAlignment="1">
      <alignment horizontal="right"/>
    </xf>
    <xf numFmtId="0" fontId="32" fillId="0" borderId="0" xfId="0" applyFont="1" applyAlignment="1">
      <alignment horizontal="left"/>
    </xf>
    <xf numFmtId="0" fontId="32" fillId="0" borderId="0" xfId="0" applyFont="1"/>
    <xf numFmtId="0" fontId="31" fillId="0" borderId="0" xfId="0" applyFont="1" applyAlignment="1">
      <alignment horizontal="left"/>
    </xf>
    <xf numFmtId="0" fontId="15" fillId="3" borderId="29" xfId="0" applyFont="1" applyFill="1" applyBorder="1" applyAlignment="1">
      <alignment horizontal="left" vertical="top"/>
    </xf>
    <xf numFmtId="0" fontId="15" fillId="3" borderId="40" xfId="0" applyFont="1" applyFill="1" applyBorder="1" applyAlignment="1">
      <alignment horizontal="left" vertical="top"/>
    </xf>
    <xf numFmtId="0" fontId="15" fillId="3" borderId="30" xfId="0" applyFont="1" applyFill="1" applyBorder="1" applyAlignment="1">
      <alignment horizontal="left" vertical="top"/>
    </xf>
    <xf numFmtId="0" fontId="12" fillId="0" borderId="0" xfId="0" applyFont="1" applyAlignment="1">
      <alignment horizontal="left"/>
    </xf>
    <xf numFmtId="0" fontId="31" fillId="0" borderId="0" xfId="0" applyFont="1"/>
    <xf numFmtId="0" fontId="3" fillId="0" borderId="0" xfId="0" applyFont="1"/>
    <xf numFmtId="0" fontId="5" fillId="2" borderId="22" xfId="0" applyFont="1" applyFill="1" applyBorder="1" applyProtection="1">
      <protection locked="0"/>
    </xf>
    <xf numFmtId="0" fontId="5" fillId="2" borderId="7" xfId="0" applyFont="1" applyFill="1" applyBorder="1" applyProtection="1">
      <protection locked="0"/>
    </xf>
    <xf numFmtId="0" fontId="5" fillId="2" borderId="32" xfId="0" applyFont="1" applyFill="1" applyBorder="1" applyProtection="1">
      <protection locked="0"/>
    </xf>
    <xf numFmtId="0" fontId="5" fillId="2" borderId="24" xfId="0" applyFont="1" applyFill="1" applyBorder="1" applyProtection="1">
      <protection locked="0"/>
    </xf>
    <xf numFmtId="0" fontId="12" fillId="0" borderId="47" xfId="0" applyFont="1" applyBorder="1"/>
    <xf numFmtId="0" fontId="12" fillId="0" borderId="19" xfId="0" applyFont="1" applyBorder="1"/>
    <xf numFmtId="0" fontId="5" fillId="0" borderId="45" xfId="0" applyFont="1" applyBorder="1"/>
    <xf numFmtId="0" fontId="0" fillId="0" borderId="15" xfId="0" applyBorder="1" applyAlignment="1">
      <alignment vertical="center"/>
    </xf>
    <xf numFmtId="0" fontId="5" fillId="0" borderId="41" xfId="0" applyFont="1" applyBorder="1"/>
    <xf numFmtId="0" fontId="33" fillId="0" borderId="0" xfId="6" applyProtection="1"/>
    <xf numFmtId="0" fontId="0" fillId="0" borderId="14" xfId="0" applyBorder="1" applyAlignment="1">
      <alignment vertical="center"/>
    </xf>
    <xf numFmtId="0" fontId="5" fillId="0" borderId="6" xfId="0" applyFont="1" applyBorder="1"/>
    <xf numFmtId="0" fontId="0" fillId="0" borderId="29" xfId="0" applyBorder="1"/>
    <xf numFmtId="44" fontId="12" fillId="3" borderId="47" xfId="1" applyFont="1" applyFill="1" applyBorder="1" applyProtection="1"/>
    <xf numFmtId="0" fontId="0" fillId="0" borderId="70" xfId="0" applyBorder="1" applyAlignment="1">
      <alignment vertical="center"/>
    </xf>
    <xf numFmtId="0" fontId="5" fillId="0" borderId="31" xfId="0" applyFont="1" applyBorder="1"/>
    <xf numFmtId="0" fontId="0" fillId="0" borderId="46" xfId="0" applyBorder="1" applyAlignment="1">
      <alignment vertical="center"/>
    </xf>
    <xf numFmtId="0" fontId="5" fillId="0" borderId="23" xfId="0" applyFont="1" applyBorder="1"/>
    <xf numFmtId="0" fontId="15" fillId="0" borderId="21" xfId="0" applyFont="1" applyBorder="1" applyAlignment="1">
      <alignment horizontal="left" vertical="top"/>
    </xf>
    <xf numFmtId="0" fontId="15" fillId="0" borderId="22" xfId="0" applyFont="1" applyBorder="1" applyAlignment="1">
      <alignment horizontal="left" vertical="top"/>
    </xf>
    <xf numFmtId="0" fontId="15" fillId="0" borderId="27" xfId="0" applyFont="1" applyBorder="1" applyAlignment="1">
      <alignment horizontal="left" vertical="top"/>
    </xf>
    <xf numFmtId="0" fontId="15" fillId="0" borderId="21" xfId="1" applyNumberFormat="1" applyFont="1" applyFill="1" applyBorder="1" applyAlignment="1" applyProtection="1">
      <alignment horizontal="left" vertical="top"/>
    </xf>
    <xf numFmtId="44" fontId="15" fillId="0" borderId="22" xfId="1" applyFont="1" applyFill="1" applyBorder="1" applyAlignment="1" applyProtection="1">
      <alignment horizontal="left" vertical="top"/>
    </xf>
    <xf numFmtId="0" fontId="15" fillId="0" borderId="6" xfId="0" applyFont="1" applyBorder="1" applyAlignment="1">
      <alignment horizontal="left" vertical="top"/>
    </xf>
    <xf numFmtId="0" fontId="15" fillId="0" borderId="7" xfId="0" applyFont="1" applyBorder="1" applyAlignment="1">
      <alignment horizontal="left" vertical="top"/>
    </xf>
    <xf numFmtId="0" fontId="15" fillId="0" borderId="29" xfId="0" applyFont="1" applyBorder="1" applyAlignment="1">
      <alignment horizontal="left" vertical="top"/>
    </xf>
    <xf numFmtId="0" fontId="15" fillId="0" borderId="6" xfId="1" applyNumberFormat="1" applyFont="1" applyFill="1" applyBorder="1" applyAlignment="1" applyProtection="1">
      <alignment horizontal="left" vertical="top"/>
    </xf>
    <xf numFmtId="44" fontId="15" fillId="0" borderId="7" xfId="1" applyFont="1" applyFill="1" applyBorder="1" applyAlignment="1" applyProtection="1">
      <alignment horizontal="left" vertical="top"/>
    </xf>
    <xf numFmtId="0" fontId="15" fillId="0" borderId="23" xfId="0" applyFont="1" applyBorder="1" applyAlignment="1">
      <alignment horizontal="left" vertical="top"/>
    </xf>
    <xf numFmtId="0" fontId="15" fillId="0" borderId="24" xfId="0" applyFont="1" applyBorder="1" applyAlignment="1">
      <alignment horizontal="left" vertical="top"/>
    </xf>
    <xf numFmtId="0" fontId="15" fillId="0" borderId="23" xfId="1" applyNumberFormat="1" applyFont="1" applyFill="1" applyBorder="1" applyAlignment="1" applyProtection="1">
      <alignment horizontal="left" vertical="top"/>
    </xf>
    <xf numFmtId="44" fontId="15" fillId="0" borderId="24" xfId="1" applyFont="1" applyFill="1" applyBorder="1" applyAlignment="1" applyProtection="1">
      <alignment horizontal="left" vertical="top"/>
    </xf>
    <xf numFmtId="0" fontId="10" fillId="3" borderId="0" xfId="0" applyFont="1" applyFill="1"/>
    <xf numFmtId="0" fontId="0" fillId="3" borderId="0" xfId="0" applyFill="1"/>
    <xf numFmtId="0" fontId="10" fillId="3" borderId="0" xfId="0" applyFont="1" applyFill="1" applyAlignment="1">
      <alignment vertical="center"/>
    </xf>
    <xf numFmtId="0" fontId="31" fillId="3" borderId="0" xfId="0" applyFont="1" applyFill="1" applyAlignment="1">
      <alignment horizontal="center" vertical="center"/>
    </xf>
    <xf numFmtId="0" fontId="31" fillId="0" borderId="0" xfId="0" applyFont="1" applyAlignment="1">
      <alignment horizontal="center" vertical="center"/>
    </xf>
    <xf numFmtId="0" fontId="15" fillId="3" borderId="0" xfId="0" applyFont="1" applyFill="1" applyAlignment="1">
      <alignment horizontal="left"/>
    </xf>
    <xf numFmtId="0" fontId="31" fillId="3" borderId="0" xfId="0" applyFont="1" applyFill="1" applyAlignment="1">
      <alignment vertical="center"/>
    </xf>
    <xf numFmtId="0" fontId="10" fillId="3" borderId="43" xfId="0" applyFont="1" applyFill="1" applyBorder="1" applyAlignment="1">
      <alignment horizontal="center" vertical="center"/>
    </xf>
    <xf numFmtId="0" fontId="31" fillId="3" borderId="51" xfId="0" applyFont="1" applyFill="1" applyBorder="1" applyAlignment="1">
      <alignment horizontal="center" vertical="center"/>
    </xf>
    <xf numFmtId="0" fontId="15" fillId="3" borderId="0" xfId="0" applyFont="1" applyFill="1"/>
    <xf numFmtId="0" fontId="5" fillId="3" borderId="0" xfId="0" applyFont="1" applyFill="1"/>
    <xf numFmtId="0" fontId="10" fillId="3" borderId="48" xfId="0" applyFont="1" applyFill="1" applyBorder="1" applyAlignment="1">
      <alignment horizontal="center" vertical="center"/>
    </xf>
    <xf numFmtId="0" fontId="10" fillId="3" borderId="0" xfId="0" applyFont="1" applyFill="1" applyAlignment="1">
      <alignment horizontal="center" vertical="center"/>
    </xf>
    <xf numFmtId="0" fontId="15" fillId="3" borderId="0" xfId="0" applyFont="1" applyFill="1" applyAlignment="1">
      <alignment horizontal="left" vertical="center"/>
    </xf>
    <xf numFmtId="0" fontId="10" fillId="3" borderId="73" xfId="0" applyFont="1" applyFill="1" applyBorder="1" applyAlignment="1">
      <alignment vertical="center"/>
    </xf>
    <xf numFmtId="0" fontId="5" fillId="0" borderId="71" xfId="0" applyFont="1" applyBorder="1"/>
    <xf numFmtId="0" fontId="15" fillId="3" borderId="71" xfId="0" applyFont="1" applyFill="1" applyBorder="1" applyAlignment="1">
      <alignment horizontal="left"/>
    </xf>
    <xf numFmtId="0" fontId="35" fillId="3" borderId="71" xfId="0" applyFont="1" applyFill="1" applyBorder="1" applyAlignment="1">
      <alignment horizontal="center" vertical="center"/>
    </xf>
    <xf numFmtId="0" fontId="15" fillId="3" borderId="0" xfId="1" applyNumberFormat="1" applyFont="1" applyFill="1" applyBorder="1" applyAlignment="1" applyProtection="1">
      <alignment horizontal="right" vertical="center"/>
    </xf>
    <xf numFmtId="44" fontId="15" fillId="3" borderId="0" xfId="1" applyFont="1" applyFill="1" applyBorder="1" applyAlignment="1" applyProtection="1">
      <alignment horizontal="right" vertical="center"/>
    </xf>
    <xf numFmtId="0" fontId="5" fillId="0" borderId="72" xfId="0" applyFont="1" applyBorder="1" applyAlignment="1">
      <alignment vertical="center"/>
    </xf>
    <xf numFmtId="0" fontId="15" fillId="3" borderId="72" xfId="0" applyFont="1" applyFill="1" applyBorder="1" applyAlignment="1">
      <alignment horizontal="left" vertical="center"/>
    </xf>
    <xf numFmtId="0" fontId="10" fillId="3" borderId="72" xfId="0" applyFont="1" applyFill="1" applyBorder="1" applyAlignment="1">
      <alignment vertical="center"/>
    </xf>
    <xf numFmtId="44" fontId="15" fillId="3" borderId="57" xfId="1" applyFont="1" applyFill="1" applyBorder="1" applyAlignment="1" applyProtection="1">
      <alignment horizontal="right" vertical="center"/>
    </xf>
    <xf numFmtId="44" fontId="31" fillId="3" borderId="0" xfId="1" applyFont="1" applyFill="1" applyBorder="1" applyAlignment="1" applyProtection="1">
      <alignment horizontal="right" vertical="center"/>
    </xf>
    <xf numFmtId="0" fontId="5" fillId="0" borderId="72" xfId="0" applyFont="1" applyBorder="1" applyAlignment="1">
      <alignment horizontal="left" vertical="center"/>
    </xf>
    <xf numFmtId="0" fontId="35" fillId="3" borderId="0" xfId="0" applyFont="1" applyFill="1" applyAlignment="1">
      <alignment horizontal="left" vertical="center"/>
    </xf>
    <xf numFmtId="44" fontId="31" fillId="3" borderId="7" xfId="1" applyFont="1" applyFill="1" applyBorder="1" applyAlignment="1" applyProtection="1">
      <alignment horizontal="left" vertical="center"/>
    </xf>
    <xf numFmtId="44" fontId="31" fillId="3" borderId="0" xfId="1" applyFont="1" applyFill="1" applyBorder="1" applyAlignment="1" applyProtection="1">
      <alignment horizontal="left" vertical="center"/>
    </xf>
    <xf numFmtId="0" fontId="31" fillId="3" borderId="0" xfId="1" applyNumberFormat="1" applyFont="1" applyFill="1" applyBorder="1" applyAlignment="1" applyProtection="1">
      <alignment horizontal="right"/>
    </xf>
    <xf numFmtId="44" fontId="31" fillId="3" borderId="0" xfId="1" applyFont="1" applyFill="1" applyBorder="1" applyAlignment="1" applyProtection="1">
      <alignment horizontal="right"/>
    </xf>
    <xf numFmtId="44" fontId="26" fillId="3" borderId="0" xfId="1" applyFont="1" applyFill="1" applyBorder="1" applyAlignment="1" applyProtection="1">
      <alignment horizontal="right" vertical="center"/>
    </xf>
    <xf numFmtId="0" fontId="0" fillId="0" borderId="72" xfId="0" applyBorder="1"/>
    <xf numFmtId="0" fontId="34" fillId="3" borderId="72" xfId="0" applyFont="1" applyFill="1" applyBorder="1" applyAlignment="1">
      <alignment horizontal="left"/>
    </xf>
    <xf numFmtId="0" fontId="10" fillId="3" borderId="0" xfId="0" applyFont="1" applyFill="1" applyAlignment="1">
      <alignment horizontal="left" vertical="center"/>
    </xf>
    <xf numFmtId="0" fontId="34" fillId="3" borderId="0" xfId="0" applyFont="1" applyFill="1" applyAlignment="1">
      <alignment horizontal="left"/>
    </xf>
    <xf numFmtId="44" fontId="36" fillId="3" borderId="47" xfId="1" applyFont="1" applyFill="1" applyBorder="1" applyAlignment="1" applyProtection="1">
      <alignment horizontal="right" vertical="center"/>
    </xf>
    <xf numFmtId="0" fontId="6" fillId="3" borderId="0" xfId="0" applyFont="1" applyFill="1" applyAlignment="1">
      <alignment horizontal="center"/>
    </xf>
    <xf numFmtId="1" fontId="14" fillId="0" borderId="47" xfId="0" applyNumberFormat="1" applyFont="1" applyBorder="1" applyAlignment="1">
      <alignment horizontal="center" vertical="center"/>
    </xf>
    <xf numFmtId="1" fontId="14" fillId="3" borderId="0" xfId="0" applyNumberFormat="1" applyFont="1" applyFill="1" applyAlignment="1">
      <alignment horizontal="center" vertical="center"/>
    </xf>
    <xf numFmtId="1" fontId="14" fillId="0" borderId="0" xfId="0" applyNumberFormat="1" applyFont="1" applyAlignment="1">
      <alignment horizontal="center" vertical="center"/>
    </xf>
    <xf numFmtId="0" fontId="34" fillId="2" borderId="0" xfId="0" applyFont="1" applyFill="1" applyAlignment="1">
      <alignment horizontal="left"/>
    </xf>
    <xf numFmtId="0" fontId="10" fillId="2" borderId="52" xfId="0" applyFont="1" applyFill="1" applyBorder="1" applyAlignment="1" applyProtection="1">
      <alignment horizontal="center" vertical="center"/>
      <protection locked="0"/>
    </xf>
    <xf numFmtId="44" fontId="15" fillId="2" borderId="7" xfId="1" applyFont="1" applyFill="1" applyBorder="1" applyAlignment="1" applyProtection="1">
      <alignment horizontal="right" vertical="center"/>
      <protection locked="0"/>
    </xf>
    <xf numFmtId="44" fontId="14" fillId="2" borderId="7" xfId="1" applyFont="1" applyFill="1" applyBorder="1" applyAlignment="1" applyProtection="1">
      <alignment horizontal="right" vertical="center"/>
      <protection locked="0"/>
    </xf>
    <xf numFmtId="0" fontId="6" fillId="2" borderId="0" xfId="0" applyFont="1" applyFill="1" applyAlignment="1" applyProtection="1">
      <alignment horizontal="left" wrapText="1"/>
      <protection locked="0"/>
    </xf>
    <xf numFmtId="0" fontId="34" fillId="2" borderId="0" xfId="0" applyFont="1" applyFill="1" applyAlignment="1" applyProtection="1">
      <alignment horizontal="left"/>
      <protection locked="0"/>
    </xf>
    <xf numFmtId="14" fontId="34" fillId="2" borderId="0" xfId="0" applyNumberFormat="1" applyFont="1" applyFill="1" applyAlignment="1" applyProtection="1">
      <alignment horizontal="left"/>
      <protection locked="0"/>
    </xf>
    <xf numFmtId="0" fontId="24" fillId="0" borderId="0" xfId="4" applyFont="1" applyAlignment="1">
      <alignment vertical="center"/>
    </xf>
    <xf numFmtId="0" fontId="18" fillId="0" borderId="0" xfId="4" applyAlignment="1">
      <alignment vertical="center"/>
    </xf>
    <xf numFmtId="0" fontId="19" fillId="0" borderId="0" xfId="4" applyFont="1" applyAlignment="1">
      <alignment vertical="center" wrapText="1"/>
    </xf>
    <xf numFmtId="0" fontId="25" fillId="0" borderId="0" xfId="4" applyFont="1" applyAlignment="1">
      <alignment vertical="center"/>
    </xf>
    <xf numFmtId="0" fontId="21" fillId="0" borderId="0" xfId="4" applyFont="1" applyAlignment="1">
      <alignment vertical="center"/>
    </xf>
    <xf numFmtId="0" fontId="20" fillId="0" borderId="0" xfId="4" applyFont="1" applyAlignment="1">
      <alignment vertical="center"/>
    </xf>
    <xf numFmtId="0" fontId="20" fillId="0" borderId="0" xfId="4" applyFont="1" applyAlignment="1">
      <alignment vertical="center" wrapText="1"/>
    </xf>
    <xf numFmtId="0" fontId="3" fillId="0" borderId="0" xfId="0" applyFont="1" applyAlignment="1">
      <alignment vertical="center"/>
    </xf>
    <xf numFmtId="0" fontId="18" fillId="0" borderId="0" xfId="4" applyAlignment="1">
      <alignment vertical="center" wrapText="1"/>
    </xf>
    <xf numFmtId="0" fontId="37" fillId="0" borderId="0" xfId="0" applyFont="1" applyAlignment="1">
      <alignment horizontal="center"/>
    </xf>
    <xf numFmtId="0" fontId="16" fillId="4" borderId="29" xfId="0" applyFont="1" applyFill="1" applyBorder="1" applyAlignment="1" applyProtection="1">
      <alignment horizontal="left" vertical="center"/>
      <protection locked="0"/>
    </xf>
    <xf numFmtId="0" fontId="38" fillId="0" borderId="0" xfId="0" applyFont="1" applyAlignment="1">
      <alignment horizontal="right"/>
    </xf>
    <xf numFmtId="0" fontId="39" fillId="0" borderId="0" xfId="0" applyFont="1" applyAlignment="1">
      <alignment horizontal="right"/>
    </xf>
    <xf numFmtId="0" fontId="39" fillId="0" borderId="0" xfId="0" applyFont="1" applyAlignment="1">
      <alignment horizontal="right" vertical="center"/>
    </xf>
    <xf numFmtId="0" fontId="16" fillId="4" borderId="42" xfId="0" applyFont="1" applyFill="1" applyBorder="1" applyAlignment="1" applyProtection="1">
      <alignment horizontal="left" vertical="center"/>
      <protection locked="0"/>
    </xf>
    <xf numFmtId="0" fontId="16" fillId="4" borderId="13" xfId="0" applyFont="1" applyFill="1" applyBorder="1" applyAlignment="1" applyProtection="1">
      <alignment horizontal="left" vertical="center" wrapText="1"/>
      <protection locked="0"/>
    </xf>
    <xf numFmtId="0" fontId="12" fillId="0" borderId="0" xfId="0" applyFont="1" applyAlignment="1">
      <alignment textRotation="90"/>
    </xf>
    <xf numFmtId="0" fontId="15" fillId="2" borderId="38" xfId="0" applyFont="1" applyFill="1" applyBorder="1" applyAlignment="1" applyProtection="1">
      <alignment horizontal="center" vertical="top" wrapText="1"/>
      <protection locked="0"/>
    </xf>
    <xf numFmtId="1" fontId="15" fillId="2" borderId="23" xfId="0" applyNumberFormat="1" applyFont="1" applyFill="1" applyBorder="1" applyAlignment="1" applyProtection="1">
      <alignment horizontal="center" vertical="top"/>
      <protection locked="0"/>
    </xf>
    <xf numFmtId="1" fontId="15" fillId="2" borderId="24" xfId="0" applyNumberFormat="1" applyFont="1" applyFill="1" applyBorder="1" applyAlignment="1" applyProtection="1">
      <alignment horizontal="center" vertical="top"/>
      <protection locked="0"/>
    </xf>
    <xf numFmtId="1" fontId="15" fillId="2" borderId="61" xfId="0" applyNumberFormat="1" applyFont="1" applyFill="1" applyBorder="1" applyAlignment="1" applyProtection="1">
      <alignment horizontal="center" vertical="top"/>
      <protection locked="0"/>
    </xf>
    <xf numFmtId="1" fontId="15" fillId="2" borderId="53" xfId="0" applyNumberFormat="1" applyFont="1" applyFill="1" applyBorder="1" applyAlignment="1" applyProtection="1">
      <alignment horizontal="center" vertical="top"/>
      <protection locked="0"/>
    </xf>
    <xf numFmtId="1" fontId="15" fillId="2" borderId="30" xfId="0" applyNumberFormat="1" applyFont="1" applyFill="1" applyBorder="1" applyAlignment="1" applyProtection="1">
      <alignment horizontal="center" vertical="top"/>
      <protection locked="0"/>
    </xf>
    <xf numFmtId="1" fontId="15" fillId="2" borderId="50" xfId="0" applyNumberFormat="1" applyFont="1" applyFill="1" applyBorder="1" applyAlignment="1" applyProtection="1">
      <alignment horizontal="center" vertical="top"/>
      <protection locked="0"/>
    </xf>
    <xf numFmtId="0" fontId="5" fillId="2" borderId="36" xfId="0" applyFont="1" applyFill="1" applyBorder="1" applyAlignment="1" applyProtection="1">
      <alignment horizontal="center" vertical="top" wrapText="1"/>
      <protection locked="0"/>
    </xf>
    <xf numFmtId="0" fontId="5" fillId="2" borderId="20" xfId="0" applyFont="1" applyFill="1" applyBorder="1" applyAlignment="1" applyProtection="1">
      <alignment horizontal="center" vertical="top" wrapText="1"/>
      <protection locked="0"/>
    </xf>
    <xf numFmtId="0" fontId="5" fillId="2" borderId="38" xfId="0" applyFont="1" applyFill="1" applyBorder="1" applyAlignment="1" applyProtection="1">
      <alignment horizontal="center" vertical="top" wrapText="1"/>
      <protection locked="0"/>
    </xf>
    <xf numFmtId="0" fontId="15" fillId="0" borderId="20" xfId="0" applyFont="1" applyBorder="1" applyAlignment="1">
      <alignment horizontal="left" vertical="top"/>
    </xf>
    <xf numFmtId="0" fontId="15" fillId="0" borderId="38" xfId="0" applyFont="1" applyBorder="1" applyAlignment="1">
      <alignment horizontal="left" vertical="top"/>
    </xf>
    <xf numFmtId="1" fontId="15" fillId="0" borderId="36" xfId="0" applyNumberFormat="1" applyFont="1" applyBorder="1" applyAlignment="1">
      <alignment horizontal="center" vertical="top"/>
    </xf>
    <xf numFmtId="1" fontId="15" fillId="0" borderId="20" xfId="0" applyNumberFormat="1" applyFont="1" applyBorder="1" applyAlignment="1">
      <alignment horizontal="center" vertical="top"/>
    </xf>
    <xf numFmtId="1" fontId="15" fillId="0" borderId="38" xfId="0" applyNumberFormat="1" applyFont="1" applyBorder="1" applyAlignment="1">
      <alignment horizontal="center" vertical="top"/>
    </xf>
    <xf numFmtId="0" fontId="15" fillId="0" borderId="36" xfId="0" applyFont="1" applyBorder="1" applyAlignment="1">
      <alignment horizontal="left" vertical="top"/>
    </xf>
    <xf numFmtId="0" fontId="16" fillId="4" borderId="62" xfId="0" applyFont="1" applyFill="1" applyBorder="1" applyAlignment="1" applyProtection="1">
      <alignment horizontal="center" vertical="center" wrapText="1"/>
      <protection locked="0"/>
    </xf>
    <xf numFmtId="0" fontId="16" fillId="4" borderId="69" xfId="0" applyFont="1" applyFill="1" applyBorder="1" applyAlignment="1" applyProtection="1">
      <alignment horizontal="center" vertical="center" wrapText="1"/>
      <protection locked="0"/>
    </xf>
    <xf numFmtId="0" fontId="16" fillId="4" borderId="64" xfId="0" applyFont="1" applyFill="1" applyBorder="1" applyAlignment="1" applyProtection="1">
      <alignment horizontal="center" vertical="center" wrapText="1"/>
      <protection locked="0"/>
    </xf>
    <xf numFmtId="0" fontId="16" fillId="4" borderId="65" xfId="0" applyFont="1" applyFill="1" applyBorder="1" applyAlignment="1" applyProtection="1">
      <alignment horizontal="center" vertical="center" wrapText="1"/>
      <protection locked="0"/>
    </xf>
    <xf numFmtId="0" fontId="5" fillId="2" borderId="21" xfId="0" applyFont="1" applyFill="1" applyBorder="1" applyAlignment="1" applyProtection="1">
      <alignment horizontal="center"/>
      <protection locked="0"/>
    </xf>
    <xf numFmtId="0" fontId="5" fillId="2" borderId="6" xfId="0" applyFont="1" applyFill="1" applyBorder="1" applyAlignment="1" applyProtection="1">
      <alignment horizontal="center"/>
      <protection locked="0"/>
    </xf>
    <xf numFmtId="0" fontId="5" fillId="2" borderId="23" xfId="0" applyFont="1" applyFill="1" applyBorder="1" applyAlignment="1" applyProtection="1">
      <alignment horizontal="center"/>
      <protection locked="0"/>
    </xf>
    <xf numFmtId="0" fontId="15" fillId="2" borderId="36" xfId="0" applyFont="1" applyFill="1" applyBorder="1" applyAlignment="1" applyProtection="1">
      <alignment horizontal="center" vertical="top" wrapText="1"/>
      <protection locked="0"/>
    </xf>
    <xf numFmtId="0" fontId="5" fillId="2" borderId="31" xfId="0" applyFont="1" applyFill="1" applyBorder="1" applyAlignment="1" applyProtection="1">
      <alignment horizontal="center"/>
      <protection locked="0"/>
    </xf>
    <xf numFmtId="0" fontId="15" fillId="2" borderId="37" xfId="0" applyFont="1" applyFill="1" applyBorder="1" applyAlignment="1" applyProtection="1">
      <alignment horizontal="center" vertical="top" wrapText="1"/>
      <protection locked="0"/>
    </xf>
    <xf numFmtId="0" fontId="30" fillId="0" borderId="0" xfId="0" applyFont="1"/>
    <xf numFmtId="0" fontId="5" fillId="0" borderId="0" xfId="0" applyFont="1" applyAlignment="1" applyProtection="1">
      <alignment horizontal="left" vertical="center"/>
      <protection locked="0"/>
    </xf>
    <xf numFmtId="1" fontId="12" fillId="2" borderId="0" xfId="5" applyNumberFormat="1" applyFont="1" applyFill="1" applyBorder="1" applyAlignment="1" applyProtection="1">
      <alignment horizontal="center" vertical="center"/>
    </xf>
    <xf numFmtId="1" fontId="5" fillId="3" borderId="20" xfId="0" applyNumberFormat="1" applyFont="1" applyFill="1" applyBorder="1" applyAlignment="1">
      <alignment horizontal="center"/>
    </xf>
    <xf numFmtId="1" fontId="5" fillId="0" borderId="56" xfId="0" applyNumberFormat="1" applyFont="1" applyBorder="1" applyAlignment="1">
      <alignment horizontal="center"/>
    </xf>
    <xf numFmtId="1" fontId="5" fillId="0" borderId="6" xfId="1" applyNumberFormat="1" applyFont="1" applyBorder="1" applyAlignment="1" applyProtection="1">
      <alignment horizontal="center"/>
    </xf>
    <xf numFmtId="0" fontId="5" fillId="0" borderId="7" xfId="0" applyFont="1" applyBorder="1"/>
    <xf numFmtId="165" fontId="5" fillId="3" borderId="56" xfId="0" applyNumberFormat="1" applyFont="1" applyFill="1" applyBorder="1" applyAlignment="1">
      <alignment horizontal="center"/>
    </xf>
    <xf numFmtId="0" fontId="5" fillId="0" borderId="14" xfId="0" applyFont="1" applyBorder="1" applyAlignment="1">
      <alignment vertical="top" wrapText="1"/>
    </xf>
    <xf numFmtId="165" fontId="5" fillId="0" borderId="56" xfId="0" applyNumberFormat="1" applyFont="1" applyBorder="1" applyAlignment="1">
      <alignment horizontal="center"/>
    </xf>
    <xf numFmtId="0" fontId="5" fillId="0" borderId="17" xfId="0" applyFont="1" applyBorder="1" applyAlignment="1">
      <alignment horizontal="center" wrapText="1"/>
    </xf>
    <xf numFmtId="1" fontId="5" fillId="0" borderId="20" xfId="0" applyNumberFormat="1" applyFont="1" applyBorder="1" applyAlignment="1">
      <alignment horizontal="center"/>
    </xf>
    <xf numFmtId="1" fontId="16" fillId="4" borderId="36" xfId="0" applyNumberFormat="1" applyFont="1" applyFill="1" applyBorder="1" applyAlignment="1" applyProtection="1">
      <alignment horizontal="center" vertical="center" wrapText="1"/>
      <protection locked="0"/>
    </xf>
    <xf numFmtId="1" fontId="16" fillId="4" borderId="20" xfId="0" applyNumberFormat="1" applyFont="1" applyFill="1" applyBorder="1" applyAlignment="1" applyProtection="1">
      <alignment horizontal="center" vertical="center" wrapText="1"/>
      <protection locked="0"/>
    </xf>
    <xf numFmtId="1" fontId="16" fillId="4" borderId="34" xfId="0" applyNumberFormat="1" applyFont="1" applyFill="1" applyBorder="1" applyAlignment="1" applyProtection="1">
      <alignment horizontal="center" vertical="center" wrapText="1"/>
      <protection locked="0"/>
    </xf>
    <xf numFmtId="1" fontId="16" fillId="4" borderId="38" xfId="0" applyNumberFormat="1" applyFont="1" applyFill="1" applyBorder="1" applyAlignment="1" applyProtection="1">
      <alignment horizontal="center" vertical="center" wrapText="1"/>
      <protection locked="0"/>
    </xf>
    <xf numFmtId="0" fontId="0" fillId="0" borderId="6" xfId="0" applyBorder="1"/>
    <xf numFmtId="0" fontId="0" fillId="0" borderId="23" xfId="0" applyBorder="1"/>
    <xf numFmtId="0" fontId="0" fillId="0" borderId="7" xfId="0" applyBorder="1"/>
    <xf numFmtId="169" fontId="0" fillId="0" borderId="20" xfId="0" applyNumberFormat="1" applyBorder="1"/>
    <xf numFmtId="169" fontId="0" fillId="0" borderId="38" xfId="0" applyNumberFormat="1" applyBorder="1"/>
    <xf numFmtId="169" fontId="0" fillId="0" borderId="0" xfId="0" applyNumberFormat="1"/>
    <xf numFmtId="0" fontId="2" fillId="7" borderId="7" xfId="0" applyFont="1" applyFill="1" applyBorder="1" applyAlignment="1">
      <alignment horizontal="right" vertical="top" wrapText="1"/>
    </xf>
    <xf numFmtId="0" fontId="5" fillId="0" borderId="7" xfId="0" applyFont="1" applyBorder="1" applyAlignment="1">
      <alignment horizontal="right"/>
    </xf>
    <xf numFmtId="0" fontId="15" fillId="0" borderId="7" xfId="1" applyNumberFormat="1" applyFont="1" applyFill="1" applyBorder="1" applyAlignment="1" applyProtection="1">
      <alignment horizontal="right"/>
    </xf>
    <xf numFmtId="0" fontId="17" fillId="0" borderId="7" xfId="0" applyFont="1" applyBorder="1"/>
    <xf numFmtId="0" fontId="17" fillId="0" borderId="7" xfId="0" applyFont="1" applyBorder="1" applyAlignment="1">
      <alignment horizontal="right"/>
    </xf>
    <xf numFmtId="0" fontId="17" fillId="0" borderId="23" xfId="0" applyFont="1" applyBorder="1" applyAlignment="1">
      <alignment horizontal="right"/>
    </xf>
    <xf numFmtId="0" fontId="17" fillId="0" borderId="20" xfId="0" applyFont="1" applyBorder="1"/>
    <xf numFmtId="0" fontId="17" fillId="0" borderId="38" xfId="0" applyFont="1" applyBorder="1" applyAlignment="1">
      <alignment horizontal="right"/>
    </xf>
    <xf numFmtId="0" fontId="7" fillId="0" borderId="7" xfId="0" applyFont="1" applyBorder="1"/>
    <xf numFmtId="2" fontId="5" fillId="0" borderId="7" xfId="0" applyNumberFormat="1" applyFont="1" applyBorder="1" applyAlignment="1">
      <alignment horizontal="right"/>
    </xf>
    <xf numFmtId="0" fontId="5" fillId="0" borderId="7" xfId="0" quotePrefix="1" applyFont="1" applyBorder="1" applyAlignment="1">
      <alignment horizontal="right"/>
    </xf>
    <xf numFmtId="164" fontId="31" fillId="0" borderId="7" xfId="1" applyNumberFormat="1" applyFont="1" applyFill="1" applyBorder="1" applyAlignment="1">
      <alignment horizontal="left" vertical="center" wrapText="1"/>
    </xf>
    <xf numFmtId="0" fontId="17" fillId="0" borderId="6" xfId="0" applyFont="1" applyBorder="1" applyAlignment="1">
      <alignment horizontal="right"/>
    </xf>
    <xf numFmtId="0" fontId="17" fillId="0" borderId="24" xfId="0" applyFont="1" applyBorder="1" applyAlignment="1">
      <alignment horizontal="right"/>
    </xf>
    <xf numFmtId="0" fontId="17" fillId="0" borderId="0" xfId="0" applyFont="1"/>
    <xf numFmtId="0" fontId="17" fillId="0" borderId="0" xfId="0" applyFont="1" applyAlignment="1">
      <alignment horizontal="right"/>
    </xf>
    <xf numFmtId="0" fontId="44" fillId="0" borderId="0" xfId="0" applyFont="1" applyAlignment="1">
      <alignment horizontal="center" vertical="center" wrapText="1"/>
    </xf>
    <xf numFmtId="0" fontId="8" fillId="5" borderId="8" xfId="0" applyFont="1" applyFill="1" applyBorder="1" applyAlignment="1">
      <alignment horizontal="left" vertical="center"/>
    </xf>
    <xf numFmtId="0" fontId="8" fillId="5" borderId="9" xfId="0" applyFont="1" applyFill="1" applyBorder="1" applyAlignment="1">
      <alignment horizontal="left" vertical="center"/>
    </xf>
    <xf numFmtId="0" fontId="8" fillId="5" borderId="9" xfId="0" applyFont="1" applyFill="1" applyBorder="1" applyAlignment="1">
      <alignment horizontal="right" vertical="center"/>
    </xf>
    <xf numFmtId="0" fontId="29" fillId="5" borderId="9" xfId="0" applyFont="1" applyFill="1" applyBorder="1" applyAlignment="1" applyProtection="1">
      <alignment horizontal="left" vertical="center"/>
      <protection locked="0"/>
    </xf>
    <xf numFmtId="0" fontId="8" fillId="5" borderId="10" xfId="0" applyFont="1" applyFill="1" applyBorder="1" applyAlignment="1">
      <alignment horizontal="left" vertical="center"/>
    </xf>
    <xf numFmtId="0" fontId="2" fillId="8" borderId="1" xfId="0" applyFont="1" applyFill="1" applyBorder="1" applyAlignment="1">
      <alignment vertical="center" wrapText="1"/>
    </xf>
    <xf numFmtId="0" fontId="2" fillId="8" borderId="39" xfId="0" applyFont="1" applyFill="1" applyBorder="1" applyAlignment="1">
      <alignment vertical="center" wrapText="1"/>
    </xf>
    <xf numFmtId="0" fontId="2" fillId="8" borderId="48" xfId="0" applyFont="1" applyFill="1" applyBorder="1" applyAlignment="1">
      <alignment vertical="center"/>
    </xf>
    <xf numFmtId="0" fontId="2" fillId="8" borderId="5" xfId="0" applyFont="1" applyFill="1" applyBorder="1" applyAlignment="1">
      <alignment vertical="center" wrapText="1"/>
    </xf>
    <xf numFmtId="0" fontId="2" fillId="8" borderId="44" xfId="0" applyFont="1" applyFill="1" applyBorder="1" applyAlignment="1">
      <alignment vertical="center" wrapText="1"/>
    </xf>
    <xf numFmtId="0" fontId="2" fillId="8" borderId="47" xfId="0" applyFont="1" applyFill="1" applyBorder="1" applyAlignment="1">
      <alignment horizontal="left" vertical="center" wrapText="1"/>
    </xf>
    <xf numFmtId="0" fontId="2" fillId="5" borderId="1" xfId="0" applyFont="1" applyFill="1" applyBorder="1" applyAlignment="1">
      <alignment horizontal="right" vertical="center" wrapText="1"/>
    </xf>
    <xf numFmtId="0" fontId="2" fillId="8" borderId="3" xfId="0" applyFont="1" applyFill="1" applyBorder="1" applyAlignment="1">
      <alignment horizontal="right" vertical="center" wrapText="1"/>
    </xf>
    <xf numFmtId="0" fontId="44" fillId="0" borderId="0" xfId="0" applyFont="1" applyAlignment="1">
      <alignment vertical="center" wrapText="1"/>
    </xf>
    <xf numFmtId="0" fontId="17" fillId="0" borderId="41" xfId="0" applyFont="1" applyBorder="1"/>
    <xf numFmtId="0" fontId="17" fillId="0" borderId="33" xfId="0" applyFont="1" applyBorder="1"/>
    <xf numFmtId="0" fontId="17" fillId="0" borderId="34" xfId="0" applyFont="1" applyBorder="1"/>
    <xf numFmtId="0" fontId="43" fillId="5" borderId="47" xfId="0" applyFont="1" applyFill="1" applyBorder="1" applyAlignment="1">
      <alignment vertical="center" wrapText="1"/>
    </xf>
    <xf numFmtId="0" fontId="26" fillId="5" borderId="10" xfId="0" applyFont="1" applyFill="1" applyBorder="1" applyAlignment="1">
      <alignment horizontal="center" vertical="center"/>
    </xf>
    <xf numFmtId="0" fontId="26" fillId="8" borderId="13" xfId="0" applyFont="1" applyFill="1" applyBorder="1" applyAlignment="1">
      <alignment vertical="center" wrapText="1"/>
    </xf>
    <xf numFmtId="0" fontId="26" fillId="8" borderId="66" xfId="0" applyFont="1" applyFill="1" applyBorder="1" applyAlignment="1">
      <alignment vertical="center" wrapText="1"/>
    </xf>
    <xf numFmtId="0" fontId="26" fillId="8" borderId="68" xfId="0" applyFont="1" applyFill="1" applyBorder="1" applyAlignment="1">
      <alignment vertical="center" wrapText="1"/>
    </xf>
    <xf numFmtId="0" fontId="26" fillId="8" borderId="54" xfId="0" applyFont="1" applyFill="1" applyBorder="1" applyAlignment="1">
      <alignment vertical="center" wrapText="1"/>
    </xf>
    <xf numFmtId="0" fontId="26" fillId="8" borderId="18" xfId="0" applyFont="1" applyFill="1" applyBorder="1" applyAlignment="1">
      <alignment vertical="center" wrapText="1"/>
    </xf>
    <xf numFmtId="0" fontId="26" fillId="8" borderId="25" xfId="0" applyFont="1" applyFill="1" applyBorder="1" applyAlignment="1">
      <alignment vertical="center" wrapText="1"/>
    </xf>
    <xf numFmtId="0" fontId="26" fillId="8" borderId="35" xfId="0" applyFont="1" applyFill="1" applyBorder="1" applyAlignment="1">
      <alignment vertical="center" wrapText="1"/>
    </xf>
    <xf numFmtId="0" fontId="26" fillId="8" borderId="52" xfId="0" applyFont="1" applyFill="1" applyBorder="1" applyAlignment="1">
      <alignment vertical="center" wrapText="1"/>
    </xf>
    <xf numFmtId="0" fontId="26" fillId="8" borderId="47" xfId="0" applyFont="1" applyFill="1" applyBorder="1" applyAlignment="1">
      <alignment vertical="center" wrapText="1"/>
    </xf>
    <xf numFmtId="0" fontId="26" fillId="8" borderId="21" xfId="0" applyFont="1" applyFill="1" applyBorder="1"/>
    <xf numFmtId="164" fontId="26" fillId="8" borderId="79" xfId="1" applyNumberFormat="1" applyFont="1" applyFill="1" applyBorder="1"/>
    <xf numFmtId="0" fontId="8" fillId="5" borderId="9" xfId="0" applyFont="1" applyFill="1" applyBorder="1" applyAlignment="1">
      <alignment horizontal="center" vertical="center"/>
    </xf>
    <xf numFmtId="0" fontId="8" fillId="5" borderId="10" xfId="0" applyFont="1" applyFill="1" applyBorder="1" applyAlignment="1">
      <alignment horizontal="center" vertical="center"/>
    </xf>
    <xf numFmtId="0" fontId="8" fillId="5" borderId="8" xfId="0" applyFont="1" applyFill="1" applyBorder="1" applyAlignment="1">
      <alignment vertical="center"/>
    </xf>
    <xf numFmtId="0" fontId="8" fillId="5" borderId="9" xfId="0" applyFont="1" applyFill="1" applyBorder="1" applyAlignment="1">
      <alignment vertical="center"/>
    </xf>
    <xf numFmtId="0" fontId="8" fillId="5" borderId="10" xfId="0" applyFont="1" applyFill="1" applyBorder="1" applyAlignment="1">
      <alignment vertical="center"/>
    </xf>
    <xf numFmtId="0" fontId="26" fillId="8" borderId="25" xfId="0" applyFont="1" applyFill="1" applyBorder="1" applyAlignment="1">
      <alignment vertical="center"/>
    </xf>
    <xf numFmtId="0" fontId="26" fillId="8" borderId="39" xfId="0" applyFont="1" applyFill="1" applyBorder="1" applyAlignment="1">
      <alignment vertical="center"/>
    </xf>
    <xf numFmtId="0" fontId="26" fillId="8" borderId="44" xfId="0" applyFont="1" applyFill="1" applyBorder="1" applyAlignment="1">
      <alignment vertical="center"/>
    </xf>
    <xf numFmtId="0" fontId="26" fillId="8" borderId="44" xfId="0" applyFont="1" applyFill="1" applyBorder="1" applyAlignment="1">
      <alignment vertical="center" wrapText="1"/>
    </xf>
    <xf numFmtId="0" fontId="26" fillId="8" borderId="1" xfId="0" applyFont="1" applyFill="1" applyBorder="1" applyAlignment="1">
      <alignment horizontal="left" vertical="center" wrapText="1"/>
    </xf>
    <xf numFmtId="0" fontId="26" fillId="8" borderId="39" xfId="0" applyFont="1" applyFill="1" applyBorder="1" applyAlignment="1">
      <alignment vertical="center" wrapText="1"/>
    </xf>
    <xf numFmtId="0" fontId="26" fillId="8" borderId="19" xfId="0" applyFont="1" applyFill="1" applyBorder="1" applyAlignment="1">
      <alignment horizontal="left" vertical="center" wrapText="1"/>
    </xf>
    <xf numFmtId="0" fontId="26" fillId="8" borderId="25" xfId="0" applyFont="1" applyFill="1" applyBorder="1" applyAlignment="1">
      <alignment horizontal="center" vertical="center" wrapText="1"/>
    </xf>
    <xf numFmtId="0" fontId="26" fillId="8" borderId="11" xfId="0" applyFont="1" applyFill="1" applyBorder="1" applyAlignment="1">
      <alignment horizontal="center" vertical="center" wrapText="1"/>
    </xf>
    <xf numFmtId="0" fontId="26" fillId="8" borderId="58" xfId="0" applyFont="1" applyFill="1" applyBorder="1" applyAlignment="1">
      <alignment horizontal="center" vertical="center" wrapText="1"/>
    </xf>
    <xf numFmtId="0" fontId="26" fillId="8" borderId="16"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9" xfId="0" applyFont="1" applyFill="1" applyBorder="1" applyAlignment="1">
      <alignment horizontal="center" vertical="center" wrapText="1"/>
    </xf>
    <xf numFmtId="0" fontId="26" fillId="8" borderId="18" xfId="0" applyFont="1" applyFill="1" applyBorder="1" applyAlignment="1">
      <alignment horizontal="center" vertical="center" wrapText="1"/>
    </xf>
    <xf numFmtId="0" fontId="26" fillId="8" borderId="11" xfId="0" applyFont="1" applyFill="1" applyBorder="1" applyAlignment="1">
      <alignment vertical="center"/>
    </xf>
    <xf numFmtId="0" fontId="26" fillId="8" borderId="26" xfId="0" applyFont="1" applyFill="1" applyBorder="1" applyAlignment="1">
      <alignment vertical="center"/>
    </xf>
    <xf numFmtId="0" fontId="26" fillId="8" borderId="67" xfId="0" applyFont="1" applyFill="1" applyBorder="1" applyAlignment="1">
      <alignment horizontal="center" vertical="center" wrapText="1"/>
    </xf>
    <xf numFmtId="0" fontId="26" fillId="8" borderId="11" xfId="0" applyFont="1" applyFill="1" applyBorder="1" applyAlignment="1">
      <alignment vertical="center" wrapText="1"/>
    </xf>
    <xf numFmtId="0" fontId="26" fillId="8" borderId="26" xfId="0" applyFont="1" applyFill="1" applyBorder="1" applyAlignment="1">
      <alignment vertical="center" wrapText="1"/>
    </xf>
    <xf numFmtId="0" fontId="5" fillId="9" borderId="7" xfId="0" applyFont="1" applyFill="1" applyBorder="1" applyAlignment="1">
      <alignment horizontal="right"/>
    </xf>
    <xf numFmtId="169" fontId="0" fillId="9" borderId="7" xfId="0" applyNumberFormat="1" applyFill="1" applyBorder="1"/>
    <xf numFmtId="0" fontId="17" fillId="0" borderId="21" xfId="0" applyFont="1" applyBorder="1"/>
    <xf numFmtId="0" fontId="17" fillId="0" borderId="22" xfId="0" applyFont="1" applyBorder="1"/>
    <xf numFmtId="0" fontId="17" fillId="0" borderId="36" xfId="0" applyFont="1" applyBorder="1"/>
    <xf numFmtId="0" fontId="17" fillId="0" borderId="7" xfId="0" applyFont="1" applyBorder="1" applyAlignment="1">
      <alignment horizontal="center"/>
    </xf>
    <xf numFmtId="0" fontId="17" fillId="0" borderId="24" xfId="0" applyFont="1" applyBorder="1"/>
    <xf numFmtId="0" fontId="12" fillId="3" borderId="74" xfId="0" applyFont="1" applyFill="1" applyBorder="1"/>
    <xf numFmtId="0" fontId="12" fillId="3" borderId="0" xfId="0" applyFont="1" applyFill="1"/>
    <xf numFmtId="0" fontId="12" fillId="3" borderId="0" xfId="0" applyFont="1" applyFill="1" applyAlignment="1">
      <alignment horizontal="right"/>
    </xf>
    <xf numFmtId="1" fontId="3" fillId="3" borderId="63" xfId="1" applyNumberFormat="1" applyFont="1" applyFill="1" applyBorder="1" applyAlignment="1" applyProtection="1">
      <alignment horizontal="center"/>
    </xf>
    <xf numFmtId="44" fontId="5" fillId="3" borderId="75" xfId="1" applyFont="1" applyFill="1" applyBorder="1" applyAlignment="1" applyProtection="1">
      <alignment horizontal="center"/>
    </xf>
    <xf numFmtId="0" fontId="5" fillId="3" borderId="51" xfId="0" applyFont="1" applyFill="1" applyBorder="1"/>
    <xf numFmtId="0" fontId="4" fillId="3" borderId="0" xfId="0" applyFont="1" applyFill="1"/>
    <xf numFmtId="0" fontId="12" fillId="3" borderId="12" xfId="0" applyFont="1" applyFill="1" applyBorder="1" applyAlignment="1">
      <alignment horizontal="right"/>
    </xf>
    <xf numFmtId="0" fontId="12" fillId="3" borderId="63" xfId="0" applyFont="1" applyFill="1" applyBorder="1"/>
    <xf numFmtId="166" fontId="5" fillId="3" borderId="54" xfId="1" applyNumberFormat="1" applyFont="1" applyFill="1" applyBorder="1" applyAlignment="1" applyProtection="1">
      <alignment horizontal="right"/>
    </xf>
    <xf numFmtId="166" fontId="5" fillId="3" borderId="51" xfId="0" applyNumberFormat="1" applyFont="1" applyFill="1" applyBorder="1" applyAlignment="1">
      <alignment horizontal="right"/>
    </xf>
    <xf numFmtId="0" fontId="12" fillId="3" borderId="70" xfId="0" applyFont="1" applyFill="1" applyBorder="1"/>
    <xf numFmtId="0" fontId="4" fillId="3" borderId="57" xfId="0" applyFont="1" applyFill="1" applyBorder="1"/>
    <xf numFmtId="0" fontId="12" fillId="3" borderId="78" xfId="0" applyFont="1" applyFill="1" applyBorder="1" applyAlignment="1">
      <alignment horizontal="right"/>
    </xf>
    <xf numFmtId="0" fontId="12" fillId="3" borderId="31" xfId="0" applyFont="1" applyFill="1" applyBorder="1"/>
    <xf numFmtId="166" fontId="5" fillId="3" borderId="37" xfId="1" applyNumberFormat="1" applyFont="1" applyFill="1" applyBorder="1" applyAlignment="1" applyProtection="1">
      <alignment horizontal="right"/>
    </xf>
    <xf numFmtId="166" fontId="10" fillId="3" borderId="76" xfId="0" applyNumberFormat="1" applyFont="1" applyFill="1" applyBorder="1" applyAlignment="1">
      <alignment horizontal="right"/>
    </xf>
    <xf numFmtId="170" fontId="5" fillId="3" borderId="63" xfId="2" applyNumberFormat="1" applyFont="1" applyFill="1" applyBorder="1"/>
    <xf numFmtId="166" fontId="10" fillId="3" borderId="51" xfId="0" applyNumberFormat="1" applyFont="1" applyFill="1" applyBorder="1" applyAlignment="1">
      <alignment horizontal="right"/>
    </xf>
    <xf numFmtId="9" fontId="12" fillId="3" borderId="63" xfId="2" applyFont="1" applyFill="1" applyBorder="1"/>
    <xf numFmtId="9" fontId="12" fillId="3" borderId="31" xfId="2" applyFont="1" applyFill="1" applyBorder="1"/>
    <xf numFmtId="0" fontId="12" fillId="3" borderId="3" xfId="0" applyFont="1" applyFill="1" applyBorder="1"/>
    <xf numFmtId="0" fontId="4" fillId="3" borderId="77" xfId="0" applyFont="1" applyFill="1" applyBorder="1"/>
    <xf numFmtId="0" fontId="12" fillId="3" borderId="4" xfId="0" applyFont="1" applyFill="1" applyBorder="1" applyAlignment="1">
      <alignment horizontal="right"/>
    </xf>
    <xf numFmtId="0" fontId="40" fillId="3" borderId="13" xfId="0" applyFont="1" applyFill="1" applyBorder="1"/>
    <xf numFmtId="166" fontId="5" fillId="3" borderId="35" xfId="1" applyNumberFormat="1" applyFont="1" applyFill="1" applyBorder="1" applyAlignment="1" applyProtection="1">
      <alignment horizontal="right"/>
    </xf>
    <xf numFmtId="166" fontId="31" fillId="3" borderId="52" xfId="1" applyNumberFormat="1" applyFont="1" applyFill="1" applyBorder="1" applyAlignment="1" applyProtection="1">
      <alignment horizontal="right"/>
    </xf>
    <xf numFmtId="0" fontId="45" fillId="0" borderId="0" xfId="0" applyFont="1" applyAlignment="1">
      <alignment vertical="center"/>
    </xf>
    <xf numFmtId="0" fontId="26" fillId="8" borderId="62" xfId="0" applyFont="1" applyFill="1" applyBorder="1"/>
    <xf numFmtId="0" fontId="0" fillId="9" borderId="52" xfId="0" applyFill="1" applyBorder="1"/>
    <xf numFmtId="0" fontId="47" fillId="0" borderId="0" xfId="0" applyFont="1"/>
    <xf numFmtId="0" fontId="36" fillId="0" borderId="0" xfId="0" applyFont="1" applyAlignment="1">
      <alignment horizontal="left"/>
    </xf>
    <xf numFmtId="0" fontId="36" fillId="10" borderId="43" xfId="0" applyFont="1" applyFill="1" applyBorder="1"/>
    <xf numFmtId="0" fontId="0" fillId="10" borderId="51" xfId="0" applyFill="1" applyBorder="1"/>
    <xf numFmtId="0" fontId="0" fillId="10" borderId="51" xfId="0" quotePrefix="1" applyFill="1" applyBorder="1" applyAlignment="1">
      <alignment vertical="center" wrapText="1"/>
    </xf>
    <xf numFmtId="0" fontId="15" fillId="0" borderId="22" xfId="0" applyFont="1" applyBorder="1" applyAlignment="1">
      <alignment horizontal="center" vertical="top"/>
    </xf>
    <xf numFmtId="0" fontId="15" fillId="0" borderId="28" xfId="5" applyNumberFormat="1" applyFont="1" applyFill="1" applyBorder="1" applyAlignment="1" applyProtection="1">
      <alignment horizontal="left" vertical="top"/>
    </xf>
    <xf numFmtId="168" fontId="15" fillId="0" borderId="7" xfId="5" applyFont="1" applyFill="1" applyBorder="1" applyAlignment="1" applyProtection="1">
      <alignment horizontal="left" vertical="top"/>
    </xf>
    <xf numFmtId="0" fontId="15" fillId="0" borderId="7" xfId="0" applyFont="1" applyBorder="1" applyAlignment="1">
      <alignment horizontal="center" vertical="top"/>
    </xf>
    <xf numFmtId="0" fontId="15" fillId="0" borderId="17" xfId="5" applyNumberFormat="1" applyFont="1" applyFill="1" applyBorder="1" applyAlignment="1" applyProtection="1">
      <alignment horizontal="left" vertical="top"/>
    </xf>
    <xf numFmtId="0" fontId="15" fillId="0" borderId="24" xfId="0" applyFont="1" applyBorder="1" applyAlignment="1">
      <alignment horizontal="center" vertical="top"/>
    </xf>
    <xf numFmtId="0" fontId="15" fillId="0" borderId="53" xfId="5" applyNumberFormat="1" applyFont="1" applyFill="1" applyBorder="1" applyAlignment="1" applyProtection="1">
      <alignment horizontal="left" vertical="top"/>
    </xf>
    <xf numFmtId="168" fontId="15" fillId="0" borderId="24" xfId="5" applyFont="1" applyFill="1" applyBorder="1" applyAlignment="1" applyProtection="1">
      <alignment horizontal="left" vertical="top"/>
    </xf>
    <xf numFmtId="168" fontId="15" fillId="0" borderId="22" xfId="5" applyFont="1" applyFill="1" applyBorder="1" applyAlignment="1" applyProtection="1">
      <alignment horizontal="left" vertical="top"/>
    </xf>
    <xf numFmtId="0" fontId="12" fillId="0" borderId="1" xfId="0" applyFont="1" applyBorder="1"/>
    <xf numFmtId="168" fontId="5" fillId="0" borderId="36" xfId="5" applyFont="1" applyBorder="1" applyProtection="1"/>
    <xf numFmtId="0" fontId="5" fillId="0" borderId="21" xfId="0" applyFont="1" applyBorder="1"/>
    <xf numFmtId="164" fontId="5" fillId="0" borderId="34" xfId="5" applyNumberFormat="1" applyFont="1" applyBorder="1" applyProtection="1"/>
    <xf numFmtId="164" fontId="5" fillId="0" borderId="20" xfId="5" applyNumberFormat="1" applyFont="1" applyBorder="1" applyProtection="1"/>
    <xf numFmtId="164" fontId="5" fillId="0" borderId="37" xfId="5" applyNumberFormat="1" applyFont="1" applyBorder="1" applyProtection="1"/>
    <xf numFmtId="164" fontId="5" fillId="0" borderId="38" xfId="5" applyNumberFormat="1" applyFont="1" applyBorder="1" applyProtection="1"/>
    <xf numFmtId="0" fontId="15" fillId="2" borderId="22" xfId="0" applyFont="1" applyFill="1" applyBorder="1" applyAlignment="1" applyProtection="1">
      <alignment horizontal="center"/>
      <protection locked="0"/>
    </xf>
    <xf numFmtId="0" fontId="5" fillId="3" borderId="28" xfId="0" applyFont="1" applyFill="1" applyBorder="1" applyAlignment="1" applyProtection="1">
      <alignment horizontal="center"/>
      <protection locked="0"/>
    </xf>
    <xf numFmtId="0" fontId="15" fillId="2" borderId="7" xfId="0" applyFont="1" applyFill="1" applyBorder="1" applyAlignment="1" applyProtection="1">
      <alignment horizontal="center"/>
      <protection locked="0"/>
    </xf>
    <xf numFmtId="0" fontId="5" fillId="3" borderId="17" xfId="0" applyFont="1" applyFill="1" applyBorder="1" applyAlignment="1" applyProtection="1">
      <alignment horizontal="center"/>
      <protection locked="0"/>
    </xf>
    <xf numFmtId="0" fontId="15" fillId="2" borderId="24" xfId="0" applyFont="1" applyFill="1" applyBorder="1" applyAlignment="1" applyProtection="1">
      <alignment horizontal="center"/>
      <protection locked="0"/>
    </xf>
    <xf numFmtId="0" fontId="5" fillId="3" borderId="53" xfId="0" applyFont="1" applyFill="1" applyBorder="1" applyAlignment="1" applyProtection="1">
      <alignment horizontal="center"/>
      <protection locked="0"/>
    </xf>
    <xf numFmtId="0" fontId="15" fillId="2" borderId="33" xfId="0" applyFont="1" applyFill="1" applyBorder="1" applyAlignment="1">
      <alignment horizontal="left" vertical="top"/>
    </xf>
    <xf numFmtId="0" fontId="27" fillId="2" borderId="80" xfId="0" applyFont="1" applyFill="1" applyBorder="1" applyAlignment="1">
      <alignment horizontal="left"/>
    </xf>
    <xf numFmtId="0" fontId="15" fillId="2" borderId="7" xfId="0" applyFont="1" applyFill="1" applyBorder="1" applyAlignment="1">
      <alignment horizontal="left" vertical="top"/>
    </xf>
    <xf numFmtId="0" fontId="15" fillId="2" borderId="24" xfId="0" applyFont="1" applyFill="1" applyBorder="1" applyAlignment="1">
      <alignment horizontal="left" vertical="top"/>
    </xf>
    <xf numFmtId="0" fontId="26" fillId="8" borderId="5" xfId="0" applyFont="1" applyFill="1" applyBorder="1" applyAlignment="1">
      <alignment vertical="center" wrapText="1"/>
    </xf>
    <xf numFmtId="0" fontId="26" fillId="8" borderId="19" xfId="0" applyFont="1" applyFill="1" applyBorder="1" applyAlignment="1">
      <alignment vertical="center" wrapText="1"/>
    </xf>
    <xf numFmtId="0" fontId="15" fillId="0" borderId="33" xfId="0" applyFont="1" applyBorder="1" applyAlignment="1">
      <alignment horizontal="center" vertical="top"/>
    </xf>
    <xf numFmtId="0" fontId="15" fillId="0" borderId="33" xfId="5" applyNumberFormat="1" applyFont="1" applyFill="1" applyBorder="1" applyAlignment="1" applyProtection="1">
      <alignment horizontal="left" vertical="top"/>
    </xf>
    <xf numFmtId="168" fontId="15" fillId="0" borderId="33" xfId="5" applyFont="1" applyFill="1" applyBorder="1" applyAlignment="1" applyProtection="1">
      <alignment horizontal="left" vertical="top"/>
    </xf>
    <xf numFmtId="1" fontId="15" fillId="0" borderId="34" xfId="0" applyNumberFormat="1" applyFont="1" applyBorder="1" applyAlignment="1">
      <alignment horizontal="center" vertical="top"/>
    </xf>
    <xf numFmtId="0" fontId="26" fillId="8" borderId="5" xfId="0" applyFont="1" applyFill="1" applyBorder="1" applyAlignment="1">
      <alignment horizontal="left" vertical="center" wrapText="1"/>
    </xf>
    <xf numFmtId="0" fontId="15" fillId="2" borderId="21" xfId="0" applyFont="1" applyFill="1" applyBorder="1" applyAlignment="1" applyProtection="1">
      <alignment horizontal="center" vertical="top" wrapText="1"/>
      <protection locked="0"/>
    </xf>
    <xf numFmtId="1" fontId="15" fillId="3" borderId="36" xfId="0" applyNumberFormat="1" applyFont="1" applyFill="1" applyBorder="1" applyAlignment="1">
      <alignment horizontal="center" vertical="top" wrapText="1"/>
    </xf>
    <xf numFmtId="0" fontId="15" fillId="2" borderId="6" xfId="0" applyFont="1" applyFill="1" applyBorder="1" applyAlignment="1" applyProtection="1">
      <alignment horizontal="center" vertical="top" wrapText="1"/>
      <protection locked="0"/>
    </xf>
    <xf numFmtId="1" fontId="15" fillId="3" borderId="20" xfId="0" applyNumberFormat="1" applyFont="1" applyFill="1" applyBorder="1" applyAlignment="1">
      <alignment horizontal="center" vertical="top" wrapText="1"/>
    </xf>
    <xf numFmtId="0" fontId="15" fillId="2" borderId="23" xfId="0" applyFont="1" applyFill="1" applyBorder="1" applyAlignment="1" applyProtection="1">
      <alignment horizontal="center" vertical="top" wrapText="1"/>
      <protection locked="0"/>
    </xf>
    <xf numFmtId="1" fontId="15" fillId="3" borderId="38" xfId="0" applyNumberFormat="1" applyFont="1" applyFill="1" applyBorder="1" applyAlignment="1">
      <alignment horizontal="center" vertical="top" wrapText="1"/>
    </xf>
    <xf numFmtId="0" fontId="15" fillId="2" borderId="31" xfId="0" applyFont="1" applyFill="1" applyBorder="1" applyAlignment="1" applyProtection="1">
      <alignment horizontal="center" vertical="top" wrapText="1"/>
      <protection locked="0"/>
    </xf>
    <xf numFmtId="0" fontId="5" fillId="2" borderId="21" xfId="0" applyFont="1" applyFill="1" applyBorder="1" applyAlignment="1" applyProtection="1">
      <alignment horizontal="center" vertical="top" wrapText="1"/>
      <protection locked="0"/>
    </xf>
    <xf numFmtId="0" fontId="5" fillId="2" borderId="6" xfId="0" applyFont="1" applyFill="1" applyBorder="1" applyAlignment="1" applyProtection="1">
      <alignment horizontal="center" vertical="top" wrapText="1"/>
      <protection locked="0"/>
    </xf>
    <xf numFmtId="0" fontId="5" fillId="2" borderId="23" xfId="0" applyFont="1" applyFill="1" applyBorder="1" applyAlignment="1" applyProtection="1">
      <alignment horizontal="center" vertical="top" wrapText="1"/>
      <protection locked="0"/>
    </xf>
    <xf numFmtId="0" fontId="15" fillId="0" borderId="66" xfId="0" applyFont="1" applyBorder="1" applyAlignment="1">
      <alignment horizontal="center" vertical="top"/>
    </xf>
    <xf numFmtId="0" fontId="15" fillId="0" borderId="66" xfId="5" applyNumberFormat="1" applyFont="1" applyFill="1" applyBorder="1" applyAlignment="1" applyProtection="1">
      <alignment horizontal="left" vertical="top"/>
    </xf>
    <xf numFmtId="1" fontId="15" fillId="0" borderId="35" xfId="0" applyNumberFormat="1" applyFont="1" applyBorder="1" applyAlignment="1">
      <alignment horizontal="center" vertical="top"/>
    </xf>
    <xf numFmtId="0" fontId="48" fillId="0" borderId="0" xfId="0" applyFont="1"/>
    <xf numFmtId="1" fontId="16" fillId="0" borderId="62" xfId="0" applyNumberFormat="1" applyFont="1" applyBorder="1" applyAlignment="1" applyProtection="1">
      <alignment horizontal="center" vertical="center" wrapText="1"/>
      <protection locked="0"/>
    </xf>
    <xf numFmtId="0" fontId="16" fillId="0" borderId="69"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62" xfId="0" applyFont="1" applyBorder="1" applyAlignment="1" applyProtection="1">
      <alignment horizontal="center" vertical="center" wrapText="1"/>
      <protection locked="0"/>
    </xf>
    <xf numFmtId="0" fontId="8" fillId="5" borderId="8" xfId="0" applyFont="1" applyFill="1" applyBorder="1" applyAlignment="1">
      <alignment horizontal="left" vertical="center" wrapText="1"/>
    </xf>
    <xf numFmtId="0" fontId="51" fillId="0" borderId="0" xfId="6" applyFont="1" applyProtection="1"/>
    <xf numFmtId="170" fontId="5" fillId="3" borderId="83" xfId="2" applyNumberFormat="1" applyFont="1" applyFill="1" applyBorder="1"/>
    <xf numFmtId="0" fontId="12" fillId="0" borderId="63" xfId="0" applyFont="1" applyBorder="1"/>
    <xf numFmtId="0" fontId="0" fillId="0" borderId="0" xfId="0" applyAlignment="1">
      <alignment horizontal="left" vertical="top"/>
    </xf>
    <xf numFmtId="0" fontId="5" fillId="2" borderId="0" xfId="0" applyFont="1" applyFill="1" applyAlignment="1" applyProtection="1">
      <alignment horizontal="left" vertical="center"/>
      <protection locked="0"/>
    </xf>
    <xf numFmtId="0" fontId="5" fillId="2" borderId="75" xfId="0" applyFont="1" applyFill="1" applyBorder="1" applyAlignment="1" applyProtection="1">
      <alignment vertical="center"/>
      <protection locked="0"/>
    </xf>
    <xf numFmtId="0" fontId="5" fillId="2" borderId="0" xfId="0" applyFont="1" applyFill="1" applyAlignment="1" applyProtection="1">
      <alignment vertical="center"/>
      <protection locked="0"/>
    </xf>
    <xf numFmtId="0" fontId="52" fillId="2" borderId="0" xfId="0" applyFont="1" applyFill="1" applyAlignment="1">
      <alignment vertical="top"/>
    </xf>
    <xf numFmtId="0" fontId="46" fillId="0" borderId="1" xfId="0" applyFont="1" applyBorder="1" applyAlignment="1">
      <alignment horizontal="left" vertical="center"/>
    </xf>
    <xf numFmtId="0" fontId="46" fillId="0" borderId="48" xfId="0" applyFont="1" applyBorder="1" applyAlignment="1">
      <alignment horizontal="left" vertical="center"/>
    </xf>
    <xf numFmtId="0" fontId="46" fillId="0" borderId="2" xfId="0" applyFont="1" applyBorder="1" applyAlignment="1">
      <alignment horizontal="left" vertical="center"/>
    </xf>
    <xf numFmtId="0" fontId="46" fillId="0" borderId="74" xfId="0" applyFont="1" applyBorder="1" applyAlignment="1">
      <alignment horizontal="left" vertical="center"/>
    </xf>
    <xf numFmtId="0" fontId="46" fillId="0" borderId="0" xfId="0" applyFont="1" applyAlignment="1">
      <alignment horizontal="left" vertical="center"/>
    </xf>
    <xf numFmtId="0" fontId="46" fillId="0" borderId="12" xfId="0" applyFont="1" applyBorder="1" applyAlignment="1">
      <alignment horizontal="left" vertical="center"/>
    </xf>
    <xf numFmtId="0" fontId="46" fillId="0" borderId="3" xfId="0" applyFont="1" applyBorder="1" applyAlignment="1">
      <alignment horizontal="left" vertical="center"/>
    </xf>
    <xf numFmtId="0" fontId="46" fillId="0" borderId="77" xfId="0" applyFont="1" applyBorder="1" applyAlignment="1">
      <alignment horizontal="left" vertical="center"/>
    </xf>
    <xf numFmtId="0" fontId="46" fillId="0" borderId="4" xfId="0" applyFont="1" applyBorder="1" applyAlignment="1">
      <alignment horizontal="left" vertical="center"/>
    </xf>
    <xf numFmtId="0" fontId="26" fillId="6" borderId="29" xfId="0" applyFont="1" applyFill="1" applyBorder="1" applyAlignment="1">
      <alignment horizontal="center" vertical="center" wrapText="1"/>
    </xf>
    <xf numFmtId="0" fontId="26" fillId="6" borderId="56" xfId="0" applyFont="1" applyFill="1" applyBorder="1" applyAlignment="1">
      <alignment horizontal="center" vertical="center" wrapText="1"/>
    </xf>
    <xf numFmtId="0" fontId="26" fillId="6" borderId="17" xfId="0" applyFont="1" applyFill="1" applyBorder="1" applyAlignment="1">
      <alignment horizontal="center" vertical="center" wrapText="1"/>
    </xf>
    <xf numFmtId="0" fontId="14" fillId="0" borderId="0" xfId="0" applyFont="1" applyAlignment="1">
      <alignment horizontal="left"/>
    </xf>
    <xf numFmtId="0" fontId="5" fillId="2" borderId="0" xfId="0" applyFont="1" applyFill="1" applyAlignment="1" applyProtection="1">
      <alignment horizontal="left" vertical="center"/>
      <protection locked="0"/>
    </xf>
    <xf numFmtId="14" fontId="5" fillId="2" borderId="0" xfId="0" applyNumberFormat="1" applyFont="1" applyFill="1" applyAlignment="1" applyProtection="1">
      <alignment horizontal="center" vertical="center"/>
      <protection locked="0"/>
    </xf>
    <xf numFmtId="0" fontId="49" fillId="5" borderId="9" xfId="0" applyFont="1" applyFill="1" applyBorder="1" applyAlignment="1">
      <alignment horizontal="left" vertical="center" wrapText="1"/>
    </xf>
    <xf numFmtId="0" fontId="49" fillId="5" borderId="10" xfId="0" applyFont="1" applyFill="1" applyBorder="1" applyAlignment="1">
      <alignment horizontal="left" vertical="center" wrapText="1"/>
    </xf>
    <xf numFmtId="0" fontId="50" fillId="5" borderId="9" xfId="0" applyFont="1" applyFill="1" applyBorder="1" applyAlignment="1">
      <alignment horizontal="left" vertical="center" wrapText="1"/>
    </xf>
    <xf numFmtId="0" fontId="50" fillId="5" borderId="10" xfId="0" applyFont="1" applyFill="1" applyBorder="1" applyAlignment="1">
      <alignment horizontal="left" vertical="center" wrapText="1"/>
    </xf>
    <xf numFmtId="0" fontId="5" fillId="0" borderId="0" xfId="0" applyFont="1" applyAlignment="1">
      <alignment horizontal="center"/>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8" fillId="5" borderId="10" xfId="0" applyFont="1" applyFill="1" applyBorder="1" applyAlignment="1">
      <alignment horizontal="center" vertical="center"/>
    </xf>
    <xf numFmtId="0" fontId="42" fillId="5" borderId="9" xfId="0" applyFont="1" applyFill="1" applyBorder="1" applyAlignment="1">
      <alignment horizontal="left" vertical="center" wrapText="1"/>
    </xf>
    <xf numFmtId="0" fontId="42" fillId="5" borderId="10" xfId="0" applyFont="1" applyFill="1" applyBorder="1" applyAlignment="1">
      <alignment horizontal="left" vertical="center" wrapText="1"/>
    </xf>
    <xf numFmtId="0" fontId="15" fillId="2" borderId="45" xfId="0" applyFont="1" applyFill="1" applyBorder="1" applyAlignment="1">
      <alignment horizontal="left" vertical="top"/>
    </xf>
    <xf numFmtId="0" fontId="15" fillId="2" borderId="49" xfId="0" applyFont="1" applyFill="1" applyBorder="1" applyAlignment="1">
      <alignment horizontal="left" vertical="top"/>
    </xf>
    <xf numFmtId="0" fontId="15" fillId="2" borderId="28" xfId="0" applyFont="1" applyFill="1" applyBorder="1" applyAlignment="1">
      <alignment horizontal="left" vertical="top"/>
    </xf>
    <xf numFmtId="0" fontId="15" fillId="2" borderId="14" xfId="0" applyFont="1" applyFill="1" applyBorder="1" applyAlignment="1">
      <alignment horizontal="left" vertical="top"/>
    </xf>
    <xf numFmtId="0" fontId="15" fillId="2" borderId="56" xfId="0" applyFont="1" applyFill="1" applyBorder="1" applyAlignment="1">
      <alignment horizontal="left" vertical="top"/>
    </xf>
    <xf numFmtId="0" fontId="15" fillId="2" borderId="17" xfId="0" applyFont="1" applyFill="1" applyBorder="1" applyAlignment="1">
      <alignment horizontal="left" vertical="top"/>
    </xf>
    <xf numFmtId="0" fontId="15" fillId="2" borderId="46" xfId="0" applyFont="1" applyFill="1" applyBorder="1" applyAlignment="1">
      <alignment horizontal="left" vertical="top"/>
    </xf>
    <xf numFmtId="0" fontId="15" fillId="2" borderId="50" xfId="0" applyFont="1" applyFill="1" applyBorder="1" applyAlignment="1">
      <alignment horizontal="left" vertical="top"/>
    </xf>
    <xf numFmtId="0" fontId="15" fillId="2" borderId="53" xfId="0" applyFont="1" applyFill="1" applyBorder="1" applyAlignment="1">
      <alignment horizontal="left" vertical="top"/>
    </xf>
    <xf numFmtId="0" fontId="15" fillId="2" borderId="15" xfId="0" applyFont="1" applyFill="1" applyBorder="1" applyAlignment="1">
      <alignment horizontal="left" vertical="top"/>
    </xf>
    <xf numFmtId="0" fontId="15" fillId="2" borderId="81" xfId="0" applyFont="1" applyFill="1" applyBorder="1" applyAlignment="1">
      <alignment horizontal="left" vertical="top"/>
    </xf>
    <xf numFmtId="0" fontId="15" fillId="2" borderId="42" xfId="0" applyFont="1" applyFill="1" applyBorder="1" applyAlignment="1">
      <alignment horizontal="left" vertical="top"/>
    </xf>
    <xf numFmtId="0" fontId="9" fillId="0" borderId="77" xfId="0" applyFont="1" applyBorder="1" applyAlignment="1">
      <alignment horizontal="center"/>
    </xf>
    <xf numFmtId="0" fontId="5" fillId="0" borderId="0" xfId="0" applyFont="1" applyAlignment="1" applyProtection="1">
      <alignment horizontal="center"/>
      <protection locked="0"/>
    </xf>
    <xf numFmtId="0" fontId="5" fillId="0" borderId="0" xfId="0" applyFont="1" applyAlignment="1">
      <alignment horizontal="left"/>
    </xf>
    <xf numFmtId="0" fontId="15" fillId="0" borderId="41" xfId="0" applyFont="1" applyBorder="1" applyAlignment="1">
      <alignment horizontal="left" vertical="top"/>
    </xf>
    <xf numFmtId="0" fontId="15" fillId="0" borderId="33" xfId="0" applyFont="1" applyBorder="1" applyAlignment="1">
      <alignment horizontal="left" vertical="top"/>
    </xf>
    <xf numFmtId="0" fontId="15" fillId="0" borderId="14" xfId="0" applyFont="1" applyBorder="1" applyAlignment="1">
      <alignment horizontal="left" vertical="top"/>
    </xf>
    <xf numFmtId="0" fontId="15" fillId="0" borderId="56" xfId="0" applyFont="1" applyBorder="1" applyAlignment="1">
      <alignment horizontal="left" vertical="top"/>
    </xf>
    <xf numFmtId="0" fontId="15" fillId="0" borderId="17" xfId="0" applyFont="1" applyBorder="1" applyAlignment="1">
      <alignment horizontal="left" vertical="top"/>
    </xf>
    <xf numFmtId="0" fontId="15" fillId="0" borderId="46" xfId="0" applyFont="1" applyBorder="1" applyAlignment="1">
      <alignment horizontal="left" vertical="top"/>
    </xf>
    <xf numFmtId="0" fontId="15" fillId="0" borderId="50" xfId="0" applyFont="1" applyBorder="1" applyAlignment="1">
      <alignment horizontal="left" vertical="top"/>
    </xf>
    <xf numFmtId="0" fontId="15" fillId="0" borderId="53" xfId="0" applyFont="1" applyBorder="1" applyAlignment="1">
      <alignment horizontal="left" vertical="top"/>
    </xf>
    <xf numFmtId="0" fontId="26" fillId="8" borderId="1" xfId="0" applyFont="1" applyFill="1" applyBorder="1" applyAlignment="1">
      <alignment horizontal="left" vertical="center" wrapText="1"/>
    </xf>
    <xf numFmtId="0" fontId="26" fillId="8" borderId="48" xfId="0" applyFont="1" applyFill="1" applyBorder="1" applyAlignment="1">
      <alignment horizontal="left" vertical="center" wrapText="1"/>
    </xf>
    <xf numFmtId="0" fontId="26" fillId="8" borderId="82" xfId="0" applyFont="1" applyFill="1" applyBorder="1" applyAlignment="1">
      <alignment horizontal="left" vertical="center" wrapText="1"/>
    </xf>
    <xf numFmtId="0" fontId="26" fillId="8" borderId="8" xfId="0" applyFont="1" applyFill="1" applyBorder="1" applyAlignment="1">
      <alignment horizontal="left" vertical="center" wrapText="1"/>
    </xf>
    <xf numFmtId="0" fontId="26" fillId="8" borderId="9" xfId="0" applyFont="1" applyFill="1" applyBorder="1" applyAlignment="1">
      <alignment horizontal="left" vertical="center" wrapText="1"/>
    </xf>
    <xf numFmtId="0" fontId="26" fillId="8" borderId="16" xfId="0" applyFont="1" applyFill="1" applyBorder="1" applyAlignment="1">
      <alignment horizontal="left" vertical="center" wrapText="1"/>
    </xf>
    <xf numFmtId="0" fontId="15" fillId="0" borderId="13" xfId="0" applyFont="1" applyBorder="1" applyAlignment="1">
      <alignment horizontal="left" vertical="top"/>
    </xf>
    <xf numFmtId="0" fontId="15" fillId="0" borderId="66" xfId="0" applyFont="1" applyBorder="1" applyAlignment="1">
      <alignment horizontal="left" vertical="top"/>
    </xf>
    <xf numFmtId="0" fontId="15" fillId="0" borderId="45" xfId="0" applyFont="1" applyBorder="1" applyAlignment="1">
      <alignment horizontal="left" vertical="top"/>
    </xf>
    <xf numFmtId="0" fontId="15" fillId="0" borderId="49" xfId="0" applyFont="1" applyBorder="1" applyAlignment="1">
      <alignment horizontal="left" vertical="top"/>
    </xf>
    <xf numFmtId="0" fontId="15" fillId="0" borderId="28" xfId="0" applyFont="1" applyBorder="1" applyAlignment="1">
      <alignment horizontal="left" vertical="top"/>
    </xf>
    <xf numFmtId="0" fontId="44" fillId="8" borderId="25" xfId="0" applyFont="1" applyFill="1" applyBorder="1" applyAlignment="1">
      <alignment horizontal="center" vertical="center" wrapText="1"/>
    </xf>
    <xf numFmtId="0" fontId="44" fillId="8" borderId="11" xfId="0" applyFont="1" applyFill="1" applyBorder="1" applyAlignment="1">
      <alignment horizontal="center" vertical="center" wrapText="1"/>
    </xf>
    <xf numFmtId="0" fontId="44" fillId="8" borderId="18" xfId="0" applyFont="1" applyFill="1" applyBorder="1" applyAlignment="1">
      <alignment horizontal="center" vertical="center" wrapText="1"/>
    </xf>
    <xf numFmtId="0" fontId="44" fillId="8" borderId="8" xfId="0" applyFont="1" applyFill="1" applyBorder="1" applyAlignment="1">
      <alignment horizontal="center" vertical="center" wrapText="1"/>
    </xf>
    <xf numFmtId="0" fontId="44" fillId="8" borderId="9" xfId="0" applyFont="1" applyFill="1" applyBorder="1" applyAlignment="1">
      <alignment horizontal="center" vertical="center" wrapText="1"/>
    </xf>
    <xf numFmtId="0" fontId="44" fillId="8" borderId="10" xfId="0" applyFont="1" applyFill="1" applyBorder="1" applyAlignment="1">
      <alignment horizontal="center" vertical="center" wrapText="1"/>
    </xf>
    <xf numFmtId="0" fontId="44" fillId="8" borderId="8" xfId="0" applyFont="1" applyFill="1" applyBorder="1" applyAlignment="1">
      <alignment horizontal="center" vertical="center"/>
    </xf>
    <xf numFmtId="0" fontId="44" fillId="8" borderId="9" xfId="0" applyFont="1" applyFill="1" applyBorder="1" applyAlignment="1">
      <alignment horizontal="center" vertical="center"/>
    </xf>
    <xf numFmtId="0" fontId="44" fillId="8" borderId="10" xfId="0" applyFont="1" applyFill="1" applyBorder="1" applyAlignment="1">
      <alignment horizontal="center" vertical="center"/>
    </xf>
    <xf numFmtId="0" fontId="44" fillId="5" borderId="8" xfId="0" applyFont="1" applyFill="1" applyBorder="1" applyAlignment="1">
      <alignment horizontal="center" vertical="center" wrapText="1"/>
    </xf>
    <xf numFmtId="0" fontId="44" fillId="5" borderId="9" xfId="0" applyFont="1" applyFill="1" applyBorder="1" applyAlignment="1">
      <alignment horizontal="center" vertical="center" wrapText="1"/>
    </xf>
    <xf numFmtId="0" fontId="44" fillId="5" borderId="10" xfId="0" applyFont="1" applyFill="1" applyBorder="1" applyAlignment="1">
      <alignment horizontal="center" vertical="center" wrapText="1"/>
    </xf>
    <xf numFmtId="0" fontId="0" fillId="10" borderId="51" xfId="0" applyFill="1" applyBorder="1" applyAlignment="1">
      <alignment vertical="center" wrapText="1"/>
    </xf>
    <xf numFmtId="0" fontId="33" fillId="10" borderId="51" xfId="6" applyFill="1" applyBorder="1" applyAlignment="1">
      <alignment vertical="center" wrapText="1"/>
    </xf>
    <xf numFmtId="0" fontId="33" fillId="10" borderId="52" xfId="6" applyFill="1" applyBorder="1" applyAlignment="1">
      <alignment vertical="center" wrapText="1"/>
    </xf>
    <xf numFmtId="0" fontId="0" fillId="10" borderId="51" xfId="0" quotePrefix="1" applyFill="1" applyBorder="1" applyAlignment="1">
      <alignment horizontal="left" vertical="top" wrapText="1"/>
    </xf>
  </cellXfs>
  <cellStyles count="7">
    <cellStyle name="Hyperlink" xfId="6" builtinId="8"/>
    <cellStyle name="Procent" xfId="2" builtinId="5"/>
    <cellStyle name="Standaard" xfId="0" builtinId="0"/>
    <cellStyle name="Standaard 2" xfId="4" xr:uid="{6CD45C73-E75A-4B62-8531-67D7A7252129}"/>
    <cellStyle name="Valuta" xfId="1" builtinId="4"/>
    <cellStyle name="Valuta 2" xfId="3" xr:uid="{18CA0A06-0E54-415F-9E1D-DE2C5F4CDE12}"/>
    <cellStyle name="Valuta 3" xfId="5" xr:uid="{AFD14DE9-3071-40B3-9FB7-462CA9DA8360}"/>
  </cellStyles>
  <dxfs count="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4500567</xdr:colOff>
      <xdr:row>0</xdr:row>
      <xdr:rowOff>86591</xdr:rowOff>
    </xdr:from>
    <xdr:to>
      <xdr:col>2</xdr:col>
      <xdr:colOff>60199</xdr:colOff>
      <xdr:row>3</xdr:row>
      <xdr:rowOff>17022</xdr:rowOff>
    </xdr:to>
    <xdr:pic>
      <xdr:nvPicPr>
        <xdr:cNvPr id="2" name="Graphic 5">
          <a:extLst>
            <a:ext uri="{FF2B5EF4-FFF2-40B4-BE49-F238E27FC236}">
              <a16:creationId xmlns:a16="http://schemas.microsoft.com/office/drawing/2014/main" id="{EBC1C2E2-34D4-E92B-3561-C6AFB1C745F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028772" y="86591"/>
          <a:ext cx="1331435" cy="526003"/>
        </a:xfrm>
        <a:prstGeom prst="rect">
          <a:avLst/>
        </a:prstGeom>
      </xdr:spPr>
    </xdr:pic>
    <xdr:clientData/>
  </xdr:twoCellAnchor>
  <xdr:twoCellAnchor editAs="oneCell">
    <xdr:from>
      <xdr:col>1</xdr:col>
      <xdr:colOff>4500567</xdr:colOff>
      <xdr:row>0</xdr:row>
      <xdr:rowOff>86591</xdr:rowOff>
    </xdr:from>
    <xdr:to>
      <xdr:col>2</xdr:col>
      <xdr:colOff>60199</xdr:colOff>
      <xdr:row>3</xdr:row>
      <xdr:rowOff>17022</xdr:rowOff>
    </xdr:to>
    <xdr:pic>
      <xdr:nvPicPr>
        <xdr:cNvPr id="3" name="Graphic 5">
          <a:extLst>
            <a:ext uri="{FF2B5EF4-FFF2-40B4-BE49-F238E27FC236}">
              <a16:creationId xmlns:a16="http://schemas.microsoft.com/office/drawing/2014/main" id="{6BFB1F3A-EDE4-4D16-88C0-9B5790E85E1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014917" y="86591"/>
          <a:ext cx="1169857" cy="5590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63500</xdr:colOff>
      <xdr:row>5</xdr:row>
      <xdr:rowOff>31750</xdr:rowOff>
    </xdr:from>
    <xdr:to>
      <xdr:col>12</xdr:col>
      <xdr:colOff>200269</xdr:colOff>
      <xdr:row>9</xdr:row>
      <xdr:rowOff>141762</xdr:rowOff>
    </xdr:to>
    <xdr:pic>
      <xdr:nvPicPr>
        <xdr:cNvPr id="4" name="Graphic 5">
          <a:extLst>
            <a:ext uri="{FF2B5EF4-FFF2-40B4-BE49-F238E27FC236}">
              <a16:creationId xmlns:a16="http://schemas.microsoft.com/office/drawing/2014/main" id="{04AE5586-D322-47D6-A74A-3A62977B6D2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540875" y="31750"/>
          <a:ext cx="2067169" cy="870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351971</xdr:colOff>
      <xdr:row>29</xdr:row>
      <xdr:rowOff>168328</xdr:rowOff>
    </xdr:from>
    <xdr:to>
      <xdr:col>8</xdr:col>
      <xdr:colOff>2512</xdr:colOff>
      <xdr:row>31</xdr:row>
      <xdr:rowOff>30182</xdr:rowOff>
    </xdr:to>
    <xdr:pic>
      <xdr:nvPicPr>
        <xdr:cNvPr id="4" name="Graphic 5">
          <a:extLst>
            <a:ext uri="{FF2B5EF4-FFF2-40B4-BE49-F238E27FC236}">
              <a16:creationId xmlns:a16="http://schemas.microsoft.com/office/drawing/2014/main" id="{F52823AF-C0C2-4E3A-8DD4-04B4DFEFC9B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84471" y="6736042"/>
          <a:ext cx="1060241" cy="4465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1038573</xdr:colOff>
      <xdr:row>1</xdr:row>
      <xdr:rowOff>187108</xdr:rowOff>
    </xdr:from>
    <xdr:to>
      <xdr:col>6</xdr:col>
      <xdr:colOff>1064780</xdr:colOff>
      <xdr:row>4</xdr:row>
      <xdr:rowOff>79281</xdr:rowOff>
    </xdr:to>
    <xdr:pic>
      <xdr:nvPicPr>
        <xdr:cNvPr id="5" name="Graphic 5">
          <a:extLst>
            <a:ext uri="{FF2B5EF4-FFF2-40B4-BE49-F238E27FC236}">
              <a16:creationId xmlns:a16="http://schemas.microsoft.com/office/drawing/2014/main" id="{F72D8366-E95C-4054-BD14-9CDCF6CC145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667973" y="377608"/>
          <a:ext cx="1131107" cy="52082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1062181</xdr:colOff>
      <xdr:row>6</xdr:row>
      <xdr:rowOff>184726</xdr:rowOff>
    </xdr:from>
    <xdr:to>
      <xdr:col>5</xdr:col>
      <xdr:colOff>986926</xdr:colOff>
      <xdr:row>31</xdr:row>
      <xdr:rowOff>34772</xdr:rowOff>
    </xdr:to>
    <xdr:pic>
      <xdr:nvPicPr>
        <xdr:cNvPr id="2" name="Graphic 5">
          <a:extLst>
            <a:ext uri="{FF2B5EF4-FFF2-40B4-BE49-F238E27FC236}">
              <a16:creationId xmlns:a16="http://schemas.microsoft.com/office/drawing/2014/main" id="{A72CE25E-9FCB-4FDC-8064-9DC5CA63637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606636" y="1420090"/>
          <a:ext cx="1060241" cy="4465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36286</xdr:colOff>
      <xdr:row>6</xdr:row>
      <xdr:rowOff>163287</xdr:rowOff>
    </xdr:from>
    <xdr:to>
      <xdr:col>8</xdr:col>
      <xdr:colOff>1100337</xdr:colOff>
      <xdr:row>8</xdr:row>
      <xdr:rowOff>3552</xdr:rowOff>
    </xdr:to>
    <xdr:pic>
      <xdr:nvPicPr>
        <xdr:cNvPr id="2" name="Graphic 5">
          <a:extLst>
            <a:ext uri="{FF2B5EF4-FFF2-40B4-BE49-F238E27FC236}">
              <a16:creationId xmlns:a16="http://schemas.microsoft.com/office/drawing/2014/main" id="{E53CF329-8C32-4442-B822-BCC9B23AA2C1}"/>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173357" y="1369787"/>
          <a:ext cx="1060241" cy="446599"/>
        </a:xfrm>
        <a:prstGeom prst="rect">
          <a:avLst/>
        </a:prstGeom>
      </xdr:spPr>
    </xdr:pic>
    <xdr:clientData/>
  </xdr:twoCellAnchor>
  <xdr:twoCellAnchor editAs="oneCell">
    <xdr:from>
      <xdr:col>8</xdr:col>
      <xdr:colOff>0</xdr:colOff>
      <xdr:row>30</xdr:row>
      <xdr:rowOff>0</xdr:rowOff>
    </xdr:from>
    <xdr:to>
      <xdr:col>8</xdr:col>
      <xdr:colOff>1062146</xdr:colOff>
      <xdr:row>31</xdr:row>
      <xdr:rowOff>38385</xdr:rowOff>
    </xdr:to>
    <xdr:pic>
      <xdr:nvPicPr>
        <xdr:cNvPr id="4" name="Graphic 5">
          <a:extLst>
            <a:ext uri="{FF2B5EF4-FFF2-40B4-BE49-F238E27FC236}">
              <a16:creationId xmlns:a16="http://schemas.microsoft.com/office/drawing/2014/main" id="{D8C57E7B-BF51-4B68-9EF9-C5141EA1DF9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137071" y="6213929"/>
          <a:ext cx="1060241" cy="446599"/>
        </a:xfrm>
        <a:prstGeom prst="rect">
          <a:avLst/>
        </a:prstGeom>
      </xdr:spPr>
    </xdr:pic>
    <xdr:clientData/>
  </xdr:twoCellAnchor>
  <xdr:twoCellAnchor editAs="oneCell">
    <xdr:from>
      <xdr:col>8</xdr:col>
      <xdr:colOff>0</xdr:colOff>
      <xdr:row>53</xdr:row>
      <xdr:rowOff>0</xdr:rowOff>
    </xdr:from>
    <xdr:to>
      <xdr:col>8</xdr:col>
      <xdr:colOff>1062146</xdr:colOff>
      <xdr:row>54</xdr:row>
      <xdr:rowOff>38385</xdr:rowOff>
    </xdr:to>
    <xdr:pic>
      <xdr:nvPicPr>
        <xdr:cNvPr id="5" name="Graphic 5">
          <a:extLst>
            <a:ext uri="{FF2B5EF4-FFF2-40B4-BE49-F238E27FC236}">
              <a16:creationId xmlns:a16="http://schemas.microsoft.com/office/drawing/2014/main" id="{2A17A6DD-FA2A-40D2-8A62-ACE216A2AF6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137071" y="11030857"/>
          <a:ext cx="1060241" cy="44659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2</xdr:col>
      <xdr:colOff>3530601</xdr:colOff>
      <xdr:row>3</xdr:row>
      <xdr:rowOff>66675</xdr:rowOff>
    </xdr:from>
    <xdr:ext cx="1203242" cy="180975"/>
    <xdr:pic>
      <xdr:nvPicPr>
        <xdr:cNvPr id="2" name="image1.png">
          <a:extLst>
            <a:ext uri="{FF2B5EF4-FFF2-40B4-BE49-F238E27FC236}">
              <a16:creationId xmlns:a16="http://schemas.microsoft.com/office/drawing/2014/main" id="{FA62640A-10E6-49A7-988E-C6E27D7C86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1626" y="895350"/>
          <a:ext cx="1203242" cy="180975"/>
        </a:xfrm>
        <a:prstGeom prst="rect">
          <a:avLst/>
        </a:prstGeom>
      </xdr:spPr>
    </xdr:pic>
    <xdr:clientData/>
  </xdr:oneCellAnchor>
  <xdr:oneCellAnchor>
    <xdr:from>
      <xdr:col>2</xdr:col>
      <xdr:colOff>3928746</xdr:colOff>
      <xdr:row>0</xdr:row>
      <xdr:rowOff>0</xdr:rowOff>
    </xdr:from>
    <xdr:ext cx="308437" cy="858168"/>
    <xdr:pic>
      <xdr:nvPicPr>
        <xdr:cNvPr id="3" name="image2.jpeg">
          <a:extLst>
            <a:ext uri="{FF2B5EF4-FFF2-40B4-BE49-F238E27FC236}">
              <a16:creationId xmlns:a16="http://schemas.microsoft.com/office/drawing/2014/main" id="{AE8179C5-0A66-4A53-B0F9-6FFCDB9555F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09771" y="0"/>
          <a:ext cx="308437" cy="858168"/>
        </a:xfrm>
        <a:prstGeom prst="rect">
          <a:avLst/>
        </a:prstGeom>
      </xdr:spPr>
    </xdr:pic>
    <xdr:clientData/>
  </xdr:oneCellAnchor>
  <xdr:oneCellAnchor>
    <xdr:from>
      <xdr:col>2</xdr:col>
      <xdr:colOff>3530601</xdr:colOff>
      <xdr:row>3</xdr:row>
      <xdr:rowOff>66675</xdr:rowOff>
    </xdr:from>
    <xdr:ext cx="1203242" cy="180975"/>
    <xdr:pic>
      <xdr:nvPicPr>
        <xdr:cNvPr id="4" name="image1.png">
          <a:extLst>
            <a:ext uri="{FF2B5EF4-FFF2-40B4-BE49-F238E27FC236}">
              <a16:creationId xmlns:a16="http://schemas.microsoft.com/office/drawing/2014/main" id="{AC6C7C67-E5F3-4BC3-8AFD-ECDE43D17D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07026" y="891540"/>
          <a:ext cx="1203242" cy="180975"/>
        </a:xfrm>
        <a:prstGeom prst="rect">
          <a:avLst/>
        </a:prstGeom>
      </xdr:spPr>
    </xdr:pic>
    <xdr:clientData/>
  </xdr:oneCellAnchor>
  <xdr:oneCellAnchor>
    <xdr:from>
      <xdr:col>2</xdr:col>
      <xdr:colOff>3928746</xdr:colOff>
      <xdr:row>0</xdr:row>
      <xdr:rowOff>0</xdr:rowOff>
    </xdr:from>
    <xdr:ext cx="308437" cy="858168"/>
    <xdr:pic>
      <xdr:nvPicPr>
        <xdr:cNvPr id="5" name="image2.jpeg">
          <a:extLst>
            <a:ext uri="{FF2B5EF4-FFF2-40B4-BE49-F238E27FC236}">
              <a16:creationId xmlns:a16="http://schemas.microsoft.com/office/drawing/2014/main" id="{D6F92A3E-7209-421D-92F7-B327D34A9E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803266" y="0"/>
          <a:ext cx="308437" cy="858168"/>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_SEC\Inkoop-RD\Duurzaamheid\1%20Circulair%20asfalt\Invulformulier%20E%20Circulair%20asfalt%20v3.xlsx" TargetMode="External"/><Relationship Id="rId1" Type="http://schemas.openxmlformats.org/officeDocument/2006/relationships/externalLinkPath" Target="file:///I:\_SEC\Inkoop-RD\Duurzaamheid\1%20Circulair%20asfalt\Invulformulier%20E%20Circulair%20asfalt%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e"/>
      <sheetName val="database"/>
      <sheetName val="dashboard"/>
      <sheetName val="invulformulier E"/>
      <sheetName val="beoordeling"/>
    </sheetNames>
    <sheetDataSet>
      <sheetData sheetId="0"/>
      <sheetData sheetId="1"/>
      <sheetData sheetId="2">
        <row r="3">
          <cell r="B3"/>
        </row>
        <row r="4">
          <cell r="B4"/>
        </row>
        <row r="5">
          <cell r="B5"/>
        </row>
        <row r="9">
          <cell r="B9">
            <v>750000</v>
          </cell>
        </row>
        <row r="20">
          <cell r="B20">
            <v>750000</v>
          </cell>
        </row>
        <row r="23">
          <cell r="B23" t="str">
            <v>deklaag SMA-NL 5</v>
          </cell>
          <cell r="C23" t="str">
            <v>deklaag SMA-NL 5</v>
          </cell>
          <cell r="D23" t="str">
            <v>deklaag SMA-NL 5</v>
          </cell>
          <cell r="E23" t="str">
            <v>deklaag SMA-NL 5</v>
          </cell>
        </row>
        <row r="24">
          <cell r="B24" t="str">
            <v>test</v>
          </cell>
          <cell r="C24" t="str">
            <v>test</v>
          </cell>
          <cell r="D24" t="str">
            <v>test</v>
          </cell>
          <cell r="E24" t="str">
            <v>test</v>
          </cell>
        </row>
        <row r="25">
          <cell r="C25">
            <v>7.87</v>
          </cell>
          <cell r="D25">
            <v>7.87</v>
          </cell>
          <cell r="E25">
            <v>7.87</v>
          </cell>
        </row>
        <row r="26">
          <cell r="C26">
            <v>0</v>
          </cell>
          <cell r="D26">
            <v>0</v>
          </cell>
          <cell r="E26">
            <v>0</v>
          </cell>
        </row>
        <row r="27">
          <cell r="C27">
            <v>0</v>
          </cell>
          <cell r="D27">
            <v>0</v>
          </cell>
          <cell r="E27">
            <v>0</v>
          </cell>
        </row>
        <row r="28">
          <cell r="C28">
            <v>1</v>
          </cell>
          <cell r="D28">
            <v>1</v>
          </cell>
          <cell r="E28">
            <v>1</v>
          </cell>
        </row>
        <row r="29">
          <cell r="C29">
            <v>5</v>
          </cell>
          <cell r="D29">
            <v>5</v>
          </cell>
          <cell r="E29">
            <v>5</v>
          </cell>
        </row>
        <row r="30">
          <cell r="C30">
            <v>10</v>
          </cell>
          <cell r="D30">
            <v>10</v>
          </cell>
          <cell r="E30">
            <v>10</v>
          </cell>
        </row>
        <row r="33">
          <cell r="B33" t="str">
            <v>geen deklaag rood</v>
          </cell>
          <cell r="C33" t="str">
            <v>geen deklaag rood</v>
          </cell>
          <cell r="D33" t="str">
            <v>geen deklaag rood</v>
          </cell>
          <cell r="E33" t="str">
            <v>geen deklaag rood</v>
          </cell>
        </row>
        <row r="34">
          <cell r="B34"/>
          <cell r="C34"/>
          <cell r="D34"/>
          <cell r="E34"/>
        </row>
        <row r="35">
          <cell r="C35" t="str">
            <v>nvt</v>
          </cell>
          <cell r="D35" t="str">
            <v>nvt</v>
          </cell>
          <cell r="E35" t="str">
            <v>nvt</v>
          </cell>
        </row>
        <row r="36">
          <cell r="C36" t="str">
            <v>nvt</v>
          </cell>
          <cell r="D36" t="str">
            <v>nvt</v>
          </cell>
          <cell r="E36" t="str">
            <v>nvt</v>
          </cell>
        </row>
        <row r="37">
          <cell r="C37" t="str">
            <v>nvt</v>
          </cell>
          <cell r="D37" t="str">
            <v>nvt</v>
          </cell>
          <cell r="E37" t="str">
            <v>nvt</v>
          </cell>
        </row>
        <row r="38">
          <cell r="C38" t="str">
            <v>nvt</v>
          </cell>
          <cell r="D38" t="str">
            <v>nvt</v>
          </cell>
          <cell r="E38" t="str">
            <v>nvt</v>
          </cell>
        </row>
        <row r="39">
          <cell r="C39" t="str">
            <v>nvt</v>
          </cell>
          <cell r="D39" t="str">
            <v>nvt</v>
          </cell>
          <cell r="E39" t="str">
            <v>nvt</v>
          </cell>
        </row>
        <row r="40">
          <cell r="C40" t="str">
            <v>nvt</v>
          </cell>
          <cell r="D40" t="str">
            <v>nvt</v>
          </cell>
          <cell r="E40" t="str">
            <v>nvt</v>
          </cell>
        </row>
        <row r="43">
          <cell r="B43" t="str">
            <v>tussenlaag AC 22 bind</v>
          </cell>
          <cell r="C43" t="str">
            <v>tussenlaag AC 16 bind</v>
          </cell>
          <cell r="D43" t="str">
            <v>tussenlaag AC 16 bind</v>
          </cell>
          <cell r="E43" t="str">
            <v>tussenlaag AC 16 bind</v>
          </cell>
        </row>
        <row r="44">
          <cell r="B44" t="str">
            <v>test</v>
          </cell>
          <cell r="C44" t="str">
            <v>test</v>
          </cell>
          <cell r="D44" t="str">
            <v>test</v>
          </cell>
          <cell r="E44" t="str">
            <v>test</v>
          </cell>
        </row>
        <row r="45">
          <cell r="C45">
            <v>4.6399999999999997</v>
          </cell>
          <cell r="D45">
            <v>4.6399999999999997</v>
          </cell>
          <cell r="E45">
            <v>4.6399999999999997</v>
          </cell>
        </row>
        <row r="46">
          <cell r="C46">
            <v>0</v>
          </cell>
          <cell r="D46">
            <v>0</v>
          </cell>
          <cell r="E46">
            <v>0</v>
          </cell>
        </row>
        <row r="47">
          <cell r="C47">
            <v>0.5</v>
          </cell>
          <cell r="D47">
            <v>0.5</v>
          </cell>
          <cell r="E47">
            <v>0.5</v>
          </cell>
        </row>
        <row r="48">
          <cell r="C48">
            <v>1</v>
          </cell>
          <cell r="D48">
            <v>1</v>
          </cell>
          <cell r="E48">
            <v>1</v>
          </cell>
        </row>
        <row r="49">
          <cell r="C49">
            <v>10</v>
          </cell>
          <cell r="D49">
            <v>10</v>
          </cell>
          <cell r="E49">
            <v>10</v>
          </cell>
        </row>
        <row r="50">
          <cell r="C50">
            <v>15</v>
          </cell>
          <cell r="D50">
            <v>15</v>
          </cell>
          <cell r="E50">
            <v>15</v>
          </cell>
        </row>
        <row r="53">
          <cell r="B53" t="str">
            <v>onderlaag AC 22 base</v>
          </cell>
          <cell r="C53" t="str">
            <v>onderlaag AC 22 base</v>
          </cell>
          <cell r="D53" t="str">
            <v>onderlaag AC 22 base</v>
          </cell>
          <cell r="E53" t="str">
            <v>onderlaag AC 22 base</v>
          </cell>
        </row>
        <row r="54">
          <cell r="B54" t="str">
            <v>test</v>
          </cell>
          <cell r="C54" t="str">
            <v>test</v>
          </cell>
          <cell r="D54" t="str">
            <v>test</v>
          </cell>
          <cell r="E54" t="str">
            <v>test</v>
          </cell>
        </row>
        <row r="55">
          <cell r="C55">
            <v>4.6399999999999997</v>
          </cell>
          <cell r="D55">
            <v>4.6399999999999997</v>
          </cell>
          <cell r="E55">
            <v>4.6399999999999997</v>
          </cell>
        </row>
        <row r="56">
          <cell r="C56">
            <v>0</v>
          </cell>
          <cell r="D56">
            <v>0</v>
          </cell>
          <cell r="E56">
            <v>0</v>
          </cell>
        </row>
        <row r="57">
          <cell r="C57">
            <v>0.5</v>
          </cell>
          <cell r="D57">
            <v>0.5</v>
          </cell>
          <cell r="E57">
            <v>0.5</v>
          </cell>
        </row>
        <row r="58">
          <cell r="C58">
            <v>1</v>
          </cell>
          <cell r="D58">
            <v>1</v>
          </cell>
          <cell r="E58">
            <v>1</v>
          </cell>
        </row>
        <row r="59">
          <cell r="C59">
            <v>10</v>
          </cell>
          <cell r="D59">
            <v>10</v>
          </cell>
          <cell r="E59">
            <v>10</v>
          </cell>
        </row>
        <row r="60">
          <cell r="C60">
            <v>15</v>
          </cell>
          <cell r="D60">
            <v>15</v>
          </cell>
          <cell r="E60">
            <v>15</v>
          </cell>
        </row>
      </sheetData>
      <sheetData sheetId="3"/>
      <sheetData sheetId="4"/>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jouke.gardien@infram.nl" TargetMode="External"/><Relationship Id="rId1" Type="http://schemas.openxmlformats.org/officeDocument/2006/relationships/hyperlink" Target="http://www.opwegnaarseb.nl/"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bin"/><Relationship Id="rId1" Type="http://schemas.openxmlformats.org/officeDocument/2006/relationships/hyperlink" Target="https://europadecentraal.nl/cpv-code-zoekmachine/"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8A248-F500-416A-AC3B-D29C831E70A7}">
  <sheetPr codeName="Blad1">
    <tabColor theme="7"/>
  </sheetPr>
  <dimension ref="B1:B9"/>
  <sheetViews>
    <sheetView showGridLines="0" tabSelected="1" zoomScaleNormal="100" workbookViewId="0">
      <selection activeCell="B15" sqref="B15"/>
    </sheetView>
  </sheetViews>
  <sheetFormatPr defaultRowHeight="15"/>
  <cols>
    <col min="1" max="1" width="7.5703125" customWidth="1"/>
    <col min="2" max="2" width="84.140625" customWidth="1"/>
  </cols>
  <sheetData>
    <row r="1" spans="2:2" ht="15.75" thickBot="1"/>
    <row r="2" spans="2:2" ht="18.75">
      <c r="B2" s="386" t="s">
        <v>150</v>
      </c>
    </row>
    <row r="3" spans="2:2">
      <c r="B3" s="387"/>
    </row>
    <row r="4" spans="2:2" ht="65.25" customHeight="1">
      <c r="B4" s="521" t="s">
        <v>281</v>
      </c>
    </row>
    <row r="5" spans="2:2" ht="69.75" customHeight="1">
      <c r="B5" s="388" t="s">
        <v>282</v>
      </c>
    </row>
    <row r="6" spans="2:2" ht="125.25" customHeight="1">
      <c r="B6" s="524" t="s">
        <v>286</v>
      </c>
    </row>
    <row r="7" spans="2:2" ht="30">
      <c r="B7" s="522" t="s">
        <v>283</v>
      </c>
    </row>
    <row r="8" spans="2:2" ht="30">
      <c r="B8" s="521" t="s">
        <v>284</v>
      </c>
    </row>
    <row r="9" spans="2:2" ht="30.75" thickBot="1">
      <c r="B9" s="523" t="s">
        <v>285</v>
      </c>
    </row>
  </sheetData>
  <hyperlinks>
    <hyperlink ref="B7" r:id="rId1" xr:uid="{4BE9E4A0-437B-4657-8D28-350E6EDEF2EA}"/>
    <hyperlink ref="B9" r:id="rId2" xr:uid="{1A9E3D9C-7996-4C37-9637-1D8F4AC5B05A}"/>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396055-6337-47ED-B466-68A518CE7533}">
  <sheetPr codeName="Blad8">
    <tabColor theme="9"/>
  </sheetPr>
  <dimension ref="B1:M31"/>
  <sheetViews>
    <sheetView showGridLines="0" zoomScaleNormal="100" workbookViewId="0">
      <pane xSplit="2" ySplit="9" topLeftCell="C10" activePane="bottomRight" state="frozen"/>
      <selection pane="topRight" activeCell="C1" sqref="C1"/>
      <selection pane="bottomLeft" activeCell="A5" sqref="A5"/>
      <selection pane="bottomRight" activeCell="C21" sqref="C21"/>
    </sheetView>
  </sheetViews>
  <sheetFormatPr defaultRowHeight="15"/>
  <cols>
    <col min="2" max="2" width="63.42578125" customWidth="1"/>
    <col min="3" max="3" width="13.42578125" customWidth="1"/>
    <col min="4" max="4" width="5.5703125" customWidth="1"/>
    <col min="5" max="5" width="16.42578125" hidden="1" customWidth="1"/>
    <col min="6" max="6" width="14.5703125" hidden="1" customWidth="1"/>
    <col min="7" max="7" width="13.5703125" hidden="1" customWidth="1"/>
    <col min="8" max="8" width="9.140625" hidden="1" customWidth="1"/>
    <col min="9" max="9" width="20.5703125" hidden="1" customWidth="1"/>
  </cols>
  <sheetData>
    <row r="1" spans="2:9" ht="15.75" thickBot="1"/>
    <row r="2" spans="2:9" ht="15.75">
      <c r="B2" s="382" t="s">
        <v>151</v>
      </c>
    </row>
    <row r="3" spans="2:9" ht="15.75" thickBot="1">
      <c r="B3" s="383" t="s">
        <v>270</v>
      </c>
    </row>
    <row r="6" spans="2:9" ht="15.75" thickBot="1"/>
    <row r="7" spans="2:9" ht="15.75" customHeight="1">
      <c r="B7" s="321" t="s">
        <v>142</v>
      </c>
      <c r="C7" s="322">
        <f>C15+C22+C29</f>
        <v>200000</v>
      </c>
      <c r="E7" s="450" t="s">
        <v>143</v>
      </c>
      <c r="F7" s="451"/>
      <c r="G7" s="451"/>
      <c r="H7" s="451"/>
      <c r="I7" s="452"/>
    </row>
    <row r="8" spans="2:9" ht="15" customHeight="1">
      <c r="B8" s="270" t="s">
        <v>146</v>
      </c>
      <c r="C8" s="273">
        <f>C13+C20+C27</f>
        <v>200000</v>
      </c>
      <c r="E8" s="453"/>
      <c r="F8" s="454"/>
      <c r="G8" s="454"/>
      <c r="H8" s="454"/>
      <c r="I8" s="455"/>
    </row>
    <row r="9" spans="2:9" ht="15.75" customHeight="1" thickBot="1">
      <c r="B9" s="271" t="s">
        <v>147</v>
      </c>
      <c r="C9" s="274">
        <f>C14+C21+C28</f>
        <v>0</v>
      </c>
      <c r="E9" s="456"/>
      <c r="F9" s="457"/>
      <c r="G9" s="457"/>
      <c r="H9" s="457"/>
      <c r="I9" s="458"/>
    </row>
    <row r="10" spans="2:9" ht="15.75" customHeight="1">
      <c r="C10" s="275"/>
      <c r="E10" s="381"/>
      <c r="F10" s="381"/>
      <c r="G10" s="381"/>
      <c r="H10" s="381"/>
      <c r="I10" s="381"/>
    </row>
    <row r="11" spans="2:9">
      <c r="C11" s="275"/>
    </row>
    <row r="12" spans="2:9" ht="15.6" hidden="1" customHeight="1">
      <c r="B12" s="459" t="str">
        <f>'Resultaat gunningscriterium SEB'!C12</f>
        <v>BOUWWERKTUIGEN (A1)</v>
      </c>
      <c r="C12" s="461"/>
      <c r="E12" s="459" t="str">
        <f>B12</f>
        <v>BOUWWERKTUIGEN (A1)</v>
      </c>
      <c r="F12" s="460"/>
      <c r="G12" s="460"/>
      <c r="H12" s="460"/>
      <c r="I12" s="460"/>
    </row>
    <row r="13" spans="2:9" ht="30" hidden="1">
      <c r="B13" s="272" t="s">
        <v>148</v>
      </c>
      <c r="C13" s="348"/>
      <c r="E13" s="276" t="s">
        <v>119</v>
      </c>
      <c r="F13" s="276" t="s">
        <v>122</v>
      </c>
      <c r="G13" s="276" t="s">
        <v>123</v>
      </c>
      <c r="H13" s="276" t="s">
        <v>124</v>
      </c>
      <c r="I13" s="276" t="s">
        <v>125</v>
      </c>
    </row>
    <row r="14" spans="2:9" ht="15.6" hidden="1" customHeight="1">
      <c r="B14" s="272" t="s">
        <v>149</v>
      </c>
      <c r="C14" s="348"/>
      <c r="E14" s="277" t="s">
        <v>144</v>
      </c>
      <c r="F14" s="277">
        <v>0</v>
      </c>
      <c r="G14" s="347">
        <v>20</v>
      </c>
      <c r="H14" s="278">
        <v>0</v>
      </c>
      <c r="I14" s="285">
        <f>H14/(G14-F14)</f>
        <v>0</v>
      </c>
    </row>
    <row r="15" spans="2:9" ht="15.75" hidden="1">
      <c r="B15" s="272"/>
      <c r="C15" s="287">
        <f>SUM(C13:C14)</f>
        <v>0</v>
      </c>
      <c r="E15" s="286" t="s">
        <v>120</v>
      </c>
      <c r="F15" s="277">
        <f>G14</f>
        <v>20</v>
      </c>
      <c r="G15" s="347">
        <v>50</v>
      </c>
      <c r="H15" s="347">
        <v>100</v>
      </c>
      <c r="I15" s="285">
        <f>H15/(G15-F15)</f>
        <v>3.3333333333333335</v>
      </c>
    </row>
    <row r="16" spans="2:9" hidden="1">
      <c r="C16" s="275"/>
      <c r="E16" s="277" t="s">
        <v>145</v>
      </c>
      <c r="F16" s="277">
        <f>G15</f>
        <v>50</v>
      </c>
      <c r="G16" s="277">
        <v>100</v>
      </c>
      <c r="H16" s="347">
        <v>0</v>
      </c>
      <c r="I16" s="285">
        <f>H16/(G16-F16)</f>
        <v>0</v>
      </c>
    </row>
    <row r="17" spans="2:13" hidden="1">
      <c r="C17" s="275"/>
      <c r="E17" s="277" t="s">
        <v>121</v>
      </c>
      <c r="F17" s="260"/>
      <c r="G17" s="284">
        <f>(G16-F16)+(G15-F15)+(G14-F14)</f>
        <v>100</v>
      </c>
      <c r="H17" s="284">
        <f>SUM(H14:H16)</f>
        <v>100</v>
      </c>
      <c r="I17" s="284">
        <f>((G14-F14)*I14)+((G15-F15)*I15)+((G16-F16)*I16)</f>
        <v>100</v>
      </c>
    </row>
    <row r="18" spans="2:13" hidden="1">
      <c r="C18" s="275"/>
      <c r="E18" s="51"/>
      <c r="F18" s="3"/>
      <c r="G18" s="116"/>
      <c r="H18" s="116"/>
      <c r="I18" s="116"/>
    </row>
    <row r="19" spans="2:13" ht="15.75">
      <c r="B19" s="459" t="str">
        <f>'Resultaat gunningscriterium SEB'!C31</f>
        <v>BOUWVOERTUIGEN EN TRANSPORTMIDDELEN (N1, N2 en N3)</v>
      </c>
      <c r="C19" s="461"/>
      <c r="E19" s="459" t="str">
        <f>B19</f>
        <v>BOUWVOERTUIGEN EN TRANSPORTMIDDELEN (N1, N2 en N3)</v>
      </c>
      <c r="F19" s="460"/>
      <c r="G19" s="460"/>
      <c r="H19" s="460"/>
      <c r="I19" s="460"/>
    </row>
    <row r="20" spans="2:13" ht="30">
      <c r="B20" s="272" t="s">
        <v>148</v>
      </c>
      <c r="C20" s="348">
        <v>200000</v>
      </c>
      <c r="E20" s="276" t="s">
        <v>119</v>
      </c>
      <c r="F20" s="276" t="s">
        <v>122</v>
      </c>
      <c r="G20" s="276" t="s">
        <v>123</v>
      </c>
      <c r="H20" s="276" t="s">
        <v>124</v>
      </c>
      <c r="I20" s="276" t="s">
        <v>125</v>
      </c>
      <c r="M20" s="384"/>
    </row>
    <row r="21" spans="2:13" ht="15.75">
      <c r="B21" s="272" t="s">
        <v>149</v>
      </c>
      <c r="C21" s="348">
        <v>0</v>
      </c>
      <c r="E21" s="277" t="s">
        <v>144</v>
      </c>
      <c r="F21" s="277">
        <v>0</v>
      </c>
      <c r="G21" s="347">
        <v>20</v>
      </c>
      <c r="H21" s="278">
        <v>0</v>
      </c>
      <c r="I21" s="285">
        <f>H21/(G21-F21)</f>
        <v>0</v>
      </c>
    </row>
    <row r="22" spans="2:13" ht="15.75">
      <c r="B22" s="272"/>
      <c r="C22" s="287">
        <f>SUM(C20:C21)</f>
        <v>200000</v>
      </c>
      <c r="E22" s="286" t="s">
        <v>120</v>
      </c>
      <c r="F22" s="277">
        <f>G21</f>
        <v>20</v>
      </c>
      <c r="G22" s="347">
        <v>50</v>
      </c>
      <c r="H22" s="347">
        <v>100</v>
      </c>
      <c r="I22" s="285">
        <f>H22/(G22-F22)</f>
        <v>3.3333333333333335</v>
      </c>
    </row>
    <row r="23" spans="2:13">
      <c r="C23" s="275"/>
      <c r="E23" s="277" t="s">
        <v>145</v>
      </c>
      <c r="F23" s="277">
        <f>G22</f>
        <v>50</v>
      </c>
      <c r="G23" s="277">
        <v>100</v>
      </c>
      <c r="H23" s="347">
        <v>0</v>
      </c>
      <c r="I23" s="285">
        <f>H23/(G23-F23)</f>
        <v>0</v>
      </c>
    </row>
    <row r="24" spans="2:13">
      <c r="C24" s="275"/>
      <c r="E24" s="277" t="s">
        <v>121</v>
      </c>
      <c r="F24" s="260"/>
      <c r="G24" s="284">
        <f>(G23-F23)+(G22-F22)+(G21-F21)</f>
        <v>100</v>
      </c>
      <c r="H24" s="284">
        <f>SUM(H21:H23)</f>
        <v>100</v>
      </c>
      <c r="I24" s="284">
        <f>((G21-F21)*I21)+((G22-F22)*I22)+((G23-F23)*I23)</f>
        <v>100</v>
      </c>
    </row>
    <row r="25" spans="2:13">
      <c r="C25" s="275"/>
      <c r="M25" s="384"/>
    </row>
    <row r="26" spans="2:13" ht="15.75" hidden="1">
      <c r="B26" s="459" t="str">
        <f>'Resultaat gunningscriterium SEB'!C57</f>
        <v>HULPFUNCTIES (A2, B1, B3)</v>
      </c>
      <c r="C26" s="461"/>
      <c r="E26" s="459" t="str">
        <f>B26</f>
        <v>HULPFUNCTIES (A2, B1, B3)</v>
      </c>
      <c r="F26" s="460"/>
      <c r="G26" s="460"/>
      <c r="H26" s="460"/>
      <c r="I26" s="460"/>
    </row>
    <row r="27" spans="2:13" ht="30" hidden="1">
      <c r="B27" s="272" t="s">
        <v>148</v>
      </c>
      <c r="C27" s="348">
        <v>0</v>
      </c>
      <c r="E27" s="276" t="s">
        <v>119</v>
      </c>
      <c r="F27" s="276" t="s">
        <v>122</v>
      </c>
      <c r="G27" s="276" t="s">
        <v>123</v>
      </c>
      <c r="H27" s="276" t="s">
        <v>124</v>
      </c>
      <c r="I27" s="276" t="s">
        <v>125</v>
      </c>
      <c r="L27" s="384"/>
    </row>
    <row r="28" spans="2:13" ht="15.75" hidden="1">
      <c r="B28" s="272" t="s">
        <v>149</v>
      </c>
      <c r="C28" s="348">
        <v>0</v>
      </c>
      <c r="E28" s="277" t="s">
        <v>144</v>
      </c>
      <c r="F28" s="277">
        <v>0</v>
      </c>
      <c r="G28" s="347">
        <v>20</v>
      </c>
      <c r="H28" s="278">
        <v>0</v>
      </c>
      <c r="I28" s="285">
        <f>H28/(G28-F28)</f>
        <v>0</v>
      </c>
    </row>
    <row r="29" spans="2:13" ht="15.75" hidden="1">
      <c r="B29" s="272"/>
      <c r="C29" s="287">
        <f>SUM(C27:C28)</f>
        <v>0</v>
      </c>
      <c r="E29" s="286" t="s">
        <v>120</v>
      </c>
      <c r="F29" s="277">
        <f>G28</f>
        <v>20</v>
      </c>
      <c r="G29" s="347">
        <v>50</v>
      </c>
      <c r="H29" s="347">
        <v>100</v>
      </c>
      <c r="I29" s="285">
        <f>H29/(G29-F29)</f>
        <v>3.3333333333333335</v>
      </c>
    </row>
    <row r="30" spans="2:13">
      <c r="E30" s="277" t="s">
        <v>145</v>
      </c>
      <c r="F30" s="277">
        <f>G29</f>
        <v>50</v>
      </c>
      <c r="G30" s="277">
        <v>100</v>
      </c>
      <c r="H30" s="347">
        <v>0</v>
      </c>
      <c r="I30" s="285">
        <f>H30/(G30-F30)</f>
        <v>0</v>
      </c>
    </row>
    <row r="31" spans="2:13">
      <c r="E31" s="277" t="s">
        <v>121</v>
      </c>
      <c r="F31" s="260"/>
      <c r="G31" s="284">
        <f>(G30-F30)+(G29-F29)+(G28-F28)</f>
        <v>100</v>
      </c>
      <c r="H31" s="284">
        <f>SUM(H28:H30)</f>
        <v>100</v>
      </c>
      <c r="I31" s="284">
        <f>((G28-F28)*I28)+((G29-F29)*I29)+((G30-F30)*I30)</f>
        <v>100</v>
      </c>
    </row>
  </sheetData>
  <sheetProtection algorithmName="SHA-512" hashValue="x3HxnFlVX51t0Wl39KHsnpWhdatMtmP0oY82gdKbRxQNZTKwsNcbP7USfG1tJwnLcLoW2Kz18kB7NMzIcnzN5g==" saltValue="a90pgnhurqBRXUFNBSTvyA==" spinCount="100000" sheet="1" objects="1" scenarios="1"/>
  <mergeCells count="7">
    <mergeCell ref="E7:I9"/>
    <mergeCell ref="E12:I12"/>
    <mergeCell ref="E19:I19"/>
    <mergeCell ref="E26:I26"/>
    <mergeCell ref="B12:C12"/>
    <mergeCell ref="B19:C19"/>
    <mergeCell ref="B26:C26"/>
  </mergeCells>
  <conditionalFormatting sqref="G17:I17">
    <cfRule type="cellIs" dxfId="5" priority="3" operator="notEqual">
      <formula>100</formula>
    </cfRule>
  </conditionalFormatting>
  <conditionalFormatting sqref="G24:I24">
    <cfRule type="cellIs" dxfId="4" priority="2" operator="notEqual">
      <formula>100</formula>
    </cfRule>
  </conditionalFormatting>
  <conditionalFormatting sqref="G31:I31">
    <cfRule type="cellIs" dxfId="3" priority="1" operator="notEqual">
      <formula>100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9752D-C760-4A8C-A509-54E81BF5865F}">
  <sheetPr codeName="Blad2">
    <tabColor theme="5"/>
    <pageSetUpPr fitToPage="1"/>
  </sheetPr>
  <dimension ref="C1:O94"/>
  <sheetViews>
    <sheetView showGridLines="0" zoomScaleNormal="100" workbookViewId="0">
      <selection activeCell="C31" sqref="C31"/>
    </sheetView>
  </sheetViews>
  <sheetFormatPr defaultColWidth="9.42578125" defaultRowHeight="15"/>
  <cols>
    <col min="1" max="2" width="2.5703125" customWidth="1"/>
    <col min="3" max="3" width="19.5703125" customWidth="1"/>
    <col min="4" max="4" width="22.42578125" style="6" customWidth="1"/>
    <col min="5" max="5" width="12.140625" customWidth="1"/>
    <col min="6" max="7" width="14.42578125" customWidth="1"/>
    <col min="8" max="8" width="20.5703125" customWidth="1"/>
    <col min="9" max="11" width="16" style="116" customWidth="1"/>
    <col min="12" max="12" width="16.42578125" bestFit="1" customWidth="1"/>
    <col min="13" max="13" width="13.5703125" bestFit="1" customWidth="1"/>
    <col min="14" max="14" width="21.42578125" customWidth="1"/>
    <col min="15" max="32" width="11.5703125" customWidth="1"/>
    <col min="33" max="33" width="9.42578125" customWidth="1"/>
    <col min="34" max="34" width="10.5703125" customWidth="1"/>
    <col min="35" max="35" width="14.42578125" customWidth="1"/>
    <col min="36" max="36" width="9.42578125" customWidth="1"/>
    <col min="37" max="37" width="13.42578125" customWidth="1"/>
  </cols>
  <sheetData>
    <row r="1" spans="3:15" s="1" customFormat="1" ht="20.100000000000001" customHeight="1">
      <c r="C1" s="77" t="str">
        <f>'Invulblad inkoper'!B3</f>
        <v>RCA onderhoudsbestek 2026-2029</v>
      </c>
    </row>
    <row r="2" spans="3:15" s="3" customFormat="1" ht="15" customHeight="1">
      <c r="C2" s="2" t="s">
        <v>113</v>
      </c>
      <c r="D2" s="2" t="s">
        <v>114</v>
      </c>
      <c r="H2" s="4"/>
      <c r="I2" s="4"/>
      <c r="K2" s="4"/>
      <c r="L2" s="4"/>
      <c r="N2" s="4"/>
      <c r="O2" s="4"/>
    </row>
    <row r="3" spans="3:15" s="3" customFormat="1" ht="15" customHeight="1">
      <c r="C3" s="2"/>
      <c r="H3" s="4"/>
      <c r="I3" s="4"/>
      <c r="K3" s="4"/>
      <c r="L3" s="4"/>
      <c r="N3" s="4"/>
      <c r="O3" s="4"/>
    </row>
    <row r="4" spans="3:15" s="3" customFormat="1" ht="15" customHeight="1">
      <c r="C4" s="13" t="s">
        <v>103</v>
      </c>
      <c r="D4" s="255" t="s">
        <v>106</v>
      </c>
      <c r="E4" s="254"/>
      <c r="F4" s="254"/>
      <c r="H4" s="4"/>
      <c r="I4" s="4"/>
      <c r="K4" s="4"/>
      <c r="L4" s="4"/>
      <c r="N4" s="4"/>
      <c r="O4" s="4"/>
    </row>
    <row r="5" spans="3:15" s="3" customFormat="1" ht="15" customHeight="1">
      <c r="C5" s="13"/>
      <c r="D5" s="13"/>
      <c r="E5" s="13"/>
      <c r="F5" s="13"/>
      <c r="G5" s="13"/>
      <c r="H5" s="4"/>
      <c r="I5" s="4"/>
      <c r="K5" s="4"/>
      <c r="L5" s="4"/>
      <c r="N5" s="4"/>
      <c r="O5" s="4"/>
    </row>
    <row r="6" spans="3:15" s="3" customFormat="1" ht="15" customHeight="1">
      <c r="C6" s="13" t="s">
        <v>9</v>
      </c>
      <c r="D6" s="462" t="str">
        <f>IF('invulblad opdrachtnemer'!$D$6="","",'invulblad opdrachtnemer'!$D$6)</f>
        <v>Inschrijver</v>
      </c>
      <c r="E6" s="462"/>
      <c r="F6" s="462"/>
      <c r="G6" s="462"/>
      <c r="H6" s="11"/>
      <c r="L6" s="78"/>
      <c r="N6" s="4"/>
      <c r="O6" s="4"/>
    </row>
    <row r="7" spans="3:15" s="3" customFormat="1" ht="15" customHeight="1">
      <c r="C7" s="79"/>
      <c r="D7" s="79"/>
      <c r="E7" s="79"/>
      <c r="F7" s="79"/>
      <c r="G7" s="79"/>
      <c r="H7" s="11"/>
      <c r="L7" s="78"/>
      <c r="N7" s="4"/>
      <c r="O7" s="4"/>
    </row>
    <row r="8" spans="3:15" s="3" customFormat="1" ht="15" customHeight="1" thickBot="1">
      <c r="C8" s="13" t="s">
        <v>12</v>
      </c>
      <c r="D8"/>
      <c r="E8"/>
      <c r="G8" s="13"/>
      <c r="H8" s="13"/>
      <c r="L8" s="78"/>
      <c r="N8" s="4"/>
      <c r="O8" s="4"/>
    </row>
    <row r="9" spans="3:15" s="3" customFormat="1" ht="22.35" customHeight="1">
      <c r="C9" s="304" t="s">
        <v>11</v>
      </c>
      <c r="D9" s="28">
        <f>H29+H55+H72</f>
        <v>0</v>
      </c>
      <c r="E9"/>
      <c r="G9" s="13"/>
      <c r="H9" s="13"/>
      <c r="L9" s="78"/>
      <c r="N9" s="4"/>
      <c r="O9" s="4"/>
    </row>
    <row r="10" spans="3:15" s="3" customFormat="1" ht="22.35" customHeight="1" thickBot="1">
      <c r="C10" s="305" t="s">
        <v>44</v>
      </c>
      <c r="D10" s="27">
        <f>G28+G54+G71</f>
        <v>200000</v>
      </c>
      <c r="E10"/>
      <c r="F10" s="13"/>
      <c r="G10" s="13"/>
      <c r="H10" s="13"/>
      <c r="L10" s="78"/>
      <c r="N10" s="4"/>
      <c r="O10" s="4"/>
    </row>
    <row r="11" spans="3:15" s="3" customFormat="1" ht="15" customHeight="1">
      <c r="C11"/>
      <c r="D11" s="7"/>
      <c r="E11" s="7"/>
      <c r="F11" s="7"/>
      <c r="G11" s="7"/>
      <c r="H11" s="7"/>
      <c r="I11" s="7"/>
      <c r="J11" s="7"/>
      <c r="K11" s="7"/>
      <c r="L11" s="78"/>
      <c r="N11" s="4"/>
      <c r="O11" s="4"/>
    </row>
    <row r="12" spans="3:15" s="3" customFormat="1" ht="32.1" hidden="1" customHeight="1" thickBot="1">
      <c r="C12" s="293" t="s">
        <v>269</v>
      </c>
      <c r="D12" s="294"/>
      <c r="E12" s="294"/>
      <c r="F12" s="295"/>
      <c r="G12" s="296"/>
      <c r="H12" s="297"/>
    </row>
    <row r="13" spans="3:15" s="5" customFormat="1" ht="32.1" hidden="1" customHeight="1" thickBot="1">
      <c r="C13" s="298" t="s">
        <v>14</v>
      </c>
      <c r="D13" s="299" t="s">
        <v>31</v>
      </c>
      <c r="E13" s="300" t="s">
        <v>0</v>
      </c>
      <c r="F13" s="301" t="s">
        <v>1</v>
      </c>
      <c r="G13" s="302" t="s">
        <v>101</v>
      </c>
      <c r="H13" s="303" t="s">
        <v>34</v>
      </c>
    </row>
    <row r="14" spans="3:15" s="3" customFormat="1" ht="15.6" hidden="1" customHeight="1">
      <c r="C14" s="80" t="s">
        <v>39</v>
      </c>
      <c r="D14" s="81" t="s">
        <v>36</v>
      </c>
      <c r="E14" s="82">
        <v>10</v>
      </c>
      <c r="F14" s="83">
        <f t="shared" ref="F14:F21" si="0">IFERROR(($E14*G14),0)</f>
        <v>0</v>
      </c>
      <c r="G14" s="84">
        <f>SUMIFS('invulblad opdrachtnemer'!I$10:I$29,'invulblad opdrachtnemer'!$D$10:$D$29,'Resultaat gunningscriterium SEB'!$C14,'invulblad opdrachtnemer'!$E$10:$E$29,'Resultaat gunningscriterium SEB'!$D14)</f>
        <v>0</v>
      </c>
      <c r="H14" s="85"/>
    </row>
    <row r="15" spans="3:15" s="3" customFormat="1" hidden="1">
      <c r="C15" s="89" t="s">
        <v>39</v>
      </c>
      <c r="D15" s="104" t="s">
        <v>37</v>
      </c>
      <c r="E15" s="94">
        <v>10</v>
      </c>
      <c r="F15" s="264">
        <f t="shared" si="0"/>
        <v>0</v>
      </c>
      <c r="G15" s="106">
        <f>SUMIFS('invulblad opdrachtnemer'!I$10:I$29,'invulblad opdrachtnemer'!$D$10:$D$29,'Resultaat gunningscriterium SEB'!$C15,'invulblad opdrachtnemer'!$E$10:$E$29,'Resultaat gunningscriterium SEB'!$D15)</f>
        <v>0</v>
      </c>
      <c r="H15" s="85"/>
    </row>
    <row r="16" spans="3:15" s="3" customFormat="1" hidden="1">
      <c r="C16" s="89" t="s">
        <v>2</v>
      </c>
      <c r="D16" s="90" t="s">
        <v>38</v>
      </c>
      <c r="E16" s="257">
        <v>6</v>
      </c>
      <c r="F16" s="91">
        <f t="shared" si="0"/>
        <v>0</v>
      </c>
      <c r="G16" s="106">
        <f>SUMIFS('invulblad opdrachtnemer'!I$10:I$29,'invulblad opdrachtnemer'!$D$10:$D$29,'Resultaat gunningscriterium SEB'!$C16,'invulblad opdrachtnemer'!$E$10:$E$29,'Resultaat gunningscriterium SEB'!$D16)</f>
        <v>0</v>
      </c>
      <c r="H16" s="85"/>
    </row>
    <row r="17" spans="3:8" s="3" customFormat="1" hidden="1">
      <c r="C17" s="89" t="s">
        <v>3</v>
      </c>
      <c r="D17" s="90" t="s">
        <v>38</v>
      </c>
      <c r="E17" s="257">
        <v>4</v>
      </c>
      <c r="F17" s="91">
        <f t="shared" si="0"/>
        <v>0</v>
      </c>
      <c r="G17" s="106">
        <f>SUMIFS('invulblad opdrachtnemer'!I$10:I$29,'invulblad opdrachtnemer'!$D$10:$D$29,'Resultaat gunningscriterium SEB'!$C17,'invulblad opdrachtnemer'!$E$10:$E$29,'Resultaat gunningscriterium SEB'!$D17)</f>
        <v>0</v>
      </c>
      <c r="H17" s="85"/>
    </row>
    <row r="18" spans="3:8" s="3" customFormat="1" ht="15" hidden="1" customHeight="1">
      <c r="C18" s="89" t="s">
        <v>4</v>
      </c>
      <c r="D18" s="90" t="s">
        <v>38</v>
      </c>
      <c r="E18" s="257">
        <v>2</v>
      </c>
      <c r="F18" s="91">
        <f t="shared" si="0"/>
        <v>0</v>
      </c>
      <c r="G18" s="106">
        <f>SUMIFS('invulblad opdrachtnemer'!I$10:I$29,'invulblad opdrachtnemer'!$D$10:$D$29,'Resultaat gunningscriterium SEB'!$C18,'invulblad opdrachtnemer'!$E$10:$E$29,'Resultaat gunningscriterium SEB'!$D18)</f>
        <v>0</v>
      </c>
      <c r="H18" s="85"/>
    </row>
    <row r="19" spans="3:8" s="3" customFormat="1" ht="15" hidden="1" customHeight="1">
      <c r="C19" s="89" t="s">
        <v>2</v>
      </c>
      <c r="D19" s="90" t="s">
        <v>35</v>
      </c>
      <c r="E19" s="265">
        <v>4</v>
      </c>
      <c r="F19" s="91">
        <f t="shared" si="0"/>
        <v>0</v>
      </c>
      <c r="G19" s="106">
        <f>SUMIFS('invulblad opdrachtnemer'!I$10:I$29,'invulblad opdrachtnemer'!$D$10:$D$29,'Resultaat gunningscriterium SEB'!$C19,'invulblad opdrachtnemer'!$E$10:$E$29,'Resultaat gunningscriterium SEB'!$D19)</f>
        <v>0</v>
      </c>
      <c r="H19" s="85"/>
    </row>
    <row r="20" spans="3:8" s="3" customFormat="1" ht="15" hidden="1" customHeight="1">
      <c r="C20" s="89" t="s">
        <v>3</v>
      </c>
      <c r="D20" s="90" t="s">
        <v>35</v>
      </c>
      <c r="E20" s="94">
        <v>0</v>
      </c>
      <c r="F20" s="91">
        <f t="shared" si="0"/>
        <v>0</v>
      </c>
      <c r="G20" s="106">
        <f>SUMIFS('invulblad opdrachtnemer'!I$10:I$29,'invulblad opdrachtnemer'!$D$10:$D$29,'Resultaat gunningscriterium SEB'!$C20,'invulblad opdrachtnemer'!$E$10:$E$29,'Resultaat gunningscriterium SEB'!$D20)</f>
        <v>0</v>
      </c>
      <c r="H20" s="85"/>
    </row>
    <row r="21" spans="3:8" s="3" customFormat="1" ht="15" hidden="1" customHeight="1" thickBot="1">
      <c r="C21" s="86" t="s">
        <v>4</v>
      </c>
      <c r="D21" s="92" t="s">
        <v>35</v>
      </c>
      <c r="E21" s="88">
        <v>0</v>
      </c>
      <c r="F21" s="93">
        <f t="shared" si="0"/>
        <v>0</v>
      </c>
      <c r="G21" s="103">
        <f>SUMIFS('invulblad opdrachtnemer'!I$10:I$29,'invulblad opdrachtnemer'!$D$10:$D$29,'Resultaat gunningscriterium SEB'!$C21,'invulblad opdrachtnemer'!$E$10:$E$29,'Resultaat gunningscriterium SEB'!$D21)</f>
        <v>0</v>
      </c>
      <c r="H21" s="85"/>
    </row>
    <row r="22" spans="3:8" s="10" customFormat="1" ht="15" hidden="1" customHeight="1" thickBot="1">
      <c r="C22" s="95"/>
      <c r="D22" s="96"/>
      <c r="E22" s="97" t="s">
        <v>34</v>
      </c>
      <c r="F22" s="44">
        <f t="shared" ref="F22:G22" si="1">SUM(F14:F21)</f>
        <v>0</v>
      </c>
      <c r="G22" s="45">
        <f t="shared" si="1"/>
        <v>0</v>
      </c>
      <c r="H22" s="98"/>
    </row>
    <row r="23" spans="3:8" s="10" customFormat="1" ht="15" hidden="1" customHeight="1">
      <c r="C23" s="354"/>
      <c r="D23" s="355"/>
      <c r="E23" s="356" t="s">
        <v>263</v>
      </c>
      <c r="F23" s="357"/>
      <c r="G23" s="358">
        <f>'Invulblad inkoper'!C13</f>
        <v>0</v>
      </c>
      <c r="H23" s="359"/>
    </row>
    <row r="24" spans="3:8" s="10" customFormat="1" ht="20.100000000000001" hidden="1" customHeight="1">
      <c r="C24" s="354"/>
      <c r="D24" s="360"/>
      <c r="E24" s="361" t="s">
        <v>265</v>
      </c>
      <c r="F24" s="362"/>
      <c r="G24" s="363">
        <f>IFERROR(((F22/G22)/10)*G23,0)</f>
        <v>0</v>
      </c>
      <c r="H24" s="364">
        <f>SUM(F24:G24)</f>
        <v>0</v>
      </c>
    </row>
    <row r="25" spans="3:8" s="10" customFormat="1" ht="20.100000000000001" hidden="1" customHeight="1">
      <c r="C25" s="365"/>
      <c r="D25" s="366"/>
      <c r="E25" s="367" t="s">
        <v>264</v>
      </c>
      <c r="F25" s="368"/>
      <c r="G25" s="369">
        <f>'Invulblad inkoper'!C14</f>
        <v>0</v>
      </c>
      <c r="H25" s="370"/>
    </row>
    <row r="26" spans="3:8" s="10" customFormat="1" ht="20.100000000000001" hidden="1" customHeight="1">
      <c r="C26" s="354"/>
      <c r="D26" s="360"/>
      <c r="E26" s="361" t="s">
        <v>267</v>
      </c>
      <c r="F26" s="444"/>
      <c r="G26" s="443">
        <f>IFERROR((SUM(G14:G15)/SUM(G14:G21)),0)</f>
        <v>0</v>
      </c>
      <c r="H26" s="372"/>
    </row>
    <row r="27" spans="3:8" s="10" customFormat="1" ht="20.100000000000001" hidden="1" customHeight="1">
      <c r="C27" s="354"/>
      <c r="D27" s="360"/>
      <c r="E27" s="361" t="s">
        <v>266</v>
      </c>
      <c r="F27" s="373"/>
      <c r="G27" s="363">
        <f>G25*(Techniek!E105/100)</f>
        <v>0</v>
      </c>
      <c r="H27" s="364">
        <f>G27</f>
        <v>0</v>
      </c>
    </row>
    <row r="28" spans="3:8" s="10" customFormat="1" ht="20.100000000000001" hidden="1" customHeight="1">
      <c r="C28" s="365"/>
      <c r="D28" s="366"/>
      <c r="E28" s="367" t="s">
        <v>136</v>
      </c>
      <c r="F28" s="374"/>
      <c r="G28" s="369">
        <f>G23+G25</f>
        <v>0</v>
      </c>
      <c r="H28" s="370"/>
    </row>
    <row r="29" spans="3:8" s="3" customFormat="1" ht="20.100000000000001" hidden="1" customHeight="1" thickBot="1">
      <c r="C29" s="375"/>
      <c r="D29" s="376"/>
      <c r="E29" s="377" t="s">
        <v>137</v>
      </c>
      <c r="F29" s="378"/>
      <c r="G29" s="379">
        <f>G24+G27</f>
        <v>0</v>
      </c>
      <c r="H29" s="380">
        <f>SUM(F29:G29)</f>
        <v>0</v>
      </c>
    </row>
    <row r="30" spans="3:8" s="3" customFormat="1" ht="15" customHeight="1" thickBot="1">
      <c r="E30" s="8"/>
      <c r="F30" s="8"/>
      <c r="G30" s="8"/>
      <c r="H30" s="99"/>
    </row>
    <row r="31" spans="3:8" s="5" customFormat="1" ht="32.1" customHeight="1" thickBot="1">
      <c r="C31" s="293" t="s">
        <v>260</v>
      </c>
      <c r="D31" s="294"/>
      <c r="E31" s="294"/>
      <c r="F31" s="295"/>
      <c r="G31" s="296"/>
      <c r="H31" s="297"/>
    </row>
    <row r="32" spans="3:8" s="3" customFormat="1" ht="32.1" customHeight="1" thickBot="1">
      <c r="C32" s="298" t="s">
        <v>14</v>
      </c>
      <c r="D32" s="299" t="s">
        <v>31</v>
      </c>
      <c r="E32" s="300" t="s">
        <v>0</v>
      </c>
      <c r="F32" s="301" t="s">
        <v>1</v>
      </c>
      <c r="G32" s="302" t="s">
        <v>101</v>
      </c>
      <c r="H32" s="303" t="s">
        <v>34</v>
      </c>
    </row>
    <row r="33" spans="3:9" s="3" customFormat="1" ht="15" customHeight="1">
      <c r="C33" s="80" t="s">
        <v>39</v>
      </c>
      <c r="D33" s="81" t="s">
        <v>36</v>
      </c>
      <c r="E33" s="100">
        <v>10</v>
      </c>
      <c r="F33" s="25">
        <f t="shared" ref="F33:F47" si="2">$E33*G33</f>
        <v>0</v>
      </c>
      <c r="G33" s="101">
        <f>SUMIFS('invulblad opdrachtnemer'!I$33:I$52,'invulblad opdrachtnemer'!$D$33:$D$52,'Resultaat gunningscriterium SEB'!$C33,'invulblad opdrachtnemer'!$E$33:$E$52,'Resultaat gunningscriterium SEB'!$D33)</f>
        <v>0</v>
      </c>
      <c r="H33" s="102"/>
    </row>
    <row r="34" spans="3:9" s="3" customFormat="1" ht="15" customHeight="1">
      <c r="C34" s="89" t="s">
        <v>39</v>
      </c>
      <c r="D34" s="104" t="s">
        <v>37</v>
      </c>
      <c r="E34" s="105">
        <v>10</v>
      </c>
      <c r="F34" s="9">
        <f t="shared" si="2"/>
        <v>0</v>
      </c>
      <c r="G34" s="106">
        <f>SUMIFS('invulblad opdrachtnemer'!I$33:I$52,'invulblad opdrachtnemer'!$D$33:$D$52,'Resultaat gunningscriterium SEB'!$C34,'invulblad opdrachtnemer'!$E$33:$E$52,'Resultaat gunningscriterium SEB'!$D34)</f>
        <v>0</v>
      </c>
      <c r="H34" s="85"/>
    </row>
    <row r="35" spans="3:9" s="3" customFormat="1" ht="15" customHeight="1">
      <c r="C35" s="89" t="s">
        <v>5</v>
      </c>
      <c r="D35" s="104" t="s">
        <v>38</v>
      </c>
      <c r="E35" s="261">
        <v>6</v>
      </c>
      <c r="F35" s="9">
        <f t="shared" si="2"/>
        <v>0</v>
      </c>
      <c r="G35" s="106">
        <f>SUMIFS('invulblad opdrachtnemer'!I$33:I$52,'invulblad opdrachtnemer'!$D$33:$D$52,'Resultaat gunningscriterium SEB'!$C35,'invulblad opdrachtnemer'!$E$33:$E$52,'Resultaat gunningscriterium SEB'!$D35)</f>
        <v>0</v>
      </c>
      <c r="H35" s="85"/>
      <c r="I35" s="99"/>
    </row>
    <row r="36" spans="3:9" s="3" customFormat="1" ht="15" customHeight="1">
      <c r="C36" s="262" t="s">
        <v>40</v>
      </c>
      <c r="D36" s="104" t="s">
        <v>6</v>
      </c>
      <c r="E36" s="263">
        <v>5.5</v>
      </c>
      <c r="F36" s="9">
        <f t="shared" si="2"/>
        <v>0</v>
      </c>
      <c r="G36" s="106">
        <f>SUMIFS('invulblad opdrachtnemer'!I$33:I$52,'invulblad opdrachtnemer'!$D$33:$D$52,'Resultaat gunningscriterium SEB'!$C36,'invulblad opdrachtnemer'!$E$33:$E$52,'Resultaat gunningscriterium SEB'!$D36)</f>
        <v>0</v>
      </c>
      <c r="H36" s="85"/>
      <c r="I36" s="99"/>
    </row>
    <row r="37" spans="3:9" s="3" customFormat="1" ht="15" customHeight="1">
      <c r="C37" s="89" t="s">
        <v>40</v>
      </c>
      <c r="D37" s="104" t="s">
        <v>7</v>
      </c>
      <c r="E37" s="105">
        <v>4.5</v>
      </c>
      <c r="F37" s="9">
        <f t="shared" si="2"/>
        <v>0</v>
      </c>
      <c r="G37" s="106">
        <f>SUMIFS('invulblad opdrachtnemer'!I$33:I$52,'invulblad opdrachtnemer'!$D$33:$D$52,'Resultaat gunningscriterium SEB'!$C37,'invulblad opdrachtnemer'!$E$33:$E$52,'Resultaat gunningscriterium SEB'!$D37)</f>
        <v>0</v>
      </c>
      <c r="H37" s="85"/>
    </row>
    <row r="38" spans="3:9" s="3" customFormat="1" ht="15" customHeight="1">
      <c r="C38" s="89" t="s">
        <v>40</v>
      </c>
      <c r="D38" s="104" t="s">
        <v>43</v>
      </c>
      <c r="E38" s="105">
        <v>4.5</v>
      </c>
      <c r="F38" s="9">
        <f t="shared" si="2"/>
        <v>0</v>
      </c>
      <c r="G38" s="106">
        <f>SUMIFS('invulblad opdrachtnemer'!I$33:I$52,'invulblad opdrachtnemer'!$D$33:$D$52,'Resultaat gunningscriterium SEB'!$C38,'invulblad opdrachtnemer'!$E$33:$E$52,'Resultaat gunningscriterium SEB'!$D38)</f>
        <v>0</v>
      </c>
      <c r="H38" s="85"/>
    </row>
    <row r="39" spans="3:9" s="3" customFormat="1" ht="15" customHeight="1">
      <c r="C39" s="89" t="s">
        <v>40</v>
      </c>
      <c r="D39" s="104" t="s">
        <v>8</v>
      </c>
      <c r="E39" s="263">
        <v>4</v>
      </c>
      <c r="F39" s="9">
        <f t="shared" si="2"/>
        <v>0</v>
      </c>
      <c r="G39" s="106">
        <f>SUMIFS('invulblad opdrachtnemer'!I$33:I$52,'invulblad opdrachtnemer'!$D$33:$D$52,'Resultaat gunningscriterium SEB'!$C39,'invulblad opdrachtnemer'!$E$33:$E$52,'Resultaat gunningscriterium SEB'!$D39)</f>
        <v>0</v>
      </c>
      <c r="H39" s="85"/>
    </row>
    <row r="40" spans="3:9" s="3" customFormat="1" ht="15" customHeight="1">
      <c r="C40" s="262" t="s">
        <v>41</v>
      </c>
      <c r="D40" s="104" t="s">
        <v>6</v>
      </c>
      <c r="E40" s="263">
        <v>3.5</v>
      </c>
      <c r="F40" s="9">
        <f t="shared" si="2"/>
        <v>0</v>
      </c>
      <c r="G40" s="106">
        <f>SUMIFS('invulblad opdrachtnemer'!I$33:I$52,'invulblad opdrachtnemer'!$D$33:$D$52,'Resultaat gunningscriterium SEB'!$C40,'invulblad opdrachtnemer'!$E$33:$E$52,'Resultaat gunningscriterium SEB'!$D40)</f>
        <v>0</v>
      </c>
      <c r="H40" s="85"/>
    </row>
    <row r="41" spans="3:9" s="3" customFormat="1" ht="15" customHeight="1">
      <c r="C41" s="89" t="s">
        <v>41</v>
      </c>
      <c r="D41" s="104" t="s">
        <v>7</v>
      </c>
      <c r="E41" s="105">
        <v>2.5</v>
      </c>
      <c r="F41" s="9">
        <f t="shared" si="2"/>
        <v>0</v>
      </c>
      <c r="G41" s="106">
        <f>SUMIFS('invulblad opdrachtnemer'!I$33:I$52,'invulblad opdrachtnemer'!$D$33:$D$52,'Resultaat gunningscriterium SEB'!$C41,'invulblad opdrachtnemer'!$E$33:$E$52,'Resultaat gunningscriterium SEB'!$D41)</f>
        <v>0</v>
      </c>
      <c r="H41" s="85"/>
    </row>
    <row r="42" spans="3:9" s="3" customFormat="1" ht="15" customHeight="1">
      <c r="C42" s="89" t="s">
        <v>41</v>
      </c>
      <c r="D42" s="104" t="s">
        <v>43</v>
      </c>
      <c r="E42" s="105">
        <v>2.5</v>
      </c>
      <c r="F42" s="9">
        <f t="shared" si="2"/>
        <v>0</v>
      </c>
      <c r="G42" s="106">
        <f>SUMIFS('invulblad opdrachtnemer'!I$33:I$52,'invulblad opdrachtnemer'!$D$33:$D$52,'Resultaat gunningscriterium SEB'!$C42,'invulblad opdrachtnemer'!$E$33:$E$52,'Resultaat gunningscriterium SEB'!$D42)</f>
        <v>0</v>
      </c>
      <c r="H42" s="85"/>
    </row>
    <row r="43" spans="3:9" s="3" customFormat="1" ht="15" customHeight="1">
      <c r="C43" s="89" t="s">
        <v>41</v>
      </c>
      <c r="D43" s="104" t="s">
        <v>8</v>
      </c>
      <c r="E43" s="263">
        <v>2</v>
      </c>
      <c r="F43" s="9">
        <f t="shared" si="2"/>
        <v>0</v>
      </c>
      <c r="G43" s="106">
        <f>SUMIFS('invulblad opdrachtnemer'!I$33:I$52,'invulblad opdrachtnemer'!$D$33:$D$52,'Resultaat gunningscriterium SEB'!$C43,'invulblad opdrachtnemer'!$E$33:$E$52,'Resultaat gunningscriterium SEB'!$D43)</f>
        <v>0</v>
      </c>
      <c r="H43" s="85"/>
    </row>
    <row r="44" spans="3:9" s="3" customFormat="1" ht="15" customHeight="1">
      <c r="C44" s="89" t="s">
        <v>5</v>
      </c>
      <c r="D44" s="104" t="s">
        <v>6</v>
      </c>
      <c r="E44" s="263">
        <v>2</v>
      </c>
      <c r="F44" s="9">
        <f t="shared" si="2"/>
        <v>0</v>
      </c>
      <c r="G44" s="106">
        <f>SUMIFS('invulblad opdrachtnemer'!I$33:I$52,'invulblad opdrachtnemer'!$D$33:$D$52,'Resultaat gunningscriterium SEB'!$C44,'invulblad opdrachtnemer'!$E$33:$E$52,'Resultaat gunningscriterium SEB'!$D44)</f>
        <v>0</v>
      </c>
      <c r="H44" s="85"/>
    </row>
    <row r="45" spans="3:9" s="3" customFormat="1" ht="15" customHeight="1">
      <c r="C45" s="89" t="s">
        <v>5</v>
      </c>
      <c r="D45" s="104" t="s">
        <v>7</v>
      </c>
      <c r="E45" s="105">
        <v>0.5</v>
      </c>
      <c r="F45" s="9">
        <f t="shared" si="2"/>
        <v>0</v>
      </c>
      <c r="G45" s="106">
        <f>SUMIFS('invulblad opdrachtnemer'!I$33:I$52,'invulblad opdrachtnemer'!$D$33:$D$52,'Resultaat gunningscriterium SEB'!$C45,'invulblad opdrachtnemer'!$E$33:$E$52,'Resultaat gunningscriterium SEB'!$D45)</f>
        <v>0</v>
      </c>
      <c r="H45" s="85"/>
    </row>
    <row r="46" spans="3:9" s="3" customFormat="1" ht="15" customHeight="1">
      <c r="C46" s="89" t="s">
        <v>5</v>
      </c>
      <c r="D46" s="104" t="s">
        <v>43</v>
      </c>
      <c r="E46" s="105">
        <v>0.5</v>
      </c>
      <c r="F46" s="9">
        <f t="shared" si="2"/>
        <v>0</v>
      </c>
      <c r="G46" s="106">
        <f>SUMIFS('invulblad opdrachtnemer'!I$33:I$52,'invulblad opdrachtnemer'!$D$33:$D$52,'Resultaat gunningscriterium SEB'!$C46,'invulblad opdrachtnemer'!$E$33:$E$52,'Resultaat gunningscriterium SEB'!$D46)</f>
        <v>0</v>
      </c>
      <c r="H46" s="85"/>
    </row>
    <row r="47" spans="3:9" s="3" customFormat="1" ht="15" customHeight="1" thickBot="1">
      <c r="C47" s="86" t="s">
        <v>5</v>
      </c>
      <c r="D47" s="87" t="s">
        <v>8</v>
      </c>
      <c r="E47" s="107">
        <v>0</v>
      </c>
      <c r="F47" s="26">
        <f t="shared" si="2"/>
        <v>0</v>
      </c>
      <c r="G47" s="103">
        <f>SUMIFS('invulblad opdrachtnemer'!I$33:I$52,'invulblad opdrachtnemer'!$D$33:$D$52,'Resultaat gunningscriterium SEB'!$C47,'invulblad opdrachtnemer'!$E$33:$E$52,'Resultaat gunningscriterium SEB'!$D47)</f>
        <v>0</v>
      </c>
      <c r="H47" s="85"/>
    </row>
    <row r="48" spans="3:9" s="3" customFormat="1" ht="15" customHeight="1" thickBot="1">
      <c r="C48" s="95"/>
      <c r="D48" s="96"/>
      <c r="E48" s="97" t="s">
        <v>34</v>
      </c>
      <c r="F48" s="44">
        <f t="shared" ref="F48:G48" si="3">SUM(F33:F47)</f>
        <v>0</v>
      </c>
      <c r="G48" s="45">
        <f t="shared" si="3"/>
        <v>0</v>
      </c>
      <c r="H48" s="98"/>
    </row>
    <row r="49" spans="3:11" s="3" customFormat="1" ht="15" customHeight="1">
      <c r="C49" s="354"/>
      <c r="D49" s="355"/>
      <c r="E49" s="356" t="s">
        <v>138</v>
      </c>
      <c r="F49" s="357"/>
      <c r="G49" s="358">
        <f>'Invulblad inkoper'!C20</f>
        <v>200000</v>
      </c>
      <c r="H49" s="359"/>
    </row>
    <row r="50" spans="3:11" s="10" customFormat="1" ht="20.100000000000001" customHeight="1">
      <c r="C50" s="354"/>
      <c r="D50" s="360"/>
      <c r="E50" s="361" t="s">
        <v>139</v>
      </c>
      <c r="F50" s="362"/>
      <c r="G50" s="363">
        <f>IFERROR(((F48/G48)/10)*G49,0)</f>
        <v>0</v>
      </c>
      <c r="H50" s="364">
        <f>SUM(F50:G50)</f>
        <v>0</v>
      </c>
    </row>
    <row r="51" spans="3:11" s="10" customFormat="1" ht="20.100000000000001" customHeight="1">
      <c r="C51" s="365"/>
      <c r="D51" s="366"/>
      <c r="E51" s="367" t="s">
        <v>132</v>
      </c>
      <c r="F51" s="368"/>
      <c r="G51" s="369">
        <f>'Invulblad inkoper'!C21</f>
        <v>0</v>
      </c>
      <c r="H51" s="370"/>
    </row>
    <row r="52" spans="3:11" s="10" customFormat="1" ht="20.100000000000001" customHeight="1">
      <c r="C52" s="354"/>
      <c r="D52" s="360"/>
      <c r="E52" s="361" t="s">
        <v>115</v>
      </c>
      <c r="F52" s="371">
        <f>IFERROR((SUM(G33:G34)/SUM(G33:G47)),0)</f>
        <v>0</v>
      </c>
      <c r="G52" s="363"/>
      <c r="H52" s="372"/>
    </row>
    <row r="53" spans="3:11" s="10" customFormat="1" ht="20.100000000000001" customHeight="1">
      <c r="C53" s="354"/>
      <c r="D53" s="360"/>
      <c r="E53" s="361" t="s">
        <v>133</v>
      </c>
      <c r="F53" s="373"/>
      <c r="G53" s="363">
        <f>G51*(Techniek!J105/100)</f>
        <v>0</v>
      </c>
      <c r="H53" s="364"/>
    </row>
    <row r="54" spans="3:11" s="10" customFormat="1" ht="20.100000000000001" customHeight="1">
      <c r="C54" s="365"/>
      <c r="D54" s="366"/>
      <c r="E54" s="367" t="s">
        <v>140</v>
      </c>
      <c r="F54" s="374"/>
      <c r="G54" s="369">
        <f>G49+G51</f>
        <v>200000</v>
      </c>
      <c r="H54" s="370"/>
    </row>
    <row r="55" spans="3:11" s="10" customFormat="1" ht="20.100000000000001" customHeight="1" thickBot="1">
      <c r="C55" s="375"/>
      <c r="D55" s="376"/>
      <c r="E55" s="377" t="s">
        <v>141</v>
      </c>
      <c r="F55" s="378"/>
      <c r="G55" s="379">
        <f>G50+G53</f>
        <v>0</v>
      </c>
      <c r="H55" s="380">
        <f>SUM(F55:G55)</f>
        <v>0</v>
      </c>
    </row>
    <row r="56" spans="3:11" s="3" customFormat="1" ht="15" customHeight="1">
      <c r="K56" s="4"/>
    </row>
    <row r="57" spans="3:11" s="5" customFormat="1" ht="32.1" hidden="1" customHeight="1" thickBot="1">
      <c r="C57" s="293" t="s">
        <v>253</v>
      </c>
      <c r="D57" s="294"/>
      <c r="E57" s="294"/>
      <c r="F57" s="295"/>
      <c r="G57" s="296"/>
      <c r="H57" s="297"/>
    </row>
    <row r="58" spans="3:11" s="3" customFormat="1" ht="32.1" hidden="1" customHeight="1" thickBot="1">
      <c r="C58" s="298" t="s">
        <v>14</v>
      </c>
      <c r="D58" s="299" t="s">
        <v>31</v>
      </c>
      <c r="E58" s="300" t="s">
        <v>0</v>
      </c>
      <c r="F58" s="301" t="s">
        <v>1</v>
      </c>
      <c r="G58" s="302" t="s">
        <v>101</v>
      </c>
      <c r="H58" s="303" t="s">
        <v>34</v>
      </c>
    </row>
    <row r="59" spans="3:11" s="3" customFormat="1" ht="15" hidden="1" customHeight="1">
      <c r="C59" s="80" t="s">
        <v>39</v>
      </c>
      <c r="D59" s="81" t="s">
        <v>36</v>
      </c>
      <c r="E59" s="108">
        <v>10</v>
      </c>
      <c r="F59" s="23">
        <f t="shared" ref="F59:F64" si="4">$E59*G59</f>
        <v>0</v>
      </c>
      <c r="G59" s="101">
        <f>SUMIFS('invulblad opdrachtnemer'!I$56:I$75,'invulblad opdrachtnemer'!$D$56:$D$75,'Resultaat gunningscriterium SEB'!$C59,'invulblad opdrachtnemer'!$E$56:$E$75,'Resultaat gunningscriterium SEB'!$D59)</f>
        <v>0</v>
      </c>
      <c r="H59" s="12"/>
    </row>
    <row r="60" spans="3:11" s="3" customFormat="1" ht="15" hidden="1" customHeight="1">
      <c r="C60" s="89" t="s">
        <v>39</v>
      </c>
      <c r="D60" s="104" t="s">
        <v>37</v>
      </c>
      <c r="E60" s="258">
        <v>10</v>
      </c>
      <c r="F60" s="259">
        <f t="shared" si="4"/>
        <v>0</v>
      </c>
      <c r="G60" s="106">
        <f>SUMIFS('invulblad opdrachtnemer'!I$56:I$75,'invulblad opdrachtnemer'!$D$56:$D$75,'Resultaat gunningscriterium SEB'!$C60,'invulblad opdrachtnemer'!$E$56:$E$75,'Resultaat gunningscriterium SEB'!$D60)</f>
        <v>0</v>
      </c>
      <c r="H60" s="110"/>
    </row>
    <row r="61" spans="3:11" s="3" customFormat="1" ht="15" hidden="1" customHeight="1">
      <c r="C61" s="89" t="s">
        <v>5</v>
      </c>
      <c r="D61" s="260" t="s">
        <v>38</v>
      </c>
      <c r="E61" s="258">
        <v>4</v>
      </c>
      <c r="F61" s="259">
        <f t="shared" si="4"/>
        <v>0</v>
      </c>
      <c r="G61" s="106">
        <f>SUMIFS('invulblad opdrachtnemer'!I$56:I$75,'invulblad opdrachtnemer'!$D$56:$D$75,'Resultaat gunningscriterium SEB'!$C61,'invulblad opdrachtnemer'!$E$56:$E$75,'Resultaat gunningscriterium SEB'!$D61)</f>
        <v>0</v>
      </c>
      <c r="H61" s="110"/>
    </row>
    <row r="62" spans="3:11" s="3" customFormat="1" ht="15" hidden="1" customHeight="1">
      <c r="C62" s="89" t="s">
        <v>5</v>
      </c>
      <c r="D62" s="260" t="s">
        <v>45</v>
      </c>
      <c r="E62" s="258">
        <v>4</v>
      </c>
      <c r="F62" s="259">
        <f t="shared" si="4"/>
        <v>0</v>
      </c>
      <c r="G62" s="106">
        <f>SUMIFS('invulblad opdrachtnemer'!I$56:I$75,'invulblad opdrachtnemer'!$D$56:$D$75,'Resultaat gunningscriterium SEB'!$C62,'invulblad opdrachtnemer'!$E$56:$E$75,'Resultaat gunningscriterium SEB'!$D62)</f>
        <v>0</v>
      </c>
      <c r="H62" s="110"/>
    </row>
    <row r="63" spans="3:11" s="3" customFormat="1" ht="15" hidden="1" customHeight="1">
      <c r="C63" s="89" t="s">
        <v>5</v>
      </c>
      <c r="D63" s="260" t="s">
        <v>35</v>
      </c>
      <c r="E63" s="258">
        <v>0</v>
      </c>
      <c r="F63" s="259">
        <f t="shared" si="4"/>
        <v>0</v>
      </c>
      <c r="G63" s="106">
        <f>SUMIFS('invulblad opdrachtnemer'!I$56:I$75,'invulblad opdrachtnemer'!$D$56:$D$75,'Resultaat gunningscriterium SEB'!$C63,'invulblad opdrachtnemer'!$E$56:$E$75,'Resultaat gunningscriterium SEB'!$D63)</f>
        <v>0</v>
      </c>
      <c r="H63" s="110"/>
    </row>
    <row r="64" spans="3:11" s="3" customFormat="1" ht="15" hidden="1" customHeight="1" thickBot="1">
      <c r="C64" s="86" t="s">
        <v>5</v>
      </c>
      <c r="D64" s="64" t="s">
        <v>42</v>
      </c>
      <c r="E64" s="109">
        <v>0</v>
      </c>
      <c r="F64" s="24">
        <f t="shared" si="4"/>
        <v>0</v>
      </c>
      <c r="G64" s="103">
        <f>SUMIFS('invulblad opdrachtnemer'!I$56:I$75,'invulblad opdrachtnemer'!$D$56:$D$75,'Resultaat gunningscriterium SEB'!$C64,'invulblad opdrachtnemer'!$E$56:$E$75,'Resultaat gunningscriterium SEB'!$D64)</f>
        <v>0</v>
      </c>
      <c r="H64" s="110"/>
    </row>
    <row r="65" spans="3:15" s="3" customFormat="1" ht="15" hidden="1" customHeight="1" thickBot="1">
      <c r="C65" s="95"/>
      <c r="D65" s="96"/>
      <c r="E65" s="97" t="s">
        <v>34</v>
      </c>
      <c r="F65" s="44">
        <f t="shared" ref="F65:G65" si="5">SUM(F59:F64)</f>
        <v>0</v>
      </c>
      <c r="G65" s="45">
        <f t="shared" si="5"/>
        <v>0</v>
      </c>
      <c r="H65" s="98"/>
    </row>
    <row r="66" spans="3:15" s="3" customFormat="1" ht="15" hidden="1" customHeight="1">
      <c r="C66" s="354"/>
      <c r="D66" s="355"/>
      <c r="E66" s="356" t="s">
        <v>134</v>
      </c>
      <c r="F66" s="357"/>
      <c r="G66" s="358">
        <f>'Invulblad inkoper'!C27</f>
        <v>0</v>
      </c>
      <c r="H66" s="359"/>
    </row>
    <row r="67" spans="3:15" s="3" customFormat="1" ht="15" hidden="1" customHeight="1">
      <c r="C67" s="354"/>
      <c r="D67" s="360"/>
      <c r="E67" s="361" t="s">
        <v>135</v>
      </c>
      <c r="F67" s="362"/>
      <c r="G67" s="363">
        <f>IFERROR(((F65/G65)/10)*G66,0)</f>
        <v>0</v>
      </c>
      <c r="H67" s="364">
        <f>SUM(F67:G67)</f>
        <v>0</v>
      </c>
    </row>
    <row r="68" spans="3:15" s="3" customFormat="1" ht="15" hidden="1" customHeight="1">
      <c r="C68" s="365"/>
      <c r="D68" s="366"/>
      <c r="E68" s="367" t="s">
        <v>132</v>
      </c>
      <c r="F68" s="368"/>
      <c r="G68" s="369">
        <f>'Invulblad inkoper'!C28</f>
        <v>0</v>
      </c>
      <c r="H68" s="370"/>
    </row>
    <row r="69" spans="3:15" s="3" customFormat="1" ht="15" hidden="1" customHeight="1">
      <c r="C69" s="354"/>
      <c r="D69" s="360"/>
      <c r="E69" s="361" t="s">
        <v>115</v>
      </c>
      <c r="F69" s="371">
        <f>IFERROR(SUM(G59:G60)/SUM(G59:G64),0)</f>
        <v>0</v>
      </c>
      <c r="G69" s="363"/>
      <c r="H69" s="372"/>
    </row>
    <row r="70" spans="3:15" s="3" customFormat="1" ht="15" hidden="1" customHeight="1">
      <c r="C70" s="354"/>
      <c r="D70" s="360"/>
      <c r="E70" s="361" t="s">
        <v>133</v>
      </c>
      <c r="F70" s="373"/>
      <c r="G70" s="363">
        <f>G68*(Techniek!O105/100)</f>
        <v>0</v>
      </c>
      <c r="H70" s="364"/>
    </row>
    <row r="71" spans="3:15" s="3" customFormat="1" ht="15" hidden="1" customHeight="1">
      <c r="C71" s="365"/>
      <c r="D71" s="366"/>
      <c r="E71" s="367" t="s">
        <v>131</v>
      </c>
      <c r="F71" s="374"/>
      <c r="G71" s="369">
        <f>G66+G68</f>
        <v>0</v>
      </c>
      <c r="H71" s="370"/>
    </row>
    <row r="72" spans="3:15" s="10" customFormat="1" ht="20.100000000000001" hidden="1" customHeight="1" thickBot="1">
      <c r="C72" s="375"/>
      <c r="D72" s="376"/>
      <c r="E72" s="377" t="s">
        <v>130</v>
      </c>
      <c r="F72" s="378"/>
      <c r="G72" s="379">
        <f>G67+G70</f>
        <v>0</v>
      </c>
      <c r="H72" s="380">
        <f>SUM(F72:G72)</f>
        <v>0</v>
      </c>
    </row>
    <row r="73" spans="3:15" s="3" customFormat="1" ht="15" customHeight="1">
      <c r="C73"/>
      <c r="D73" s="7"/>
      <c r="E73" s="7"/>
      <c r="F73" s="7"/>
      <c r="G73" s="7"/>
      <c r="H73" s="7"/>
      <c r="I73" s="7"/>
      <c r="J73" s="7"/>
      <c r="K73" s="7"/>
      <c r="L73" s="78"/>
      <c r="N73" s="4"/>
      <c r="O73" s="4"/>
    </row>
    <row r="74" spans="3:15" s="3" customFormat="1" ht="15" customHeight="1">
      <c r="M74" s="4"/>
    </row>
    <row r="75" spans="3:15" s="3" customFormat="1" ht="10.35" customHeight="1">
      <c r="K75" s="4"/>
      <c r="L75" s="4"/>
      <c r="M75" s="4"/>
    </row>
    <row r="76" spans="3:15" s="3" customFormat="1" ht="15" customHeight="1">
      <c r="K76" s="4"/>
      <c r="L76" s="4"/>
      <c r="M76" s="4"/>
    </row>
    <row r="77" spans="3:15" s="3" customFormat="1" ht="10.35" customHeight="1"/>
    <row r="78" spans="3:15" s="3" customFormat="1" ht="15" customHeight="1"/>
    <row r="79" spans="3:15" s="3" customFormat="1" ht="10.35" customHeight="1"/>
    <row r="80" spans="3:15" s="3" customFormat="1" ht="15" customHeight="1">
      <c r="I80" s="114"/>
      <c r="K80" s="4"/>
    </row>
    <row r="81" spans="9:11" s="3" customFormat="1" ht="10.35" customHeight="1">
      <c r="I81" s="114"/>
      <c r="K81" s="4"/>
    </row>
    <row r="82" spans="9:11" s="3" customFormat="1" ht="135" customHeight="1">
      <c r="I82" s="114"/>
      <c r="K82" s="4"/>
    </row>
    <row r="83" spans="9:11" s="3" customFormat="1" ht="15" customHeight="1">
      <c r="I83" s="114"/>
      <c r="K83" s="4"/>
    </row>
    <row r="84" spans="9:11" s="3" customFormat="1" ht="10.35" customHeight="1">
      <c r="I84" s="114"/>
      <c r="K84" s="4"/>
    </row>
    <row r="85" spans="9:11" s="3" customFormat="1" ht="15" customHeight="1">
      <c r="I85" s="114"/>
      <c r="K85" s="4"/>
    </row>
    <row r="86" spans="9:11" s="3" customFormat="1" ht="10.35" customHeight="1">
      <c r="I86" s="114"/>
      <c r="K86" s="4"/>
    </row>
    <row r="87" spans="9:11" s="3" customFormat="1" ht="54" customHeight="1">
      <c r="I87" s="114"/>
      <c r="K87" s="4"/>
    </row>
    <row r="88" spans="9:11" s="3" customFormat="1" ht="10.35" customHeight="1">
      <c r="I88" s="114"/>
      <c r="K88" s="4"/>
    </row>
    <row r="89" spans="9:11" s="3" customFormat="1" ht="15" customHeight="1">
      <c r="I89" s="114"/>
      <c r="K89" s="4"/>
    </row>
    <row r="90" spans="9:11" ht="10.35" customHeight="1">
      <c r="I90" s="114"/>
    </row>
    <row r="91" spans="9:11" ht="15" customHeight="1">
      <c r="I91" s="114"/>
    </row>
    <row r="92" spans="9:11">
      <c r="I92" s="114"/>
    </row>
    <row r="93" spans="9:11" ht="15" customHeight="1">
      <c r="I93" s="114"/>
    </row>
    <row r="94" spans="9:11">
      <c r="I94" s="114"/>
    </row>
  </sheetData>
  <sheetProtection formatCells="0" formatColumns="0" formatRows="0" insertColumns="0" insertRows="0" sort="0" autoFilter="0" pivotTables="0"/>
  <mergeCells count="1">
    <mergeCell ref="D6:G6"/>
  </mergeCells>
  <pageMargins left="0.7" right="0.7" top="0.75" bottom="0.75" header="0.3" footer="0.3"/>
  <pageSetup paperSize="9" scale="71" orientation="portrait" r:id="rId1"/>
  <ignoredErrors>
    <ignoredError sqref="F24 F30:G30 F29 F32 G14:G21 G33:G47 G60:G6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EDC69-1D9E-4C89-91CB-96152F6F2ADE}">
  <sheetPr codeName="Blad3">
    <tabColor theme="8"/>
    <pageSetUpPr fitToPage="1"/>
  </sheetPr>
  <dimension ref="B2:O90"/>
  <sheetViews>
    <sheetView showGridLines="0" topLeftCell="A31" zoomScaleNormal="100" workbookViewId="0">
      <selection activeCell="M50" sqref="M50"/>
    </sheetView>
  </sheetViews>
  <sheetFormatPr defaultColWidth="9.42578125" defaultRowHeight="15"/>
  <cols>
    <col min="1" max="1" width="2.5703125" customWidth="1"/>
    <col min="2" max="2" width="3" style="222" bestFit="1" customWidth="1"/>
    <col min="3" max="3" width="49.42578125" customWidth="1"/>
    <col min="4" max="4" width="20" customWidth="1"/>
    <col min="5" max="5" width="24.42578125" customWidth="1"/>
    <col min="6" max="7" width="16.5703125" customWidth="1"/>
    <col min="8" max="8" width="2.5703125" customWidth="1"/>
    <col min="9" max="9" width="16.140625" hidden="1" customWidth="1"/>
    <col min="10" max="10" width="13.5703125" bestFit="1" customWidth="1"/>
  </cols>
  <sheetData>
    <row r="2" spans="2:9" ht="19.5" thickBot="1">
      <c r="C2" s="2" t="s">
        <v>104</v>
      </c>
    </row>
    <row r="3" spans="2:9" ht="15" customHeight="1">
      <c r="B3" s="223"/>
      <c r="D3" s="450" t="s">
        <v>152</v>
      </c>
      <c r="E3" s="451"/>
      <c r="F3" s="451"/>
      <c r="G3" s="452"/>
    </row>
    <row r="4" spans="2:9" ht="15" customHeight="1" thickBot="1">
      <c r="B4" s="223"/>
      <c r="C4" s="2" t="s">
        <v>13</v>
      </c>
      <c r="D4" s="456"/>
      <c r="E4" s="457"/>
      <c r="F4" s="457"/>
      <c r="G4" s="458"/>
    </row>
    <row r="5" spans="2:9" ht="15" customHeight="1">
      <c r="B5" s="223"/>
    </row>
    <row r="6" spans="2:9" ht="26.45" customHeight="1">
      <c r="C6" s="385" t="s">
        <v>9</v>
      </c>
      <c r="D6" s="447" t="s">
        <v>9</v>
      </c>
      <c r="E6" s="448"/>
      <c r="F6" s="448"/>
      <c r="G6" s="448"/>
    </row>
    <row r="7" spans="2:9" ht="15" customHeight="1">
      <c r="B7" s="223"/>
      <c r="D7" s="7"/>
      <c r="E7" s="7"/>
      <c r="F7" s="7"/>
      <c r="G7" s="7"/>
    </row>
    <row r="8" spans="2:9" s="34" customFormat="1" ht="50.1" hidden="1" customHeight="1" thickBot="1">
      <c r="B8" s="223"/>
      <c r="C8" s="293" t="str">
        <f>'Resultaat gunningscriterium SEB'!C12</f>
        <v>BOUWWERKTUIGEN (A1)</v>
      </c>
      <c r="D8" s="467" t="s">
        <v>268</v>
      </c>
      <c r="E8" s="467"/>
      <c r="F8" s="467"/>
      <c r="G8" s="468"/>
      <c r="I8" s="310"/>
    </row>
    <row r="9" spans="2:9" s="34" customFormat="1" ht="61.5" hidden="1" thickBot="1">
      <c r="B9" s="223"/>
      <c r="C9" s="312" t="s">
        <v>107</v>
      </c>
      <c r="D9" s="313" t="s">
        <v>14</v>
      </c>
      <c r="E9" s="314" t="s">
        <v>31</v>
      </c>
      <c r="F9" s="315" t="s">
        <v>33</v>
      </c>
      <c r="G9" s="316" t="s">
        <v>249</v>
      </c>
      <c r="I9" s="320" t="s">
        <v>248</v>
      </c>
    </row>
    <row r="10" spans="2:9" s="34" customFormat="1" ht="15" hidden="1" customHeight="1">
      <c r="B10" s="224">
        <v>1</v>
      </c>
      <c r="C10" s="29"/>
      <c r="D10" s="30"/>
      <c r="E10" s="61"/>
      <c r="F10" s="56"/>
      <c r="G10" s="266"/>
      <c r="I10" s="436">
        <f>G10</f>
        <v>0</v>
      </c>
    </row>
    <row r="11" spans="2:9" s="34" customFormat="1" ht="15" hidden="1" customHeight="1">
      <c r="B11" s="224">
        <v>2</v>
      </c>
      <c r="C11" s="29"/>
      <c r="D11" s="30"/>
      <c r="E11" s="61"/>
      <c r="F11" s="63"/>
      <c r="G11" s="267"/>
      <c r="I11" s="437">
        <f t="shared" ref="I11:I52" si="0">G11</f>
        <v>0</v>
      </c>
    </row>
    <row r="12" spans="2:9" s="34" customFormat="1" ht="15" hidden="1" customHeight="1">
      <c r="B12" s="224">
        <v>3</v>
      </c>
      <c r="C12" s="29"/>
      <c r="D12" s="30"/>
      <c r="E12" s="61"/>
      <c r="F12" s="63"/>
      <c r="G12" s="267"/>
      <c r="I12" s="437">
        <f t="shared" si="0"/>
        <v>0</v>
      </c>
    </row>
    <row r="13" spans="2:9" s="34" customFormat="1" ht="15" hidden="1" customHeight="1">
      <c r="B13" s="224">
        <v>4</v>
      </c>
      <c r="C13" s="29"/>
      <c r="D13" s="30"/>
      <c r="E13" s="61"/>
      <c r="F13" s="63"/>
      <c r="G13" s="267"/>
      <c r="I13" s="437">
        <f t="shared" si="0"/>
        <v>0</v>
      </c>
    </row>
    <row r="14" spans="2:9" s="34" customFormat="1" ht="15" hidden="1" customHeight="1">
      <c r="B14" s="224">
        <v>5</v>
      </c>
      <c r="C14" s="29"/>
      <c r="D14" s="30"/>
      <c r="E14" s="61"/>
      <c r="F14" s="63"/>
      <c r="G14" s="267"/>
      <c r="I14" s="437">
        <f t="shared" si="0"/>
        <v>0</v>
      </c>
    </row>
    <row r="15" spans="2:9" s="34" customFormat="1" ht="15" hidden="1" customHeight="1">
      <c r="B15" s="224">
        <v>6</v>
      </c>
      <c r="C15" s="29"/>
      <c r="D15" s="30"/>
      <c r="E15" s="61"/>
      <c r="F15" s="63"/>
      <c r="G15" s="267"/>
      <c r="I15" s="437">
        <f t="shared" si="0"/>
        <v>0</v>
      </c>
    </row>
    <row r="16" spans="2:9" s="34" customFormat="1" ht="15" hidden="1" customHeight="1">
      <c r="B16" s="224">
        <v>7</v>
      </c>
      <c r="C16" s="29"/>
      <c r="D16" s="30"/>
      <c r="E16" s="61"/>
      <c r="F16" s="63"/>
      <c r="G16" s="267"/>
      <c r="I16" s="437">
        <f t="shared" si="0"/>
        <v>0</v>
      </c>
    </row>
    <row r="17" spans="2:9" s="34" customFormat="1" ht="15" hidden="1" customHeight="1">
      <c r="B17" s="224">
        <v>8</v>
      </c>
      <c r="C17" s="29"/>
      <c r="D17" s="30"/>
      <c r="E17" s="61"/>
      <c r="F17" s="63"/>
      <c r="G17" s="267"/>
      <c r="I17" s="437">
        <f t="shared" si="0"/>
        <v>0</v>
      </c>
    </row>
    <row r="18" spans="2:9" s="34" customFormat="1" ht="15" hidden="1" customHeight="1">
      <c r="B18" s="224">
        <v>9</v>
      </c>
      <c r="C18" s="29"/>
      <c r="D18" s="30"/>
      <c r="E18" s="61"/>
      <c r="F18" s="63"/>
      <c r="G18" s="267"/>
      <c r="I18" s="437">
        <f t="shared" si="0"/>
        <v>0</v>
      </c>
    </row>
    <row r="19" spans="2:9" s="34" customFormat="1" ht="15" hidden="1" customHeight="1">
      <c r="B19" s="224">
        <v>10</v>
      </c>
      <c r="C19" s="72"/>
      <c r="D19" s="30"/>
      <c r="E19" s="221"/>
      <c r="F19" s="63"/>
      <c r="G19" s="267"/>
      <c r="I19" s="437">
        <f t="shared" si="0"/>
        <v>0</v>
      </c>
    </row>
    <row r="20" spans="2:9" s="34" customFormat="1" ht="15" hidden="1" customHeight="1">
      <c r="B20" s="224">
        <v>11</v>
      </c>
      <c r="C20" s="29"/>
      <c r="D20" s="225"/>
      <c r="E20" s="61"/>
      <c r="F20" s="57"/>
      <c r="G20" s="268"/>
      <c r="I20" s="438">
        <f t="shared" si="0"/>
        <v>0</v>
      </c>
    </row>
    <row r="21" spans="2:9" s="34" customFormat="1" ht="15" hidden="1" customHeight="1">
      <c r="B21" s="224">
        <v>12</v>
      </c>
      <c r="C21" s="29"/>
      <c r="D21" s="30"/>
      <c r="E21" s="61"/>
      <c r="F21" s="63"/>
      <c r="G21" s="267"/>
      <c r="I21" s="437">
        <f t="shared" si="0"/>
        <v>0</v>
      </c>
    </row>
    <row r="22" spans="2:9" s="34" customFormat="1" ht="15" hidden="1" customHeight="1">
      <c r="B22" s="224">
        <v>13</v>
      </c>
      <c r="C22" s="29"/>
      <c r="D22" s="30"/>
      <c r="E22" s="61"/>
      <c r="F22" s="63"/>
      <c r="G22" s="267"/>
      <c r="I22" s="437">
        <f t="shared" si="0"/>
        <v>0</v>
      </c>
    </row>
    <row r="23" spans="2:9" s="34" customFormat="1" ht="15" hidden="1" customHeight="1">
      <c r="B23" s="224">
        <v>14</v>
      </c>
      <c r="C23" s="29"/>
      <c r="D23" s="30"/>
      <c r="E23" s="61"/>
      <c r="F23" s="63"/>
      <c r="G23" s="267"/>
      <c r="I23" s="437">
        <f t="shared" si="0"/>
        <v>0</v>
      </c>
    </row>
    <row r="24" spans="2:9" s="34" customFormat="1" ht="15" hidden="1" customHeight="1">
      <c r="B24" s="224">
        <v>15</v>
      </c>
      <c r="C24" s="29"/>
      <c r="D24" s="30"/>
      <c r="E24" s="61"/>
      <c r="F24" s="63"/>
      <c r="G24" s="267"/>
      <c r="I24" s="437">
        <f t="shared" si="0"/>
        <v>0</v>
      </c>
    </row>
    <row r="25" spans="2:9" s="34" customFormat="1" ht="15" hidden="1" customHeight="1">
      <c r="B25" s="224">
        <v>16</v>
      </c>
      <c r="C25" s="29"/>
      <c r="D25" s="30"/>
      <c r="E25" s="61"/>
      <c r="F25" s="63"/>
      <c r="G25" s="267"/>
      <c r="I25" s="437">
        <f t="shared" si="0"/>
        <v>0</v>
      </c>
    </row>
    <row r="26" spans="2:9" s="34" customFormat="1" ht="15" hidden="1" customHeight="1">
      <c r="B26" s="224">
        <v>17</v>
      </c>
      <c r="C26" s="29"/>
      <c r="D26" s="30"/>
      <c r="E26" s="61"/>
      <c r="F26" s="63"/>
      <c r="G26" s="267"/>
      <c r="I26" s="437">
        <f t="shared" si="0"/>
        <v>0</v>
      </c>
    </row>
    <row r="27" spans="2:9" s="34" customFormat="1" ht="15" hidden="1" customHeight="1">
      <c r="B27" s="224">
        <v>18</v>
      </c>
      <c r="C27" s="29"/>
      <c r="D27" s="30"/>
      <c r="E27" s="61"/>
      <c r="F27" s="63"/>
      <c r="G27" s="267"/>
      <c r="I27" s="437">
        <f t="shared" si="0"/>
        <v>0</v>
      </c>
    </row>
    <row r="28" spans="2:9" s="34" customFormat="1" ht="15" hidden="1" customHeight="1">
      <c r="B28" s="224">
        <v>19</v>
      </c>
      <c r="C28" s="29"/>
      <c r="D28" s="30"/>
      <c r="E28" s="61"/>
      <c r="F28" s="63"/>
      <c r="G28" s="267"/>
      <c r="I28" s="437">
        <f t="shared" si="0"/>
        <v>0</v>
      </c>
    </row>
    <row r="29" spans="2:9" s="34" customFormat="1" ht="15" hidden="1" customHeight="1" thickBot="1">
      <c r="B29" s="224">
        <v>20</v>
      </c>
      <c r="C29" s="52"/>
      <c r="D29" s="31"/>
      <c r="E29" s="62"/>
      <c r="F29" s="58"/>
      <c r="G29" s="269"/>
      <c r="I29" s="439">
        <f t="shared" si="0"/>
        <v>0</v>
      </c>
    </row>
    <row r="30" spans="2:9" ht="15" customHeight="1" thickBot="1">
      <c r="B30" s="223"/>
      <c r="C30" s="119"/>
      <c r="D30" s="120"/>
      <c r="E30" s="120"/>
      <c r="F30" s="119"/>
      <c r="G30" s="119"/>
    </row>
    <row r="31" spans="2:9" s="34" customFormat="1" ht="63.75" customHeight="1" thickBot="1">
      <c r="B31" s="223"/>
      <c r="C31" s="441" t="str">
        <f>'Resultaat gunningscriterium SEB'!C31</f>
        <v>BOUWVOERTUIGEN EN TRANSPORTMIDDELEN (N1, N2 en N3)</v>
      </c>
      <c r="D31" s="465" t="s">
        <v>262</v>
      </c>
      <c r="E31" s="465"/>
      <c r="F31" s="465"/>
      <c r="G31" s="466"/>
      <c r="I31" s="310"/>
    </row>
    <row r="32" spans="2:9" s="34" customFormat="1" ht="61.5" thickBot="1">
      <c r="B32" s="223"/>
      <c r="C32" s="312" t="s">
        <v>108</v>
      </c>
      <c r="D32" s="313" t="s">
        <v>14</v>
      </c>
      <c r="E32" s="314" t="s">
        <v>31</v>
      </c>
      <c r="F32" s="318" t="s">
        <v>33</v>
      </c>
      <c r="G32" s="316" t="s">
        <v>248</v>
      </c>
      <c r="I32" s="320" t="s">
        <v>248</v>
      </c>
    </row>
    <row r="33" spans="2:9" s="34" customFormat="1" ht="15" customHeight="1">
      <c r="B33" s="224">
        <v>1</v>
      </c>
      <c r="C33" s="29"/>
      <c r="D33" s="68"/>
      <c r="E33" s="68"/>
      <c r="F33" s="56"/>
      <c r="G33" s="266"/>
      <c r="I33" s="440">
        <f t="shared" si="0"/>
        <v>0</v>
      </c>
    </row>
    <row r="34" spans="2:9" s="34" customFormat="1" ht="15" customHeight="1">
      <c r="B34" s="224">
        <v>2</v>
      </c>
      <c r="C34" s="29"/>
      <c r="D34" s="68"/>
      <c r="E34" s="68"/>
      <c r="F34" s="63"/>
      <c r="G34" s="267"/>
      <c r="I34" s="437">
        <f t="shared" si="0"/>
        <v>0</v>
      </c>
    </row>
    <row r="35" spans="2:9" s="34" customFormat="1" ht="15" customHeight="1">
      <c r="B35" s="224">
        <v>3</v>
      </c>
      <c r="C35" s="29"/>
      <c r="D35" s="68"/>
      <c r="E35" s="68"/>
      <c r="F35" s="63"/>
      <c r="G35" s="267"/>
      <c r="I35" s="437">
        <f t="shared" si="0"/>
        <v>0</v>
      </c>
    </row>
    <row r="36" spans="2:9" s="34" customFormat="1" ht="15" customHeight="1">
      <c r="B36" s="224">
        <v>4</v>
      </c>
      <c r="C36" s="72"/>
      <c r="D36" s="68"/>
      <c r="E36" s="68"/>
      <c r="F36" s="63"/>
      <c r="G36" s="267"/>
      <c r="I36" s="437">
        <f t="shared" si="0"/>
        <v>0</v>
      </c>
    </row>
    <row r="37" spans="2:9" s="34" customFormat="1" ht="15" customHeight="1">
      <c r="B37" s="224">
        <v>5</v>
      </c>
      <c r="C37" s="29"/>
      <c r="D37" s="68"/>
      <c r="E37" s="70"/>
      <c r="F37" s="63"/>
      <c r="G37" s="267"/>
      <c r="I37" s="437">
        <f t="shared" si="0"/>
        <v>0</v>
      </c>
    </row>
    <row r="38" spans="2:9" s="34" customFormat="1" ht="15" customHeight="1">
      <c r="B38" s="224">
        <v>6</v>
      </c>
      <c r="C38" s="29"/>
      <c r="D38" s="68"/>
      <c r="E38" s="70"/>
      <c r="F38" s="63"/>
      <c r="G38" s="267"/>
      <c r="I38" s="437">
        <f t="shared" si="0"/>
        <v>0</v>
      </c>
    </row>
    <row r="39" spans="2:9" s="34" customFormat="1" ht="15" customHeight="1">
      <c r="B39" s="224">
        <v>7</v>
      </c>
      <c r="C39" s="29"/>
      <c r="D39" s="68"/>
      <c r="E39" s="70"/>
      <c r="F39" s="63"/>
      <c r="G39" s="267"/>
      <c r="I39" s="437">
        <f t="shared" si="0"/>
        <v>0</v>
      </c>
    </row>
    <row r="40" spans="2:9" s="34" customFormat="1" ht="15" customHeight="1">
      <c r="B40" s="224">
        <v>8</v>
      </c>
      <c r="C40" s="29"/>
      <c r="D40" s="68"/>
      <c r="E40" s="70"/>
      <c r="F40" s="63"/>
      <c r="G40" s="267"/>
      <c r="I40" s="437">
        <f t="shared" si="0"/>
        <v>0</v>
      </c>
    </row>
    <row r="41" spans="2:9" s="34" customFormat="1" ht="15" customHeight="1">
      <c r="B41" s="224">
        <v>9</v>
      </c>
      <c r="C41" s="29"/>
      <c r="D41" s="68"/>
      <c r="E41" s="70"/>
      <c r="F41" s="63"/>
      <c r="G41" s="267"/>
      <c r="I41" s="437">
        <f t="shared" si="0"/>
        <v>0</v>
      </c>
    </row>
    <row r="42" spans="2:9" s="34" customFormat="1" ht="15" customHeight="1">
      <c r="B42" s="224">
        <v>10</v>
      </c>
      <c r="C42" s="29"/>
      <c r="D42" s="68"/>
      <c r="E42" s="70"/>
      <c r="F42" s="63"/>
      <c r="G42" s="267"/>
      <c r="I42" s="437">
        <f t="shared" si="0"/>
        <v>0</v>
      </c>
    </row>
    <row r="43" spans="2:9" s="34" customFormat="1" ht="15" customHeight="1">
      <c r="B43" s="224">
        <v>11</v>
      </c>
      <c r="C43" s="29"/>
      <c r="D43" s="68"/>
      <c r="E43" s="70"/>
      <c r="F43" s="63"/>
      <c r="G43" s="268"/>
      <c r="I43" s="438">
        <f t="shared" si="0"/>
        <v>0</v>
      </c>
    </row>
    <row r="44" spans="2:9" s="34" customFormat="1" ht="15" customHeight="1">
      <c r="B44" s="224">
        <v>12</v>
      </c>
      <c r="C44" s="29"/>
      <c r="D44" s="68"/>
      <c r="E44" s="70"/>
      <c r="F44" s="63"/>
      <c r="G44" s="267"/>
      <c r="I44" s="437">
        <f t="shared" si="0"/>
        <v>0</v>
      </c>
    </row>
    <row r="45" spans="2:9" s="34" customFormat="1" ht="15" customHeight="1">
      <c r="B45" s="224">
        <v>13</v>
      </c>
      <c r="C45" s="29"/>
      <c r="D45" s="68"/>
      <c r="E45" s="70"/>
      <c r="F45" s="63"/>
      <c r="G45" s="267"/>
      <c r="I45" s="437">
        <f t="shared" si="0"/>
        <v>0</v>
      </c>
    </row>
    <row r="46" spans="2:9" s="34" customFormat="1" ht="15" customHeight="1">
      <c r="B46" s="224">
        <v>14</v>
      </c>
      <c r="C46" s="29"/>
      <c r="D46" s="68"/>
      <c r="E46" s="70"/>
      <c r="F46" s="63"/>
      <c r="G46" s="267"/>
      <c r="I46" s="437">
        <f t="shared" si="0"/>
        <v>0</v>
      </c>
    </row>
    <row r="47" spans="2:9" s="34" customFormat="1" ht="15" customHeight="1">
      <c r="B47" s="224">
        <v>15</v>
      </c>
      <c r="C47" s="29"/>
      <c r="D47" s="68"/>
      <c r="E47" s="70"/>
      <c r="F47" s="63"/>
      <c r="G47" s="267"/>
      <c r="I47" s="437">
        <f t="shared" si="0"/>
        <v>0</v>
      </c>
    </row>
    <row r="48" spans="2:9" s="34" customFormat="1" ht="15" customHeight="1">
      <c r="B48" s="224">
        <v>16</v>
      </c>
      <c r="C48" s="29"/>
      <c r="D48" s="68"/>
      <c r="E48" s="70"/>
      <c r="F48" s="63"/>
      <c r="G48" s="267"/>
      <c r="I48" s="437">
        <f t="shared" si="0"/>
        <v>0</v>
      </c>
    </row>
    <row r="49" spans="2:15" s="34" customFormat="1" ht="15" customHeight="1">
      <c r="B49" s="224">
        <v>17</v>
      </c>
      <c r="C49" s="29"/>
      <c r="D49" s="68"/>
      <c r="E49" s="70"/>
      <c r="F49" s="63"/>
      <c r="G49" s="267"/>
      <c r="I49" s="437">
        <f t="shared" si="0"/>
        <v>0</v>
      </c>
    </row>
    <row r="50" spans="2:15" s="34" customFormat="1" ht="15" customHeight="1">
      <c r="B50" s="224">
        <v>18</v>
      </c>
      <c r="C50" s="29"/>
      <c r="D50" s="68"/>
      <c r="E50" s="70"/>
      <c r="F50" s="63"/>
      <c r="G50" s="267"/>
      <c r="I50" s="437">
        <f t="shared" si="0"/>
        <v>0</v>
      </c>
    </row>
    <row r="51" spans="2:15" s="34" customFormat="1" ht="15" customHeight="1">
      <c r="B51" s="224">
        <v>19</v>
      </c>
      <c r="C51" s="29"/>
      <c r="D51" s="68"/>
      <c r="E51" s="70"/>
      <c r="F51" s="63"/>
      <c r="G51" s="267"/>
      <c r="I51" s="437">
        <f t="shared" si="0"/>
        <v>0</v>
      </c>
    </row>
    <row r="52" spans="2:15" s="34" customFormat="1" ht="15" customHeight="1" thickBot="1">
      <c r="B52" s="224">
        <v>20</v>
      </c>
      <c r="C52" s="226"/>
      <c r="D52" s="69"/>
      <c r="E52" s="71"/>
      <c r="F52" s="58"/>
      <c r="G52" s="269"/>
      <c r="I52" s="439">
        <f t="shared" si="0"/>
        <v>0</v>
      </c>
    </row>
    <row r="53" spans="2:15" ht="15" customHeight="1">
      <c r="B53" s="223"/>
      <c r="C53" s="119"/>
      <c r="D53" s="120"/>
      <c r="E53" s="120"/>
      <c r="F53" s="119"/>
      <c r="G53" s="119"/>
    </row>
    <row r="54" spans="2:15" s="34" customFormat="1" ht="50.1" hidden="1" customHeight="1" thickBot="1">
      <c r="B54" s="222"/>
      <c r="C54" s="293" t="str">
        <f>'Resultaat gunningscriterium SEB'!C57</f>
        <v>HULPFUNCTIES (A2, B1, B3)</v>
      </c>
      <c r="D54" s="465" t="s">
        <v>261</v>
      </c>
      <c r="E54" s="465"/>
      <c r="F54" s="465"/>
      <c r="G54" s="466"/>
      <c r="H54"/>
      <c r="I54" s="311"/>
    </row>
    <row r="55" spans="2:15" s="34" customFormat="1" ht="61.5" hidden="1" thickBot="1">
      <c r="B55" s="222"/>
      <c r="C55" s="312" t="s">
        <v>108</v>
      </c>
      <c r="D55" s="313" t="s">
        <v>14</v>
      </c>
      <c r="E55" s="314" t="s">
        <v>31</v>
      </c>
      <c r="F55" s="318" t="s">
        <v>33</v>
      </c>
      <c r="G55" s="319" t="s">
        <v>248</v>
      </c>
      <c r="I55" s="320" t="s">
        <v>248</v>
      </c>
    </row>
    <row r="56" spans="2:15" s="34" customFormat="1" ht="15" hidden="1" customHeight="1">
      <c r="B56" s="224">
        <v>1</v>
      </c>
      <c r="C56" s="55"/>
      <c r="D56" s="67"/>
      <c r="E56" s="67"/>
      <c r="F56" s="56"/>
      <c r="G56" s="244"/>
      <c r="I56" s="440">
        <f>G56</f>
        <v>0</v>
      </c>
    </row>
    <row r="57" spans="2:15" s="34" customFormat="1" ht="15" hidden="1" customHeight="1">
      <c r="B57" s="224">
        <v>2</v>
      </c>
      <c r="C57" s="72"/>
      <c r="D57" s="68"/>
      <c r="E57" s="68"/>
      <c r="F57" s="63"/>
      <c r="G57" s="245"/>
      <c r="I57" s="437">
        <f t="shared" ref="I57:I75" si="1">G57</f>
        <v>0</v>
      </c>
    </row>
    <row r="58" spans="2:15" s="34" customFormat="1" ht="15" hidden="1" customHeight="1">
      <c r="B58" s="224">
        <v>3</v>
      </c>
      <c r="C58" s="72"/>
      <c r="D58" s="68"/>
      <c r="E58" s="68"/>
      <c r="F58" s="63"/>
      <c r="G58" s="245"/>
      <c r="I58" s="437">
        <f t="shared" si="1"/>
        <v>0</v>
      </c>
    </row>
    <row r="59" spans="2:15" s="34" customFormat="1" ht="15" hidden="1" customHeight="1">
      <c r="B59" s="224">
        <v>4</v>
      </c>
      <c r="C59" s="72"/>
      <c r="D59" s="68"/>
      <c r="E59" s="68"/>
      <c r="F59" s="63"/>
      <c r="G59" s="245"/>
      <c r="I59" s="437">
        <f t="shared" si="1"/>
        <v>0</v>
      </c>
    </row>
    <row r="60" spans="2:15" s="34" customFormat="1" ht="15" hidden="1" customHeight="1">
      <c r="B60" s="224">
        <v>5</v>
      </c>
      <c r="C60" s="72"/>
      <c r="D60" s="68"/>
      <c r="E60" s="68"/>
      <c r="F60" s="63"/>
      <c r="G60" s="245"/>
      <c r="I60" s="437">
        <f t="shared" si="1"/>
        <v>0</v>
      </c>
    </row>
    <row r="61" spans="2:15" ht="15" hidden="1" customHeight="1">
      <c r="B61" s="224">
        <v>6</v>
      </c>
      <c r="C61" s="72"/>
      <c r="D61" s="68"/>
      <c r="E61" s="68"/>
      <c r="F61" s="63"/>
      <c r="G61" s="245"/>
      <c r="I61" s="437">
        <f t="shared" si="1"/>
        <v>0</v>
      </c>
      <c r="K61" s="34"/>
      <c r="L61" s="34"/>
      <c r="M61" s="34"/>
      <c r="N61" s="34"/>
      <c r="O61" s="34"/>
    </row>
    <row r="62" spans="2:15" ht="15" hidden="1" customHeight="1">
      <c r="B62" s="224">
        <v>7</v>
      </c>
      <c r="C62" s="72"/>
      <c r="D62" s="68"/>
      <c r="E62" s="68"/>
      <c r="F62" s="63"/>
      <c r="G62" s="245"/>
      <c r="I62" s="437">
        <f t="shared" si="1"/>
        <v>0</v>
      </c>
      <c r="K62" s="34"/>
      <c r="L62" s="34"/>
      <c r="M62" s="34"/>
      <c r="N62" s="34"/>
      <c r="O62" s="34"/>
    </row>
    <row r="63" spans="2:15" ht="15" hidden="1" customHeight="1">
      <c r="B63" s="224">
        <v>8</v>
      </c>
      <c r="C63" s="72"/>
      <c r="D63" s="68"/>
      <c r="E63" s="68"/>
      <c r="F63" s="63"/>
      <c r="G63" s="245"/>
      <c r="I63" s="437">
        <f t="shared" si="1"/>
        <v>0</v>
      </c>
      <c r="K63" s="34"/>
      <c r="L63" s="34"/>
      <c r="M63" s="34"/>
      <c r="N63" s="34"/>
      <c r="O63" s="34"/>
    </row>
    <row r="64" spans="2:15" ht="15" hidden="1" customHeight="1">
      <c r="B64" s="224">
        <v>9</v>
      </c>
      <c r="C64" s="72"/>
      <c r="D64" s="68"/>
      <c r="E64" s="68"/>
      <c r="F64" s="63"/>
      <c r="G64" s="245"/>
      <c r="I64" s="437">
        <f t="shared" si="1"/>
        <v>0</v>
      </c>
      <c r="K64" s="34"/>
      <c r="L64" s="34"/>
      <c r="M64" s="34"/>
      <c r="N64" s="34"/>
      <c r="O64" s="34"/>
    </row>
    <row r="65" spans="2:15" ht="15" hidden="1" customHeight="1">
      <c r="B65" s="224">
        <v>10</v>
      </c>
      <c r="C65" s="72"/>
      <c r="D65" s="68"/>
      <c r="E65" s="68"/>
      <c r="F65" s="63"/>
      <c r="G65" s="245"/>
      <c r="I65" s="437">
        <f t="shared" si="1"/>
        <v>0</v>
      </c>
      <c r="K65" s="34"/>
      <c r="L65" s="34"/>
      <c r="M65" s="34"/>
      <c r="N65" s="34"/>
      <c r="O65" s="34"/>
    </row>
    <row r="66" spans="2:15" ht="15" hidden="1" customHeight="1">
      <c r="B66" s="224">
        <v>11</v>
      </c>
      <c r="C66" s="72"/>
      <c r="D66" s="68"/>
      <c r="E66" s="68"/>
      <c r="F66" s="63"/>
      <c r="G66" s="246"/>
      <c r="I66" s="438">
        <f t="shared" si="1"/>
        <v>0</v>
      </c>
      <c r="K66" s="34"/>
      <c r="L66" s="34"/>
      <c r="M66" s="34"/>
      <c r="N66" s="34"/>
      <c r="O66" s="34"/>
    </row>
    <row r="67" spans="2:15" ht="15" hidden="1" customHeight="1">
      <c r="B67" s="224">
        <v>12</v>
      </c>
      <c r="C67" s="72"/>
      <c r="D67" s="68"/>
      <c r="E67" s="68"/>
      <c r="F67" s="63"/>
      <c r="G67" s="245"/>
      <c r="I67" s="437">
        <f t="shared" si="1"/>
        <v>0</v>
      </c>
      <c r="K67" s="34"/>
      <c r="L67" s="34"/>
      <c r="M67" s="34"/>
      <c r="N67" s="34"/>
      <c r="O67" s="34"/>
    </row>
    <row r="68" spans="2:15" ht="15" hidden="1" customHeight="1">
      <c r="B68" s="224">
        <v>13</v>
      </c>
      <c r="C68" s="72"/>
      <c r="D68" s="68"/>
      <c r="E68" s="68"/>
      <c r="F68" s="63"/>
      <c r="G68" s="245"/>
      <c r="I68" s="437">
        <f t="shared" si="1"/>
        <v>0</v>
      </c>
      <c r="K68" s="34"/>
      <c r="L68" s="34"/>
      <c r="M68" s="34"/>
      <c r="N68" s="34"/>
      <c r="O68" s="34"/>
    </row>
    <row r="69" spans="2:15" ht="15" hidden="1" customHeight="1">
      <c r="B69" s="224">
        <v>14</v>
      </c>
      <c r="C69" s="72"/>
      <c r="D69" s="68"/>
      <c r="E69" s="68"/>
      <c r="F69" s="63"/>
      <c r="G69" s="245"/>
      <c r="I69" s="437">
        <f t="shared" si="1"/>
        <v>0</v>
      </c>
      <c r="K69" s="34"/>
      <c r="L69" s="34"/>
      <c r="M69" s="34"/>
      <c r="N69" s="34"/>
      <c r="O69" s="34"/>
    </row>
    <row r="70" spans="2:15" ht="15" hidden="1" customHeight="1">
      <c r="B70" s="224">
        <v>15</v>
      </c>
      <c r="C70" s="72"/>
      <c r="D70" s="68"/>
      <c r="E70" s="68"/>
      <c r="F70" s="63"/>
      <c r="G70" s="245"/>
      <c r="I70" s="437">
        <f t="shared" si="1"/>
        <v>0</v>
      </c>
      <c r="K70" s="34"/>
      <c r="L70" s="34"/>
      <c r="M70" s="34"/>
      <c r="N70" s="34"/>
      <c r="O70" s="34"/>
    </row>
    <row r="71" spans="2:15" ht="15" hidden="1" customHeight="1">
      <c r="B71" s="224">
        <v>16</v>
      </c>
      <c r="C71" s="72"/>
      <c r="D71" s="68"/>
      <c r="E71" s="68"/>
      <c r="F71" s="63"/>
      <c r="G71" s="245"/>
      <c r="I71" s="437">
        <f t="shared" si="1"/>
        <v>0</v>
      </c>
      <c r="K71" s="34"/>
      <c r="L71" s="34"/>
      <c r="M71" s="34"/>
      <c r="N71" s="34"/>
      <c r="O71" s="34"/>
    </row>
    <row r="72" spans="2:15" ht="15" hidden="1" customHeight="1">
      <c r="B72" s="224">
        <v>17</v>
      </c>
      <c r="C72" s="72"/>
      <c r="D72" s="68"/>
      <c r="E72" s="68"/>
      <c r="F72" s="63"/>
      <c r="G72" s="245"/>
      <c r="I72" s="437">
        <f t="shared" si="1"/>
        <v>0</v>
      </c>
      <c r="K72" s="34"/>
      <c r="L72" s="34"/>
      <c r="M72" s="34"/>
      <c r="N72" s="34"/>
      <c r="O72" s="34"/>
    </row>
    <row r="73" spans="2:15" ht="15" hidden="1" customHeight="1">
      <c r="B73" s="224">
        <v>18</v>
      </c>
      <c r="C73" s="72"/>
      <c r="D73" s="68"/>
      <c r="E73" s="68"/>
      <c r="F73" s="63"/>
      <c r="G73" s="245"/>
      <c r="I73" s="437">
        <f t="shared" si="1"/>
        <v>0</v>
      </c>
      <c r="K73" s="34"/>
      <c r="L73" s="34"/>
      <c r="M73" s="34"/>
      <c r="N73" s="34"/>
      <c r="O73" s="34"/>
    </row>
    <row r="74" spans="2:15" ht="15" hidden="1" customHeight="1">
      <c r="B74" s="224">
        <v>19</v>
      </c>
      <c r="C74" s="72"/>
      <c r="D74" s="68"/>
      <c r="E74" s="68"/>
      <c r="F74" s="63"/>
      <c r="G74" s="245"/>
      <c r="I74" s="437">
        <f t="shared" si="1"/>
        <v>0</v>
      </c>
      <c r="K74" s="34"/>
      <c r="L74" s="34"/>
      <c r="M74" s="34"/>
      <c r="N74" s="34"/>
      <c r="O74" s="34"/>
    </row>
    <row r="75" spans="2:15" ht="15" hidden="1" customHeight="1" thickBot="1">
      <c r="B75" s="224">
        <v>20</v>
      </c>
      <c r="C75" s="52"/>
      <c r="D75" s="69"/>
      <c r="E75" s="69"/>
      <c r="F75" s="58"/>
      <c r="G75" s="247"/>
      <c r="I75" s="439">
        <f t="shared" si="1"/>
        <v>0</v>
      </c>
      <c r="K75" s="34"/>
      <c r="L75" s="34"/>
      <c r="M75" s="34"/>
      <c r="N75" s="34"/>
      <c r="O75" s="34"/>
    </row>
    <row r="76" spans="2:15" ht="15" hidden="1" customHeight="1">
      <c r="C76" s="111"/>
    </row>
    <row r="77" spans="2:15" ht="15" hidden="1" customHeight="1">
      <c r="C77" s="111"/>
    </row>
    <row r="78" spans="2:15" ht="15" hidden="1" customHeight="1">
      <c r="C78" s="111"/>
    </row>
    <row r="79" spans="2:15" ht="15" hidden="1" customHeight="1">
      <c r="C79" s="111"/>
    </row>
    <row r="80" spans="2:15" ht="15" hidden="1" customHeight="1">
      <c r="C80" s="111"/>
    </row>
    <row r="81" spans="3:7" ht="15" hidden="1" customHeight="1">
      <c r="C81" s="111"/>
    </row>
    <row r="82" spans="3:7" ht="15" hidden="1" customHeight="1">
      <c r="C82" s="111"/>
    </row>
    <row r="83" spans="3:7" ht="15" hidden="1" customHeight="1">
      <c r="C83" s="111"/>
    </row>
    <row r="84" spans="3:7" ht="15" hidden="1" customHeight="1">
      <c r="D84" s="112"/>
      <c r="E84" s="3"/>
      <c r="F84" s="3"/>
      <c r="G84" s="3"/>
    </row>
    <row r="85" spans="3:7">
      <c r="C85" s="111" t="s">
        <v>279</v>
      </c>
      <c r="D85" s="464"/>
      <c r="E85" s="464"/>
      <c r="F85" s="464"/>
      <c r="G85" s="3"/>
    </row>
    <row r="86" spans="3:7">
      <c r="C86" s="111"/>
      <c r="D86" s="113"/>
      <c r="E86" s="3"/>
      <c r="F86" s="3"/>
      <c r="G86" s="3"/>
    </row>
    <row r="87" spans="3:7">
      <c r="C87" s="111" t="s">
        <v>278</v>
      </c>
      <c r="D87" s="446"/>
      <c r="E87" s="446"/>
      <c r="F87" s="446"/>
      <c r="G87" s="3"/>
    </row>
    <row r="88" spans="3:7">
      <c r="C88" s="111"/>
      <c r="D88" s="111"/>
      <c r="E88" s="111"/>
      <c r="F88" s="111"/>
      <c r="G88" s="3"/>
    </row>
    <row r="89" spans="3:7" ht="85.35" customHeight="1">
      <c r="C89" s="445" t="s">
        <v>10</v>
      </c>
      <c r="D89" s="463"/>
      <c r="E89" s="463"/>
      <c r="F89" s="463"/>
      <c r="G89" s="3"/>
    </row>
    <row r="90" spans="3:7">
      <c r="C90" s="111"/>
      <c r="D90" s="113"/>
      <c r="E90" s="5"/>
      <c r="F90" s="5"/>
      <c r="G90" s="3"/>
    </row>
  </sheetData>
  <sheetProtection formatCells="0" formatColumns="0" formatRows="0" insertColumns="0" insertRows="0" sort="0" autoFilter="0" pivotTables="0"/>
  <mergeCells count="6">
    <mergeCell ref="D3:G4"/>
    <mergeCell ref="D89:F89"/>
    <mergeCell ref="D85:F85"/>
    <mergeCell ref="D54:G54"/>
    <mergeCell ref="D8:G8"/>
    <mergeCell ref="D31:G31"/>
  </mergeCells>
  <phoneticPr fontId="17" type="noConversion"/>
  <dataValidations count="2">
    <dataValidation type="list" allowBlank="1" showInputMessage="1" showErrorMessage="1" sqref="F53:G53 F30:G30 F32" xr:uid="{57EDA702-E0C0-47A8-B6E6-7C923C8D697A}">
      <formula1>"kleiner dan 8 kW, vanaf 8 t/m 18kW , vanaf 19kW t/m 55 kW, vanaf 56kW t/m 129kW, vanaf 130kW"</formula1>
    </dataValidation>
    <dataValidation type="whole" operator="greaterThan" allowBlank="1" showInputMessage="1" showErrorMessage="1" sqref="G56:I75 G10:H29 I10:I31 G33:I52" xr:uid="{8F9932AC-8061-417B-A1A8-E2ECA2532E33}">
      <formula1>0</formula1>
    </dataValidation>
  </dataValidations>
  <pageMargins left="0.70866141732283472" right="0.70866141732283472" top="0.74803149606299213" bottom="0.74803149606299213" header="0.31496062992125984" footer="0.31496062992125984"/>
  <pageSetup paperSize="9" scale="67" orientation="portrait" r:id="rId1"/>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BAF77E5-AD79-47CC-A116-7F1597C556E2}">
          <x14:formula1>
            <xm:f>'Resultaat gunningscriterium SEB'!$C$14:$C$21</xm:f>
          </x14:formula1>
          <xm:sqref>D10:D29</xm:sqref>
        </x14:dataValidation>
        <x14:dataValidation type="list" allowBlank="1" showInputMessage="1" showErrorMessage="1" xr:uid="{F32D13C1-10D5-4B2A-88AB-5E8E66A7DA75}">
          <x14:formula1>
            <xm:f>'Resultaat gunningscriterium SEB'!$D$14:$D$19</xm:f>
          </x14:formula1>
          <xm:sqref>E10:E29</xm:sqref>
        </x14:dataValidation>
        <x14:dataValidation type="list" errorStyle="warning" allowBlank="1" showInputMessage="1" showErrorMessage="1" errorTitle="let op" error="Er staat een beperkt aantal voertuigen in het tabblad 'machinelijst SEB'._x000a_Staat het juiste voertuig er niet tussen? Gelieve eigen gegevens in te voeren." xr:uid="{DCD2DB66-5205-4199-903E-3B6DC2CED5DF}">
          <x14:formula1>
            <xm:f>'machinelijst SEB'!$C$81:$C$87</xm:f>
          </x14:formula1>
          <xm:sqref>C37:C52</xm:sqref>
        </x14:dataValidation>
        <x14:dataValidation type="list" errorStyle="warning" allowBlank="1" showInputMessage="1" showErrorMessage="1" errorTitle="let op" error="Komt het materieelstuk voor op het tabblad 'machinelijst SEB'? _x000a__x000a_Zo niet, voer dan eigen gegevens in." xr:uid="{8A1EB789-0A5C-484F-B60D-17206266698C}">
          <x14:formula1>
            <xm:f>'machinelijst SEB'!$C$5:$C$48</xm:f>
          </x14:formula1>
          <xm:sqref>C10:C29</xm:sqref>
        </x14:dataValidation>
        <x14:dataValidation type="list" allowBlank="1" showInputMessage="1" showErrorMessage="1" xr:uid="{D72A39E8-FD51-4443-B0C6-1FE6B70BFC21}">
          <x14:formula1>
            <xm:f>'Resultaat gunningscriterium SEB'!$C$33:$C$47</xm:f>
          </x14:formula1>
          <xm:sqref>D33:D52</xm:sqref>
        </x14:dataValidation>
        <x14:dataValidation type="list" allowBlank="1" showInputMessage="1" showErrorMessage="1" xr:uid="{0986CFF1-2286-4394-B2D2-E6356038C2A2}">
          <x14:formula1>
            <xm:f>'Resultaat gunningscriterium SEB'!$D$33:$D$47</xm:f>
          </x14:formula1>
          <xm:sqref>E33:E52</xm:sqref>
        </x14:dataValidation>
        <x14:dataValidation type="list" allowBlank="1" showInputMessage="1" showErrorMessage="1" xr:uid="{7C7FE742-8B3F-4652-8649-D976D4B3DC6C}">
          <x14:formula1>
            <xm:f>'Resultaat gunningscriterium SEB'!$C$59:$C$64</xm:f>
          </x14:formula1>
          <xm:sqref>D56:D75</xm:sqref>
        </x14:dataValidation>
        <x14:dataValidation type="list" allowBlank="1" showInputMessage="1" showErrorMessage="1" xr:uid="{FE6AB835-9D20-4A91-9EF2-F499C135EAAB}">
          <x14:formula1>
            <xm:f>'Resultaat gunningscriterium SEB'!$D$59:$D$64</xm:f>
          </x14:formula1>
          <xm:sqref>E56:E75</xm:sqref>
        </x14:dataValidation>
        <x14:dataValidation type="list" allowBlank="1" showInputMessage="1" showErrorMessage="1" xr:uid="{D269CD1D-289B-480C-A702-87BA336E98B5}">
          <x14:formula1>
            <xm:f>'Subsidie OG'!$M$4:$M$7</xm:f>
          </x14:formula1>
          <xm:sqref>F56:F75 F10:F29 F33:F52</xm:sqref>
        </x14:dataValidation>
        <x14:dataValidation type="list" errorStyle="warning" allowBlank="1" showInputMessage="1" showErrorMessage="1" errorTitle="let op" error="Er staat een beperkt aantal gereedschappen in het tabblad 'machinelijst SEB'_x000a_Staat het juiste gereedschap er niet tussen? Gelieve eigen gegevens in te voeren." xr:uid="{78131B1C-13FC-4D73-814E-F57B4CC2E6CF}">
          <x14:formula1>
            <xm:f>'machinelijst SEB'!$C$56:$C$79</xm:f>
          </x14:formula1>
          <xm:sqref>C56:C75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7FE00-22FB-4547-B09F-A49D932B335C}">
  <sheetPr codeName="Blad6">
    <tabColor theme="8"/>
    <pageSetUpPr fitToPage="1"/>
  </sheetPr>
  <dimension ref="A1:AK91"/>
  <sheetViews>
    <sheetView showGridLines="0" zoomScaleNormal="100" workbookViewId="0">
      <selection activeCell="E102" sqref="E102"/>
    </sheetView>
  </sheetViews>
  <sheetFormatPr defaultColWidth="9.42578125" defaultRowHeight="15"/>
  <cols>
    <col min="1" max="1" width="2.5703125" style="130" customWidth="1"/>
    <col min="2" max="2" width="4.140625" customWidth="1"/>
    <col min="3" max="3" width="28.5703125" customWidth="1"/>
    <col min="4" max="5" width="16.5703125" customWidth="1"/>
    <col min="6" max="6" width="18" customWidth="1"/>
    <col min="7" max="7" width="16.5703125" style="66" customWidth="1"/>
    <col min="8" max="10" width="16.5703125" style="6" customWidth="1"/>
    <col min="11" max="12" width="16.5703125" style="66" customWidth="1"/>
    <col min="13" max="13" width="16.5703125" style="116" customWidth="1"/>
    <col min="14" max="15" width="4.5703125" style="116" customWidth="1"/>
    <col min="16" max="37" width="4.5703125" customWidth="1"/>
  </cols>
  <sheetData>
    <row r="1" spans="1:37" s="1" customFormat="1" ht="20.100000000000001" customHeight="1">
      <c r="C1" s="77" t="str">
        <f>'Resultaat gunningscriterium SEB'!C1</f>
        <v>RCA onderhoudsbestek 2026-2029</v>
      </c>
      <c r="E1" s="469"/>
      <c r="F1" s="469"/>
      <c r="G1" s="65"/>
      <c r="K1" s="65"/>
      <c r="L1" s="65"/>
    </row>
    <row r="2" spans="1:37" s="3" customFormat="1" ht="15" customHeight="1">
      <c r="A2" s="10"/>
      <c r="C2" s="2" t="s">
        <v>105</v>
      </c>
      <c r="E2" s="469"/>
      <c r="F2" s="469"/>
      <c r="G2" s="4"/>
      <c r="K2" s="4"/>
      <c r="L2" s="4"/>
      <c r="O2" s="4"/>
      <c r="P2" s="4"/>
      <c r="Y2" s="4"/>
      <c r="Z2" s="4"/>
    </row>
    <row r="3" spans="1:37" s="3" customFormat="1" ht="15" customHeight="1">
      <c r="A3" s="10"/>
      <c r="C3" s="13"/>
      <c r="G3" s="4"/>
      <c r="H3"/>
      <c r="K3" s="4"/>
      <c r="L3" s="4"/>
      <c r="O3" s="4"/>
      <c r="P3" s="4"/>
      <c r="Y3" s="4"/>
      <c r="Z3" s="4"/>
    </row>
    <row r="4" spans="1:37" s="3" customFormat="1" ht="15" customHeight="1">
      <c r="A4" s="10"/>
      <c r="C4" s="13" t="s">
        <v>13</v>
      </c>
      <c r="D4" s="449" t="s">
        <v>280</v>
      </c>
      <c r="E4" s="118"/>
      <c r="F4" s="118"/>
      <c r="G4" s="118"/>
      <c r="H4" s="118"/>
      <c r="I4" s="118"/>
      <c r="J4" s="118"/>
      <c r="K4" s="4"/>
      <c r="L4" s="4"/>
      <c r="N4" s="122"/>
      <c r="O4" s="4"/>
      <c r="P4" s="4"/>
      <c r="Y4" s="4"/>
      <c r="Z4" s="4"/>
    </row>
    <row r="5" spans="1:37" s="3" customFormat="1" ht="15" customHeight="1">
      <c r="A5" s="10"/>
      <c r="C5" s="13"/>
      <c r="G5" s="4"/>
      <c r="K5" s="4"/>
      <c r="L5" s="4"/>
      <c r="M5" s="4"/>
      <c r="N5" s="123"/>
      <c r="O5" s="4"/>
      <c r="P5" s="4"/>
      <c r="Y5" s="4"/>
      <c r="Z5" s="4"/>
    </row>
    <row r="6" spans="1:37" s="3" customFormat="1" ht="15" customHeight="1">
      <c r="A6" s="10"/>
      <c r="C6" s="13" t="s">
        <v>32</v>
      </c>
      <c r="D6" s="3" t="str">
        <f>IF('invulblad opdrachtnemer'!D6="","",'invulblad opdrachtnemer'!D6)</f>
        <v>Inschrijver</v>
      </c>
      <c r="G6" s="4"/>
      <c r="K6" s="4"/>
      <c r="L6" s="4"/>
      <c r="N6" s="123"/>
      <c r="P6" s="78"/>
      <c r="Y6" s="4"/>
      <c r="Z6" s="4"/>
    </row>
    <row r="7" spans="1:37" s="3" customFormat="1" ht="15" customHeight="1" thickBot="1">
      <c r="A7" s="10"/>
      <c r="C7"/>
      <c r="D7" s="7"/>
      <c r="E7" s="7"/>
      <c r="F7" s="7"/>
      <c r="G7" s="4"/>
      <c r="H7" s="7"/>
      <c r="I7" s="7"/>
      <c r="J7" s="7"/>
      <c r="K7" s="7"/>
      <c r="L7" s="7"/>
      <c r="M7" s="7"/>
      <c r="N7" s="7"/>
      <c r="O7" s="7"/>
      <c r="P7" s="78"/>
      <c r="Y7" s="4"/>
      <c r="Z7" s="4"/>
    </row>
    <row r="8" spans="1:37" s="3" customFormat="1" ht="32.1" hidden="1" customHeight="1" thickBot="1">
      <c r="A8" s="10"/>
      <c r="C8" s="293" t="str">
        <f>'Resultaat gunningscriterium SEB'!C12</f>
        <v>BOUWWERKTUIGEN (A1)</v>
      </c>
      <c r="D8" s="294"/>
      <c r="E8" s="294"/>
      <c r="F8" s="294"/>
      <c r="G8" s="470" t="s">
        <v>256</v>
      </c>
      <c r="H8" s="471"/>
      <c r="I8" s="471"/>
      <c r="J8" s="471"/>
      <c r="K8" s="472"/>
      <c r="L8" s="470" t="s">
        <v>247</v>
      </c>
      <c r="M8" s="472"/>
      <c r="N8" s="325" t="s">
        <v>110</v>
      </c>
      <c r="O8" s="326"/>
      <c r="P8" s="326"/>
      <c r="Q8" s="326"/>
      <c r="R8" s="473" t="s">
        <v>109</v>
      </c>
      <c r="S8" s="473"/>
      <c r="T8" s="473"/>
      <c r="U8" s="473"/>
      <c r="V8" s="473"/>
      <c r="W8" s="473"/>
      <c r="X8" s="473"/>
      <c r="Y8" s="474"/>
      <c r="Z8" s="325"/>
      <c r="AA8" s="326"/>
      <c r="AB8" s="326"/>
      <c r="AC8" s="326"/>
      <c r="AD8" s="326"/>
      <c r="AE8" s="295"/>
      <c r="AF8" s="294"/>
      <c r="AG8" s="326"/>
      <c r="AH8" s="326"/>
      <c r="AI8" s="326"/>
      <c r="AJ8" s="326"/>
      <c r="AK8" s="327"/>
    </row>
    <row r="9" spans="1:37" s="32" customFormat="1" ht="32.1" hidden="1" customHeight="1" thickBot="1">
      <c r="A9" s="124"/>
      <c r="C9" s="328" t="s">
        <v>30</v>
      </c>
      <c r="D9" s="329" t="s">
        <v>14</v>
      </c>
      <c r="E9" s="330" t="s">
        <v>31</v>
      </c>
      <c r="F9" s="331" t="s">
        <v>33</v>
      </c>
      <c r="G9" s="332" t="s">
        <v>69</v>
      </c>
      <c r="H9" s="333" t="s">
        <v>15</v>
      </c>
      <c r="I9" s="333" t="s">
        <v>29</v>
      </c>
      <c r="J9" s="331" t="s">
        <v>66</v>
      </c>
      <c r="K9" s="334" t="s">
        <v>17</v>
      </c>
      <c r="L9" s="421" t="s">
        <v>250</v>
      </c>
      <c r="M9" s="316" t="s">
        <v>255</v>
      </c>
      <c r="N9" s="335" t="s">
        <v>18</v>
      </c>
      <c r="O9" s="336" t="s">
        <v>19</v>
      </c>
      <c r="P9" s="337" t="s">
        <v>20</v>
      </c>
      <c r="Q9" s="338" t="s">
        <v>21</v>
      </c>
      <c r="R9" s="339" t="s">
        <v>22</v>
      </c>
      <c r="S9" s="337" t="s">
        <v>23</v>
      </c>
      <c r="T9" s="340" t="s">
        <v>24</v>
      </c>
      <c r="U9" s="339" t="s">
        <v>25</v>
      </c>
      <c r="V9" s="337" t="s">
        <v>57</v>
      </c>
      <c r="W9" s="340" t="s">
        <v>26</v>
      </c>
      <c r="X9" s="339" t="s">
        <v>27</v>
      </c>
      <c r="Y9" s="341" t="s">
        <v>28</v>
      </c>
      <c r="Z9" s="335" t="s">
        <v>18</v>
      </c>
      <c r="AA9" s="336" t="s">
        <v>19</v>
      </c>
      <c r="AB9" s="337" t="s">
        <v>20</v>
      </c>
      <c r="AC9" s="338" t="s">
        <v>21</v>
      </c>
      <c r="AD9" s="339" t="s">
        <v>22</v>
      </c>
      <c r="AE9" s="337" t="s">
        <v>23</v>
      </c>
      <c r="AF9" s="340" t="s">
        <v>24</v>
      </c>
      <c r="AG9" s="339" t="s">
        <v>25</v>
      </c>
      <c r="AH9" s="337" t="s">
        <v>57</v>
      </c>
      <c r="AI9" s="340" t="s">
        <v>26</v>
      </c>
      <c r="AJ9" s="339" t="s">
        <v>27</v>
      </c>
      <c r="AK9" s="341" t="s">
        <v>28</v>
      </c>
    </row>
    <row r="10" spans="1:37" s="3" customFormat="1" ht="15" hidden="1" customHeight="1">
      <c r="A10" s="54"/>
      <c r="B10" s="3">
        <v>1</v>
      </c>
      <c r="C10" s="35" t="str">
        <f>IF('invulblad opdrachtnemer'!C10="","",'invulblad opdrachtnemer'!C10)</f>
        <v/>
      </c>
      <c r="D10" s="47" t="str">
        <f>IF('invulblad opdrachtnemer'!D10="","",'invulblad opdrachtnemer'!D10)</f>
        <v/>
      </c>
      <c r="E10" s="53" t="str">
        <f>IF('invulblad opdrachtnemer'!E10="","",'invulblad opdrachtnemer'!E10)</f>
        <v/>
      </c>
      <c r="F10" s="53" t="str">
        <f>IF('invulblad opdrachtnemer'!F10="","",'invulblad opdrachtnemer'!F10)</f>
        <v/>
      </c>
      <c r="G10" s="248"/>
      <c r="H10" s="131"/>
      <c r="I10" s="131"/>
      <c r="J10" s="131"/>
      <c r="K10" s="235"/>
      <c r="L10" s="429">
        <f>'invulblad opdrachtnemer'!I10</f>
        <v>0</v>
      </c>
      <c r="M10" s="423">
        <f>SUM(N10:AK10)</f>
        <v>0</v>
      </c>
      <c r="N10" s="15"/>
      <c r="O10" s="16"/>
      <c r="P10" s="42"/>
      <c r="Q10" s="38"/>
      <c r="R10" s="17"/>
      <c r="S10" s="42"/>
      <c r="T10" s="40"/>
      <c r="U10" s="17"/>
      <c r="V10" s="42"/>
      <c r="W10" s="40"/>
      <c r="X10" s="17"/>
      <c r="Y10" s="18"/>
      <c r="Z10" s="15"/>
      <c r="AA10" s="16"/>
      <c r="AB10" s="42"/>
      <c r="AC10" s="38"/>
      <c r="AD10" s="17"/>
      <c r="AE10" s="42"/>
      <c r="AF10" s="40"/>
      <c r="AG10" s="17"/>
      <c r="AH10" s="42"/>
      <c r="AI10" s="40"/>
      <c r="AJ10" s="17"/>
      <c r="AK10" s="18"/>
    </row>
    <row r="11" spans="1:37" s="3" customFormat="1" ht="15" hidden="1" customHeight="1">
      <c r="A11" s="227"/>
      <c r="B11" s="3">
        <v>2</v>
      </c>
      <c r="C11" s="14" t="str">
        <f>IF('invulblad opdrachtnemer'!C11="","",'invulblad opdrachtnemer'!C11)</f>
        <v/>
      </c>
      <c r="D11" s="48" t="str">
        <f>IF('invulblad opdrachtnemer'!D11="","",'invulblad opdrachtnemer'!D11)</f>
        <v/>
      </c>
      <c r="E11" s="125" t="str">
        <f>IF('invulblad opdrachtnemer'!E11="","",'invulblad opdrachtnemer'!E11)</f>
        <v/>
      </c>
      <c r="F11" s="125" t="str">
        <f>IF('invulblad opdrachtnemer'!F11="","",'invulblad opdrachtnemer'!F11)</f>
        <v/>
      </c>
      <c r="G11" s="249"/>
      <c r="H11" s="132"/>
      <c r="I11" s="132"/>
      <c r="J11" s="132"/>
      <c r="K11" s="236"/>
      <c r="L11" s="430">
        <f>'invulblad opdrachtnemer'!I11</f>
        <v>0</v>
      </c>
      <c r="M11" s="425">
        <f t="shared" ref="M11:M29" si="0">SUM(N11:AK11)</f>
        <v>0</v>
      </c>
      <c r="N11" s="19"/>
      <c r="O11" s="20"/>
      <c r="P11" s="43"/>
      <c r="Q11" s="39"/>
      <c r="R11" s="21"/>
      <c r="S11" s="43"/>
      <c r="T11" s="41"/>
      <c r="U11" s="21"/>
      <c r="V11" s="43"/>
      <c r="W11" s="41"/>
      <c r="X11" s="21"/>
      <c r="Y11" s="22"/>
      <c r="Z11" s="19"/>
      <c r="AA11" s="20"/>
      <c r="AB11" s="43"/>
      <c r="AC11" s="39"/>
      <c r="AD11" s="21"/>
      <c r="AE11" s="43"/>
      <c r="AF11" s="41"/>
      <c r="AG11" s="21"/>
      <c r="AH11" s="43"/>
      <c r="AI11" s="41"/>
      <c r="AJ11" s="21"/>
      <c r="AK11" s="22"/>
    </row>
    <row r="12" spans="1:37" s="3" customFormat="1" ht="15" hidden="1" customHeight="1">
      <c r="A12" s="227"/>
      <c r="B12" s="3">
        <v>3</v>
      </c>
      <c r="C12" s="14" t="str">
        <f>IF('invulblad opdrachtnemer'!C12="","",'invulblad opdrachtnemer'!C12)</f>
        <v/>
      </c>
      <c r="D12" s="48" t="str">
        <f>IF('invulblad opdrachtnemer'!D12="","",'invulblad opdrachtnemer'!D12)</f>
        <v/>
      </c>
      <c r="E12" s="125" t="str">
        <f>IF('invulblad opdrachtnemer'!E12="","",'invulblad opdrachtnemer'!E12)</f>
        <v/>
      </c>
      <c r="F12" s="125" t="str">
        <f>IF('invulblad opdrachtnemer'!F12="","",'invulblad opdrachtnemer'!F12)</f>
        <v/>
      </c>
      <c r="G12" s="249"/>
      <c r="H12" s="132"/>
      <c r="I12" s="132"/>
      <c r="J12" s="132"/>
      <c r="K12" s="236"/>
      <c r="L12" s="430">
        <f>'invulblad opdrachtnemer'!I12</f>
        <v>0</v>
      </c>
      <c r="M12" s="425">
        <f t="shared" si="0"/>
        <v>0</v>
      </c>
      <c r="N12" s="19"/>
      <c r="O12" s="20"/>
      <c r="P12" s="43"/>
      <c r="Q12" s="39"/>
      <c r="R12" s="21"/>
      <c r="S12" s="43"/>
      <c r="T12" s="41"/>
      <c r="U12" s="21"/>
      <c r="V12" s="43"/>
      <c r="W12" s="41"/>
      <c r="X12" s="21"/>
      <c r="Y12" s="22"/>
      <c r="Z12" s="19"/>
      <c r="AA12" s="20"/>
      <c r="AB12" s="43"/>
      <c r="AC12" s="39"/>
      <c r="AD12" s="21"/>
      <c r="AE12" s="43"/>
      <c r="AF12" s="41"/>
      <c r="AG12" s="21"/>
      <c r="AH12" s="43"/>
      <c r="AI12" s="41"/>
      <c r="AJ12" s="21"/>
      <c r="AK12" s="22"/>
    </row>
    <row r="13" spans="1:37" s="3" customFormat="1" ht="15" hidden="1" customHeight="1">
      <c r="A13" s="227"/>
      <c r="B13" s="3">
        <v>4</v>
      </c>
      <c r="C13" s="14" t="str">
        <f>IF('invulblad opdrachtnemer'!C13="","",'invulblad opdrachtnemer'!C13)</f>
        <v/>
      </c>
      <c r="D13" s="48" t="str">
        <f>IF('invulblad opdrachtnemer'!D13="","",'invulblad opdrachtnemer'!D13)</f>
        <v/>
      </c>
      <c r="E13" s="125" t="str">
        <f>IF('invulblad opdrachtnemer'!E13="","",'invulblad opdrachtnemer'!E13)</f>
        <v/>
      </c>
      <c r="F13" s="125" t="str">
        <f>IF('invulblad opdrachtnemer'!F13="","",'invulblad opdrachtnemer'!F13)</f>
        <v/>
      </c>
      <c r="G13" s="249"/>
      <c r="H13" s="132"/>
      <c r="I13" s="132"/>
      <c r="J13" s="132"/>
      <c r="K13" s="236"/>
      <c r="L13" s="430">
        <f>'invulblad opdrachtnemer'!I13</f>
        <v>0</v>
      </c>
      <c r="M13" s="425">
        <f t="shared" si="0"/>
        <v>0</v>
      </c>
      <c r="N13" s="19"/>
      <c r="O13" s="20"/>
      <c r="P13" s="43"/>
      <c r="Q13" s="39"/>
      <c r="R13" s="21"/>
      <c r="S13" s="43"/>
      <c r="T13" s="41"/>
      <c r="U13" s="21"/>
      <c r="V13" s="43"/>
      <c r="W13" s="41"/>
      <c r="X13" s="21"/>
      <c r="Y13" s="22"/>
      <c r="Z13" s="19"/>
      <c r="AA13" s="20"/>
      <c r="AB13" s="43"/>
      <c r="AC13" s="39"/>
      <c r="AD13" s="21"/>
      <c r="AE13" s="43"/>
      <c r="AF13" s="41"/>
      <c r="AG13" s="21"/>
      <c r="AH13" s="43"/>
      <c r="AI13" s="41"/>
      <c r="AJ13" s="21"/>
      <c r="AK13" s="22"/>
    </row>
    <row r="14" spans="1:37" s="3" customFormat="1" ht="15" hidden="1" customHeight="1">
      <c r="A14" s="227"/>
      <c r="B14" s="3">
        <v>5</v>
      </c>
      <c r="C14" s="14" t="str">
        <f>IF('invulblad opdrachtnemer'!C14="","",'invulblad opdrachtnemer'!C14)</f>
        <v/>
      </c>
      <c r="D14" s="48" t="str">
        <f>IF('invulblad opdrachtnemer'!D14="","",'invulblad opdrachtnemer'!D14)</f>
        <v/>
      </c>
      <c r="E14" s="48" t="str">
        <f>IF('invulblad opdrachtnemer'!E14="","",'invulblad opdrachtnemer'!E14)</f>
        <v/>
      </c>
      <c r="F14" s="125" t="str">
        <f>IF('invulblad opdrachtnemer'!F14="","",'invulblad opdrachtnemer'!F14)</f>
        <v/>
      </c>
      <c r="G14" s="249"/>
      <c r="H14" s="132"/>
      <c r="I14" s="132"/>
      <c r="J14" s="132"/>
      <c r="K14" s="236"/>
      <c r="L14" s="430">
        <f>'invulblad opdrachtnemer'!I14</f>
        <v>0</v>
      </c>
      <c r="M14" s="425">
        <f t="shared" si="0"/>
        <v>0</v>
      </c>
      <c r="N14" s="19"/>
      <c r="O14" s="20"/>
      <c r="P14" s="43"/>
      <c r="Q14" s="39"/>
      <c r="R14" s="21"/>
      <c r="S14" s="43"/>
      <c r="T14" s="41"/>
      <c r="U14" s="21"/>
      <c r="V14" s="43"/>
      <c r="W14" s="41"/>
      <c r="X14" s="21"/>
      <c r="Y14" s="22"/>
      <c r="Z14" s="19"/>
      <c r="AA14" s="20"/>
      <c r="AB14" s="43"/>
      <c r="AC14" s="39"/>
      <c r="AD14" s="21"/>
      <c r="AE14" s="43"/>
      <c r="AF14" s="41"/>
      <c r="AG14" s="21"/>
      <c r="AH14" s="43"/>
      <c r="AI14" s="41"/>
      <c r="AJ14" s="21"/>
      <c r="AK14" s="22"/>
    </row>
    <row r="15" spans="1:37" s="3" customFormat="1" ht="15" hidden="1" customHeight="1">
      <c r="A15" s="54"/>
      <c r="B15" s="3">
        <v>6</v>
      </c>
      <c r="C15" s="14" t="str">
        <f>IF('invulblad opdrachtnemer'!C15="","",'invulblad opdrachtnemer'!C15)</f>
        <v/>
      </c>
      <c r="D15" s="48" t="str">
        <f>IF('invulblad opdrachtnemer'!D15="","",'invulblad opdrachtnemer'!D15)</f>
        <v/>
      </c>
      <c r="E15" s="48" t="str">
        <f>IF('invulblad opdrachtnemer'!E15="","",'invulblad opdrachtnemer'!E15)</f>
        <v/>
      </c>
      <c r="F15" s="125" t="str">
        <f>IF('invulblad opdrachtnemer'!F15="","",'invulblad opdrachtnemer'!F15)</f>
        <v/>
      </c>
      <c r="G15" s="249"/>
      <c r="H15" s="132"/>
      <c r="I15" s="132"/>
      <c r="J15" s="132"/>
      <c r="K15" s="236"/>
      <c r="L15" s="430">
        <f>'invulblad opdrachtnemer'!I15</f>
        <v>0</v>
      </c>
      <c r="M15" s="425">
        <f t="shared" si="0"/>
        <v>0</v>
      </c>
      <c r="N15" s="19"/>
      <c r="O15" s="20"/>
      <c r="P15" s="43"/>
      <c r="Q15" s="39"/>
      <c r="R15" s="21"/>
      <c r="S15" s="43"/>
      <c r="T15" s="41"/>
      <c r="U15" s="21"/>
      <c r="V15" s="43"/>
      <c r="W15" s="41"/>
      <c r="X15" s="21"/>
      <c r="Y15" s="22"/>
      <c r="Z15" s="19"/>
      <c r="AA15" s="20"/>
      <c r="AB15" s="43"/>
      <c r="AC15" s="39"/>
      <c r="AD15" s="21"/>
      <c r="AE15" s="43"/>
      <c r="AF15" s="41"/>
      <c r="AG15" s="21"/>
      <c r="AH15" s="43"/>
      <c r="AI15" s="41"/>
      <c r="AJ15" s="21"/>
      <c r="AK15" s="22"/>
    </row>
    <row r="16" spans="1:37" s="3" customFormat="1" ht="15" hidden="1" customHeight="1">
      <c r="A16" s="227"/>
      <c r="B16" s="3">
        <v>7</v>
      </c>
      <c r="C16" s="14" t="str">
        <f>IF('invulblad opdrachtnemer'!C16="","",'invulblad opdrachtnemer'!C16)</f>
        <v/>
      </c>
      <c r="D16" s="48" t="str">
        <f>IF('invulblad opdrachtnemer'!D16="","",'invulblad opdrachtnemer'!D16)</f>
        <v/>
      </c>
      <c r="E16" s="48" t="str">
        <f>IF('invulblad opdrachtnemer'!E16="","",'invulblad opdrachtnemer'!E16)</f>
        <v/>
      </c>
      <c r="F16" s="125" t="str">
        <f>IF('invulblad opdrachtnemer'!F16="","",'invulblad opdrachtnemer'!F16)</f>
        <v/>
      </c>
      <c r="G16" s="249"/>
      <c r="H16" s="132"/>
      <c r="I16" s="132"/>
      <c r="J16" s="132"/>
      <c r="K16" s="236"/>
      <c r="L16" s="430">
        <f>'invulblad opdrachtnemer'!I16</f>
        <v>0</v>
      </c>
      <c r="M16" s="425">
        <f t="shared" si="0"/>
        <v>0</v>
      </c>
      <c r="N16" s="19"/>
      <c r="O16" s="20"/>
      <c r="P16" s="43"/>
      <c r="Q16" s="39"/>
      <c r="R16" s="21"/>
      <c r="S16" s="43"/>
      <c r="T16" s="41"/>
      <c r="U16" s="21"/>
      <c r="V16" s="43"/>
      <c r="W16" s="41"/>
      <c r="X16" s="21"/>
      <c r="Y16" s="22"/>
      <c r="Z16" s="19"/>
      <c r="AA16" s="20"/>
      <c r="AB16" s="43"/>
      <c r="AC16" s="39"/>
      <c r="AD16" s="21"/>
      <c r="AE16" s="43"/>
      <c r="AF16" s="41"/>
      <c r="AG16" s="21"/>
      <c r="AH16" s="43"/>
      <c r="AI16" s="41"/>
      <c r="AJ16" s="21"/>
      <c r="AK16" s="22"/>
    </row>
    <row r="17" spans="1:37" s="3" customFormat="1" ht="15" hidden="1" customHeight="1">
      <c r="A17" s="227"/>
      <c r="B17" s="3">
        <v>8</v>
      </c>
      <c r="C17" s="14" t="str">
        <f>IF('invulblad opdrachtnemer'!C17="","",'invulblad opdrachtnemer'!C17)</f>
        <v/>
      </c>
      <c r="D17" s="48" t="str">
        <f>IF('invulblad opdrachtnemer'!D17="","",'invulblad opdrachtnemer'!D17)</f>
        <v/>
      </c>
      <c r="E17" s="48" t="str">
        <f>IF('invulblad opdrachtnemer'!E17="","",'invulblad opdrachtnemer'!E17)</f>
        <v/>
      </c>
      <c r="F17" s="125" t="str">
        <f>IF('invulblad opdrachtnemer'!F17="","",'invulblad opdrachtnemer'!F17)</f>
        <v/>
      </c>
      <c r="G17" s="249"/>
      <c r="H17" s="132"/>
      <c r="I17" s="132"/>
      <c r="J17" s="132"/>
      <c r="K17" s="236"/>
      <c r="L17" s="430">
        <f>'invulblad opdrachtnemer'!I17</f>
        <v>0</v>
      </c>
      <c r="M17" s="425">
        <f t="shared" si="0"/>
        <v>0</v>
      </c>
      <c r="N17" s="19"/>
      <c r="O17" s="20"/>
      <c r="P17" s="43"/>
      <c r="Q17" s="39"/>
      <c r="R17" s="21"/>
      <c r="S17" s="43"/>
      <c r="T17" s="41"/>
      <c r="U17" s="21"/>
      <c r="V17" s="43"/>
      <c r="W17" s="41"/>
      <c r="X17" s="21"/>
      <c r="Y17" s="22"/>
      <c r="Z17" s="19"/>
      <c r="AA17" s="20"/>
      <c r="AB17" s="43"/>
      <c r="AC17" s="39"/>
      <c r="AD17" s="21"/>
      <c r="AE17" s="43"/>
      <c r="AF17" s="41"/>
      <c r="AG17" s="21"/>
      <c r="AH17" s="43"/>
      <c r="AI17" s="41"/>
      <c r="AJ17" s="21"/>
      <c r="AK17" s="22"/>
    </row>
    <row r="18" spans="1:37" s="10" customFormat="1" ht="15" hidden="1" customHeight="1">
      <c r="A18" s="227"/>
      <c r="B18" s="3">
        <v>9</v>
      </c>
      <c r="C18" s="14" t="str">
        <f>IF('invulblad opdrachtnemer'!C18="","",'invulblad opdrachtnemer'!C18)</f>
        <v/>
      </c>
      <c r="D18" s="48" t="str">
        <f>IF('invulblad opdrachtnemer'!D18="","",'invulblad opdrachtnemer'!D18)</f>
        <v/>
      </c>
      <c r="E18" s="48" t="str">
        <f>IF('invulblad opdrachtnemer'!E18="","",'invulblad opdrachtnemer'!E18)</f>
        <v/>
      </c>
      <c r="F18" s="125" t="str">
        <f>IF('invulblad opdrachtnemer'!F18="","",'invulblad opdrachtnemer'!F18)</f>
        <v/>
      </c>
      <c r="G18" s="249"/>
      <c r="H18" s="132"/>
      <c r="I18" s="132"/>
      <c r="J18" s="132"/>
      <c r="K18" s="236"/>
      <c r="L18" s="430">
        <f>'invulblad opdrachtnemer'!I18</f>
        <v>0</v>
      </c>
      <c r="M18" s="425">
        <f t="shared" si="0"/>
        <v>0</v>
      </c>
      <c r="N18" s="19"/>
      <c r="O18" s="20"/>
      <c r="P18" s="43"/>
      <c r="Q18" s="39"/>
      <c r="R18" s="21"/>
      <c r="S18" s="43"/>
      <c r="T18" s="41"/>
      <c r="U18" s="21"/>
      <c r="V18" s="43"/>
      <c r="W18" s="41"/>
      <c r="X18" s="21"/>
      <c r="Y18" s="22"/>
      <c r="Z18" s="19"/>
      <c r="AA18" s="20"/>
      <c r="AB18" s="43"/>
      <c r="AC18" s="39"/>
      <c r="AD18" s="21"/>
      <c r="AE18" s="43"/>
      <c r="AF18" s="41"/>
      <c r="AG18" s="21"/>
      <c r="AH18" s="43"/>
      <c r="AI18" s="41"/>
      <c r="AJ18" s="21"/>
      <c r="AK18" s="22"/>
    </row>
    <row r="19" spans="1:37" s="10" customFormat="1" ht="15" hidden="1" customHeight="1">
      <c r="A19" s="227"/>
      <c r="B19" s="3">
        <v>10</v>
      </c>
      <c r="C19" s="14" t="str">
        <f>IF('invulblad opdrachtnemer'!C19="","",'invulblad opdrachtnemer'!C19)</f>
        <v/>
      </c>
      <c r="D19" s="48" t="str">
        <f>IF('invulblad opdrachtnemer'!D19="","",'invulblad opdrachtnemer'!D19)</f>
        <v/>
      </c>
      <c r="E19" s="48" t="str">
        <f>IF('invulblad opdrachtnemer'!E19="","",'invulblad opdrachtnemer'!E19)</f>
        <v/>
      </c>
      <c r="F19" s="125" t="str">
        <f>IF('invulblad opdrachtnemer'!F19="","",'invulblad opdrachtnemer'!F19)</f>
        <v/>
      </c>
      <c r="G19" s="249"/>
      <c r="H19" s="132"/>
      <c r="I19" s="132"/>
      <c r="J19" s="132"/>
      <c r="K19" s="236"/>
      <c r="L19" s="430">
        <f>'invulblad opdrachtnemer'!I19</f>
        <v>0</v>
      </c>
      <c r="M19" s="425">
        <f t="shared" si="0"/>
        <v>0</v>
      </c>
      <c r="N19" s="19"/>
      <c r="O19" s="20"/>
      <c r="P19" s="43"/>
      <c r="Q19" s="39"/>
      <c r="R19" s="21"/>
      <c r="S19" s="43"/>
      <c r="T19" s="41"/>
      <c r="U19" s="21"/>
      <c r="V19" s="43"/>
      <c r="W19" s="41"/>
      <c r="X19" s="21"/>
      <c r="Y19" s="22"/>
      <c r="Z19" s="19"/>
      <c r="AA19" s="20"/>
      <c r="AB19" s="43"/>
      <c r="AC19" s="39"/>
      <c r="AD19" s="21"/>
      <c r="AE19" s="43"/>
      <c r="AF19" s="41"/>
      <c r="AG19" s="21"/>
      <c r="AH19" s="43"/>
      <c r="AI19" s="41"/>
      <c r="AJ19" s="21"/>
      <c r="AK19" s="22"/>
    </row>
    <row r="20" spans="1:37" s="10" customFormat="1" ht="15" hidden="1" customHeight="1">
      <c r="A20" s="54"/>
      <c r="B20" s="3">
        <v>11</v>
      </c>
      <c r="C20" s="14" t="str">
        <f>IF('invulblad opdrachtnemer'!C20="","",'invulblad opdrachtnemer'!C20)</f>
        <v/>
      </c>
      <c r="D20" s="48" t="str">
        <f>IF('invulblad opdrachtnemer'!D20="","",'invulblad opdrachtnemer'!D20)</f>
        <v/>
      </c>
      <c r="E20" s="48" t="str">
        <f>IF('invulblad opdrachtnemer'!E20="","",'invulblad opdrachtnemer'!E20)</f>
        <v/>
      </c>
      <c r="F20" s="125" t="str">
        <f>IF('invulblad opdrachtnemer'!F20="","",'invulblad opdrachtnemer'!F20)</f>
        <v/>
      </c>
      <c r="G20" s="249"/>
      <c r="H20" s="132"/>
      <c r="I20" s="132"/>
      <c r="J20" s="132"/>
      <c r="K20" s="236"/>
      <c r="L20" s="430">
        <f>'invulblad opdrachtnemer'!I20</f>
        <v>0</v>
      </c>
      <c r="M20" s="425">
        <f t="shared" si="0"/>
        <v>0</v>
      </c>
      <c r="N20" s="19"/>
      <c r="O20" s="20"/>
      <c r="P20" s="43"/>
      <c r="Q20" s="39"/>
      <c r="R20" s="21"/>
      <c r="S20" s="43"/>
      <c r="T20" s="41"/>
      <c r="U20" s="21"/>
      <c r="V20" s="43"/>
      <c r="W20" s="41"/>
      <c r="X20" s="21"/>
      <c r="Y20" s="22"/>
      <c r="Z20" s="19"/>
      <c r="AA20" s="20"/>
      <c r="AB20" s="43"/>
      <c r="AC20" s="39"/>
      <c r="AD20" s="21"/>
      <c r="AE20" s="43"/>
      <c r="AF20" s="41"/>
      <c r="AG20" s="21"/>
      <c r="AH20" s="43"/>
      <c r="AI20" s="41"/>
      <c r="AJ20" s="21"/>
      <c r="AK20" s="22"/>
    </row>
    <row r="21" spans="1:37" s="10" customFormat="1" ht="15" hidden="1" customHeight="1">
      <c r="A21" s="227"/>
      <c r="B21" s="3">
        <v>12</v>
      </c>
      <c r="C21" s="14" t="str">
        <f>IF('invulblad opdrachtnemer'!C21="","",'invulblad opdrachtnemer'!C21)</f>
        <v/>
      </c>
      <c r="D21" s="48" t="str">
        <f>IF('invulblad opdrachtnemer'!D21="","",'invulblad opdrachtnemer'!D21)</f>
        <v/>
      </c>
      <c r="E21" s="48" t="str">
        <f>IF('invulblad opdrachtnemer'!E21="","",'invulblad opdrachtnemer'!E21)</f>
        <v/>
      </c>
      <c r="F21" s="125" t="str">
        <f>IF('invulblad opdrachtnemer'!F21="","",'invulblad opdrachtnemer'!F21)</f>
        <v/>
      </c>
      <c r="G21" s="249"/>
      <c r="H21" s="132"/>
      <c r="I21" s="132"/>
      <c r="J21" s="132"/>
      <c r="K21" s="236"/>
      <c r="L21" s="430">
        <f>'invulblad opdrachtnemer'!I21</f>
        <v>0</v>
      </c>
      <c r="M21" s="425">
        <f t="shared" si="0"/>
        <v>0</v>
      </c>
      <c r="N21" s="19"/>
      <c r="O21" s="20"/>
      <c r="P21" s="43"/>
      <c r="Q21" s="39"/>
      <c r="R21" s="21"/>
      <c r="S21" s="43"/>
      <c r="T21" s="41"/>
      <c r="U21" s="21"/>
      <c r="V21" s="43"/>
      <c r="W21" s="41"/>
      <c r="X21" s="21"/>
      <c r="Y21" s="22"/>
      <c r="Z21" s="19"/>
      <c r="AA21" s="20"/>
      <c r="AB21" s="43"/>
      <c r="AC21" s="39"/>
      <c r="AD21" s="21"/>
      <c r="AE21" s="43"/>
      <c r="AF21" s="41"/>
      <c r="AG21" s="21"/>
      <c r="AH21" s="43"/>
      <c r="AI21" s="41"/>
      <c r="AJ21" s="21"/>
      <c r="AK21" s="22"/>
    </row>
    <row r="22" spans="1:37" s="10" customFormat="1" ht="15" hidden="1" customHeight="1">
      <c r="A22" s="227"/>
      <c r="B22" s="3">
        <v>13</v>
      </c>
      <c r="C22" s="14" t="str">
        <f>IF('invulblad opdrachtnemer'!C22="","",'invulblad opdrachtnemer'!C22)</f>
        <v/>
      </c>
      <c r="D22" s="48" t="str">
        <f>IF('invulblad opdrachtnemer'!D22="","",'invulblad opdrachtnemer'!D22)</f>
        <v/>
      </c>
      <c r="E22" s="48" t="str">
        <f>IF('invulblad opdrachtnemer'!E22="","",'invulblad opdrachtnemer'!E22)</f>
        <v/>
      </c>
      <c r="F22" s="125" t="str">
        <f>IF('invulblad opdrachtnemer'!F22="","",'invulblad opdrachtnemer'!F22)</f>
        <v/>
      </c>
      <c r="G22" s="249"/>
      <c r="H22" s="132"/>
      <c r="I22" s="132"/>
      <c r="J22" s="132"/>
      <c r="K22" s="236"/>
      <c r="L22" s="430">
        <f>'invulblad opdrachtnemer'!I22</f>
        <v>0</v>
      </c>
      <c r="M22" s="425">
        <f t="shared" si="0"/>
        <v>0</v>
      </c>
      <c r="N22" s="19"/>
      <c r="O22" s="20"/>
      <c r="P22" s="43"/>
      <c r="Q22" s="39"/>
      <c r="R22" s="21"/>
      <c r="S22" s="43"/>
      <c r="T22" s="41"/>
      <c r="U22" s="21"/>
      <c r="V22" s="43"/>
      <c r="W22" s="41"/>
      <c r="X22" s="21"/>
      <c r="Y22" s="22"/>
      <c r="Z22" s="19"/>
      <c r="AA22" s="20"/>
      <c r="AB22" s="43"/>
      <c r="AC22" s="39"/>
      <c r="AD22" s="21"/>
      <c r="AE22" s="43"/>
      <c r="AF22" s="41"/>
      <c r="AG22" s="21"/>
      <c r="AH22" s="43"/>
      <c r="AI22" s="41"/>
      <c r="AJ22" s="21"/>
      <c r="AK22" s="22"/>
    </row>
    <row r="23" spans="1:37" s="10" customFormat="1" ht="15" hidden="1" customHeight="1">
      <c r="A23" s="227"/>
      <c r="B23" s="3">
        <v>14</v>
      </c>
      <c r="C23" s="14" t="str">
        <f>IF('invulblad opdrachtnemer'!C23="","",'invulblad opdrachtnemer'!C23)</f>
        <v/>
      </c>
      <c r="D23" s="48" t="str">
        <f>IF('invulblad opdrachtnemer'!D23="","",'invulblad opdrachtnemer'!D23)</f>
        <v/>
      </c>
      <c r="E23" s="48" t="str">
        <f>IF('invulblad opdrachtnemer'!E23="","",'invulblad opdrachtnemer'!E23)</f>
        <v/>
      </c>
      <c r="F23" s="125" t="str">
        <f>IF('invulblad opdrachtnemer'!F23="","",'invulblad opdrachtnemer'!F23)</f>
        <v/>
      </c>
      <c r="G23" s="249"/>
      <c r="H23" s="132"/>
      <c r="I23" s="132"/>
      <c r="J23" s="132"/>
      <c r="K23" s="236"/>
      <c r="L23" s="430">
        <f>'invulblad opdrachtnemer'!I23</f>
        <v>0</v>
      </c>
      <c r="M23" s="425">
        <f t="shared" si="0"/>
        <v>0</v>
      </c>
      <c r="N23" s="19"/>
      <c r="O23" s="20"/>
      <c r="P23" s="43"/>
      <c r="Q23" s="39"/>
      <c r="R23" s="21"/>
      <c r="S23" s="43"/>
      <c r="T23" s="41"/>
      <c r="U23" s="21"/>
      <c r="V23" s="43"/>
      <c r="W23" s="41"/>
      <c r="X23" s="21"/>
      <c r="Y23" s="22"/>
      <c r="Z23" s="19"/>
      <c r="AA23" s="20"/>
      <c r="AB23" s="43"/>
      <c r="AC23" s="39"/>
      <c r="AD23" s="21"/>
      <c r="AE23" s="43"/>
      <c r="AF23" s="41"/>
      <c r="AG23" s="21"/>
      <c r="AH23" s="43"/>
      <c r="AI23" s="41"/>
      <c r="AJ23" s="21"/>
      <c r="AK23" s="22"/>
    </row>
    <row r="24" spans="1:37" s="10" customFormat="1" ht="15" hidden="1" customHeight="1">
      <c r="A24" s="227"/>
      <c r="B24" s="3">
        <v>15</v>
      </c>
      <c r="C24" s="14" t="str">
        <f>IF('invulblad opdrachtnemer'!C24="","",'invulblad opdrachtnemer'!C24)</f>
        <v/>
      </c>
      <c r="D24" s="48" t="str">
        <f>IF('invulblad opdrachtnemer'!D24="","",'invulblad opdrachtnemer'!D24)</f>
        <v/>
      </c>
      <c r="E24" s="48" t="str">
        <f>IF('invulblad opdrachtnemer'!E24="","",'invulblad opdrachtnemer'!E24)</f>
        <v/>
      </c>
      <c r="F24" s="125" t="str">
        <f>IF('invulblad opdrachtnemer'!F24="","",'invulblad opdrachtnemer'!F24)</f>
        <v/>
      </c>
      <c r="G24" s="249"/>
      <c r="H24" s="132"/>
      <c r="I24" s="132"/>
      <c r="J24" s="132"/>
      <c r="K24" s="236"/>
      <c r="L24" s="430">
        <f>'invulblad opdrachtnemer'!I24</f>
        <v>0</v>
      </c>
      <c r="M24" s="425">
        <f t="shared" si="0"/>
        <v>0</v>
      </c>
      <c r="N24" s="19"/>
      <c r="O24" s="20"/>
      <c r="P24" s="43"/>
      <c r="Q24" s="39"/>
      <c r="R24" s="21"/>
      <c r="S24" s="43"/>
      <c r="T24" s="41"/>
      <c r="U24" s="21"/>
      <c r="V24" s="43"/>
      <c r="W24" s="41"/>
      <c r="X24" s="21"/>
      <c r="Y24" s="22"/>
      <c r="Z24" s="19"/>
      <c r="AA24" s="20"/>
      <c r="AB24" s="43"/>
      <c r="AC24" s="39"/>
      <c r="AD24" s="21"/>
      <c r="AE24" s="43"/>
      <c r="AF24" s="41"/>
      <c r="AG24" s="21"/>
      <c r="AH24" s="43"/>
      <c r="AI24" s="41"/>
      <c r="AJ24" s="21"/>
      <c r="AK24" s="22"/>
    </row>
    <row r="25" spans="1:37" s="10" customFormat="1" ht="15" hidden="1" customHeight="1">
      <c r="A25" s="54"/>
      <c r="B25" s="3">
        <v>16</v>
      </c>
      <c r="C25" s="14" t="str">
        <f>IF('invulblad opdrachtnemer'!C25="","",'invulblad opdrachtnemer'!C25)</f>
        <v/>
      </c>
      <c r="D25" s="48" t="str">
        <f>IF('invulblad opdrachtnemer'!D25="","",'invulblad opdrachtnemer'!D25)</f>
        <v/>
      </c>
      <c r="E25" s="48" t="str">
        <f>IF('invulblad opdrachtnemer'!E25="","",'invulblad opdrachtnemer'!E25)</f>
        <v/>
      </c>
      <c r="F25" s="125" t="str">
        <f>IF('invulblad opdrachtnemer'!F25="","",'invulblad opdrachtnemer'!F25)</f>
        <v/>
      </c>
      <c r="G25" s="249"/>
      <c r="H25" s="132"/>
      <c r="I25" s="132"/>
      <c r="J25" s="132"/>
      <c r="K25" s="236"/>
      <c r="L25" s="430">
        <f>'invulblad opdrachtnemer'!I25</f>
        <v>0</v>
      </c>
      <c r="M25" s="425">
        <f t="shared" si="0"/>
        <v>0</v>
      </c>
      <c r="N25" s="19"/>
      <c r="O25" s="20"/>
      <c r="P25" s="43"/>
      <c r="Q25" s="39"/>
      <c r="R25" s="21"/>
      <c r="S25" s="43"/>
      <c r="T25" s="41"/>
      <c r="U25" s="21"/>
      <c r="V25" s="43"/>
      <c r="W25" s="41"/>
      <c r="X25" s="21"/>
      <c r="Y25" s="22"/>
      <c r="Z25" s="19"/>
      <c r="AA25" s="20"/>
      <c r="AB25" s="43"/>
      <c r="AC25" s="39"/>
      <c r="AD25" s="21"/>
      <c r="AE25" s="43"/>
      <c r="AF25" s="41"/>
      <c r="AG25" s="21"/>
      <c r="AH25" s="43"/>
      <c r="AI25" s="41"/>
      <c r="AJ25" s="21"/>
      <c r="AK25" s="22"/>
    </row>
    <row r="26" spans="1:37" s="10" customFormat="1" ht="15" hidden="1" customHeight="1">
      <c r="A26" s="227"/>
      <c r="B26" s="3">
        <v>17</v>
      </c>
      <c r="C26" s="14" t="str">
        <f>IF('invulblad opdrachtnemer'!C26="","",'invulblad opdrachtnemer'!C26)</f>
        <v/>
      </c>
      <c r="D26" s="48" t="str">
        <f>IF('invulblad opdrachtnemer'!D26="","",'invulblad opdrachtnemer'!D26)</f>
        <v/>
      </c>
      <c r="E26" s="48" t="str">
        <f>IF('invulblad opdrachtnemer'!E26="","",'invulblad opdrachtnemer'!E26)</f>
        <v/>
      </c>
      <c r="F26" s="125" t="str">
        <f>IF('invulblad opdrachtnemer'!F26="","",'invulblad opdrachtnemer'!F26)</f>
        <v/>
      </c>
      <c r="G26" s="249"/>
      <c r="H26" s="132"/>
      <c r="I26" s="132"/>
      <c r="J26" s="132"/>
      <c r="K26" s="236"/>
      <c r="L26" s="430">
        <f>'invulblad opdrachtnemer'!I26</f>
        <v>0</v>
      </c>
      <c r="M26" s="425">
        <f t="shared" si="0"/>
        <v>0</v>
      </c>
      <c r="N26" s="19"/>
      <c r="O26" s="20"/>
      <c r="P26" s="43"/>
      <c r="Q26" s="39"/>
      <c r="R26" s="21"/>
      <c r="S26" s="43"/>
      <c r="T26" s="41"/>
      <c r="U26" s="21"/>
      <c r="V26" s="43"/>
      <c r="W26" s="41"/>
      <c r="X26" s="21"/>
      <c r="Y26" s="22"/>
      <c r="Z26" s="19"/>
      <c r="AA26" s="20"/>
      <c r="AB26" s="43"/>
      <c r="AC26" s="39"/>
      <c r="AD26" s="21"/>
      <c r="AE26" s="43"/>
      <c r="AF26" s="41"/>
      <c r="AG26" s="21"/>
      <c r="AH26" s="43"/>
      <c r="AI26" s="41"/>
      <c r="AJ26" s="21"/>
      <c r="AK26" s="22"/>
    </row>
    <row r="27" spans="1:37" s="10" customFormat="1" ht="15" hidden="1" customHeight="1">
      <c r="A27" s="227"/>
      <c r="B27" s="3">
        <v>18</v>
      </c>
      <c r="C27" s="14" t="str">
        <f>IF('invulblad opdrachtnemer'!C27="","",'invulblad opdrachtnemer'!C27)</f>
        <v/>
      </c>
      <c r="D27" s="48" t="str">
        <f>IF('invulblad opdrachtnemer'!D27="","",'invulblad opdrachtnemer'!D27)</f>
        <v/>
      </c>
      <c r="E27" s="48" t="str">
        <f>IF('invulblad opdrachtnemer'!E27="","",'invulblad opdrachtnemer'!E27)</f>
        <v/>
      </c>
      <c r="F27" s="125" t="str">
        <f>IF('invulblad opdrachtnemer'!F27="","",'invulblad opdrachtnemer'!F27)</f>
        <v/>
      </c>
      <c r="G27" s="249"/>
      <c r="H27" s="132"/>
      <c r="I27" s="132"/>
      <c r="J27" s="132"/>
      <c r="K27" s="236"/>
      <c r="L27" s="430">
        <f>'invulblad opdrachtnemer'!I27</f>
        <v>0</v>
      </c>
      <c r="M27" s="425">
        <f t="shared" si="0"/>
        <v>0</v>
      </c>
      <c r="N27" s="19"/>
      <c r="O27" s="20"/>
      <c r="P27" s="43"/>
      <c r="Q27" s="39"/>
      <c r="R27" s="21"/>
      <c r="S27" s="43"/>
      <c r="T27" s="41"/>
      <c r="U27" s="21"/>
      <c r="V27" s="43"/>
      <c r="W27" s="41"/>
      <c r="X27" s="21"/>
      <c r="Y27" s="22"/>
      <c r="Z27" s="19"/>
      <c r="AA27" s="20"/>
      <c r="AB27" s="43"/>
      <c r="AC27" s="39"/>
      <c r="AD27" s="21"/>
      <c r="AE27" s="43"/>
      <c r="AF27" s="41"/>
      <c r="AG27" s="21"/>
      <c r="AH27" s="43"/>
      <c r="AI27" s="41"/>
      <c r="AJ27" s="21"/>
      <c r="AK27" s="22"/>
    </row>
    <row r="28" spans="1:37" s="10" customFormat="1" ht="15" hidden="1" customHeight="1">
      <c r="A28" s="227"/>
      <c r="B28" s="3">
        <v>19</v>
      </c>
      <c r="C28" s="14" t="str">
        <f>IF('invulblad opdrachtnemer'!C28="","",'invulblad opdrachtnemer'!C28)</f>
        <v/>
      </c>
      <c r="D28" s="48" t="str">
        <f>IF('invulblad opdrachtnemer'!D28="","",'invulblad opdrachtnemer'!D28)</f>
        <v/>
      </c>
      <c r="E28" s="48" t="str">
        <f>IF('invulblad opdrachtnemer'!E28="","",'invulblad opdrachtnemer'!E28)</f>
        <v/>
      </c>
      <c r="F28" s="125" t="str">
        <f>IF('invulblad opdrachtnemer'!F28="","",'invulblad opdrachtnemer'!F28)</f>
        <v/>
      </c>
      <c r="G28" s="249"/>
      <c r="H28" s="132"/>
      <c r="I28" s="132"/>
      <c r="J28" s="132"/>
      <c r="K28" s="236"/>
      <c r="L28" s="430">
        <f>'invulblad opdrachtnemer'!I28</f>
        <v>0</v>
      </c>
      <c r="M28" s="425">
        <f t="shared" si="0"/>
        <v>0</v>
      </c>
      <c r="N28" s="19"/>
      <c r="O28" s="20"/>
      <c r="P28" s="43"/>
      <c r="Q28" s="39"/>
      <c r="R28" s="21"/>
      <c r="S28" s="43"/>
      <c r="T28" s="41"/>
      <c r="U28" s="21"/>
      <c r="V28" s="43"/>
      <c r="W28" s="41"/>
      <c r="X28" s="21"/>
      <c r="Y28" s="22"/>
      <c r="Z28" s="19"/>
      <c r="AA28" s="20"/>
      <c r="AB28" s="43"/>
      <c r="AC28" s="39"/>
      <c r="AD28" s="21"/>
      <c r="AE28" s="43"/>
      <c r="AF28" s="41"/>
      <c r="AG28" s="21"/>
      <c r="AH28" s="43"/>
      <c r="AI28" s="41"/>
      <c r="AJ28" s="21"/>
      <c r="AK28" s="22"/>
    </row>
    <row r="29" spans="1:37" s="3" customFormat="1" ht="15" hidden="1" customHeight="1" thickBot="1">
      <c r="A29" s="227"/>
      <c r="B29" s="3">
        <v>20</v>
      </c>
      <c r="C29" s="36" t="str">
        <f>IF('invulblad opdrachtnemer'!C29="","",'invulblad opdrachtnemer'!C29)</f>
        <v/>
      </c>
      <c r="D29" s="50" t="str">
        <f>IF('invulblad opdrachtnemer'!D29="","",'invulblad opdrachtnemer'!D29)</f>
        <v/>
      </c>
      <c r="E29" s="50" t="str">
        <f>IF('invulblad opdrachtnemer'!E29="","",'invulblad opdrachtnemer'!E29)</f>
        <v/>
      </c>
      <c r="F29" s="127" t="str">
        <f>IF('invulblad opdrachtnemer'!F29="","",'invulblad opdrachtnemer'!F29)</f>
        <v/>
      </c>
      <c r="G29" s="250"/>
      <c r="H29" s="134"/>
      <c r="I29" s="134"/>
      <c r="J29" s="134"/>
      <c r="K29" s="237"/>
      <c r="L29" s="431">
        <f>'invulblad opdrachtnemer'!I29</f>
        <v>0</v>
      </c>
      <c r="M29" s="427">
        <f t="shared" si="0"/>
        <v>0</v>
      </c>
      <c r="N29" s="229"/>
      <c r="O29" s="230"/>
      <c r="P29" s="231"/>
      <c r="Q29" s="232"/>
      <c r="R29" s="233"/>
      <c r="S29" s="231"/>
      <c r="T29" s="234"/>
      <c r="U29" s="233"/>
      <c r="V29" s="231"/>
      <c r="W29" s="234"/>
      <c r="X29" s="233"/>
      <c r="Y29" s="37"/>
      <c r="Z29" s="229"/>
      <c r="AA29" s="230"/>
      <c r="AB29" s="231"/>
      <c r="AC29" s="232"/>
      <c r="AD29" s="233"/>
      <c r="AE29" s="231"/>
      <c r="AF29" s="234"/>
      <c r="AG29" s="233"/>
      <c r="AH29" s="231"/>
      <c r="AI29" s="234"/>
      <c r="AJ29" s="233"/>
      <c r="AK29" s="37"/>
    </row>
    <row r="30" spans="1:37" s="3" customFormat="1" ht="15.75" hidden="1" thickBot="1">
      <c r="A30" s="121"/>
      <c r="G30" s="4"/>
      <c r="K30" s="4"/>
      <c r="L30" s="4"/>
      <c r="M30" s="4"/>
      <c r="N30" s="99"/>
      <c r="O30" s="4"/>
      <c r="Z30" s="99"/>
      <c r="AA30" s="4"/>
    </row>
    <row r="31" spans="1:37" s="5" customFormat="1" ht="32.1" customHeight="1" thickBot="1">
      <c r="A31" s="128"/>
      <c r="C31" s="293" t="str">
        <f>'Resultaat gunningscriterium SEB'!C31</f>
        <v>BOUWVOERTUIGEN EN TRANSPORTMIDDELEN (N1, N2 en N3)</v>
      </c>
      <c r="D31" s="294"/>
      <c r="E31" s="294"/>
      <c r="F31" s="294"/>
      <c r="G31" s="470" t="s">
        <v>254</v>
      </c>
      <c r="H31" s="471"/>
      <c r="I31" s="471"/>
      <c r="J31" s="471"/>
      <c r="K31" s="472"/>
      <c r="L31" s="470" t="s">
        <v>247</v>
      </c>
      <c r="M31" s="472"/>
      <c r="N31" s="325" t="s">
        <v>110</v>
      </c>
      <c r="O31" s="326"/>
      <c r="P31" s="326"/>
      <c r="Q31" s="326"/>
      <c r="R31" s="473" t="s">
        <v>109</v>
      </c>
      <c r="S31" s="473"/>
      <c r="T31" s="473"/>
      <c r="U31" s="473"/>
      <c r="V31" s="473"/>
      <c r="W31" s="473"/>
      <c r="X31" s="473"/>
      <c r="Y31" s="474"/>
      <c r="Z31" s="325"/>
      <c r="AA31" s="326"/>
      <c r="AB31" s="326"/>
      <c r="AC31" s="326"/>
      <c r="AD31" s="326"/>
      <c r="AE31" s="295"/>
      <c r="AF31" s="294"/>
      <c r="AG31" s="326"/>
      <c r="AH31" s="326"/>
      <c r="AI31" s="326"/>
      <c r="AJ31" s="326"/>
      <c r="AK31" s="327"/>
    </row>
    <row r="32" spans="1:37" s="33" customFormat="1" ht="32.1" customHeight="1" thickBot="1">
      <c r="A32" s="129"/>
      <c r="C32" s="328" t="s">
        <v>30</v>
      </c>
      <c r="D32" s="342" t="s">
        <v>14</v>
      </c>
      <c r="E32" s="343" t="s">
        <v>31</v>
      </c>
      <c r="F32" s="331" t="s">
        <v>33</v>
      </c>
      <c r="G32" s="332" t="s">
        <v>69</v>
      </c>
      <c r="H32" s="333" t="s">
        <v>15</v>
      </c>
      <c r="I32" s="333" t="s">
        <v>29</v>
      </c>
      <c r="J32" s="331" t="s">
        <v>66</v>
      </c>
      <c r="K32" s="334" t="s">
        <v>17</v>
      </c>
      <c r="L32" s="421" t="s">
        <v>250</v>
      </c>
      <c r="M32" s="316" t="s">
        <v>59</v>
      </c>
      <c r="N32" s="335" t="s">
        <v>18</v>
      </c>
      <c r="O32" s="336" t="s">
        <v>19</v>
      </c>
      <c r="P32" s="339" t="s">
        <v>20</v>
      </c>
      <c r="Q32" s="344" t="s">
        <v>21</v>
      </c>
      <c r="R32" s="339" t="s">
        <v>22</v>
      </c>
      <c r="S32" s="339" t="s">
        <v>23</v>
      </c>
      <c r="T32" s="344" t="s">
        <v>24</v>
      </c>
      <c r="U32" s="339" t="s">
        <v>25</v>
      </c>
      <c r="V32" s="337" t="s">
        <v>57</v>
      </c>
      <c r="W32" s="339" t="s">
        <v>26</v>
      </c>
      <c r="X32" s="339" t="s">
        <v>27</v>
      </c>
      <c r="Y32" s="341" t="s">
        <v>28</v>
      </c>
      <c r="Z32" s="335" t="s">
        <v>18</v>
      </c>
      <c r="AA32" s="336" t="s">
        <v>19</v>
      </c>
      <c r="AB32" s="339" t="s">
        <v>20</v>
      </c>
      <c r="AC32" s="344" t="s">
        <v>21</v>
      </c>
      <c r="AD32" s="339" t="s">
        <v>22</v>
      </c>
      <c r="AE32" s="339" t="s">
        <v>23</v>
      </c>
      <c r="AF32" s="344" t="s">
        <v>24</v>
      </c>
      <c r="AG32" s="339" t="s">
        <v>25</v>
      </c>
      <c r="AH32" s="337" t="s">
        <v>57</v>
      </c>
      <c r="AI32" s="339" t="s">
        <v>26</v>
      </c>
      <c r="AJ32" s="339" t="s">
        <v>27</v>
      </c>
      <c r="AK32" s="341" t="s">
        <v>28</v>
      </c>
    </row>
    <row r="33" spans="1:37" s="3" customFormat="1" ht="15" customHeight="1">
      <c r="A33" s="54"/>
      <c r="B33" s="3">
        <v>1</v>
      </c>
      <c r="C33" s="35" t="str">
        <f>IF('invulblad opdrachtnemer'!C33="","",'invulblad opdrachtnemer'!C33)</f>
        <v/>
      </c>
      <c r="D33" s="47" t="str">
        <f>IF('invulblad opdrachtnemer'!D33="","",'invulblad opdrachtnemer'!D33)</f>
        <v/>
      </c>
      <c r="E33" s="53" t="str">
        <f>IF('invulblad opdrachtnemer'!E33="","",'invulblad opdrachtnemer'!E33)</f>
        <v/>
      </c>
      <c r="F33" s="53" t="str">
        <f>IF('invulblad opdrachtnemer'!F33="","",'invulblad opdrachtnemer'!F33)</f>
        <v/>
      </c>
      <c r="G33" s="248"/>
      <c r="H33" s="131"/>
      <c r="I33" s="131"/>
      <c r="J33" s="131"/>
      <c r="K33" s="251"/>
      <c r="L33" s="422">
        <f>'invulblad opdrachtnemer'!I33</f>
        <v>0</v>
      </c>
      <c r="M33" s="423">
        <f t="shared" ref="M33:M52" si="1">SUM(N33:AK33)</f>
        <v>0</v>
      </c>
      <c r="N33" s="15"/>
      <c r="O33" s="16"/>
      <c r="P33" s="42"/>
      <c r="Q33" s="38"/>
      <c r="R33" s="17"/>
      <c r="S33" s="42"/>
      <c r="T33" s="40"/>
      <c r="U33" s="17"/>
      <c r="V33" s="42"/>
      <c r="W33" s="40"/>
      <c r="X33" s="17"/>
      <c r="Y33" s="18"/>
      <c r="Z33" s="15"/>
      <c r="AA33" s="16"/>
      <c r="AB33" s="42"/>
      <c r="AC33" s="38"/>
      <c r="AD33" s="17"/>
      <c r="AE33" s="42"/>
      <c r="AF33" s="40"/>
      <c r="AG33" s="17"/>
      <c r="AH33" s="42"/>
      <c r="AI33" s="40"/>
      <c r="AJ33" s="17"/>
      <c r="AK33" s="18"/>
    </row>
    <row r="34" spans="1:37" s="3" customFormat="1" ht="15" customHeight="1">
      <c r="A34" s="227"/>
      <c r="B34" s="3">
        <v>2</v>
      </c>
      <c r="C34" s="14" t="str">
        <f>IF('invulblad opdrachtnemer'!C34="","",'invulblad opdrachtnemer'!C34)</f>
        <v/>
      </c>
      <c r="D34" s="48" t="str">
        <f>IF('invulblad opdrachtnemer'!D34="","",'invulblad opdrachtnemer'!D34)</f>
        <v/>
      </c>
      <c r="E34" s="125" t="str">
        <f>IF('invulblad opdrachtnemer'!E34="","",'invulblad opdrachtnemer'!E34)</f>
        <v/>
      </c>
      <c r="F34" s="125" t="str">
        <f>IF('invulblad opdrachtnemer'!F34="","",'invulblad opdrachtnemer'!F34)</f>
        <v/>
      </c>
      <c r="G34" s="249"/>
      <c r="H34" s="132"/>
      <c r="I34" s="132"/>
      <c r="J34" s="132"/>
      <c r="K34" s="73"/>
      <c r="L34" s="424">
        <f>'invulblad opdrachtnemer'!I34</f>
        <v>0</v>
      </c>
      <c r="M34" s="425">
        <f t="shared" si="1"/>
        <v>0</v>
      </c>
      <c r="N34" s="19"/>
      <c r="O34" s="20"/>
      <c r="P34" s="43"/>
      <c r="Q34" s="39"/>
      <c r="R34" s="21"/>
      <c r="S34" s="43"/>
      <c r="T34" s="41"/>
      <c r="U34" s="21"/>
      <c r="V34" s="43"/>
      <c r="W34" s="41"/>
      <c r="X34" s="21"/>
      <c r="Y34" s="22"/>
      <c r="Z34" s="19"/>
      <c r="AA34" s="20"/>
      <c r="AB34" s="43"/>
      <c r="AC34" s="39"/>
      <c r="AD34" s="21"/>
      <c r="AE34" s="43"/>
      <c r="AF34" s="41"/>
      <c r="AG34" s="21"/>
      <c r="AH34" s="43"/>
      <c r="AI34" s="41"/>
      <c r="AJ34" s="21"/>
      <c r="AK34" s="22"/>
    </row>
    <row r="35" spans="1:37" s="3" customFormat="1" ht="15" customHeight="1">
      <c r="A35" s="227"/>
      <c r="B35" s="3">
        <v>3</v>
      </c>
      <c r="C35" s="14" t="str">
        <f>IF('invulblad opdrachtnemer'!C35="","",'invulblad opdrachtnemer'!C35)</f>
        <v/>
      </c>
      <c r="D35" s="48" t="str">
        <f>IF('invulblad opdrachtnemer'!D35="","",'invulblad opdrachtnemer'!D35)</f>
        <v/>
      </c>
      <c r="E35" s="125" t="str">
        <f>IF('invulblad opdrachtnemer'!E35="","",'invulblad opdrachtnemer'!E35)</f>
        <v/>
      </c>
      <c r="F35" s="125" t="str">
        <f>IF('invulblad opdrachtnemer'!F35="","",'invulblad opdrachtnemer'!F35)</f>
        <v/>
      </c>
      <c r="G35" s="249"/>
      <c r="H35" s="132"/>
      <c r="I35" s="132"/>
      <c r="J35" s="132"/>
      <c r="K35" s="73"/>
      <c r="L35" s="424">
        <f>'invulblad opdrachtnemer'!I35</f>
        <v>0</v>
      </c>
      <c r="M35" s="425">
        <f t="shared" si="1"/>
        <v>0</v>
      </c>
      <c r="N35" s="19"/>
      <c r="O35" s="20"/>
      <c r="P35" s="43"/>
      <c r="Q35" s="39"/>
      <c r="R35" s="21"/>
      <c r="S35" s="43"/>
      <c r="T35" s="41"/>
      <c r="U35" s="21"/>
      <c r="V35" s="43"/>
      <c r="W35" s="41"/>
      <c r="X35" s="21"/>
      <c r="Y35" s="22"/>
      <c r="Z35" s="19"/>
      <c r="AA35" s="20"/>
      <c r="AB35" s="43"/>
      <c r="AC35" s="39"/>
      <c r="AD35" s="21"/>
      <c r="AE35" s="43"/>
      <c r="AF35" s="41"/>
      <c r="AG35" s="21"/>
      <c r="AH35" s="43"/>
      <c r="AI35" s="41"/>
      <c r="AJ35" s="21"/>
      <c r="AK35" s="22"/>
    </row>
    <row r="36" spans="1:37" s="3" customFormat="1" ht="15" customHeight="1">
      <c r="A36" s="227"/>
      <c r="B36" s="3">
        <v>4</v>
      </c>
      <c r="C36" s="14" t="str">
        <f>IF('invulblad opdrachtnemer'!C36="","",'invulblad opdrachtnemer'!C36)</f>
        <v/>
      </c>
      <c r="D36" s="48" t="str">
        <f>IF('invulblad opdrachtnemer'!D36="","",'invulblad opdrachtnemer'!D36)</f>
        <v/>
      </c>
      <c r="E36" s="125" t="str">
        <f>IF('invulblad opdrachtnemer'!E36="","",'invulblad opdrachtnemer'!E36)</f>
        <v/>
      </c>
      <c r="F36" s="125" t="str">
        <f>IF('invulblad opdrachtnemer'!F36="","",'invulblad opdrachtnemer'!F36)</f>
        <v/>
      </c>
      <c r="G36" s="249"/>
      <c r="H36" s="132"/>
      <c r="I36" s="132"/>
      <c r="J36" s="132"/>
      <c r="K36" s="73"/>
      <c r="L36" s="424">
        <f>'invulblad opdrachtnemer'!I36</f>
        <v>0</v>
      </c>
      <c r="M36" s="425">
        <f t="shared" si="1"/>
        <v>0</v>
      </c>
      <c r="N36" s="19"/>
      <c r="O36" s="20"/>
      <c r="P36" s="43"/>
      <c r="Q36" s="39"/>
      <c r="R36" s="21"/>
      <c r="S36" s="43"/>
      <c r="T36" s="41"/>
      <c r="U36" s="21"/>
      <c r="V36" s="43"/>
      <c r="W36" s="41"/>
      <c r="X36" s="21"/>
      <c r="Y36" s="22"/>
      <c r="Z36" s="19"/>
      <c r="AA36" s="20"/>
      <c r="AB36" s="43"/>
      <c r="AC36" s="39"/>
      <c r="AD36" s="21"/>
      <c r="AE36" s="43"/>
      <c r="AF36" s="41"/>
      <c r="AG36" s="21"/>
      <c r="AH36" s="43"/>
      <c r="AI36" s="41"/>
      <c r="AJ36" s="21"/>
      <c r="AK36" s="22"/>
    </row>
    <row r="37" spans="1:37" s="3" customFormat="1" ht="15" customHeight="1">
      <c r="A37" s="227"/>
      <c r="B37" s="3">
        <v>5</v>
      </c>
      <c r="C37" s="46" t="str">
        <f>IF('invulblad opdrachtnemer'!C37="","",'invulblad opdrachtnemer'!C37)</f>
        <v/>
      </c>
      <c r="D37" s="49" t="str">
        <f>IF('invulblad opdrachtnemer'!D37="","",'invulblad opdrachtnemer'!D37)</f>
        <v/>
      </c>
      <c r="E37" s="126" t="str">
        <f>IF('invulblad opdrachtnemer'!E37="","",'invulblad opdrachtnemer'!E37)</f>
        <v/>
      </c>
      <c r="F37" s="126" t="str">
        <f>IF('invulblad opdrachtnemer'!F37="","",'invulblad opdrachtnemer'!F37)</f>
        <v/>
      </c>
      <c r="G37" s="252"/>
      <c r="H37" s="133"/>
      <c r="I37" s="133"/>
      <c r="J37" s="133"/>
      <c r="K37" s="253"/>
      <c r="L37" s="428">
        <f>'invulblad opdrachtnemer'!I37</f>
        <v>0</v>
      </c>
      <c r="M37" s="425">
        <f t="shared" si="1"/>
        <v>0</v>
      </c>
      <c r="N37" s="19"/>
      <c r="O37" s="20"/>
      <c r="P37" s="43"/>
      <c r="Q37" s="39"/>
      <c r="R37" s="21"/>
      <c r="S37" s="43"/>
      <c r="T37" s="41"/>
      <c r="U37" s="21"/>
      <c r="V37" s="43"/>
      <c r="W37" s="41"/>
      <c r="X37" s="21"/>
      <c r="Y37" s="22"/>
      <c r="Z37" s="19"/>
      <c r="AA37" s="20"/>
      <c r="AB37" s="43"/>
      <c r="AC37" s="39"/>
      <c r="AD37" s="21"/>
      <c r="AE37" s="43"/>
      <c r="AF37" s="41"/>
      <c r="AG37" s="21"/>
      <c r="AH37" s="43"/>
      <c r="AI37" s="41"/>
      <c r="AJ37" s="21"/>
      <c r="AK37" s="22"/>
    </row>
    <row r="38" spans="1:37" s="3" customFormat="1" ht="15" customHeight="1">
      <c r="A38" s="227"/>
      <c r="B38" s="3">
        <v>6</v>
      </c>
      <c r="C38" s="46" t="str">
        <f>IF('invulblad opdrachtnemer'!C38="","",'invulblad opdrachtnemer'!C38)</f>
        <v/>
      </c>
      <c r="D38" s="49" t="str">
        <f>IF('invulblad opdrachtnemer'!D38="","",'invulblad opdrachtnemer'!D38)</f>
        <v/>
      </c>
      <c r="E38" s="126" t="str">
        <f>IF('invulblad opdrachtnemer'!E38="","",'invulblad opdrachtnemer'!E38)</f>
        <v/>
      </c>
      <c r="F38" s="126" t="str">
        <f>IF('invulblad opdrachtnemer'!F38="","",'invulblad opdrachtnemer'!F38)</f>
        <v/>
      </c>
      <c r="G38" s="252"/>
      <c r="H38" s="133"/>
      <c r="I38" s="133"/>
      <c r="J38" s="133"/>
      <c r="K38" s="253"/>
      <c r="L38" s="428">
        <f>'invulblad opdrachtnemer'!I38</f>
        <v>0</v>
      </c>
      <c r="M38" s="425">
        <f t="shared" si="1"/>
        <v>0</v>
      </c>
      <c r="N38" s="19"/>
      <c r="O38" s="20"/>
      <c r="P38" s="43"/>
      <c r="Q38" s="39"/>
      <c r="R38" s="21"/>
      <c r="S38" s="43"/>
      <c r="T38" s="41"/>
      <c r="U38" s="21"/>
      <c r="V38" s="43"/>
      <c r="W38" s="41"/>
      <c r="X38" s="21"/>
      <c r="Y38" s="22"/>
      <c r="Z38" s="19"/>
      <c r="AA38" s="20"/>
      <c r="AB38" s="43"/>
      <c r="AC38" s="39"/>
      <c r="AD38" s="21"/>
      <c r="AE38" s="43"/>
      <c r="AF38" s="41"/>
      <c r="AG38" s="21"/>
      <c r="AH38" s="43"/>
      <c r="AI38" s="41"/>
      <c r="AJ38" s="21"/>
      <c r="AK38" s="22"/>
    </row>
    <row r="39" spans="1:37" s="3" customFormat="1" ht="15" customHeight="1">
      <c r="A39" s="227"/>
      <c r="B39" s="3">
        <v>7</v>
      </c>
      <c r="C39" s="46" t="str">
        <f>IF('invulblad opdrachtnemer'!C39="","",'invulblad opdrachtnemer'!C39)</f>
        <v/>
      </c>
      <c r="D39" s="49" t="str">
        <f>IF('invulblad opdrachtnemer'!D39="","",'invulblad opdrachtnemer'!D39)</f>
        <v/>
      </c>
      <c r="E39" s="126" t="str">
        <f>IF('invulblad opdrachtnemer'!E39="","",'invulblad opdrachtnemer'!E39)</f>
        <v/>
      </c>
      <c r="F39" s="126" t="str">
        <f>IF('invulblad opdrachtnemer'!F39="","",'invulblad opdrachtnemer'!F39)</f>
        <v/>
      </c>
      <c r="G39" s="252"/>
      <c r="H39" s="133"/>
      <c r="I39" s="133"/>
      <c r="J39" s="133"/>
      <c r="K39" s="253"/>
      <c r="L39" s="428">
        <f>'invulblad opdrachtnemer'!I39</f>
        <v>0</v>
      </c>
      <c r="M39" s="425">
        <f t="shared" si="1"/>
        <v>0</v>
      </c>
      <c r="N39" s="19"/>
      <c r="O39" s="20"/>
      <c r="P39" s="43"/>
      <c r="Q39" s="39"/>
      <c r="R39" s="21"/>
      <c r="S39" s="43"/>
      <c r="T39" s="41"/>
      <c r="U39" s="21"/>
      <c r="V39" s="43"/>
      <c r="W39" s="41"/>
      <c r="X39" s="21"/>
      <c r="Y39" s="22"/>
      <c r="Z39" s="19"/>
      <c r="AA39" s="20"/>
      <c r="AB39" s="43"/>
      <c r="AC39" s="39"/>
      <c r="AD39" s="21"/>
      <c r="AE39" s="43"/>
      <c r="AF39" s="41"/>
      <c r="AG39" s="21"/>
      <c r="AH39" s="43"/>
      <c r="AI39" s="41"/>
      <c r="AJ39" s="21"/>
      <c r="AK39" s="22"/>
    </row>
    <row r="40" spans="1:37" s="3" customFormat="1" ht="15" customHeight="1">
      <c r="A40" s="227"/>
      <c r="B40" s="3">
        <v>8</v>
      </c>
      <c r="C40" s="46" t="str">
        <f>IF('invulblad opdrachtnemer'!C40="","",'invulblad opdrachtnemer'!C40)</f>
        <v/>
      </c>
      <c r="D40" s="49" t="str">
        <f>IF('invulblad opdrachtnemer'!D40="","",'invulblad opdrachtnemer'!D40)</f>
        <v/>
      </c>
      <c r="E40" s="126" t="str">
        <f>IF('invulblad opdrachtnemer'!E40="","",'invulblad opdrachtnemer'!E40)</f>
        <v/>
      </c>
      <c r="F40" s="126" t="str">
        <f>IF('invulblad opdrachtnemer'!F40="","",'invulblad opdrachtnemer'!F40)</f>
        <v/>
      </c>
      <c r="G40" s="252"/>
      <c r="H40" s="133"/>
      <c r="I40" s="133"/>
      <c r="J40" s="133"/>
      <c r="K40" s="253"/>
      <c r="L40" s="428">
        <f>'invulblad opdrachtnemer'!I40</f>
        <v>0</v>
      </c>
      <c r="M40" s="425">
        <f t="shared" si="1"/>
        <v>0</v>
      </c>
      <c r="N40" s="19"/>
      <c r="O40" s="20"/>
      <c r="P40" s="43"/>
      <c r="Q40" s="39"/>
      <c r="R40" s="21"/>
      <c r="S40" s="43"/>
      <c r="T40" s="41"/>
      <c r="U40" s="21"/>
      <c r="V40" s="43"/>
      <c r="W40" s="41"/>
      <c r="X40" s="21"/>
      <c r="Y40" s="22"/>
      <c r="Z40" s="19"/>
      <c r="AA40" s="20"/>
      <c r="AB40" s="43"/>
      <c r="AC40" s="39"/>
      <c r="AD40" s="21"/>
      <c r="AE40" s="43"/>
      <c r="AF40" s="41"/>
      <c r="AG40" s="21"/>
      <c r="AH40" s="43"/>
      <c r="AI40" s="41"/>
      <c r="AJ40" s="21"/>
      <c r="AK40" s="22"/>
    </row>
    <row r="41" spans="1:37" s="3" customFormat="1" ht="15" customHeight="1">
      <c r="A41" s="227"/>
      <c r="B41" s="3">
        <v>9</v>
      </c>
      <c r="C41" s="46" t="str">
        <f>IF('invulblad opdrachtnemer'!C41="","",'invulblad opdrachtnemer'!C41)</f>
        <v/>
      </c>
      <c r="D41" s="49" t="str">
        <f>IF('invulblad opdrachtnemer'!D41="","",'invulblad opdrachtnemer'!D41)</f>
        <v/>
      </c>
      <c r="E41" s="126" t="str">
        <f>IF('invulblad opdrachtnemer'!E41="","",'invulblad opdrachtnemer'!E41)</f>
        <v/>
      </c>
      <c r="F41" s="126" t="str">
        <f>IF('invulblad opdrachtnemer'!F41="","",'invulblad opdrachtnemer'!F41)</f>
        <v/>
      </c>
      <c r="G41" s="252"/>
      <c r="H41" s="133"/>
      <c r="I41" s="133"/>
      <c r="J41" s="133"/>
      <c r="K41" s="253"/>
      <c r="L41" s="428">
        <f>'invulblad opdrachtnemer'!I41</f>
        <v>0</v>
      </c>
      <c r="M41" s="425">
        <f t="shared" si="1"/>
        <v>0</v>
      </c>
      <c r="N41" s="19"/>
      <c r="O41" s="20"/>
      <c r="P41" s="43"/>
      <c r="Q41" s="39"/>
      <c r="R41" s="21"/>
      <c r="S41" s="43"/>
      <c r="T41" s="41"/>
      <c r="U41" s="21"/>
      <c r="V41" s="43"/>
      <c r="W41" s="41"/>
      <c r="X41" s="21"/>
      <c r="Y41" s="22"/>
      <c r="Z41" s="19"/>
      <c r="AA41" s="20"/>
      <c r="AB41" s="43"/>
      <c r="AC41" s="39"/>
      <c r="AD41" s="21"/>
      <c r="AE41" s="43"/>
      <c r="AF41" s="41"/>
      <c r="AG41" s="21"/>
      <c r="AH41" s="43"/>
      <c r="AI41" s="41"/>
      <c r="AJ41" s="21"/>
      <c r="AK41" s="22"/>
    </row>
    <row r="42" spans="1:37" s="3" customFormat="1" ht="15" customHeight="1">
      <c r="A42" s="227"/>
      <c r="B42" s="3">
        <v>10</v>
      </c>
      <c r="C42" s="46" t="str">
        <f>IF('invulblad opdrachtnemer'!C42="","",'invulblad opdrachtnemer'!C42)</f>
        <v/>
      </c>
      <c r="D42" s="49" t="str">
        <f>IF('invulblad opdrachtnemer'!D42="","",'invulblad opdrachtnemer'!D42)</f>
        <v/>
      </c>
      <c r="E42" s="126" t="str">
        <f>IF('invulblad opdrachtnemer'!E42="","",'invulblad opdrachtnemer'!E42)</f>
        <v/>
      </c>
      <c r="F42" s="126" t="str">
        <f>IF('invulblad opdrachtnemer'!F42="","",'invulblad opdrachtnemer'!F42)</f>
        <v/>
      </c>
      <c r="G42" s="252"/>
      <c r="H42" s="133"/>
      <c r="I42" s="133"/>
      <c r="J42" s="133"/>
      <c r="K42" s="253"/>
      <c r="L42" s="428">
        <f>'invulblad opdrachtnemer'!I42</f>
        <v>0</v>
      </c>
      <c r="M42" s="425">
        <f t="shared" si="1"/>
        <v>0</v>
      </c>
      <c r="N42" s="19"/>
      <c r="O42" s="20"/>
      <c r="P42" s="43"/>
      <c r="Q42" s="39"/>
      <c r="R42" s="21"/>
      <c r="S42" s="43"/>
      <c r="T42" s="41"/>
      <c r="U42" s="21"/>
      <c r="V42" s="43"/>
      <c r="W42" s="41"/>
      <c r="X42" s="21"/>
      <c r="Y42" s="22"/>
      <c r="Z42" s="19"/>
      <c r="AA42" s="20"/>
      <c r="AB42" s="43"/>
      <c r="AC42" s="39"/>
      <c r="AD42" s="21"/>
      <c r="AE42" s="43"/>
      <c r="AF42" s="41"/>
      <c r="AG42" s="21"/>
      <c r="AH42" s="43"/>
      <c r="AI42" s="41"/>
      <c r="AJ42" s="21"/>
      <c r="AK42" s="22"/>
    </row>
    <row r="43" spans="1:37" s="3" customFormat="1" ht="15" customHeight="1">
      <c r="A43" s="227"/>
      <c r="B43" s="3">
        <v>11</v>
      </c>
      <c r="C43" s="46" t="str">
        <f>IF('invulblad opdrachtnemer'!C43="","",'invulblad opdrachtnemer'!C43)</f>
        <v/>
      </c>
      <c r="D43" s="49" t="str">
        <f>IF('invulblad opdrachtnemer'!D43="","",'invulblad opdrachtnemer'!D43)</f>
        <v/>
      </c>
      <c r="E43" s="126" t="str">
        <f>IF('invulblad opdrachtnemer'!E43="","",'invulblad opdrachtnemer'!E43)</f>
        <v/>
      </c>
      <c r="F43" s="126" t="str">
        <f>IF('invulblad opdrachtnemer'!F43="","",'invulblad opdrachtnemer'!F43)</f>
        <v/>
      </c>
      <c r="G43" s="252"/>
      <c r="H43" s="133"/>
      <c r="I43" s="133"/>
      <c r="J43" s="133"/>
      <c r="K43" s="253"/>
      <c r="L43" s="428">
        <f>'invulblad opdrachtnemer'!I43</f>
        <v>0</v>
      </c>
      <c r="M43" s="425">
        <f t="shared" si="1"/>
        <v>0</v>
      </c>
      <c r="N43" s="19"/>
      <c r="O43" s="20"/>
      <c r="P43" s="43"/>
      <c r="Q43" s="39"/>
      <c r="R43" s="21"/>
      <c r="S43" s="43"/>
      <c r="T43" s="41"/>
      <c r="U43" s="21"/>
      <c r="V43" s="43"/>
      <c r="W43" s="41"/>
      <c r="X43" s="21"/>
      <c r="Y43" s="22"/>
      <c r="Z43" s="19"/>
      <c r="AA43" s="20"/>
      <c r="AB43" s="43"/>
      <c r="AC43" s="39"/>
      <c r="AD43" s="21"/>
      <c r="AE43" s="43"/>
      <c r="AF43" s="41"/>
      <c r="AG43" s="21"/>
      <c r="AH43" s="43"/>
      <c r="AI43" s="41"/>
      <c r="AJ43" s="21"/>
      <c r="AK43" s="22"/>
    </row>
    <row r="44" spans="1:37" s="3" customFormat="1" ht="15" customHeight="1">
      <c r="A44" s="227"/>
      <c r="B44" s="3">
        <v>12</v>
      </c>
      <c r="C44" s="46" t="str">
        <f>IF('invulblad opdrachtnemer'!C44="","",'invulblad opdrachtnemer'!C44)</f>
        <v/>
      </c>
      <c r="D44" s="49" t="str">
        <f>IF('invulblad opdrachtnemer'!D44="","",'invulblad opdrachtnemer'!D44)</f>
        <v/>
      </c>
      <c r="E44" s="126" t="str">
        <f>IF('invulblad opdrachtnemer'!E44="","",'invulblad opdrachtnemer'!E44)</f>
        <v/>
      </c>
      <c r="F44" s="126" t="str">
        <f>IF('invulblad opdrachtnemer'!F44="","",'invulblad opdrachtnemer'!F44)</f>
        <v/>
      </c>
      <c r="G44" s="252"/>
      <c r="H44" s="133"/>
      <c r="I44" s="133"/>
      <c r="J44" s="133"/>
      <c r="K44" s="253"/>
      <c r="L44" s="428">
        <f>'invulblad opdrachtnemer'!I44</f>
        <v>0</v>
      </c>
      <c r="M44" s="425">
        <f t="shared" si="1"/>
        <v>0</v>
      </c>
      <c r="N44" s="19"/>
      <c r="O44" s="20"/>
      <c r="P44" s="43"/>
      <c r="Q44" s="39"/>
      <c r="R44" s="21"/>
      <c r="S44" s="43"/>
      <c r="T44" s="41"/>
      <c r="U44" s="21"/>
      <c r="V44" s="43"/>
      <c r="W44" s="41"/>
      <c r="X44" s="21"/>
      <c r="Y44" s="22"/>
      <c r="Z44" s="19"/>
      <c r="AA44" s="20"/>
      <c r="AB44" s="43"/>
      <c r="AC44" s="39"/>
      <c r="AD44" s="21"/>
      <c r="AE44" s="43"/>
      <c r="AF44" s="41"/>
      <c r="AG44" s="21"/>
      <c r="AH44" s="43"/>
      <c r="AI44" s="41"/>
      <c r="AJ44" s="21"/>
      <c r="AK44" s="22"/>
    </row>
    <row r="45" spans="1:37" s="3" customFormat="1" ht="15" customHeight="1">
      <c r="A45" s="227"/>
      <c r="B45" s="3">
        <v>13</v>
      </c>
      <c r="C45" s="46" t="str">
        <f>IF('invulblad opdrachtnemer'!C45="","",'invulblad opdrachtnemer'!C45)</f>
        <v/>
      </c>
      <c r="D45" s="49" t="str">
        <f>IF('invulblad opdrachtnemer'!D45="","",'invulblad opdrachtnemer'!D45)</f>
        <v/>
      </c>
      <c r="E45" s="126" t="str">
        <f>IF('invulblad opdrachtnemer'!E45="","",'invulblad opdrachtnemer'!E45)</f>
        <v/>
      </c>
      <c r="F45" s="126" t="str">
        <f>IF('invulblad opdrachtnemer'!F45="","",'invulblad opdrachtnemer'!F45)</f>
        <v/>
      </c>
      <c r="G45" s="252"/>
      <c r="H45" s="133"/>
      <c r="I45" s="133"/>
      <c r="J45" s="133"/>
      <c r="K45" s="253"/>
      <c r="L45" s="428">
        <f>'invulblad opdrachtnemer'!I45</f>
        <v>0</v>
      </c>
      <c r="M45" s="425">
        <f t="shared" si="1"/>
        <v>0</v>
      </c>
      <c r="N45" s="19"/>
      <c r="O45" s="20"/>
      <c r="P45" s="43"/>
      <c r="Q45" s="39"/>
      <c r="R45" s="21"/>
      <c r="S45" s="43"/>
      <c r="T45" s="41"/>
      <c r="U45" s="21"/>
      <c r="V45" s="43"/>
      <c r="W45" s="41"/>
      <c r="X45" s="21"/>
      <c r="Y45" s="22"/>
      <c r="Z45" s="19"/>
      <c r="AA45" s="20"/>
      <c r="AB45" s="43"/>
      <c r="AC45" s="39"/>
      <c r="AD45" s="21"/>
      <c r="AE45" s="43"/>
      <c r="AF45" s="41"/>
      <c r="AG45" s="21"/>
      <c r="AH45" s="43"/>
      <c r="AI45" s="41"/>
      <c r="AJ45" s="21"/>
      <c r="AK45" s="22"/>
    </row>
    <row r="46" spans="1:37" s="3" customFormat="1" ht="15" customHeight="1">
      <c r="A46" s="227"/>
      <c r="B46" s="3">
        <v>14</v>
      </c>
      <c r="C46" s="46" t="str">
        <f>IF('invulblad opdrachtnemer'!C46="","",'invulblad opdrachtnemer'!C46)</f>
        <v/>
      </c>
      <c r="D46" s="49" t="str">
        <f>IF('invulblad opdrachtnemer'!D46="","",'invulblad opdrachtnemer'!D46)</f>
        <v/>
      </c>
      <c r="E46" s="126" t="str">
        <f>IF('invulblad opdrachtnemer'!E46="","",'invulblad opdrachtnemer'!E46)</f>
        <v/>
      </c>
      <c r="F46" s="126" t="str">
        <f>IF('invulblad opdrachtnemer'!F46="","",'invulblad opdrachtnemer'!F46)</f>
        <v/>
      </c>
      <c r="G46" s="252"/>
      <c r="H46" s="133"/>
      <c r="I46" s="133"/>
      <c r="J46" s="133"/>
      <c r="K46" s="253"/>
      <c r="L46" s="428">
        <f>'invulblad opdrachtnemer'!I46</f>
        <v>0</v>
      </c>
      <c r="M46" s="425">
        <f t="shared" si="1"/>
        <v>0</v>
      </c>
      <c r="N46" s="19"/>
      <c r="O46" s="20"/>
      <c r="P46" s="43"/>
      <c r="Q46" s="39"/>
      <c r="R46" s="21"/>
      <c r="S46" s="43"/>
      <c r="T46" s="41"/>
      <c r="U46" s="21"/>
      <c r="V46" s="43"/>
      <c r="W46" s="41"/>
      <c r="X46" s="21"/>
      <c r="Y46" s="22"/>
      <c r="Z46" s="19"/>
      <c r="AA46" s="20"/>
      <c r="AB46" s="43"/>
      <c r="AC46" s="39"/>
      <c r="AD46" s="21"/>
      <c r="AE46" s="43"/>
      <c r="AF46" s="41"/>
      <c r="AG46" s="21"/>
      <c r="AH46" s="43"/>
      <c r="AI46" s="41"/>
      <c r="AJ46" s="21"/>
      <c r="AK46" s="22"/>
    </row>
    <row r="47" spans="1:37" s="3" customFormat="1" ht="15" customHeight="1">
      <c r="A47" s="227"/>
      <c r="B47" s="3">
        <v>15</v>
      </c>
      <c r="C47" s="46" t="str">
        <f>IF('invulblad opdrachtnemer'!C47="","",'invulblad opdrachtnemer'!C47)</f>
        <v/>
      </c>
      <c r="D47" s="49" t="str">
        <f>IF('invulblad opdrachtnemer'!D47="","",'invulblad opdrachtnemer'!D47)</f>
        <v/>
      </c>
      <c r="E47" s="126" t="str">
        <f>IF('invulblad opdrachtnemer'!E47="","",'invulblad opdrachtnemer'!E47)</f>
        <v/>
      </c>
      <c r="F47" s="126" t="str">
        <f>IF('invulblad opdrachtnemer'!F47="","",'invulblad opdrachtnemer'!F47)</f>
        <v/>
      </c>
      <c r="G47" s="252"/>
      <c r="H47" s="133"/>
      <c r="I47" s="133"/>
      <c r="J47" s="133"/>
      <c r="K47" s="253"/>
      <c r="L47" s="428">
        <f>'invulblad opdrachtnemer'!I47</f>
        <v>0</v>
      </c>
      <c r="M47" s="425">
        <f t="shared" si="1"/>
        <v>0</v>
      </c>
      <c r="N47" s="19"/>
      <c r="O47" s="20"/>
      <c r="P47" s="43"/>
      <c r="Q47" s="39"/>
      <c r="R47" s="21"/>
      <c r="S47" s="43"/>
      <c r="T47" s="41"/>
      <c r="U47" s="21"/>
      <c r="V47" s="43"/>
      <c r="W47" s="41"/>
      <c r="X47" s="21"/>
      <c r="Y47" s="22"/>
      <c r="Z47" s="19"/>
      <c r="AA47" s="20"/>
      <c r="AB47" s="43"/>
      <c r="AC47" s="39"/>
      <c r="AD47" s="21"/>
      <c r="AE47" s="43"/>
      <c r="AF47" s="41"/>
      <c r="AG47" s="21"/>
      <c r="AH47" s="43"/>
      <c r="AI47" s="41"/>
      <c r="AJ47" s="21"/>
      <c r="AK47" s="22"/>
    </row>
    <row r="48" spans="1:37" s="3" customFormat="1" ht="15" customHeight="1">
      <c r="A48" s="227"/>
      <c r="B48" s="3">
        <v>16</v>
      </c>
      <c r="C48" s="46" t="str">
        <f>IF('invulblad opdrachtnemer'!C48="","",'invulblad opdrachtnemer'!C48)</f>
        <v/>
      </c>
      <c r="D48" s="49" t="str">
        <f>IF('invulblad opdrachtnemer'!D48="","",'invulblad opdrachtnemer'!D48)</f>
        <v/>
      </c>
      <c r="E48" s="126" t="str">
        <f>IF('invulblad opdrachtnemer'!E48="","",'invulblad opdrachtnemer'!E48)</f>
        <v/>
      </c>
      <c r="F48" s="126" t="str">
        <f>IF('invulblad opdrachtnemer'!F48="","",'invulblad opdrachtnemer'!F48)</f>
        <v/>
      </c>
      <c r="G48" s="252"/>
      <c r="H48" s="133"/>
      <c r="I48" s="133"/>
      <c r="J48" s="133"/>
      <c r="K48" s="253"/>
      <c r="L48" s="428">
        <f>'invulblad opdrachtnemer'!I48</f>
        <v>0</v>
      </c>
      <c r="M48" s="425">
        <f t="shared" si="1"/>
        <v>0</v>
      </c>
      <c r="N48" s="19"/>
      <c r="O48" s="20"/>
      <c r="P48" s="43"/>
      <c r="Q48" s="39"/>
      <c r="R48" s="21"/>
      <c r="S48" s="43"/>
      <c r="T48" s="41"/>
      <c r="U48" s="21"/>
      <c r="V48" s="43"/>
      <c r="W48" s="41"/>
      <c r="X48" s="21"/>
      <c r="Y48" s="22"/>
      <c r="Z48" s="19"/>
      <c r="AA48" s="20"/>
      <c r="AB48" s="43"/>
      <c r="AC48" s="39"/>
      <c r="AD48" s="21"/>
      <c r="AE48" s="43"/>
      <c r="AF48" s="41"/>
      <c r="AG48" s="21"/>
      <c r="AH48" s="43"/>
      <c r="AI48" s="41"/>
      <c r="AJ48" s="21"/>
      <c r="AK48" s="22"/>
    </row>
    <row r="49" spans="1:37" s="3" customFormat="1" ht="15" customHeight="1">
      <c r="A49" s="227"/>
      <c r="B49" s="3">
        <v>17</v>
      </c>
      <c r="C49" s="46" t="str">
        <f>IF('invulblad opdrachtnemer'!C49="","",'invulblad opdrachtnemer'!C49)</f>
        <v/>
      </c>
      <c r="D49" s="49" t="str">
        <f>IF('invulblad opdrachtnemer'!D49="","",'invulblad opdrachtnemer'!D49)</f>
        <v/>
      </c>
      <c r="E49" s="126" t="str">
        <f>IF('invulblad opdrachtnemer'!E49="","",'invulblad opdrachtnemer'!E49)</f>
        <v/>
      </c>
      <c r="F49" s="126" t="str">
        <f>IF('invulblad opdrachtnemer'!F49="","",'invulblad opdrachtnemer'!F49)</f>
        <v/>
      </c>
      <c r="G49" s="252"/>
      <c r="H49" s="133"/>
      <c r="I49" s="133"/>
      <c r="J49" s="133"/>
      <c r="K49" s="253"/>
      <c r="L49" s="428">
        <f>'invulblad opdrachtnemer'!I49</f>
        <v>0</v>
      </c>
      <c r="M49" s="425">
        <f t="shared" si="1"/>
        <v>0</v>
      </c>
      <c r="N49" s="19"/>
      <c r="O49" s="20"/>
      <c r="P49" s="43"/>
      <c r="Q49" s="39"/>
      <c r="R49" s="21"/>
      <c r="S49" s="43"/>
      <c r="T49" s="41"/>
      <c r="U49" s="21"/>
      <c r="V49" s="43"/>
      <c r="W49" s="41"/>
      <c r="X49" s="21"/>
      <c r="Y49" s="22"/>
      <c r="Z49" s="19"/>
      <c r="AA49" s="20"/>
      <c r="AB49" s="43"/>
      <c r="AC49" s="39"/>
      <c r="AD49" s="21"/>
      <c r="AE49" s="43"/>
      <c r="AF49" s="41"/>
      <c r="AG49" s="21"/>
      <c r="AH49" s="43"/>
      <c r="AI49" s="41"/>
      <c r="AJ49" s="21"/>
      <c r="AK49" s="22"/>
    </row>
    <row r="50" spans="1:37" s="3" customFormat="1" ht="15" customHeight="1">
      <c r="A50" s="227"/>
      <c r="B50" s="3">
        <v>18</v>
      </c>
      <c r="C50" s="46" t="str">
        <f>IF('invulblad opdrachtnemer'!C50="","",'invulblad opdrachtnemer'!C50)</f>
        <v/>
      </c>
      <c r="D50" s="49" t="str">
        <f>IF('invulblad opdrachtnemer'!D50="","",'invulblad opdrachtnemer'!D50)</f>
        <v/>
      </c>
      <c r="E50" s="126" t="str">
        <f>IF('invulblad opdrachtnemer'!E50="","",'invulblad opdrachtnemer'!E50)</f>
        <v/>
      </c>
      <c r="F50" s="126" t="str">
        <f>IF('invulblad opdrachtnemer'!F50="","",'invulblad opdrachtnemer'!F50)</f>
        <v/>
      </c>
      <c r="G50" s="252"/>
      <c r="H50" s="133"/>
      <c r="I50" s="133"/>
      <c r="J50" s="133"/>
      <c r="K50" s="253"/>
      <c r="L50" s="428">
        <f>'invulblad opdrachtnemer'!I50</f>
        <v>0</v>
      </c>
      <c r="M50" s="425">
        <f t="shared" si="1"/>
        <v>0</v>
      </c>
      <c r="N50" s="19"/>
      <c r="O50" s="20"/>
      <c r="P50" s="43"/>
      <c r="Q50" s="39"/>
      <c r="R50" s="21"/>
      <c r="S50" s="43"/>
      <c r="T50" s="41"/>
      <c r="U50" s="21"/>
      <c r="V50" s="43"/>
      <c r="W50" s="41"/>
      <c r="X50" s="21"/>
      <c r="Y50" s="22"/>
      <c r="Z50" s="19"/>
      <c r="AA50" s="20"/>
      <c r="AB50" s="43"/>
      <c r="AC50" s="39"/>
      <c r="AD50" s="21"/>
      <c r="AE50" s="43"/>
      <c r="AF50" s="41"/>
      <c r="AG50" s="21"/>
      <c r="AH50" s="43"/>
      <c r="AI50" s="41"/>
      <c r="AJ50" s="21"/>
      <c r="AK50" s="22"/>
    </row>
    <row r="51" spans="1:37" s="3" customFormat="1" ht="15" customHeight="1">
      <c r="A51" s="227"/>
      <c r="B51" s="3">
        <v>19</v>
      </c>
      <c r="C51" s="46" t="str">
        <f>IF('invulblad opdrachtnemer'!C51="","",'invulblad opdrachtnemer'!C51)</f>
        <v/>
      </c>
      <c r="D51" s="49" t="str">
        <f>IF('invulblad opdrachtnemer'!D51="","",'invulblad opdrachtnemer'!D51)</f>
        <v/>
      </c>
      <c r="E51" s="126" t="str">
        <f>IF('invulblad opdrachtnemer'!E51="","",'invulblad opdrachtnemer'!E51)</f>
        <v/>
      </c>
      <c r="F51" s="126" t="str">
        <f>IF('invulblad opdrachtnemer'!F51="","",'invulblad opdrachtnemer'!F51)</f>
        <v/>
      </c>
      <c r="G51" s="252"/>
      <c r="H51" s="133"/>
      <c r="I51" s="133"/>
      <c r="J51" s="133"/>
      <c r="K51" s="253"/>
      <c r="L51" s="428">
        <f>'invulblad opdrachtnemer'!I51</f>
        <v>0</v>
      </c>
      <c r="M51" s="425">
        <f t="shared" si="1"/>
        <v>0</v>
      </c>
      <c r="N51" s="19"/>
      <c r="O51" s="20"/>
      <c r="P51" s="43"/>
      <c r="Q51" s="39"/>
      <c r="R51" s="21"/>
      <c r="S51" s="43"/>
      <c r="T51" s="41"/>
      <c r="U51" s="21"/>
      <c r="V51" s="43"/>
      <c r="W51" s="41"/>
      <c r="X51" s="21"/>
      <c r="Y51" s="22"/>
      <c r="Z51" s="19"/>
      <c r="AA51" s="20"/>
      <c r="AB51" s="43"/>
      <c r="AC51" s="39"/>
      <c r="AD51" s="21"/>
      <c r="AE51" s="43"/>
      <c r="AF51" s="41"/>
      <c r="AG51" s="21"/>
      <c r="AH51" s="43"/>
      <c r="AI51" s="41"/>
      <c r="AJ51" s="21"/>
      <c r="AK51" s="22"/>
    </row>
    <row r="52" spans="1:37" s="3" customFormat="1" ht="15" customHeight="1" thickBot="1">
      <c r="A52" s="227"/>
      <c r="B52" s="3">
        <v>20</v>
      </c>
      <c r="C52" s="36" t="str">
        <f>IF('invulblad opdrachtnemer'!C52="","",'invulblad opdrachtnemer'!C52)</f>
        <v/>
      </c>
      <c r="D52" s="50" t="str">
        <f>IF('invulblad opdrachtnemer'!D52="","",'invulblad opdrachtnemer'!D52)</f>
        <v/>
      </c>
      <c r="E52" s="127" t="str">
        <f>IF('invulblad opdrachtnemer'!E52="","",'invulblad opdrachtnemer'!E52)</f>
        <v/>
      </c>
      <c r="F52" s="127" t="str">
        <f>IF('invulblad opdrachtnemer'!F52="","",'invulblad opdrachtnemer'!F52)</f>
        <v/>
      </c>
      <c r="G52" s="250"/>
      <c r="H52" s="134"/>
      <c r="I52" s="134"/>
      <c r="J52" s="134"/>
      <c r="K52" s="228"/>
      <c r="L52" s="426">
        <f>'invulblad opdrachtnemer'!I52</f>
        <v>0</v>
      </c>
      <c r="M52" s="427">
        <f t="shared" si="1"/>
        <v>0</v>
      </c>
      <c r="N52" s="229"/>
      <c r="O52" s="230"/>
      <c r="P52" s="231"/>
      <c r="Q52" s="232"/>
      <c r="R52" s="233"/>
      <c r="S52" s="231"/>
      <c r="T52" s="234"/>
      <c r="U52" s="233"/>
      <c r="V52" s="231"/>
      <c r="W52" s="234"/>
      <c r="X52" s="233"/>
      <c r="Y52" s="37"/>
      <c r="Z52" s="229"/>
      <c r="AA52" s="230"/>
      <c r="AB52" s="231"/>
      <c r="AC52" s="232"/>
      <c r="AD52" s="233"/>
      <c r="AE52" s="231"/>
      <c r="AF52" s="234"/>
      <c r="AG52" s="233"/>
      <c r="AH52" s="231"/>
      <c r="AI52" s="234"/>
      <c r="AJ52" s="233"/>
      <c r="AK52" s="37"/>
    </row>
    <row r="53" spans="1:37" s="10" customFormat="1">
      <c r="C53" s="3"/>
      <c r="D53" s="3"/>
      <c r="E53" s="3"/>
      <c r="F53" s="3"/>
      <c r="G53" s="4"/>
      <c r="H53" s="3"/>
      <c r="I53" s="3"/>
      <c r="J53" s="3"/>
      <c r="K53" s="4"/>
      <c r="L53" s="4"/>
      <c r="M53" s="4"/>
      <c r="N53" s="3"/>
      <c r="O53" s="4"/>
      <c r="P53" s="3"/>
      <c r="Q53" s="3"/>
      <c r="R53" s="3"/>
      <c r="S53" s="3"/>
      <c r="T53" s="3"/>
      <c r="U53" s="3"/>
      <c r="V53" s="3"/>
      <c r="W53" s="3"/>
      <c r="X53" s="3"/>
      <c r="Y53" s="3"/>
      <c r="Z53" s="3"/>
      <c r="AA53" s="4"/>
      <c r="AB53" s="3"/>
      <c r="AC53" s="3"/>
      <c r="AD53" s="3"/>
      <c r="AE53" s="3"/>
      <c r="AF53" s="3"/>
      <c r="AG53" s="3"/>
      <c r="AH53" s="3"/>
      <c r="AI53" s="3"/>
      <c r="AJ53" s="3"/>
      <c r="AK53" s="3"/>
    </row>
    <row r="54" spans="1:37" ht="32.1" hidden="1" customHeight="1" thickBot="1">
      <c r="C54" s="293" t="str">
        <f>'Resultaat gunningscriterium SEB'!C57</f>
        <v>HULPFUNCTIES (A2, B1, B3)</v>
      </c>
      <c r="D54" s="294"/>
      <c r="E54" s="294"/>
      <c r="F54" s="294"/>
      <c r="G54" s="470" t="s">
        <v>254</v>
      </c>
      <c r="H54" s="471"/>
      <c r="I54" s="471"/>
      <c r="J54" s="471"/>
      <c r="K54" s="472"/>
      <c r="L54" s="470" t="s">
        <v>247</v>
      </c>
      <c r="M54" s="472"/>
      <c r="N54" s="325" t="s">
        <v>110</v>
      </c>
      <c r="O54" s="326"/>
      <c r="P54" s="326"/>
      <c r="Q54" s="326"/>
      <c r="R54" s="473" t="s">
        <v>109</v>
      </c>
      <c r="S54" s="473"/>
      <c r="T54" s="473"/>
      <c r="U54" s="473"/>
      <c r="V54" s="473"/>
      <c r="W54" s="473"/>
      <c r="X54" s="473"/>
      <c r="Y54" s="474"/>
      <c r="Z54" s="325"/>
      <c r="AA54" s="326"/>
      <c r="AB54" s="326"/>
      <c r="AC54" s="326"/>
      <c r="AD54" s="326"/>
      <c r="AE54" s="295"/>
      <c r="AF54" s="294"/>
      <c r="AG54" s="326"/>
      <c r="AH54" s="326"/>
      <c r="AI54" s="326"/>
      <c r="AJ54" s="326"/>
      <c r="AK54" s="327"/>
    </row>
    <row r="55" spans="1:37" s="34" customFormat="1" ht="32.1" hidden="1" customHeight="1" thickBot="1">
      <c r="A55" s="13"/>
      <c r="C55" s="328" t="s">
        <v>30</v>
      </c>
      <c r="D55" s="342" t="s">
        <v>14</v>
      </c>
      <c r="E55" s="343" t="s">
        <v>31</v>
      </c>
      <c r="F55" s="331" t="s">
        <v>33</v>
      </c>
      <c r="G55" s="332" t="s">
        <v>69</v>
      </c>
      <c r="H55" s="345" t="s">
        <v>15</v>
      </c>
      <c r="I55" s="345" t="s">
        <v>16</v>
      </c>
      <c r="J55" s="331" t="s">
        <v>66</v>
      </c>
      <c r="K55" s="334" t="s">
        <v>17</v>
      </c>
      <c r="L55" s="421" t="s">
        <v>251</v>
      </c>
      <c r="M55" s="316" t="s">
        <v>59</v>
      </c>
      <c r="N55" s="335" t="s">
        <v>18</v>
      </c>
      <c r="O55" s="336" t="s">
        <v>19</v>
      </c>
      <c r="P55" s="339" t="s">
        <v>20</v>
      </c>
      <c r="Q55" s="344" t="s">
        <v>21</v>
      </c>
      <c r="R55" s="339" t="s">
        <v>22</v>
      </c>
      <c r="S55" s="339" t="s">
        <v>23</v>
      </c>
      <c r="T55" s="344" t="s">
        <v>24</v>
      </c>
      <c r="U55" s="339" t="s">
        <v>25</v>
      </c>
      <c r="V55" s="337" t="s">
        <v>57</v>
      </c>
      <c r="W55" s="339" t="s">
        <v>26</v>
      </c>
      <c r="X55" s="339" t="s">
        <v>27</v>
      </c>
      <c r="Y55" s="341" t="s">
        <v>28</v>
      </c>
      <c r="Z55" s="335" t="s">
        <v>18</v>
      </c>
      <c r="AA55" s="336" t="s">
        <v>19</v>
      </c>
      <c r="AB55" s="339" t="s">
        <v>20</v>
      </c>
      <c r="AC55" s="344" t="s">
        <v>21</v>
      </c>
      <c r="AD55" s="339" t="s">
        <v>22</v>
      </c>
      <c r="AE55" s="339" t="s">
        <v>23</v>
      </c>
      <c r="AF55" s="344" t="s">
        <v>24</v>
      </c>
      <c r="AG55" s="339" t="s">
        <v>25</v>
      </c>
      <c r="AH55" s="337" t="s">
        <v>57</v>
      </c>
      <c r="AI55" s="339" t="s">
        <v>26</v>
      </c>
      <c r="AJ55" s="339" t="s">
        <v>27</v>
      </c>
      <c r="AK55" s="341" t="s">
        <v>28</v>
      </c>
    </row>
    <row r="56" spans="1:37" ht="15" hidden="1" customHeight="1">
      <c r="A56" s="54"/>
      <c r="B56" s="3">
        <v>1</v>
      </c>
      <c r="C56" s="35" t="str">
        <f>IF('invulblad opdrachtnemer'!C56="","",'invulblad opdrachtnemer'!C56)</f>
        <v/>
      </c>
      <c r="D56" s="47" t="str">
        <f>IF('invulblad opdrachtnemer'!D56="","",'invulblad opdrachtnemer'!D56)</f>
        <v/>
      </c>
      <c r="E56" s="53" t="str">
        <f>IF('invulblad opdrachtnemer'!E56="","",'invulblad opdrachtnemer'!E56)</f>
        <v/>
      </c>
      <c r="F56" s="53" t="str">
        <f>IF('invulblad opdrachtnemer'!F56="","",'invulblad opdrachtnemer'!F56)</f>
        <v/>
      </c>
      <c r="G56" s="248"/>
      <c r="H56" s="131"/>
      <c r="I56" s="131"/>
      <c r="J56" s="131"/>
      <c r="K56" s="251"/>
      <c r="L56" s="422">
        <f>'invulblad opdrachtnemer'!I56</f>
        <v>0</v>
      </c>
      <c r="M56" s="423">
        <f t="shared" ref="M56:M75" si="2">SUM(N56:AK56)</f>
        <v>0</v>
      </c>
      <c r="N56" s="15"/>
      <c r="O56" s="16"/>
      <c r="P56" s="42"/>
      <c r="Q56" s="38"/>
      <c r="R56" s="17"/>
      <c r="S56" s="42"/>
      <c r="T56" s="40"/>
      <c r="U56" s="17"/>
      <c r="V56" s="42"/>
      <c r="W56" s="40"/>
      <c r="X56" s="17"/>
      <c r="Y56" s="18"/>
      <c r="Z56" s="15"/>
      <c r="AA56" s="16"/>
      <c r="AB56" s="42"/>
      <c r="AC56" s="38"/>
      <c r="AD56" s="17"/>
      <c r="AE56" s="42"/>
      <c r="AF56" s="40"/>
      <c r="AG56" s="17"/>
      <c r="AH56" s="42"/>
      <c r="AI56" s="40"/>
      <c r="AJ56" s="17"/>
      <c r="AK56" s="18"/>
    </row>
    <row r="57" spans="1:37" ht="15" hidden="1" customHeight="1">
      <c r="A57" s="227"/>
      <c r="B57" s="3">
        <v>2</v>
      </c>
      <c r="C57" s="14" t="str">
        <f>IF('invulblad opdrachtnemer'!C57="","",'invulblad opdrachtnemer'!C57)</f>
        <v/>
      </c>
      <c r="D57" s="48" t="str">
        <f>IF('invulblad opdrachtnemer'!D57="","",'invulblad opdrachtnemer'!D57)</f>
        <v/>
      </c>
      <c r="E57" s="125" t="str">
        <f>IF('invulblad opdrachtnemer'!E57="","",'invulblad opdrachtnemer'!E57)</f>
        <v/>
      </c>
      <c r="F57" s="125" t="str">
        <f>IF('invulblad opdrachtnemer'!F57="","",'invulblad opdrachtnemer'!F57)</f>
        <v/>
      </c>
      <c r="G57" s="249"/>
      <c r="H57" s="132"/>
      <c r="I57" s="132"/>
      <c r="J57" s="132"/>
      <c r="K57" s="73"/>
      <c r="L57" s="424">
        <f>'invulblad opdrachtnemer'!I57</f>
        <v>0</v>
      </c>
      <c r="M57" s="425">
        <f t="shared" si="2"/>
        <v>0</v>
      </c>
      <c r="N57" s="19"/>
      <c r="O57" s="20"/>
      <c r="P57" s="43"/>
      <c r="Q57" s="39"/>
      <c r="R57" s="21"/>
      <c r="S57" s="43"/>
      <c r="T57" s="41"/>
      <c r="U57" s="21"/>
      <c r="V57" s="43"/>
      <c r="W57" s="41"/>
      <c r="X57" s="21"/>
      <c r="Y57" s="22"/>
      <c r="Z57" s="19"/>
      <c r="AA57" s="20"/>
      <c r="AB57" s="43"/>
      <c r="AC57" s="39"/>
      <c r="AD57" s="21"/>
      <c r="AE57" s="43"/>
      <c r="AF57" s="41"/>
      <c r="AG57" s="21"/>
      <c r="AH57" s="43"/>
      <c r="AI57" s="41"/>
      <c r="AJ57" s="21"/>
      <c r="AK57" s="22"/>
    </row>
    <row r="58" spans="1:37" ht="15" hidden="1" customHeight="1">
      <c r="A58" s="227"/>
      <c r="B58" s="3">
        <v>3</v>
      </c>
      <c r="C58" s="14" t="str">
        <f>IF('invulblad opdrachtnemer'!C58="","",'invulblad opdrachtnemer'!C58)</f>
        <v/>
      </c>
      <c r="D58" s="48" t="str">
        <f>IF('invulblad opdrachtnemer'!D58="","",'invulblad opdrachtnemer'!D58)</f>
        <v/>
      </c>
      <c r="E58" s="125" t="str">
        <f>IF('invulblad opdrachtnemer'!E58="","",'invulblad opdrachtnemer'!E58)</f>
        <v/>
      </c>
      <c r="F58" s="125" t="str">
        <f>IF('invulblad opdrachtnemer'!F58="","",'invulblad opdrachtnemer'!F58)</f>
        <v/>
      </c>
      <c r="G58" s="249"/>
      <c r="H58" s="132"/>
      <c r="I58" s="132"/>
      <c r="J58" s="132"/>
      <c r="K58" s="73"/>
      <c r="L58" s="424">
        <f>'invulblad opdrachtnemer'!I58</f>
        <v>0</v>
      </c>
      <c r="M58" s="425">
        <f t="shared" si="2"/>
        <v>0</v>
      </c>
      <c r="N58" s="19"/>
      <c r="O58" s="20"/>
      <c r="P58" s="43"/>
      <c r="Q58" s="39"/>
      <c r="R58" s="21"/>
      <c r="S58" s="43"/>
      <c r="T58" s="41"/>
      <c r="U58" s="21"/>
      <c r="V58" s="43"/>
      <c r="W58" s="41"/>
      <c r="X58" s="21"/>
      <c r="Y58" s="22"/>
      <c r="Z58" s="19"/>
      <c r="AA58" s="20"/>
      <c r="AB58" s="43"/>
      <c r="AC58" s="39"/>
      <c r="AD58" s="21"/>
      <c r="AE58" s="43"/>
      <c r="AF58" s="41"/>
      <c r="AG58" s="21"/>
      <c r="AH58" s="43"/>
      <c r="AI58" s="41"/>
      <c r="AJ58" s="21"/>
      <c r="AK58" s="22"/>
    </row>
    <row r="59" spans="1:37" ht="15" hidden="1" customHeight="1">
      <c r="A59" s="227"/>
      <c r="B59" s="3">
        <v>4</v>
      </c>
      <c r="C59" s="14" t="str">
        <f>IF('invulblad opdrachtnemer'!C59="","",'invulblad opdrachtnemer'!C59)</f>
        <v/>
      </c>
      <c r="D59" s="48" t="str">
        <f>IF('invulblad opdrachtnemer'!D59="","",'invulblad opdrachtnemer'!D59)</f>
        <v/>
      </c>
      <c r="E59" s="125" t="str">
        <f>IF('invulblad opdrachtnemer'!E59="","",'invulblad opdrachtnemer'!E59)</f>
        <v/>
      </c>
      <c r="F59" s="125" t="str">
        <f>IF('invulblad opdrachtnemer'!F59="","",'invulblad opdrachtnemer'!F59)</f>
        <v/>
      </c>
      <c r="G59" s="249"/>
      <c r="H59" s="132"/>
      <c r="I59" s="132"/>
      <c r="J59" s="132"/>
      <c r="K59" s="73"/>
      <c r="L59" s="424">
        <f>'invulblad opdrachtnemer'!I59</f>
        <v>0</v>
      </c>
      <c r="M59" s="425">
        <f t="shared" si="2"/>
        <v>0</v>
      </c>
      <c r="N59" s="19"/>
      <c r="O59" s="20"/>
      <c r="P59" s="43"/>
      <c r="Q59" s="39"/>
      <c r="R59" s="21"/>
      <c r="S59" s="43"/>
      <c r="T59" s="41"/>
      <c r="U59" s="21"/>
      <c r="V59" s="43"/>
      <c r="W59" s="41"/>
      <c r="X59" s="21"/>
      <c r="Y59" s="22"/>
      <c r="Z59" s="19"/>
      <c r="AA59" s="20"/>
      <c r="AB59" s="43"/>
      <c r="AC59" s="39"/>
      <c r="AD59" s="21"/>
      <c r="AE59" s="43"/>
      <c r="AF59" s="41"/>
      <c r="AG59" s="21"/>
      <c r="AH59" s="43"/>
      <c r="AI59" s="41"/>
      <c r="AJ59" s="21"/>
      <c r="AK59" s="22"/>
    </row>
    <row r="60" spans="1:37" ht="15" hidden="1" customHeight="1">
      <c r="A60" s="227"/>
      <c r="B60" s="3">
        <v>5</v>
      </c>
      <c r="C60" s="14" t="str">
        <f>IF('invulblad opdrachtnemer'!C60="","",'invulblad opdrachtnemer'!C60)</f>
        <v/>
      </c>
      <c r="D60" s="48" t="str">
        <f>IF('invulblad opdrachtnemer'!D60="","",'invulblad opdrachtnemer'!D60)</f>
        <v/>
      </c>
      <c r="E60" s="125" t="str">
        <f>IF('invulblad opdrachtnemer'!E60="","",'invulblad opdrachtnemer'!E60)</f>
        <v/>
      </c>
      <c r="F60" s="125" t="str">
        <f>IF('invulblad opdrachtnemer'!F60="","",'invulblad opdrachtnemer'!F60)</f>
        <v/>
      </c>
      <c r="G60" s="249"/>
      <c r="H60" s="132"/>
      <c r="I60" s="132"/>
      <c r="J60" s="132"/>
      <c r="K60" s="73"/>
      <c r="L60" s="424">
        <f>'invulblad opdrachtnemer'!I60</f>
        <v>0</v>
      </c>
      <c r="M60" s="425">
        <f t="shared" si="2"/>
        <v>0</v>
      </c>
      <c r="N60" s="19"/>
      <c r="O60" s="20"/>
      <c r="P60" s="43"/>
      <c r="Q60" s="39"/>
      <c r="R60" s="21"/>
      <c r="S60" s="43"/>
      <c r="T60" s="41"/>
      <c r="U60" s="21"/>
      <c r="V60" s="43"/>
      <c r="W60" s="41"/>
      <c r="X60" s="21"/>
      <c r="Y60" s="22"/>
      <c r="Z60" s="19"/>
      <c r="AA60" s="20"/>
      <c r="AB60" s="43"/>
      <c r="AC60" s="39"/>
      <c r="AD60" s="21"/>
      <c r="AE60" s="43"/>
      <c r="AF60" s="41"/>
      <c r="AG60" s="21"/>
      <c r="AH60" s="43"/>
      <c r="AI60" s="41"/>
      <c r="AJ60" s="21"/>
      <c r="AK60" s="22"/>
    </row>
    <row r="61" spans="1:37" ht="15" hidden="1" customHeight="1">
      <c r="A61" s="227"/>
      <c r="B61" s="3">
        <v>6</v>
      </c>
      <c r="C61" s="14" t="str">
        <f>IF('invulblad opdrachtnemer'!C61="","",'invulblad opdrachtnemer'!C61)</f>
        <v/>
      </c>
      <c r="D61" s="48" t="str">
        <f>IF('invulblad opdrachtnemer'!D61="","",'invulblad opdrachtnemer'!D61)</f>
        <v/>
      </c>
      <c r="E61" s="125" t="str">
        <f>IF('invulblad opdrachtnemer'!E61="","",'invulblad opdrachtnemer'!E61)</f>
        <v/>
      </c>
      <c r="F61" s="125" t="str">
        <f>IF('invulblad opdrachtnemer'!F61="","",'invulblad opdrachtnemer'!F61)</f>
        <v/>
      </c>
      <c r="G61" s="249"/>
      <c r="H61" s="132"/>
      <c r="I61" s="132"/>
      <c r="J61" s="132"/>
      <c r="K61" s="73"/>
      <c r="L61" s="424">
        <f>'invulblad opdrachtnemer'!I61</f>
        <v>0</v>
      </c>
      <c r="M61" s="425">
        <f t="shared" si="2"/>
        <v>0</v>
      </c>
      <c r="N61" s="19"/>
      <c r="O61" s="20"/>
      <c r="P61" s="43"/>
      <c r="Q61" s="39"/>
      <c r="R61" s="21"/>
      <c r="S61" s="43"/>
      <c r="T61" s="41"/>
      <c r="U61" s="21"/>
      <c r="V61" s="43"/>
      <c r="W61" s="41"/>
      <c r="X61" s="21"/>
      <c r="Y61" s="22"/>
      <c r="Z61" s="19"/>
      <c r="AA61" s="20"/>
      <c r="AB61" s="43"/>
      <c r="AC61" s="39"/>
      <c r="AD61" s="21"/>
      <c r="AE61" s="43"/>
      <c r="AF61" s="41"/>
      <c r="AG61" s="21"/>
      <c r="AH61" s="43"/>
      <c r="AI61" s="41"/>
      <c r="AJ61" s="21"/>
      <c r="AK61" s="22"/>
    </row>
    <row r="62" spans="1:37" ht="15" hidden="1" customHeight="1">
      <c r="A62" s="227"/>
      <c r="B62" s="3">
        <v>7</v>
      </c>
      <c r="C62" s="14" t="str">
        <f>IF('invulblad opdrachtnemer'!C62="","",'invulblad opdrachtnemer'!C62)</f>
        <v/>
      </c>
      <c r="D62" s="48" t="str">
        <f>IF('invulblad opdrachtnemer'!D62="","",'invulblad opdrachtnemer'!D62)</f>
        <v/>
      </c>
      <c r="E62" s="125" t="str">
        <f>IF('invulblad opdrachtnemer'!E62="","",'invulblad opdrachtnemer'!E62)</f>
        <v/>
      </c>
      <c r="F62" s="125" t="str">
        <f>IF('invulblad opdrachtnemer'!F62="","",'invulblad opdrachtnemer'!F62)</f>
        <v/>
      </c>
      <c r="G62" s="249"/>
      <c r="H62" s="132"/>
      <c r="I62" s="132"/>
      <c r="J62" s="132"/>
      <c r="K62" s="73"/>
      <c r="L62" s="424">
        <f>'invulblad opdrachtnemer'!I62</f>
        <v>0</v>
      </c>
      <c r="M62" s="425">
        <f t="shared" si="2"/>
        <v>0</v>
      </c>
      <c r="N62" s="19"/>
      <c r="O62" s="20"/>
      <c r="P62" s="43"/>
      <c r="Q62" s="39"/>
      <c r="R62" s="21"/>
      <c r="S62" s="43"/>
      <c r="T62" s="41"/>
      <c r="U62" s="21"/>
      <c r="V62" s="43"/>
      <c r="W62" s="41"/>
      <c r="X62" s="21"/>
      <c r="Y62" s="22"/>
      <c r="Z62" s="19"/>
      <c r="AA62" s="20"/>
      <c r="AB62" s="43"/>
      <c r="AC62" s="39"/>
      <c r="AD62" s="21"/>
      <c r="AE62" s="43"/>
      <c r="AF62" s="41"/>
      <c r="AG62" s="21"/>
      <c r="AH62" s="43"/>
      <c r="AI62" s="41"/>
      <c r="AJ62" s="21"/>
      <c r="AK62" s="22"/>
    </row>
    <row r="63" spans="1:37" ht="15" hidden="1" customHeight="1">
      <c r="A63" s="227"/>
      <c r="B63" s="3">
        <v>8</v>
      </c>
      <c r="C63" s="14" t="str">
        <f>IF('invulblad opdrachtnemer'!C63="","",'invulblad opdrachtnemer'!C63)</f>
        <v/>
      </c>
      <c r="D63" s="48" t="str">
        <f>IF('invulblad opdrachtnemer'!D63="","",'invulblad opdrachtnemer'!D63)</f>
        <v/>
      </c>
      <c r="E63" s="125" t="str">
        <f>IF('invulblad opdrachtnemer'!E63="","",'invulblad opdrachtnemer'!E63)</f>
        <v/>
      </c>
      <c r="F63" s="125" t="str">
        <f>IF('invulblad opdrachtnemer'!F63="","",'invulblad opdrachtnemer'!F63)</f>
        <v/>
      </c>
      <c r="G63" s="249"/>
      <c r="H63" s="132"/>
      <c r="I63" s="132"/>
      <c r="J63" s="132"/>
      <c r="K63" s="73"/>
      <c r="L63" s="424">
        <f>'invulblad opdrachtnemer'!I63</f>
        <v>0</v>
      </c>
      <c r="M63" s="425">
        <f t="shared" si="2"/>
        <v>0</v>
      </c>
      <c r="N63" s="19"/>
      <c r="O63" s="20"/>
      <c r="P63" s="43"/>
      <c r="Q63" s="39"/>
      <c r="R63" s="21"/>
      <c r="S63" s="43"/>
      <c r="T63" s="41"/>
      <c r="U63" s="21"/>
      <c r="V63" s="43"/>
      <c r="W63" s="41"/>
      <c r="X63" s="21"/>
      <c r="Y63" s="22"/>
      <c r="Z63" s="19"/>
      <c r="AA63" s="20"/>
      <c r="AB63" s="43"/>
      <c r="AC63" s="39"/>
      <c r="AD63" s="21"/>
      <c r="AE63" s="43"/>
      <c r="AF63" s="41"/>
      <c r="AG63" s="21"/>
      <c r="AH63" s="43"/>
      <c r="AI63" s="41"/>
      <c r="AJ63" s="21"/>
      <c r="AK63" s="22"/>
    </row>
    <row r="64" spans="1:37" ht="15" hidden="1" customHeight="1">
      <c r="A64" s="227"/>
      <c r="B64" s="3">
        <v>9</v>
      </c>
      <c r="C64" s="14" t="str">
        <f>IF('invulblad opdrachtnemer'!C64="","",'invulblad opdrachtnemer'!C64)</f>
        <v/>
      </c>
      <c r="D64" s="48" t="str">
        <f>IF('invulblad opdrachtnemer'!D64="","",'invulblad opdrachtnemer'!D64)</f>
        <v/>
      </c>
      <c r="E64" s="125" t="str">
        <f>IF('invulblad opdrachtnemer'!E64="","",'invulblad opdrachtnemer'!E64)</f>
        <v/>
      </c>
      <c r="F64" s="125" t="str">
        <f>IF('invulblad opdrachtnemer'!F64="","",'invulblad opdrachtnemer'!F64)</f>
        <v/>
      </c>
      <c r="G64" s="249"/>
      <c r="H64" s="132"/>
      <c r="I64" s="132"/>
      <c r="J64" s="132"/>
      <c r="K64" s="73"/>
      <c r="L64" s="424">
        <f>'invulblad opdrachtnemer'!I64</f>
        <v>0</v>
      </c>
      <c r="M64" s="425">
        <f t="shared" si="2"/>
        <v>0</v>
      </c>
      <c r="N64" s="19"/>
      <c r="O64" s="20"/>
      <c r="P64" s="43"/>
      <c r="Q64" s="39"/>
      <c r="R64" s="21"/>
      <c r="S64" s="43"/>
      <c r="T64" s="41"/>
      <c r="U64" s="21"/>
      <c r="V64" s="43"/>
      <c r="W64" s="41"/>
      <c r="X64" s="21"/>
      <c r="Y64" s="22"/>
      <c r="Z64" s="19"/>
      <c r="AA64" s="20"/>
      <c r="AB64" s="43"/>
      <c r="AC64" s="39"/>
      <c r="AD64" s="21"/>
      <c r="AE64" s="43"/>
      <c r="AF64" s="41"/>
      <c r="AG64" s="21"/>
      <c r="AH64" s="43"/>
      <c r="AI64" s="41"/>
      <c r="AJ64" s="21"/>
      <c r="AK64" s="22"/>
    </row>
    <row r="65" spans="1:37" ht="15" hidden="1" customHeight="1">
      <c r="A65" s="227"/>
      <c r="B65" s="3">
        <v>10</v>
      </c>
      <c r="C65" s="14" t="str">
        <f>IF('invulblad opdrachtnemer'!C65="","",'invulblad opdrachtnemer'!C65)</f>
        <v/>
      </c>
      <c r="D65" s="48" t="str">
        <f>IF('invulblad opdrachtnemer'!D65="","",'invulblad opdrachtnemer'!D65)</f>
        <v/>
      </c>
      <c r="E65" s="125" t="str">
        <f>IF('invulblad opdrachtnemer'!E65="","",'invulblad opdrachtnemer'!E65)</f>
        <v/>
      </c>
      <c r="F65" s="125" t="str">
        <f>IF('invulblad opdrachtnemer'!F65="","",'invulblad opdrachtnemer'!F65)</f>
        <v/>
      </c>
      <c r="G65" s="249"/>
      <c r="H65" s="132"/>
      <c r="I65" s="132"/>
      <c r="J65" s="132"/>
      <c r="K65" s="73"/>
      <c r="L65" s="424">
        <f>'invulblad opdrachtnemer'!I65</f>
        <v>0</v>
      </c>
      <c r="M65" s="425">
        <f t="shared" si="2"/>
        <v>0</v>
      </c>
      <c r="N65" s="19"/>
      <c r="O65" s="20"/>
      <c r="P65" s="43"/>
      <c r="Q65" s="39"/>
      <c r="R65" s="21"/>
      <c r="S65" s="43"/>
      <c r="T65" s="41"/>
      <c r="U65" s="21"/>
      <c r="V65" s="43"/>
      <c r="W65" s="41"/>
      <c r="X65" s="21"/>
      <c r="Y65" s="22"/>
      <c r="Z65" s="19"/>
      <c r="AA65" s="20"/>
      <c r="AB65" s="43"/>
      <c r="AC65" s="39"/>
      <c r="AD65" s="21"/>
      <c r="AE65" s="43"/>
      <c r="AF65" s="41"/>
      <c r="AG65" s="21"/>
      <c r="AH65" s="43"/>
      <c r="AI65" s="41"/>
      <c r="AJ65" s="21"/>
      <c r="AK65" s="22"/>
    </row>
    <row r="66" spans="1:37" ht="15" hidden="1" customHeight="1">
      <c r="A66" s="227"/>
      <c r="B66" s="3">
        <v>11</v>
      </c>
      <c r="C66" s="14" t="str">
        <f>IF('invulblad opdrachtnemer'!C66="","",'invulblad opdrachtnemer'!C66)</f>
        <v/>
      </c>
      <c r="D66" s="48" t="str">
        <f>IF('invulblad opdrachtnemer'!D66="","",'invulblad opdrachtnemer'!D66)</f>
        <v/>
      </c>
      <c r="E66" s="125" t="str">
        <f>IF('invulblad opdrachtnemer'!E66="","",'invulblad opdrachtnemer'!E66)</f>
        <v/>
      </c>
      <c r="F66" s="125" t="str">
        <f>IF('invulblad opdrachtnemer'!F66="","",'invulblad opdrachtnemer'!F66)</f>
        <v/>
      </c>
      <c r="G66" s="249"/>
      <c r="H66" s="132"/>
      <c r="I66" s="132"/>
      <c r="J66" s="132"/>
      <c r="K66" s="73"/>
      <c r="L66" s="424">
        <f>'invulblad opdrachtnemer'!I66</f>
        <v>0</v>
      </c>
      <c r="M66" s="425">
        <f t="shared" si="2"/>
        <v>0</v>
      </c>
      <c r="N66" s="19"/>
      <c r="O66" s="20"/>
      <c r="P66" s="43"/>
      <c r="Q66" s="39"/>
      <c r="R66" s="21"/>
      <c r="S66" s="43"/>
      <c r="T66" s="41"/>
      <c r="U66" s="21"/>
      <c r="V66" s="43"/>
      <c r="W66" s="41"/>
      <c r="X66" s="21"/>
      <c r="Y66" s="22"/>
      <c r="Z66" s="19"/>
      <c r="AA66" s="20"/>
      <c r="AB66" s="43"/>
      <c r="AC66" s="39"/>
      <c r="AD66" s="21"/>
      <c r="AE66" s="43"/>
      <c r="AF66" s="41"/>
      <c r="AG66" s="21"/>
      <c r="AH66" s="43"/>
      <c r="AI66" s="41"/>
      <c r="AJ66" s="21"/>
      <c r="AK66" s="22"/>
    </row>
    <row r="67" spans="1:37" ht="15" hidden="1" customHeight="1">
      <c r="A67" s="227"/>
      <c r="B67" s="3">
        <v>12</v>
      </c>
      <c r="C67" s="14" t="str">
        <f>IF('invulblad opdrachtnemer'!C67="","",'invulblad opdrachtnemer'!C67)</f>
        <v/>
      </c>
      <c r="D67" s="48" t="str">
        <f>IF('invulblad opdrachtnemer'!D67="","",'invulblad opdrachtnemer'!D67)</f>
        <v/>
      </c>
      <c r="E67" s="125" t="str">
        <f>IF('invulblad opdrachtnemer'!E67="","",'invulblad opdrachtnemer'!E67)</f>
        <v/>
      </c>
      <c r="F67" s="125" t="str">
        <f>IF('invulblad opdrachtnemer'!F67="","",'invulblad opdrachtnemer'!F67)</f>
        <v/>
      </c>
      <c r="G67" s="249"/>
      <c r="H67" s="132"/>
      <c r="I67" s="132"/>
      <c r="J67" s="132"/>
      <c r="K67" s="73"/>
      <c r="L67" s="424">
        <f>'invulblad opdrachtnemer'!I67</f>
        <v>0</v>
      </c>
      <c r="M67" s="425">
        <f t="shared" si="2"/>
        <v>0</v>
      </c>
      <c r="N67" s="19"/>
      <c r="O67" s="20"/>
      <c r="P67" s="43"/>
      <c r="Q67" s="39"/>
      <c r="R67" s="21"/>
      <c r="S67" s="43"/>
      <c r="T67" s="41"/>
      <c r="U67" s="21"/>
      <c r="V67" s="43"/>
      <c r="W67" s="41"/>
      <c r="X67" s="21"/>
      <c r="Y67" s="22"/>
      <c r="Z67" s="19"/>
      <c r="AA67" s="20"/>
      <c r="AB67" s="43"/>
      <c r="AC67" s="39"/>
      <c r="AD67" s="21"/>
      <c r="AE67" s="43"/>
      <c r="AF67" s="41"/>
      <c r="AG67" s="21"/>
      <c r="AH67" s="43"/>
      <c r="AI67" s="41"/>
      <c r="AJ67" s="21"/>
      <c r="AK67" s="22"/>
    </row>
    <row r="68" spans="1:37" ht="15" hidden="1" customHeight="1">
      <c r="A68" s="227"/>
      <c r="B68" s="3">
        <v>13</v>
      </c>
      <c r="C68" s="14" t="str">
        <f>IF('invulblad opdrachtnemer'!C68="","",'invulblad opdrachtnemer'!C68)</f>
        <v/>
      </c>
      <c r="D68" s="48" t="str">
        <f>IF('invulblad opdrachtnemer'!D68="","",'invulblad opdrachtnemer'!D68)</f>
        <v/>
      </c>
      <c r="E68" s="125" t="str">
        <f>IF('invulblad opdrachtnemer'!E68="","",'invulblad opdrachtnemer'!E68)</f>
        <v/>
      </c>
      <c r="F68" s="125" t="str">
        <f>IF('invulblad opdrachtnemer'!F68="","",'invulblad opdrachtnemer'!F68)</f>
        <v/>
      </c>
      <c r="G68" s="249"/>
      <c r="H68" s="132"/>
      <c r="I68" s="132"/>
      <c r="J68" s="132"/>
      <c r="K68" s="73"/>
      <c r="L68" s="424">
        <f>'invulblad opdrachtnemer'!I68</f>
        <v>0</v>
      </c>
      <c r="M68" s="425">
        <f t="shared" si="2"/>
        <v>0</v>
      </c>
      <c r="N68" s="19"/>
      <c r="O68" s="20"/>
      <c r="P68" s="43"/>
      <c r="Q68" s="39"/>
      <c r="R68" s="21"/>
      <c r="S68" s="43"/>
      <c r="T68" s="41"/>
      <c r="U68" s="21"/>
      <c r="V68" s="43"/>
      <c r="W68" s="41"/>
      <c r="X68" s="21"/>
      <c r="Y68" s="22"/>
      <c r="Z68" s="19"/>
      <c r="AA68" s="20"/>
      <c r="AB68" s="43"/>
      <c r="AC68" s="39"/>
      <c r="AD68" s="21"/>
      <c r="AE68" s="43"/>
      <c r="AF68" s="41"/>
      <c r="AG68" s="21"/>
      <c r="AH68" s="43"/>
      <c r="AI68" s="41"/>
      <c r="AJ68" s="21"/>
      <c r="AK68" s="22"/>
    </row>
    <row r="69" spans="1:37" ht="15" hidden="1" customHeight="1">
      <c r="A69" s="227"/>
      <c r="B69" s="3">
        <v>14</v>
      </c>
      <c r="C69" s="14" t="str">
        <f>IF('invulblad opdrachtnemer'!C69="","",'invulblad opdrachtnemer'!C69)</f>
        <v/>
      </c>
      <c r="D69" s="48" t="str">
        <f>IF('invulblad opdrachtnemer'!D69="","",'invulblad opdrachtnemer'!D69)</f>
        <v/>
      </c>
      <c r="E69" s="125" t="str">
        <f>IF('invulblad opdrachtnemer'!E69="","",'invulblad opdrachtnemer'!E69)</f>
        <v/>
      </c>
      <c r="F69" s="125" t="str">
        <f>IF('invulblad opdrachtnemer'!F69="","",'invulblad opdrachtnemer'!F69)</f>
        <v/>
      </c>
      <c r="G69" s="249"/>
      <c r="H69" s="132"/>
      <c r="I69" s="132"/>
      <c r="J69" s="132"/>
      <c r="K69" s="73"/>
      <c r="L69" s="424">
        <f>'invulblad opdrachtnemer'!I69</f>
        <v>0</v>
      </c>
      <c r="M69" s="425">
        <f t="shared" si="2"/>
        <v>0</v>
      </c>
      <c r="N69" s="19"/>
      <c r="O69" s="20"/>
      <c r="P69" s="43"/>
      <c r="Q69" s="39"/>
      <c r="R69" s="21"/>
      <c r="S69" s="43"/>
      <c r="T69" s="41"/>
      <c r="U69" s="21"/>
      <c r="V69" s="43"/>
      <c r="W69" s="41"/>
      <c r="X69" s="21"/>
      <c r="Y69" s="22"/>
      <c r="Z69" s="19"/>
      <c r="AA69" s="20"/>
      <c r="AB69" s="43"/>
      <c r="AC69" s="39"/>
      <c r="AD69" s="21"/>
      <c r="AE69" s="43"/>
      <c r="AF69" s="41"/>
      <c r="AG69" s="21"/>
      <c r="AH69" s="43"/>
      <c r="AI69" s="41"/>
      <c r="AJ69" s="21"/>
      <c r="AK69" s="22"/>
    </row>
    <row r="70" spans="1:37" ht="15" hidden="1" customHeight="1">
      <c r="A70" s="227"/>
      <c r="B70" s="3">
        <v>15</v>
      </c>
      <c r="C70" s="14" t="str">
        <f>IF('invulblad opdrachtnemer'!C70="","",'invulblad opdrachtnemer'!C70)</f>
        <v/>
      </c>
      <c r="D70" s="48" t="str">
        <f>IF('invulblad opdrachtnemer'!D70="","",'invulblad opdrachtnemer'!D70)</f>
        <v/>
      </c>
      <c r="E70" s="125" t="str">
        <f>IF('invulblad opdrachtnemer'!E70="","",'invulblad opdrachtnemer'!E70)</f>
        <v/>
      </c>
      <c r="F70" s="125" t="str">
        <f>IF('invulblad opdrachtnemer'!F70="","",'invulblad opdrachtnemer'!F70)</f>
        <v/>
      </c>
      <c r="G70" s="249"/>
      <c r="H70" s="132"/>
      <c r="I70" s="132"/>
      <c r="J70" s="132"/>
      <c r="K70" s="73"/>
      <c r="L70" s="424">
        <f>'invulblad opdrachtnemer'!I70</f>
        <v>0</v>
      </c>
      <c r="M70" s="425">
        <f t="shared" si="2"/>
        <v>0</v>
      </c>
      <c r="N70" s="19"/>
      <c r="O70" s="20"/>
      <c r="P70" s="43"/>
      <c r="Q70" s="39"/>
      <c r="R70" s="21"/>
      <c r="S70" s="43"/>
      <c r="T70" s="41"/>
      <c r="U70" s="21"/>
      <c r="V70" s="43"/>
      <c r="W70" s="41"/>
      <c r="X70" s="21"/>
      <c r="Y70" s="22"/>
      <c r="Z70" s="19"/>
      <c r="AA70" s="20"/>
      <c r="AB70" s="43"/>
      <c r="AC70" s="39"/>
      <c r="AD70" s="21"/>
      <c r="AE70" s="43"/>
      <c r="AF70" s="41"/>
      <c r="AG70" s="21"/>
      <c r="AH70" s="43"/>
      <c r="AI70" s="41"/>
      <c r="AJ70" s="21"/>
      <c r="AK70" s="22"/>
    </row>
    <row r="71" spans="1:37" ht="15" hidden="1" customHeight="1">
      <c r="A71" s="227"/>
      <c r="B71" s="3">
        <v>16</v>
      </c>
      <c r="C71" s="14" t="str">
        <f>IF('invulblad opdrachtnemer'!C71="","",'invulblad opdrachtnemer'!C71)</f>
        <v/>
      </c>
      <c r="D71" s="48" t="str">
        <f>IF('invulblad opdrachtnemer'!D71="","",'invulblad opdrachtnemer'!D71)</f>
        <v/>
      </c>
      <c r="E71" s="125" t="str">
        <f>IF('invulblad opdrachtnemer'!E71="","",'invulblad opdrachtnemer'!E71)</f>
        <v/>
      </c>
      <c r="F71" s="125" t="str">
        <f>IF('invulblad opdrachtnemer'!F71="","",'invulblad opdrachtnemer'!F71)</f>
        <v/>
      </c>
      <c r="G71" s="249"/>
      <c r="H71" s="132"/>
      <c r="I71" s="132"/>
      <c r="J71" s="132"/>
      <c r="K71" s="73"/>
      <c r="L71" s="424">
        <f>'invulblad opdrachtnemer'!I71</f>
        <v>0</v>
      </c>
      <c r="M71" s="425">
        <f t="shared" si="2"/>
        <v>0</v>
      </c>
      <c r="N71" s="19"/>
      <c r="O71" s="20"/>
      <c r="P71" s="43"/>
      <c r="Q71" s="39"/>
      <c r="R71" s="21"/>
      <c r="S71" s="43"/>
      <c r="T71" s="41"/>
      <c r="U71" s="21"/>
      <c r="V71" s="43"/>
      <c r="W71" s="41"/>
      <c r="X71" s="21"/>
      <c r="Y71" s="22"/>
      <c r="Z71" s="19"/>
      <c r="AA71" s="20"/>
      <c r="AB71" s="43"/>
      <c r="AC71" s="39"/>
      <c r="AD71" s="21"/>
      <c r="AE71" s="43"/>
      <c r="AF71" s="41"/>
      <c r="AG71" s="21"/>
      <c r="AH71" s="43"/>
      <c r="AI71" s="41"/>
      <c r="AJ71" s="21"/>
      <c r="AK71" s="22"/>
    </row>
    <row r="72" spans="1:37" ht="15" hidden="1" customHeight="1">
      <c r="A72" s="227"/>
      <c r="B72" s="3">
        <v>17</v>
      </c>
      <c r="C72" s="14" t="str">
        <f>IF('invulblad opdrachtnemer'!C72="","",'invulblad opdrachtnemer'!C72)</f>
        <v/>
      </c>
      <c r="D72" s="48" t="str">
        <f>IF('invulblad opdrachtnemer'!D72="","",'invulblad opdrachtnemer'!D72)</f>
        <v/>
      </c>
      <c r="E72" s="125" t="str">
        <f>IF('invulblad opdrachtnemer'!E72="","",'invulblad opdrachtnemer'!E72)</f>
        <v/>
      </c>
      <c r="F72" s="125" t="str">
        <f>IF('invulblad opdrachtnemer'!F72="","",'invulblad opdrachtnemer'!F72)</f>
        <v/>
      </c>
      <c r="G72" s="249"/>
      <c r="H72" s="132"/>
      <c r="I72" s="132"/>
      <c r="J72" s="132"/>
      <c r="K72" s="73"/>
      <c r="L72" s="424">
        <f>'invulblad opdrachtnemer'!I72</f>
        <v>0</v>
      </c>
      <c r="M72" s="425">
        <f t="shared" si="2"/>
        <v>0</v>
      </c>
      <c r="N72" s="19"/>
      <c r="O72" s="20"/>
      <c r="P72" s="43"/>
      <c r="Q72" s="39"/>
      <c r="R72" s="21"/>
      <c r="S72" s="43"/>
      <c r="T72" s="41"/>
      <c r="U72" s="21"/>
      <c r="V72" s="43"/>
      <c r="W72" s="41"/>
      <c r="X72" s="21"/>
      <c r="Y72" s="22"/>
      <c r="Z72" s="19"/>
      <c r="AA72" s="20"/>
      <c r="AB72" s="43"/>
      <c r="AC72" s="39"/>
      <c r="AD72" s="21"/>
      <c r="AE72" s="43"/>
      <c r="AF72" s="41"/>
      <c r="AG72" s="21"/>
      <c r="AH72" s="43"/>
      <c r="AI72" s="41"/>
      <c r="AJ72" s="21"/>
      <c r="AK72" s="22"/>
    </row>
    <row r="73" spans="1:37" ht="15" hidden="1" customHeight="1">
      <c r="A73" s="227"/>
      <c r="B73" s="3">
        <v>18</v>
      </c>
      <c r="C73" s="14" t="str">
        <f>IF('invulblad opdrachtnemer'!C73="","",'invulblad opdrachtnemer'!C73)</f>
        <v/>
      </c>
      <c r="D73" s="48" t="str">
        <f>IF('invulblad opdrachtnemer'!D73="","",'invulblad opdrachtnemer'!D73)</f>
        <v/>
      </c>
      <c r="E73" s="125" t="str">
        <f>IF('invulblad opdrachtnemer'!E73="","",'invulblad opdrachtnemer'!E73)</f>
        <v/>
      </c>
      <c r="F73" s="125" t="str">
        <f>IF('invulblad opdrachtnemer'!F73="","",'invulblad opdrachtnemer'!F73)</f>
        <v/>
      </c>
      <c r="G73" s="249"/>
      <c r="H73" s="132"/>
      <c r="I73" s="132"/>
      <c r="J73" s="132"/>
      <c r="K73" s="73"/>
      <c r="L73" s="424">
        <f>'invulblad opdrachtnemer'!I73</f>
        <v>0</v>
      </c>
      <c r="M73" s="425">
        <f t="shared" si="2"/>
        <v>0</v>
      </c>
      <c r="N73" s="19"/>
      <c r="O73" s="20"/>
      <c r="P73" s="43"/>
      <c r="Q73" s="39"/>
      <c r="R73" s="21"/>
      <c r="S73" s="43"/>
      <c r="T73" s="41"/>
      <c r="U73" s="21"/>
      <c r="V73" s="43"/>
      <c r="W73" s="41"/>
      <c r="X73" s="21"/>
      <c r="Y73" s="22"/>
      <c r="Z73" s="19"/>
      <c r="AA73" s="20"/>
      <c r="AB73" s="43"/>
      <c r="AC73" s="39"/>
      <c r="AD73" s="21"/>
      <c r="AE73" s="43"/>
      <c r="AF73" s="41"/>
      <c r="AG73" s="21"/>
      <c r="AH73" s="43"/>
      <c r="AI73" s="41"/>
      <c r="AJ73" s="21"/>
      <c r="AK73" s="22"/>
    </row>
    <row r="74" spans="1:37" ht="15" hidden="1" customHeight="1">
      <c r="A74" s="227"/>
      <c r="B74" s="3">
        <v>19</v>
      </c>
      <c r="C74" s="14" t="str">
        <f>IF('invulblad opdrachtnemer'!C74="","",'invulblad opdrachtnemer'!C74)</f>
        <v/>
      </c>
      <c r="D74" s="48" t="str">
        <f>IF('invulblad opdrachtnemer'!D74="","",'invulblad opdrachtnemer'!D74)</f>
        <v/>
      </c>
      <c r="E74" s="125" t="str">
        <f>IF('invulblad opdrachtnemer'!E74="","",'invulblad opdrachtnemer'!E74)</f>
        <v/>
      </c>
      <c r="F74" s="125" t="str">
        <f>IF('invulblad opdrachtnemer'!F74="","",'invulblad opdrachtnemer'!F74)</f>
        <v/>
      </c>
      <c r="G74" s="249"/>
      <c r="H74" s="132"/>
      <c r="I74" s="132"/>
      <c r="J74" s="132"/>
      <c r="K74" s="73"/>
      <c r="L74" s="424">
        <f>'invulblad opdrachtnemer'!I74</f>
        <v>0</v>
      </c>
      <c r="M74" s="425">
        <f t="shared" si="2"/>
        <v>0</v>
      </c>
      <c r="N74" s="19"/>
      <c r="O74" s="20"/>
      <c r="P74" s="43"/>
      <c r="Q74" s="39"/>
      <c r="R74" s="21"/>
      <c r="S74" s="43"/>
      <c r="T74" s="41"/>
      <c r="U74" s="21"/>
      <c r="V74" s="43"/>
      <c r="W74" s="41"/>
      <c r="X74" s="21"/>
      <c r="Y74" s="22"/>
      <c r="Z74" s="19"/>
      <c r="AA74" s="20"/>
      <c r="AB74" s="43"/>
      <c r="AC74" s="39"/>
      <c r="AD74" s="21"/>
      <c r="AE74" s="43"/>
      <c r="AF74" s="41"/>
      <c r="AG74" s="21"/>
      <c r="AH74" s="43"/>
      <c r="AI74" s="41"/>
      <c r="AJ74" s="21"/>
      <c r="AK74" s="22"/>
    </row>
    <row r="75" spans="1:37" ht="15" hidden="1" customHeight="1" thickBot="1">
      <c r="A75" s="227"/>
      <c r="B75" s="3">
        <v>20</v>
      </c>
      <c r="C75" s="36" t="str">
        <f>IF('invulblad opdrachtnemer'!C75="","",'invulblad opdrachtnemer'!C75)</f>
        <v/>
      </c>
      <c r="D75" s="50" t="str">
        <f>IF('invulblad opdrachtnemer'!D75="","",'invulblad opdrachtnemer'!D75)</f>
        <v/>
      </c>
      <c r="E75" s="127" t="str">
        <f>IF('invulblad opdrachtnemer'!E75="","",'invulblad opdrachtnemer'!E75)</f>
        <v/>
      </c>
      <c r="F75" s="127" t="str">
        <f>IF('invulblad opdrachtnemer'!F75="","",'invulblad opdrachtnemer'!F75)</f>
        <v/>
      </c>
      <c r="G75" s="250"/>
      <c r="H75" s="134"/>
      <c r="I75" s="134"/>
      <c r="J75" s="134"/>
      <c r="K75" s="228"/>
      <c r="L75" s="426">
        <f>'invulblad opdrachtnemer'!I75</f>
        <v>0</v>
      </c>
      <c r="M75" s="427">
        <f t="shared" si="2"/>
        <v>0</v>
      </c>
      <c r="N75" s="229"/>
      <c r="O75" s="230"/>
      <c r="P75" s="231"/>
      <c r="Q75" s="232"/>
      <c r="R75" s="233"/>
      <c r="S75" s="231"/>
      <c r="T75" s="234"/>
      <c r="U75" s="233"/>
      <c r="V75" s="231"/>
      <c r="W75" s="234"/>
      <c r="X75" s="233"/>
      <c r="Y75" s="37"/>
      <c r="Z75" s="229"/>
      <c r="AA75" s="230"/>
      <c r="AB75" s="231"/>
      <c r="AC75" s="232"/>
      <c r="AD75" s="233"/>
      <c r="AE75" s="231"/>
      <c r="AF75" s="234"/>
      <c r="AG75" s="233"/>
      <c r="AH75" s="231"/>
      <c r="AI75" s="234"/>
      <c r="AJ75" s="233"/>
      <c r="AK75" s="37"/>
    </row>
    <row r="76" spans="1:37" ht="15.75" hidden="1" thickBot="1"/>
    <row r="77" spans="1:37" ht="19.5" hidden="1" thickBot="1">
      <c r="C77" s="293" t="s">
        <v>165</v>
      </c>
      <c r="D77" s="294"/>
      <c r="E77" s="294"/>
      <c r="F77" s="294"/>
      <c r="G77" s="470" t="s">
        <v>102</v>
      </c>
      <c r="H77" s="471"/>
      <c r="I77" s="471"/>
      <c r="J77" s="471"/>
      <c r="K77" s="472"/>
      <c r="L77" s="470" t="s">
        <v>247</v>
      </c>
      <c r="M77" s="472"/>
      <c r="N77" s="325" t="s">
        <v>110</v>
      </c>
      <c r="O77" s="326"/>
      <c r="P77" s="326"/>
      <c r="Q77" s="326"/>
      <c r="R77" s="473" t="s">
        <v>109</v>
      </c>
      <c r="S77" s="473"/>
      <c r="T77" s="473"/>
      <c r="U77" s="473"/>
      <c r="V77" s="473"/>
      <c r="W77" s="473"/>
      <c r="X77" s="473"/>
      <c r="Y77" s="474"/>
      <c r="Z77" s="325"/>
      <c r="AA77" s="326"/>
      <c r="AB77" s="326"/>
      <c r="AC77" s="326"/>
      <c r="AD77" s="326"/>
      <c r="AE77" s="295"/>
      <c r="AF77" s="294"/>
      <c r="AG77" s="326"/>
      <c r="AH77" s="326"/>
      <c r="AI77" s="326"/>
      <c r="AJ77" s="326"/>
      <c r="AK77" s="327"/>
    </row>
    <row r="78" spans="1:37" ht="32.25" hidden="1" thickBot="1">
      <c r="C78" s="328" t="s">
        <v>179</v>
      </c>
      <c r="D78" s="342"/>
      <c r="E78" s="343"/>
      <c r="F78" s="331" t="s">
        <v>177</v>
      </c>
      <c r="G78" s="332"/>
      <c r="H78" s="345" t="s">
        <v>15</v>
      </c>
      <c r="I78" s="345" t="s">
        <v>16</v>
      </c>
      <c r="J78" s="331"/>
      <c r="K78" s="334"/>
      <c r="L78" s="421" t="s">
        <v>252</v>
      </c>
      <c r="M78" s="316" t="s">
        <v>59</v>
      </c>
      <c r="N78" s="335" t="s">
        <v>18</v>
      </c>
      <c r="O78" s="336" t="s">
        <v>19</v>
      </c>
      <c r="P78" s="339" t="s">
        <v>20</v>
      </c>
      <c r="Q78" s="344" t="s">
        <v>21</v>
      </c>
      <c r="R78" s="339" t="s">
        <v>22</v>
      </c>
      <c r="S78" s="339" t="s">
        <v>23</v>
      </c>
      <c r="T78" s="344" t="s">
        <v>24</v>
      </c>
      <c r="U78" s="339" t="s">
        <v>25</v>
      </c>
      <c r="V78" s="337" t="s">
        <v>57</v>
      </c>
      <c r="W78" s="339" t="s">
        <v>26</v>
      </c>
      <c r="X78" s="339" t="s">
        <v>27</v>
      </c>
      <c r="Y78" s="341" t="s">
        <v>28</v>
      </c>
      <c r="Z78" s="335" t="s">
        <v>18</v>
      </c>
      <c r="AA78" s="336" t="s">
        <v>19</v>
      </c>
      <c r="AB78" s="339" t="s">
        <v>20</v>
      </c>
      <c r="AC78" s="344" t="s">
        <v>21</v>
      </c>
      <c r="AD78" s="339" t="s">
        <v>22</v>
      </c>
      <c r="AE78" s="339" t="s">
        <v>23</v>
      </c>
      <c r="AF78" s="344" t="s">
        <v>24</v>
      </c>
      <c r="AG78" s="339" t="s">
        <v>25</v>
      </c>
      <c r="AH78" s="337" t="s">
        <v>57</v>
      </c>
      <c r="AI78" s="339" t="s">
        <v>26</v>
      </c>
      <c r="AJ78" s="339" t="s">
        <v>27</v>
      </c>
      <c r="AK78" s="341" t="s">
        <v>28</v>
      </c>
    </row>
    <row r="79" spans="1:37" ht="15.75" hidden="1">
      <c r="B79" s="3">
        <v>1</v>
      </c>
      <c r="C79" s="475"/>
      <c r="D79" s="476"/>
      <c r="E79" s="477"/>
      <c r="F79" s="405"/>
      <c r="G79" s="406"/>
      <c r="H79" s="131"/>
      <c r="I79" s="131"/>
      <c r="J79" s="131"/>
      <c r="K79" s="251"/>
      <c r="L79" s="422"/>
      <c r="M79" s="423">
        <f t="shared" ref="M79:M83" si="3">SUM(N79:AK79)</f>
        <v>0</v>
      </c>
      <c r="N79" s="15"/>
      <c r="O79" s="16"/>
      <c r="P79" s="42"/>
      <c r="Q79" s="38"/>
      <c r="R79" s="17"/>
      <c r="S79" s="42"/>
      <c r="T79" s="40"/>
      <c r="U79" s="17"/>
      <c r="V79" s="42"/>
      <c r="W79" s="40"/>
      <c r="X79" s="17"/>
      <c r="Y79" s="18"/>
      <c r="Z79" s="15"/>
      <c r="AA79" s="16"/>
      <c r="AB79" s="42"/>
      <c r="AC79" s="38"/>
      <c r="AD79" s="17"/>
      <c r="AE79" s="42"/>
      <c r="AF79" s="40"/>
      <c r="AG79" s="17"/>
      <c r="AH79" s="42"/>
      <c r="AI79" s="40"/>
      <c r="AJ79" s="17"/>
      <c r="AK79" s="18"/>
    </row>
    <row r="80" spans="1:37" ht="15.75" hidden="1">
      <c r="B80" s="3">
        <v>2</v>
      </c>
      <c r="C80" s="478"/>
      <c r="D80" s="479"/>
      <c r="E80" s="480"/>
      <c r="F80" s="407"/>
      <c r="G80" s="408"/>
      <c r="H80" s="132"/>
      <c r="I80" s="132"/>
      <c r="J80" s="132"/>
      <c r="K80" s="73"/>
      <c r="L80" s="424"/>
      <c r="M80" s="425">
        <f t="shared" si="3"/>
        <v>0</v>
      </c>
      <c r="N80" s="19"/>
      <c r="O80" s="20"/>
      <c r="P80" s="43"/>
      <c r="Q80" s="39"/>
      <c r="R80" s="21"/>
      <c r="S80" s="43"/>
      <c r="T80" s="41"/>
      <c r="U80" s="21"/>
      <c r="V80" s="43"/>
      <c r="W80" s="41"/>
      <c r="X80" s="21"/>
      <c r="Y80" s="22"/>
      <c r="Z80" s="19"/>
      <c r="AA80" s="20"/>
      <c r="AB80" s="43"/>
      <c r="AC80" s="39"/>
      <c r="AD80" s="21"/>
      <c r="AE80" s="43"/>
      <c r="AF80" s="41"/>
      <c r="AG80" s="21"/>
      <c r="AH80" s="43"/>
      <c r="AI80" s="41"/>
      <c r="AJ80" s="21"/>
      <c r="AK80" s="22"/>
    </row>
    <row r="81" spans="2:37" ht="15.75" hidden="1">
      <c r="B81" s="3">
        <v>3</v>
      </c>
      <c r="C81" s="478"/>
      <c r="D81" s="479"/>
      <c r="E81" s="480"/>
      <c r="F81" s="407"/>
      <c r="G81" s="408"/>
      <c r="H81" s="132"/>
      <c r="I81" s="132"/>
      <c r="J81" s="132"/>
      <c r="K81" s="73"/>
      <c r="L81" s="424"/>
      <c r="M81" s="425">
        <f t="shared" si="3"/>
        <v>0</v>
      </c>
      <c r="N81" s="19"/>
      <c r="O81" s="20"/>
      <c r="P81" s="43"/>
      <c r="Q81" s="39"/>
      <c r="R81" s="21"/>
      <c r="S81" s="43"/>
      <c r="T81" s="41"/>
      <c r="U81" s="21"/>
      <c r="V81" s="43"/>
      <c r="W81" s="41"/>
      <c r="X81" s="21"/>
      <c r="Y81" s="22"/>
      <c r="Z81" s="19"/>
      <c r="AA81" s="20"/>
      <c r="AB81" s="43"/>
      <c r="AC81" s="39"/>
      <c r="AD81" s="21"/>
      <c r="AE81" s="43"/>
      <c r="AF81" s="41"/>
      <c r="AG81" s="21"/>
      <c r="AH81" s="43"/>
      <c r="AI81" s="41"/>
      <c r="AJ81" s="21"/>
      <c r="AK81" s="22"/>
    </row>
    <row r="82" spans="2:37" ht="15.75" hidden="1">
      <c r="B82" s="3">
        <v>4</v>
      </c>
      <c r="C82" s="478"/>
      <c r="D82" s="479"/>
      <c r="E82" s="480"/>
      <c r="F82" s="407"/>
      <c r="G82" s="408"/>
      <c r="H82" s="132"/>
      <c r="I82" s="132"/>
      <c r="J82" s="132"/>
      <c r="K82" s="73"/>
      <c r="L82" s="424"/>
      <c r="M82" s="425">
        <f t="shared" si="3"/>
        <v>0</v>
      </c>
      <c r="N82" s="19"/>
      <c r="O82" s="20"/>
      <c r="P82" s="43"/>
      <c r="Q82" s="39"/>
      <c r="R82" s="21"/>
      <c r="S82" s="43"/>
      <c r="T82" s="41"/>
      <c r="U82" s="21"/>
      <c r="V82" s="43"/>
      <c r="W82" s="41"/>
      <c r="X82" s="21"/>
      <c r="Y82" s="22"/>
      <c r="Z82" s="19"/>
      <c r="AA82" s="20"/>
      <c r="AB82" s="43"/>
      <c r="AC82" s="39"/>
      <c r="AD82" s="21"/>
      <c r="AE82" s="43"/>
      <c r="AF82" s="41"/>
      <c r="AG82" s="21"/>
      <c r="AH82" s="43"/>
      <c r="AI82" s="41"/>
      <c r="AJ82" s="21"/>
      <c r="AK82" s="22"/>
    </row>
    <row r="83" spans="2:37" ht="16.5" hidden="1" thickBot="1">
      <c r="B83" s="3">
        <v>5</v>
      </c>
      <c r="C83" s="481"/>
      <c r="D83" s="482"/>
      <c r="E83" s="483"/>
      <c r="F83" s="409"/>
      <c r="G83" s="410"/>
      <c r="H83" s="134"/>
      <c r="I83" s="134"/>
      <c r="J83" s="134"/>
      <c r="K83" s="228"/>
      <c r="L83" s="426"/>
      <c r="M83" s="427">
        <f t="shared" si="3"/>
        <v>0</v>
      </c>
      <c r="N83" s="229"/>
      <c r="O83" s="230"/>
      <c r="P83" s="231"/>
      <c r="Q83" s="232"/>
      <c r="R83" s="233"/>
      <c r="S83" s="231"/>
      <c r="T83" s="234"/>
      <c r="U83" s="233"/>
      <c r="V83" s="231"/>
      <c r="W83" s="234"/>
      <c r="X83" s="233"/>
      <c r="Y83" s="37"/>
      <c r="Z83" s="229"/>
      <c r="AA83" s="230"/>
      <c r="AB83" s="231"/>
      <c r="AC83" s="232"/>
      <c r="AD83" s="233"/>
      <c r="AE83" s="231"/>
      <c r="AF83" s="234"/>
      <c r="AG83" s="233"/>
      <c r="AH83" s="231"/>
      <c r="AI83" s="234"/>
      <c r="AJ83" s="233"/>
      <c r="AK83" s="37"/>
    </row>
    <row r="84" spans="2:37" ht="15.75" hidden="1" thickBot="1"/>
    <row r="85" spans="2:37" ht="19.5" hidden="1" thickBot="1">
      <c r="C85" s="293" t="s">
        <v>168</v>
      </c>
      <c r="D85" s="294"/>
      <c r="E85" s="294"/>
      <c r="F85" s="297"/>
      <c r="G85" s="470" t="s">
        <v>102</v>
      </c>
      <c r="H85" s="471"/>
      <c r="I85" s="471"/>
      <c r="J85" s="471"/>
      <c r="K85" s="472"/>
      <c r="L85" s="470" t="s">
        <v>247</v>
      </c>
      <c r="M85" s="472"/>
      <c r="N85" s="325" t="s">
        <v>110</v>
      </c>
      <c r="O85" s="326"/>
      <c r="P85" s="326"/>
      <c r="Q85" s="326"/>
      <c r="R85" s="473" t="s">
        <v>109</v>
      </c>
      <c r="S85" s="473"/>
      <c r="T85" s="473"/>
      <c r="U85" s="473"/>
      <c r="V85" s="473"/>
      <c r="W85" s="473"/>
      <c r="X85" s="473"/>
      <c r="Y85" s="474"/>
      <c r="Z85" s="325"/>
      <c r="AA85" s="326"/>
      <c r="AB85" s="326"/>
      <c r="AC85" s="326"/>
      <c r="AD85" s="326"/>
      <c r="AE85" s="295"/>
      <c r="AF85" s="294"/>
      <c r="AG85" s="326"/>
      <c r="AH85" s="326"/>
      <c r="AI85" s="326"/>
      <c r="AJ85" s="326"/>
      <c r="AK85" s="327"/>
    </row>
    <row r="86" spans="2:37" ht="32.25" hidden="1" thickBot="1">
      <c r="C86" s="328" t="s">
        <v>178</v>
      </c>
      <c r="D86" s="342"/>
      <c r="E86" s="343"/>
      <c r="F86" s="316" t="s">
        <v>169</v>
      </c>
      <c r="G86" s="332"/>
      <c r="H86" s="345" t="s">
        <v>15</v>
      </c>
      <c r="I86" s="345" t="s">
        <v>16</v>
      </c>
      <c r="J86" s="331" t="s">
        <v>66</v>
      </c>
      <c r="K86" s="334" t="s">
        <v>17</v>
      </c>
      <c r="L86" s="421" t="s">
        <v>252</v>
      </c>
      <c r="M86" s="316" t="s">
        <v>59</v>
      </c>
      <c r="N86" s="335" t="s">
        <v>18</v>
      </c>
      <c r="O86" s="336" t="s">
        <v>19</v>
      </c>
      <c r="P86" s="339" t="s">
        <v>20</v>
      </c>
      <c r="Q86" s="344" t="s">
        <v>21</v>
      </c>
      <c r="R86" s="339" t="s">
        <v>22</v>
      </c>
      <c r="S86" s="339" t="s">
        <v>23</v>
      </c>
      <c r="T86" s="344" t="s">
        <v>24</v>
      </c>
      <c r="U86" s="339" t="s">
        <v>25</v>
      </c>
      <c r="V86" s="337" t="s">
        <v>57</v>
      </c>
      <c r="W86" s="339" t="s">
        <v>26</v>
      </c>
      <c r="X86" s="339" t="s">
        <v>27</v>
      </c>
      <c r="Y86" s="341" t="s">
        <v>28</v>
      </c>
      <c r="Z86" s="335" t="s">
        <v>18</v>
      </c>
      <c r="AA86" s="336" t="s">
        <v>19</v>
      </c>
      <c r="AB86" s="339" t="s">
        <v>20</v>
      </c>
      <c r="AC86" s="344" t="s">
        <v>21</v>
      </c>
      <c r="AD86" s="339" t="s">
        <v>22</v>
      </c>
      <c r="AE86" s="339" t="s">
        <v>23</v>
      </c>
      <c r="AF86" s="344" t="s">
        <v>24</v>
      </c>
      <c r="AG86" s="339" t="s">
        <v>25</v>
      </c>
      <c r="AH86" s="337" t="s">
        <v>57</v>
      </c>
      <c r="AI86" s="339" t="s">
        <v>26</v>
      </c>
      <c r="AJ86" s="339" t="s">
        <v>27</v>
      </c>
      <c r="AK86" s="341" t="s">
        <v>28</v>
      </c>
    </row>
    <row r="87" spans="2:37" ht="15.75" hidden="1">
      <c r="B87" s="3">
        <v>1</v>
      </c>
      <c r="C87" s="484"/>
      <c r="D87" s="485"/>
      <c r="E87" s="486"/>
      <c r="F87" s="411"/>
      <c r="G87" s="406"/>
      <c r="H87" s="131"/>
      <c r="I87" s="131"/>
      <c r="J87" s="131"/>
      <c r="K87" s="251"/>
      <c r="L87" s="422"/>
      <c r="M87" s="423">
        <f t="shared" ref="M87:M91" si="4">SUM(N87:AK87)</f>
        <v>0</v>
      </c>
      <c r="N87" s="15"/>
      <c r="O87" s="16"/>
      <c r="P87" s="42"/>
      <c r="Q87" s="38"/>
      <c r="R87" s="17"/>
      <c r="S87" s="42"/>
      <c r="T87" s="40"/>
      <c r="U87" s="17"/>
      <c r="V87" s="42"/>
      <c r="W87" s="40"/>
      <c r="X87" s="17"/>
      <c r="Y87" s="18"/>
      <c r="Z87" s="15"/>
      <c r="AA87" s="16"/>
      <c r="AB87" s="42"/>
      <c r="AC87" s="38"/>
      <c r="AD87" s="17"/>
      <c r="AE87" s="42"/>
      <c r="AF87" s="40"/>
      <c r="AG87" s="17"/>
      <c r="AH87" s="42"/>
      <c r="AI87" s="40"/>
      <c r="AJ87" s="17"/>
      <c r="AK87" s="18"/>
    </row>
    <row r="88" spans="2:37" ht="15.75" hidden="1">
      <c r="B88" s="3">
        <v>2</v>
      </c>
      <c r="C88" s="478"/>
      <c r="D88" s="479"/>
      <c r="E88" s="480"/>
      <c r="F88" s="412"/>
      <c r="G88" s="408"/>
      <c r="H88" s="132"/>
      <c r="I88" s="132"/>
      <c r="J88" s="132"/>
      <c r="K88" s="73"/>
      <c r="L88" s="424"/>
      <c r="M88" s="425">
        <f t="shared" si="4"/>
        <v>0</v>
      </c>
      <c r="N88" s="19"/>
      <c r="O88" s="20"/>
      <c r="P88" s="43"/>
      <c r="Q88" s="39"/>
      <c r="R88" s="21"/>
      <c r="S88" s="43"/>
      <c r="T88" s="41"/>
      <c r="U88" s="21"/>
      <c r="V88" s="43"/>
      <c r="W88" s="41"/>
      <c r="X88" s="21"/>
      <c r="Y88" s="22"/>
      <c r="Z88" s="19"/>
      <c r="AA88" s="20"/>
      <c r="AB88" s="43"/>
      <c r="AC88" s="39"/>
      <c r="AD88" s="21"/>
      <c r="AE88" s="43"/>
      <c r="AF88" s="41"/>
      <c r="AG88" s="21"/>
      <c r="AH88" s="43"/>
      <c r="AI88" s="41"/>
      <c r="AJ88" s="21"/>
      <c r="AK88" s="22"/>
    </row>
    <row r="89" spans="2:37" ht="15.75" hidden="1">
      <c r="B89" s="3">
        <v>3</v>
      </c>
      <c r="C89" s="478"/>
      <c r="D89" s="479"/>
      <c r="E89" s="480"/>
      <c r="F89" s="413"/>
      <c r="G89" s="408"/>
      <c r="H89" s="132"/>
      <c r="I89" s="132"/>
      <c r="J89" s="132"/>
      <c r="K89" s="73"/>
      <c r="L89" s="424"/>
      <c r="M89" s="425">
        <f t="shared" si="4"/>
        <v>0</v>
      </c>
      <c r="N89" s="19"/>
      <c r="O89" s="20"/>
      <c r="P89" s="43"/>
      <c r="Q89" s="39"/>
      <c r="R89" s="21"/>
      <c r="S89" s="43"/>
      <c r="T89" s="41"/>
      <c r="U89" s="21"/>
      <c r="V89" s="43"/>
      <c r="W89" s="41"/>
      <c r="X89" s="21"/>
      <c r="Y89" s="22"/>
      <c r="Z89" s="19"/>
      <c r="AA89" s="20"/>
      <c r="AB89" s="43"/>
      <c r="AC89" s="39"/>
      <c r="AD89" s="21"/>
      <c r="AE89" s="43"/>
      <c r="AF89" s="41"/>
      <c r="AG89" s="21"/>
      <c r="AH89" s="43"/>
      <c r="AI89" s="41"/>
      <c r="AJ89" s="21"/>
      <c r="AK89" s="22"/>
    </row>
    <row r="90" spans="2:37" ht="15.75" hidden="1">
      <c r="B90" s="3">
        <v>4</v>
      </c>
      <c r="C90" s="478"/>
      <c r="D90" s="479"/>
      <c r="E90" s="480"/>
      <c r="F90" s="413"/>
      <c r="G90" s="408"/>
      <c r="H90" s="132"/>
      <c r="I90" s="132"/>
      <c r="J90" s="132"/>
      <c r="K90" s="73"/>
      <c r="L90" s="424"/>
      <c r="M90" s="425">
        <f t="shared" si="4"/>
        <v>0</v>
      </c>
      <c r="N90" s="19"/>
      <c r="O90" s="20"/>
      <c r="P90" s="43"/>
      <c r="Q90" s="39"/>
      <c r="R90" s="21"/>
      <c r="S90" s="43"/>
      <c r="T90" s="41"/>
      <c r="U90" s="21"/>
      <c r="V90" s="43"/>
      <c r="W90" s="41"/>
      <c r="X90" s="21"/>
      <c r="Y90" s="22"/>
      <c r="Z90" s="19"/>
      <c r="AA90" s="20"/>
      <c r="AB90" s="43"/>
      <c r="AC90" s="39"/>
      <c r="AD90" s="21"/>
      <c r="AE90" s="43"/>
      <c r="AF90" s="41"/>
      <c r="AG90" s="21"/>
      <c r="AH90" s="43"/>
      <c r="AI90" s="41"/>
      <c r="AJ90" s="21"/>
      <c r="AK90" s="22"/>
    </row>
    <row r="91" spans="2:37" ht="16.5" hidden="1" thickBot="1">
      <c r="B91" s="3">
        <v>5</v>
      </c>
      <c r="C91" s="481"/>
      <c r="D91" s="482"/>
      <c r="E91" s="483"/>
      <c r="F91" s="414"/>
      <c r="G91" s="410"/>
      <c r="H91" s="134"/>
      <c r="I91" s="134"/>
      <c r="J91" s="134"/>
      <c r="K91" s="228"/>
      <c r="L91" s="426"/>
      <c r="M91" s="427">
        <f t="shared" si="4"/>
        <v>0</v>
      </c>
      <c r="N91" s="229"/>
      <c r="O91" s="230"/>
      <c r="P91" s="231"/>
      <c r="Q91" s="232"/>
      <c r="R91" s="233"/>
      <c r="S91" s="231"/>
      <c r="T91" s="234"/>
      <c r="U91" s="233"/>
      <c r="V91" s="231"/>
      <c r="W91" s="234"/>
      <c r="X91" s="233"/>
      <c r="Y91" s="37"/>
      <c r="Z91" s="229"/>
      <c r="AA91" s="230"/>
      <c r="AB91" s="231"/>
      <c r="AC91" s="232"/>
      <c r="AD91" s="233"/>
      <c r="AE91" s="231"/>
      <c r="AF91" s="234"/>
      <c r="AG91" s="233"/>
      <c r="AH91" s="231"/>
      <c r="AI91" s="234"/>
      <c r="AJ91" s="233"/>
      <c r="AK91" s="37"/>
    </row>
  </sheetData>
  <sheetProtection formatCells="0" formatColumns="0" formatRows="0" insertColumns="0" insertRows="0" insertHyperlinks="0" sort="0" autoFilter="0" pivotTables="0"/>
  <mergeCells count="26">
    <mergeCell ref="G77:K77"/>
    <mergeCell ref="R77:Y77"/>
    <mergeCell ref="G85:K85"/>
    <mergeCell ref="R85:Y85"/>
    <mergeCell ref="L85:M85"/>
    <mergeCell ref="L77:M77"/>
    <mergeCell ref="C87:E87"/>
    <mergeCell ref="C88:E88"/>
    <mergeCell ref="C89:E89"/>
    <mergeCell ref="C90:E90"/>
    <mergeCell ref="C91:E91"/>
    <mergeCell ref="C79:E79"/>
    <mergeCell ref="C80:E80"/>
    <mergeCell ref="C81:E81"/>
    <mergeCell ref="C82:E82"/>
    <mergeCell ref="C83:E83"/>
    <mergeCell ref="E1:F2"/>
    <mergeCell ref="G8:K8"/>
    <mergeCell ref="G31:K31"/>
    <mergeCell ref="G54:K54"/>
    <mergeCell ref="R8:Y8"/>
    <mergeCell ref="R31:Y31"/>
    <mergeCell ref="R54:Y54"/>
    <mergeCell ref="L8:M8"/>
    <mergeCell ref="L54:M54"/>
    <mergeCell ref="L31:M31"/>
  </mergeCells>
  <dataValidations count="2">
    <dataValidation type="list" allowBlank="1" showInputMessage="1" showErrorMessage="1" sqref="J33:J52 J10:J29 J56:J75 J79:J83 J87:J91" xr:uid="{1B39A12B-B70F-4B88-8E48-CCFD2C042AC6}">
      <formula1>"ja,nee"</formula1>
    </dataValidation>
    <dataValidation type="decimal" allowBlank="1" showInputMessage="1" showErrorMessage="1" sqref="G79:G83 G87:G91" xr:uid="{8CBE6D48-479B-4B86-882D-21A6A7577467}">
      <formula1>8</formula1>
      <formula2>1000</formula2>
    </dataValidation>
  </dataValidations>
  <pageMargins left="0.25" right="0.25" top="0.75" bottom="0.75" header="0.3" footer="0.3"/>
  <pageSetup paperSize="9" scale="35"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30CBA51-6615-44C6-97F9-11859100CDD1}">
          <x14:formula1>
            <xm:f>'Subsidie OG'!$P$3:$P$9</xm:f>
          </x14:formula1>
          <xm:sqref>F87:F91</xm:sqref>
        </x14:dataValidation>
        <x14:dataValidation type="list" allowBlank="1" showInputMessage="1" showErrorMessage="1" xr:uid="{2E8F1628-6087-43ED-B975-B81F3A2C701E}">
          <x14:formula1>
            <xm:f>'machinelijst SEB'!$C$50:$C$53</xm:f>
          </x14:formula1>
          <xm:sqref>C79:E83</xm:sqref>
        </x14:dataValidation>
        <x14:dataValidation type="list" allowBlank="1" showInputMessage="1" showErrorMessage="1" xr:uid="{E7F41534-11C7-46D6-8E47-67F60DB786C9}">
          <x14:formula1>
            <xm:f>'machinelijst SEB'!$C$54</xm:f>
          </x14:formula1>
          <xm:sqref>C87:E91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E3AAF-46CF-422E-9497-98362FCA2FF7}">
  <sheetPr codeName="Blad4">
    <tabColor theme="9" tint="-0.249977111117893"/>
    <pageSetUpPr fitToPage="1"/>
  </sheetPr>
  <dimension ref="A1:Q91"/>
  <sheetViews>
    <sheetView showGridLines="0" topLeftCell="A79" zoomScaleNormal="100" workbookViewId="0">
      <selection activeCell="L27" sqref="L27"/>
    </sheetView>
  </sheetViews>
  <sheetFormatPr defaultColWidth="9.42578125" defaultRowHeight="15"/>
  <cols>
    <col min="1" max="1" width="2.5703125" customWidth="1"/>
    <col min="2" max="2" width="5.42578125" customWidth="1"/>
    <col min="3" max="3" width="28.5703125" customWidth="1"/>
    <col min="4" max="7" width="16.5703125" style="6" customWidth="1"/>
    <col min="8" max="9" width="16.5703125" customWidth="1"/>
    <col min="10" max="10" width="2.5703125" customWidth="1"/>
    <col min="11" max="11" width="8.42578125" customWidth="1"/>
    <col min="12" max="12" width="11.42578125" customWidth="1"/>
    <col min="13" max="13" width="16.5703125" customWidth="1"/>
    <col min="14" max="14" width="20.5703125" style="116" bestFit="1" customWidth="1"/>
    <col min="15" max="15" width="5" style="116" customWidth="1"/>
    <col min="16" max="16" width="23.140625" customWidth="1"/>
    <col min="17" max="17" width="20.5703125" bestFit="1" customWidth="1"/>
  </cols>
  <sheetData>
    <row r="1" spans="1:17" s="1" customFormat="1" ht="20.100000000000001" customHeight="1" thickBot="1">
      <c r="C1" s="77" t="str">
        <f>'Resultaat gunningscriterium SEB'!C1</f>
        <v>RCA onderhoudsbestek 2026-2029</v>
      </c>
      <c r="E1" s="488"/>
      <c r="F1" s="488"/>
      <c r="L1" s="487" t="s">
        <v>258</v>
      </c>
      <c r="M1" s="487"/>
      <c r="N1" s="487"/>
      <c r="P1" s="487" t="s">
        <v>259</v>
      </c>
      <c r="Q1" s="487"/>
    </row>
    <row r="2" spans="1:17" s="3" customFormat="1" ht="15" customHeight="1" thickBot="1">
      <c r="C2" s="2" t="s">
        <v>84</v>
      </c>
      <c r="D2" s="2"/>
      <c r="E2" s="488"/>
      <c r="F2" s="488"/>
      <c r="G2" s="10"/>
      <c r="J2" s="1"/>
      <c r="L2" s="135" t="s">
        <v>65</v>
      </c>
      <c r="M2" s="95" t="s">
        <v>73</v>
      </c>
      <c r="N2" s="136" t="s">
        <v>60</v>
      </c>
      <c r="O2" s="1"/>
      <c r="P2" s="398" t="s">
        <v>73</v>
      </c>
      <c r="Q2" s="136" t="s">
        <v>60</v>
      </c>
    </row>
    <row r="3" spans="1:17" s="3" customFormat="1" ht="15" customHeight="1">
      <c r="C3" s="13" t="s">
        <v>13</v>
      </c>
      <c r="D3" s="118" t="s">
        <v>89</v>
      </c>
      <c r="E3" s="115"/>
      <c r="F3" s="115"/>
      <c r="G3" s="115"/>
      <c r="H3" s="115"/>
      <c r="I3" s="115"/>
      <c r="L3" s="137"/>
      <c r="M3" s="137" t="s">
        <v>67</v>
      </c>
      <c r="N3" s="399">
        <v>0</v>
      </c>
      <c r="O3" s="4"/>
      <c r="P3" s="400" t="s">
        <v>170</v>
      </c>
      <c r="Q3" s="399">
        <v>0</v>
      </c>
    </row>
    <row r="4" spans="1:17" s="3" customFormat="1" ht="15" customHeight="1" thickBot="1">
      <c r="D4" s="140" t="s">
        <v>79</v>
      </c>
      <c r="E4" t="s">
        <v>80</v>
      </c>
      <c r="F4" t="s">
        <v>81</v>
      </c>
      <c r="G4" s="3" t="s">
        <v>83</v>
      </c>
      <c r="H4" t="s">
        <v>70</v>
      </c>
      <c r="I4" s="3" t="s">
        <v>61</v>
      </c>
      <c r="L4" s="138" t="s">
        <v>74</v>
      </c>
      <c r="M4" s="139" t="s">
        <v>71</v>
      </c>
      <c r="N4" s="401">
        <v>30</v>
      </c>
      <c r="O4" s="4"/>
      <c r="P4" s="142" t="s">
        <v>171</v>
      </c>
      <c r="Q4" s="402">
        <v>13</v>
      </c>
    </row>
    <row r="5" spans="1:17" s="3" customFormat="1" ht="15" customHeight="1" thickBot="1">
      <c r="D5" s="59"/>
      <c r="E5" s="60"/>
      <c r="F5" s="60"/>
      <c r="G5" s="59"/>
      <c r="H5" s="143" t="e">
        <f>IF('invulblad opdrachtnemer'!#REF!="","",'invulblad opdrachtnemer'!#REF!)</f>
        <v>#REF!</v>
      </c>
      <c r="I5" s="144">
        <f>SUM(H10:H29)+SUM(H33:H52)+SUM(H56:H75)</f>
        <v>0</v>
      </c>
      <c r="L5" s="141" t="s">
        <v>75</v>
      </c>
      <c r="M5" s="142" t="s">
        <v>68</v>
      </c>
      <c r="N5" s="402">
        <v>54</v>
      </c>
      <c r="O5" s="4"/>
      <c r="P5" s="142" t="s">
        <v>172</v>
      </c>
      <c r="Q5" s="402">
        <v>32</v>
      </c>
    </row>
    <row r="6" spans="1:17" s="3" customFormat="1" ht="15" customHeight="1">
      <c r="C6" s="13" t="s">
        <v>9</v>
      </c>
      <c r="D6" s="3" t="str">
        <f>IF('invulblad opdrachtnemer'!D6="","",'invulblad opdrachtnemer'!D6)</f>
        <v>Inschrijver</v>
      </c>
      <c r="L6" s="145" t="s">
        <v>76</v>
      </c>
      <c r="M6" s="146" t="s">
        <v>78</v>
      </c>
      <c r="N6" s="403">
        <v>240</v>
      </c>
      <c r="O6" s="4"/>
      <c r="P6" s="142" t="s">
        <v>173</v>
      </c>
      <c r="Q6" s="402">
        <v>93</v>
      </c>
    </row>
    <row r="7" spans="1:17" s="3" customFormat="1" ht="15" customHeight="1" thickBot="1">
      <c r="C7" s="489" t="s">
        <v>62</v>
      </c>
      <c r="D7" s="489"/>
      <c r="L7" s="147" t="s">
        <v>77</v>
      </c>
      <c r="M7" s="148" t="s">
        <v>72</v>
      </c>
      <c r="N7" s="404">
        <v>450</v>
      </c>
      <c r="O7" s="4"/>
      <c r="P7" s="142" t="s">
        <v>174</v>
      </c>
      <c r="Q7" s="402">
        <v>138</v>
      </c>
    </row>
    <row r="8" spans="1:17" s="3" customFormat="1" ht="32.1" customHeight="1" thickBot="1">
      <c r="C8" s="293" t="str">
        <f>'Resultaat gunningscriterium SEB'!C12</f>
        <v>BOUWWERKTUIGEN (A1)</v>
      </c>
      <c r="D8" s="294"/>
      <c r="E8" s="294"/>
      <c r="F8" s="294"/>
      <c r="G8" s="323"/>
      <c r="H8" s="323"/>
      <c r="I8" s="324"/>
      <c r="L8" s="442" t="s">
        <v>257</v>
      </c>
      <c r="M8" s="140"/>
      <c r="N8" s="140"/>
      <c r="O8" s="4"/>
      <c r="P8" s="142" t="s">
        <v>175</v>
      </c>
      <c r="Q8" s="402">
        <v>208</v>
      </c>
    </row>
    <row r="9" spans="1:17" s="3" customFormat="1" ht="32.1" customHeight="1" thickBot="1">
      <c r="A9" s="32"/>
      <c r="B9" s="5"/>
      <c r="C9" s="317" t="s">
        <v>30</v>
      </c>
      <c r="D9" s="345" t="s">
        <v>14</v>
      </c>
      <c r="E9" s="346" t="s">
        <v>31</v>
      </c>
      <c r="F9" s="346" t="s">
        <v>33</v>
      </c>
      <c r="G9" s="317" t="s">
        <v>63</v>
      </c>
      <c r="H9" s="345" t="s">
        <v>64</v>
      </c>
      <c r="I9" s="316" t="s">
        <v>82</v>
      </c>
      <c r="J9" s="5"/>
      <c r="L9" s="140"/>
      <c r="M9" s="140"/>
      <c r="N9" s="140"/>
      <c r="O9" s="4"/>
      <c r="P9" s="148" t="s">
        <v>176</v>
      </c>
      <c r="Q9" s="404">
        <v>352</v>
      </c>
    </row>
    <row r="10" spans="1:17" s="5" customFormat="1" ht="15" customHeight="1">
      <c r="A10" s="54"/>
      <c r="B10" s="3">
        <v>1</v>
      </c>
      <c r="C10" s="149" t="str">
        <f>IF('invulblad opdrachtnemer'!C10="","",'invulblad opdrachtnemer'!C10)</f>
        <v/>
      </c>
      <c r="D10" s="150" t="str">
        <f>IF('invulblad opdrachtnemer'!D10="","",'invulblad opdrachtnemer'!D10)</f>
        <v/>
      </c>
      <c r="E10" s="150" t="str">
        <f>IF('invulblad opdrachtnemer'!E10="","",'invulblad opdrachtnemer'!E10)</f>
        <v/>
      </c>
      <c r="F10" s="151" t="str">
        <f>IF('invulblad opdrachtnemer'!F10="","",'invulblad opdrachtnemer'!F10)</f>
        <v/>
      </c>
      <c r="G10" s="152" t="str">
        <f t="shared" ref="G10:G29" si="0">IFERROR(IF(AND(COUNTIF(machinelijst,C10),D10="elektromotor",NOT(F10=$M$3)),"Ja","Nee"),"")</f>
        <v>Nee</v>
      </c>
      <c r="H10" s="153">
        <f t="shared" ref="H10:H29" si="1">IF(AND(COUNTIF(machinelijst,C10),D10="elektromotor",G10="ja"),_xlfn.XLOOKUP(F10,$M$3:$M$7,$N$3:$N$7)*I10,)</f>
        <v>0</v>
      </c>
      <c r="I10" s="240" t="str">
        <f>IF(G10="ja",(SUM('invulblad opdrachtnemer'!G10:G10)),"")</f>
        <v/>
      </c>
      <c r="J10" s="3"/>
    </row>
    <row r="11" spans="1:17" s="3" customFormat="1" ht="15" customHeight="1">
      <c r="A11" s="227"/>
      <c r="B11" s="3">
        <v>2</v>
      </c>
      <c r="C11" s="154" t="str">
        <f>IF('invulblad opdrachtnemer'!C11="","",'invulblad opdrachtnemer'!C11)</f>
        <v/>
      </c>
      <c r="D11" s="155" t="str">
        <f>IF('invulblad opdrachtnemer'!D11="","",'invulblad opdrachtnemer'!D11)</f>
        <v/>
      </c>
      <c r="E11" s="155" t="str">
        <f>IF('invulblad opdrachtnemer'!E11="","",'invulblad opdrachtnemer'!E11)</f>
        <v/>
      </c>
      <c r="F11" s="156" t="str">
        <f>IF('invulblad opdrachtnemer'!F11="","",'invulblad opdrachtnemer'!F11)</f>
        <v/>
      </c>
      <c r="G11" s="157" t="str">
        <f t="shared" si="0"/>
        <v>Nee</v>
      </c>
      <c r="H11" s="158">
        <f t="shared" si="1"/>
        <v>0</v>
      </c>
      <c r="I11" s="241" t="str">
        <f>IF(G11="ja",(SUM('invulblad opdrachtnemer'!G11:G11)),"")</f>
        <v/>
      </c>
    </row>
    <row r="12" spans="1:17" s="3" customFormat="1" ht="15" customHeight="1">
      <c r="A12" s="54"/>
      <c r="B12" s="3">
        <v>3</v>
      </c>
      <c r="C12" s="154" t="str">
        <f>IF('invulblad opdrachtnemer'!C12="","",'invulblad opdrachtnemer'!C12)</f>
        <v/>
      </c>
      <c r="D12" s="155" t="str">
        <f>IF('invulblad opdrachtnemer'!D12="","",'invulblad opdrachtnemer'!D12)</f>
        <v/>
      </c>
      <c r="E12" s="155" t="str">
        <f>IF('invulblad opdrachtnemer'!E12="","",'invulblad opdrachtnemer'!E12)</f>
        <v/>
      </c>
      <c r="F12" s="156" t="str">
        <f>IF('invulblad opdrachtnemer'!F12="","",'invulblad opdrachtnemer'!F12)</f>
        <v/>
      </c>
      <c r="G12" s="157" t="str">
        <f t="shared" si="0"/>
        <v>Nee</v>
      </c>
      <c r="H12" s="158">
        <f t="shared" si="1"/>
        <v>0</v>
      </c>
      <c r="I12" s="241" t="str">
        <f>IF(G12="ja",(SUM('invulblad opdrachtnemer'!G12:G12)),"")</f>
        <v/>
      </c>
    </row>
    <row r="13" spans="1:17" s="3" customFormat="1" ht="15" customHeight="1">
      <c r="A13" s="227"/>
      <c r="B13" s="3">
        <v>4</v>
      </c>
      <c r="C13" s="154" t="str">
        <f>IF('invulblad opdrachtnemer'!C13="","",'invulblad opdrachtnemer'!C13)</f>
        <v/>
      </c>
      <c r="D13" s="155" t="str">
        <f>IF('invulblad opdrachtnemer'!D13="","",'invulblad opdrachtnemer'!D13)</f>
        <v/>
      </c>
      <c r="E13" s="155" t="str">
        <f>IF('invulblad opdrachtnemer'!E13="","",'invulblad opdrachtnemer'!E13)</f>
        <v/>
      </c>
      <c r="F13" s="156" t="str">
        <f>IF('invulblad opdrachtnemer'!F13="","",'invulblad opdrachtnemer'!F13)</f>
        <v/>
      </c>
      <c r="G13" s="157" t="str">
        <f t="shared" si="0"/>
        <v>Nee</v>
      </c>
      <c r="H13" s="158">
        <f t="shared" si="1"/>
        <v>0</v>
      </c>
      <c r="I13" s="241" t="str">
        <f>IF(G13="ja",(SUM('invulblad opdrachtnemer'!G13:G13)),"")</f>
        <v/>
      </c>
    </row>
    <row r="14" spans="1:17" s="3" customFormat="1" ht="15" customHeight="1">
      <c r="A14" s="54"/>
      <c r="B14" s="3">
        <v>5</v>
      </c>
      <c r="C14" s="154" t="str">
        <f>IF('invulblad opdrachtnemer'!C14="","",'invulblad opdrachtnemer'!C14)</f>
        <v/>
      </c>
      <c r="D14" s="155" t="str">
        <f>IF('invulblad opdrachtnemer'!D14="","",'invulblad opdrachtnemer'!D14)</f>
        <v/>
      </c>
      <c r="E14" s="155" t="str">
        <f>IF('invulblad opdrachtnemer'!E14="","",'invulblad opdrachtnemer'!E14)</f>
        <v/>
      </c>
      <c r="F14" s="238" t="str">
        <f>IF('invulblad opdrachtnemer'!F14="","",'invulblad opdrachtnemer'!F14)</f>
        <v/>
      </c>
      <c r="G14" s="157" t="str">
        <f t="shared" si="0"/>
        <v>Nee</v>
      </c>
      <c r="H14" s="158">
        <f t="shared" si="1"/>
        <v>0</v>
      </c>
      <c r="I14" s="241" t="str">
        <f>IF(G14="ja",(SUM('invulblad opdrachtnemer'!G14:G14)),"")</f>
        <v/>
      </c>
    </row>
    <row r="15" spans="1:17" s="3" customFormat="1" ht="15" customHeight="1">
      <c r="A15" s="227"/>
      <c r="B15" s="3">
        <v>6</v>
      </c>
      <c r="C15" s="154" t="str">
        <f>IF('invulblad opdrachtnemer'!C15="","",'invulblad opdrachtnemer'!C15)</f>
        <v/>
      </c>
      <c r="D15" s="155" t="str">
        <f>IF('invulblad opdrachtnemer'!D15="","",'invulblad opdrachtnemer'!D15)</f>
        <v/>
      </c>
      <c r="E15" s="155" t="str">
        <f>IF('invulblad opdrachtnemer'!E15="","",'invulblad opdrachtnemer'!E15)</f>
        <v/>
      </c>
      <c r="F15" s="238" t="str">
        <f>IF('invulblad opdrachtnemer'!F15="","",'invulblad opdrachtnemer'!F15)</f>
        <v/>
      </c>
      <c r="G15" s="157" t="str">
        <f t="shared" si="0"/>
        <v>Nee</v>
      </c>
      <c r="H15" s="158">
        <f t="shared" si="1"/>
        <v>0</v>
      </c>
      <c r="I15" s="241" t="str">
        <f>IF(G15="ja",(SUM('invulblad opdrachtnemer'!G15:G15)),"")</f>
        <v/>
      </c>
    </row>
    <row r="16" spans="1:17" s="3" customFormat="1" ht="15" customHeight="1">
      <c r="A16" s="54"/>
      <c r="B16" s="3">
        <v>7</v>
      </c>
      <c r="C16" s="154" t="str">
        <f>IF('invulblad opdrachtnemer'!C16="","",'invulblad opdrachtnemer'!C16)</f>
        <v/>
      </c>
      <c r="D16" s="155" t="str">
        <f>IF('invulblad opdrachtnemer'!D16="","",'invulblad opdrachtnemer'!D16)</f>
        <v/>
      </c>
      <c r="E16" s="155" t="str">
        <f>IF('invulblad opdrachtnemer'!E16="","",'invulblad opdrachtnemer'!E16)</f>
        <v/>
      </c>
      <c r="F16" s="238" t="str">
        <f>IF('invulblad opdrachtnemer'!F16="","",'invulblad opdrachtnemer'!F16)</f>
        <v/>
      </c>
      <c r="G16" s="157" t="str">
        <f t="shared" si="0"/>
        <v>Nee</v>
      </c>
      <c r="H16" s="158">
        <f t="shared" si="1"/>
        <v>0</v>
      </c>
      <c r="I16" s="241" t="str">
        <f>IF(G16="ja",(SUM('invulblad opdrachtnemer'!G16:G16)),"")</f>
        <v/>
      </c>
    </row>
    <row r="17" spans="1:10" s="3" customFormat="1" ht="15" customHeight="1">
      <c r="A17" s="227"/>
      <c r="B17" s="3">
        <v>8</v>
      </c>
      <c r="C17" s="154" t="str">
        <f>IF('invulblad opdrachtnemer'!C17="","",'invulblad opdrachtnemer'!C17)</f>
        <v/>
      </c>
      <c r="D17" s="155" t="str">
        <f>IF('invulblad opdrachtnemer'!D17="","",'invulblad opdrachtnemer'!D17)</f>
        <v/>
      </c>
      <c r="E17" s="155" t="str">
        <f>IF('invulblad opdrachtnemer'!E17="","",'invulblad opdrachtnemer'!E17)</f>
        <v/>
      </c>
      <c r="F17" s="238" t="str">
        <f>IF('invulblad opdrachtnemer'!F17="","",'invulblad opdrachtnemer'!F17)</f>
        <v/>
      </c>
      <c r="G17" s="157" t="str">
        <f t="shared" si="0"/>
        <v>Nee</v>
      </c>
      <c r="H17" s="158">
        <f t="shared" si="1"/>
        <v>0</v>
      </c>
      <c r="I17" s="241" t="str">
        <f>IF(G17="ja",(SUM('invulblad opdrachtnemer'!G17:G17)),"")</f>
        <v/>
      </c>
    </row>
    <row r="18" spans="1:10" s="3" customFormat="1" ht="15" customHeight="1">
      <c r="A18" s="54"/>
      <c r="B18" s="3">
        <v>9</v>
      </c>
      <c r="C18" s="154" t="str">
        <f>IF('invulblad opdrachtnemer'!C18="","",'invulblad opdrachtnemer'!C18)</f>
        <v/>
      </c>
      <c r="D18" s="155" t="str">
        <f>IF('invulblad opdrachtnemer'!D18="","",'invulblad opdrachtnemer'!D18)</f>
        <v/>
      </c>
      <c r="E18" s="155" t="str">
        <f>IF('invulblad opdrachtnemer'!E18="","",'invulblad opdrachtnemer'!E18)</f>
        <v/>
      </c>
      <c r="F18" s="238" t="str">
        <f>IF('invulblad opdrachtnemer'!F18="","",'invulblad opdrachtnemer'!F18)</f>
        <v/>
      </c>
      <c r="G18" s="157" t="str">
        <f t="shared" si="0"/>
        <v>Nee</v>
      </c>
      <c r="H18" s="158">
        <f t="shared" si="1"/>
        <v>0</v>
      </c>
      <c r="I18" s="241" t="str">
        <f>IF(G18="ja",(SUM('invulblad opdrachtnemer'!G18:G18)),"")</f>
        <v/>
      </c>
      <c r="J18" s="10"/>
    </row>
    <row r="19" spans="1:10" s="10" customFormat="1" ht="15" customHeight="1">
      <c r="A19" s="227"/>
      <c r="B19" s="3">
        <v>10</v>
      </c>
      <c r="C19" s="154" t="str">
        <f>IF('invulblad opdrachtnemer'!C19="","",'invulblad opdrachtnemer'!C19)</f>
        <v/>
      </c>
      <c r="D19" s="155" t="str">
        <f>IF('invulblad opdrachtnemer'!D19="","",'invulblad opdrachtnemer'!D19)</f>
        <v/>
      </c>
      <c r="E19" s="155" t="str">
        <f>IF('invulblad opdrachtnemer'!E19="","",'invulblad opdrachtnemer'!E19)</f>
        <v/>
      </c>
      <c r="F19" s="238" t="str">
        <f>IF('invulblad opdrachtnemer'!F19="","",'invulblad opdrachtnemer'!F19)</f>
        <v/>
      </c>
      <c r="G19" s="157" t="str">
        <f t="shared" si="0"/>
        <v>Nee</v>
      </c>
      <c r="H19" s="158">
        <f t="shared" si="1"/>
        <v>0</v>
      </c>
      <c r="I19" s="241" t="str">
        <f>IF(G19="ja",(SUM('invulblad opdrachtnemer'!G19:G19)),"")</f>
        <v/>
      </c>
    </row>
    <row r="20" spans="1:10" s="10" customFormat="1" ht="15" customHeight="1">
      <c r="A20" s="54"/>
      <c r="B20" s="3">
        <v>11</v>
      </c>
      <c r="C20" s="154" t="str">
        <f>IF('invulblad opdrachtnemer'!C20="","",'invulblad opdrachtnemer'!C20)</f>
        <v/>
      </c>
      <c r="D20" s="155" t="str">
        <f>IF('invulblad opdrachtnemer'!D20="","",'invulblad opdrachtnemer'!D20)</f>
        <v/>
      </c>
      <c r="E20" s="155" t="str">
        <f>IF('invulblad opdrachtnemer'!E20="","",'invulblad opdrachtnemer'!E20)</f>
        <v/>
      </c>
      <c r="F20" s="238" t="str">
        <f>IF('invulblad opdrachtnemer'!F20="","",'invulblad opdrachtnemer'!F20)</f>
        <v/>
      </c>
      <c r="G20" s="157" t="str">
        <f t="shared" si="0"/>
        <v>Nee</v>
      </c>
      <c r="H20" s="158">
        <f t="shared" si="1"/>
        <v>0</v>
      </c>
      <c r="I20" s="241" t="str">
        <f>IF(G20="ja",(SUM('invulblad opdrachtnemer'!G20:G20)),"")</f>
        <v/>
      </c>
    </row>
    <row r="21" spans="1:10" s="10" customFormat="1" ht="15" customHeight="1">
      <c r="A21" s="227"/>
      <c r="B21" s="3">
        <v>12</v>
      </c>
      <c r="C21" s="154" t="str">
        <f>IF('invulblad opdrachtnemer'!C21="","",'invulblad opdrachtnemer'!C21)</f>
        <v/>
      </c>
      <c r="D21" s="155" t="str">
        <f>IF('invulblad opdrachtnemer'!D21="","",'invulblad opdrachtnemer'!D21)</f>
        <v/>
      </c>
      <c r="E21" s="155" t="str">
        <f>IF('invulblad opdrachtnemer'!E21="","",'invulblad opdrachtnemer'!E21)</f>
        <v/>
      </c>
      <c r="F21" s="238" t="str">
        <f>IF('invulblad opdrachtnemer'!F21="","",'invulblad opdrachtnemer'!F21)</f>
        <v/>
      </c>
      <c r="G21" s="157" t="str">
        <f t="shared" si="0"/>
        <v>Nee</v>
      </c>
      <c r="H21" s="158">
        <f t="shared" si="1"/>
        <v>0</v>
      </c>
      <c r="I21" s="241" t="str">
        <f>IF(G21="ja",(SUM('invulblad opdrachtnemer'!G21:G21)),"")</f>
        <v/>
      </c>
    </row>
    <row r="22" spans="1:10" s="10" customFormat="1" ht="15" customHeight="1">
      <c r="A22" s="54"/>
      <c r="B22" s="3">
        <v>13</v>
      </c>
      <c r="C22" s="154" t="str">
        <f>IF('invulblad opdrachtnemer'!C22="","",'invulblad opdrachtnemer'!C22)</f>
        <v/>
      </c>
      <c r="D22" s="155" t="str">
        <f>IF('invulblad opdrachtnemer'!D22="","",'invulblad opdrachtnemer'!D22)</f>
        <v/>
      </c>
      <c r="E22" s="155" t="str">
        <f>IF('invulblad opdrachtnemer'!E22="","",'invulblad opdrachtnemer'!E22)</f>
        <v/>
      </c>
      <c r="F22" s="238" t="str">
        <f>IF('invulblad opdrachtnemer'!F22="","",'invulblad opdrachtnemer'!F22)</f>
        <v/>
      </c>
      <c r="G22" s="157" t="str">
        <f t="shared" si="0"/>
        <v>Nee</v>
      </c>
      <c r="H22" s="158">
        <f t="shared" si="1"/>
        <v>0</v>
      </c>
      <c r="I22" s="241" t="str">
        <f>IF(G22="ja",(SUM('invulblad opdrachtnemer'!G22:G22)),"")</f>
        <v/>
      </c>
    </row>
    <row r="23" spans="1:10" s="10" customFormat="1" ht="15" customHeight="1">
      <c r="A23" s="227"/>
      <c r="B23" s="3">
        <v>14</v>
      </c>
      <c r="C23" s="154" t="str">
        <f>IF('invulblad opdrachtnemer'!C23="","",'invulblad opdrachtnemer'!C23)</f>
        <v/>
      </c>
      <c r="D23" s="155" t="str">
        <f>IF('invulblad opdrachtnemer'!D23="","",'invulblad opdrachtnemer'!D23)</f>
        <v/>
      </c>
      <c r="E23" s="155" t="str">
        <f>IF('invulblad opdrachtnemer'!E23="","",'invulblad opdrachtnemer'!E23)</f>
        <v/>
      </c>
      <c r="F23" s="238" t="str">
        <f>IF('invulblad opdrachtnemer'!F23="","",'invulblad opdrachtnemer'!F23)</f>
        <v/>
      </c>
      <c r="G23" s="157" t="str">
        <f t="shared" si="0"/>
        <v>Nee</v>
      </c>
      <c r="H23" s="158">
        <f t="shared" si="1"/>
        <v>0</v>
      </c>
      <c r="I23" s="241" t="str">
        <f>IF(G23="ja",(SUM('invulblad opdrachtnemer'!G23:G23)),"")</f>
        <v/>
      </c>
    </row>
    <row r="24" spans="1:10" s="10" customFormat="1" ht="15" customHeight="1">
      <c r="A24" s="54"/>
      <c r="B24" s="3">
        <v>15</v>
      </c>
      <c r="C24" s="154" t="str">
        <f>IF('invulblad opdrachtnemer'!C24="","",'invulblad opdrachtnemer'!C24)</f>
        <v/>
      </c>
      <c r="D24" s="155" t="str">
        <f>IF('invulblad opdrachtnemer'!D24="","",'invulblad opdrachtnemer'!D24)</f>
        <v/>
      </c>
      <c r="E24" s="155" t="str">
        <f>IF('invulblad opdrachtnemer'!E24="","",'invulblad opdrachtnemer'!E24)</f>
        <v/>
      </c>
      <c r="F24" s="238" t="str">
        <f>IF('invulblad opdrachtnemer'!F24="","",'invulblad opdrachtnemer'!F24)</f>
        <v/>
      </c>
      <c r="G24" s="157" t="str">
        <f t="shared" si="0"/>
        <v>Nee</v>
      </c>
      <c r="H24" s="158">
        <f t="shared" si="1"/>
        <v>0</v>
      </c>
      <c r="I24" s="241" t="str">
        <f>IF(G24="ja",(SUM('invulblad opdrachtnemer'!G24:G24)),"")</f>
        <v/>
      </c>
    </row>
    <row r="25" spans="1:10" s="10" customFormat="1" ht="15" customHeight="1">
      <c r="A25" s="227"/>
      <c r="B25" s="3">
        <v>16</v>
      </c>
      <c r="C25" s="154" t="str">
        <f>IF('invulblad opdrachtnemer'!C25="","",'invulblad opdrachtnemer'!C25)</f>
        <v/>
      </c>
      <c r="D25" s="155" t="str">
        <f>IF('invulblad opdrachtnemer'!D25="","",'invulblad opdrachtnemer'!D25)</f>
        <v/>
      </c>
      <c r="E25" s="155" t="str">
        <f>IF('invulblad opdrachtnemer'!E25="","",'invulblad opdrachtnemer'!E25)</f>
        <v/>
      </c>
      <c r="F25" s="238" t="str">
        <f>IF('invulblad opdrachtnemer'!F25="","",'invulblad opdrachtnemer'!F25)</f>
        <v/>
      </c>
      <c r="G25" s="157" t="str">
        <f t="shared" si="0"/>
        <v>Nee</v>
      </c>
      <c r="H25" s="158">
        <f t="shared" si="1"/>
        <v>0</v>
      </c>
      <c r="I25" s="241" t="str">
        <f>IF(G25="ja",(SUM('invulblad opdrachtnemer'!G25:G25)),"")</f>
        <v/>
      </c>
    </row>
    <row r="26" spans="1:10" s="10" customFormat="1" ht="15" customHeight="1">
      <c r="A26" s="54"/>
      <c r="B26" s="3">
        <v>17</v>
      </c>
      <c r="C26" s="154" t="str">
        <f>IF('invulblad opdrachtnemer'!C26="","",'invulblad opdrachtnemer'!C26)</f>
        <v/>
      </c>
      <c r="D26" s="155" t="str">
        <f>IF('invulblad opdrachtnemer'!D26="","",'invulblad opdrachtnemer'!D26)</f>
        <v/>
      </c>
      <c r="E26" s="155" t="str">
        <f>IF('invulblad opdrachtnemer'!E26="","",'invulblad opdrachtnemer'!E26)</f>
        <v/>
      </c>
      <c r="F26" s="238" t="str">
        <f>IF('invulblad opdrachtnemer'!F26="","",'invulblad opdrachtnemer'!F26)</f>
        <v/>
      </c>
      <c r="G26" s="157" t="str">
        <f t="shared" si="0"/>
        <v>Nee</v>
      </c>
      <c r="H26" s="158">
        <f t="shared" si="1"/>
        <v>0</v>
      </c>
      <c r="I26" s="241" t="str">
        <f>IF(G26="ja",(SUM('invulblad opdrachtnemer'!G26:G26)),"")</f>
        <v/>
      </c>
    </row>
    <row r="27" spans="1:10" s="10" customFormat="1" ht="15" customHeight="1">
      <c r="A27" s="227"/>
      <c r="B27" s="3">
        <v>18</v>
      </c>
      <c r="C27" s="154" t="str">
        <f>IF('invulblad opdrachtnemer'!C27="","",'invulblad opdrachtnemer'!C27)</f>
        <v/>
      </c>
      <c r="D27" s="155" t="str">
        <f>IF('invulblad opdrachtnemer'!D27="","",'invulblad opdrachtnemer'!D27)</f>
        <v/>
      </c>
      <c r="E27" s="155" t="str">
        <f>IF('invulblad opdrachtnemer'!E27="","",'invulblad opdrachtnemer'!E27)</f>
        <v/>
      </c>
      <c r="F27" s="238" t="str">
        <f>IF('invulblad opdrachtnemer'!F27="","",'invulblad opdrachtnemer'!F27)</f>
        <v/>
      </c>
      <c r="G27" s="157" t="str">
        <f t="shared" si="0"/>
        <v>Nee</v>
      </c>
      <c r="H27" s="158">
        <f t="shared" si="1"/>
        <v>0</v>
      </c>
      <c r="I27" s="241" t="str">
        <f>IF(G27="ja",(SUM('invulblad opdrachtnemer'!G27:G27)),"")</f>
        <v/>
      </c>
    </row>
    <row r="28" spans="1:10" s="10" customFormat="1" ht="15" customHeight="1">
      <c r="A28" s="54"/>
      <c r="B28" s="3">
        <v>19</v>
      </c>
      <c r="C28" s="154" t="str">
        <f>IF('invulblad opdrachtnemer'!C28="","",'invulblad opdrachtnemer'!C28)</f>
        <v/>
      </c>
      <c r="D28" s="155" t="str">
        <f>IF('invulblad opdrachtnemer'!D28="","",'invulblad opdrachtnemer'!D28)</f>
        <v/>
      </c>
      <c r="E28" s="155" t="str">
        <f>IF('invulblad opdrachtnemer'!E28="","",'invulblad opdrachtnemer'!E28)</f>
        <v/>
      </c>
      <c r="F28" s="238" t="str">
        <f>IF('invulblad opdrachtnemer'!F28="","",'invulblad opdrachtnemer'!F28)</f>
        <v/>
      </c>
      <c r="G28" s="157" t="str">
        <f t="shared" si="0"/>
        <v>Nee</v>
      </c>
      <c r="H28" s="158">
        <f t="shared" si="1"/>
        <v>0</v>
      </c>
      <c r="I28" s="241" t="str">
        <f>IF(G28="ja",(SUM('invulblad opdrachtnemer'!G28:G28)),"")</f>
        <v/>
      </c>
    </row>
    <row r="29" spans="1:10" s="10" customFormat="1" ht="15" customHeight="1" thickBot="1">
      <c r="A29" s="227"/>
      <c r="B29" s="3">
        <v>20</v>
      </c>
      <c r="C29" s="159" t="str">
        <f>IF('invulblad opdrachtnemer'!C29="","",'invulblad opdrachtnemer'!C29)</f>
        <v/>
      </c>
      <c r="D29" s="160" t="str">
        <f>IF('invulblad opdrachtnemer'!D29="","",'invulblad opdrachtnemer'!D29)</f>
        <v/>
      </c>
      <c r="E29" s="160" t="str">
        <f>IF('invulblad opdrachtnemer'!E29="","",'invulblad opdrachtnemer'!E29)</f>
        <v/>
      </c>
      <c r="F29" s="239" t="str">
        <f>IF('invulblad opdrachtnemer'!F29="","",'invulblad opdrachtnemer'!F29)</f>
        <v/>
      </c>
      <c r="G29" s="161" t="str">
        <f t="shared" si="0"/>
        <v>Nee</v>
      </c>
      <c r="H29" s="162">
        <f t="shared" si="1"/>
        <v>0</v>
      </c>
      <c r="I29" s="242" t="str">
        <f>IF(G29="ja",(SUM('invulblad opdrachtnemer'!G29:G29)),"")</f>
        <v/>
      </c>
      <c r="J29" s="3"/>
    </row>
    <row r="30" spans="1:10" s="3" customFormat="1" ht="15" customHeight="1" thickBot="1">
      <c r="A30" s="51"/>
    </row>
    <row r="31" spans="1:10" s="3" customFormat="1" ht="32.1" customHeight="1" thickBot="1">
      <c r="A31" s="5"/>
      <c r="B31" s="5"/>
      <c r="C31" s="293" t="str">
        <f>'Resultaat gunningscriterium SEB'!C31</f>
        <v>BOUWVOERTUIGEN EN TRANSPORTMIDDELEN (N1, N2 en N3)</v>
      </c>
      <c r="D31" s="294"/>
      <c r="E31" s="294"/>
      <c r="F31" s="294"/>
      <c r="G31" s="323"/>
      <c r="H31" s="323"/>
      <c r="I31" s="323"/>
      <c r="J31" s="5"/>
    </row>
    <row r="32" spans="1:10" s="5" customFormat="1" ht="32.1" customHeight="1" thickBot="1">
      <c r="A32" s="33"/>
      <c r="B32" s="3"/>
      <c r="C32" s="317" t="s">
        <v>30</v>
      </c>
      <c r="D32" s="345" t="s">
        <v>14</v>
      </c>
      <c r="E32" s="346" t="s">
        <v>31</v>
      </c>
      <c r="F32" s="346" t="s">
        <v>33</v>
      </c>
      <c r="G32" s="317" t="s">
        <v>63</v>
      </c>
      <c r="H32" s="345" t="s">
        <v>64</v>
      </c>
      <c r="I32" s="316" t="s">
        <v>82</v>
      </c>
      <c r="J32" s="3"/>
    </row>
    <row r="33" spans="1:9" s="3" customFormat="1" ht="15" customHeight="1">
      <c r="A33" s="54"/>
      <c r="B33" s="3">
        <v>1</v>
      </c>
      <c r="C33" s="149" t="str">
        <f>IF('invulblad opdrachtnemer'!C33="","",'invulblad opdrachtnemer'!C33)</f>
        <v/>
      </c>
      <c r="D33" s="150" t="str">
        <f>IF('invulblad opdrachtnemer'!D33="","",'invulblad opdrachtnemer'!D33)</f>
        <v/>
      </c>
      <c r="E33" s="150" t="str">
        <f>IF('invulblad opdrachtnemer'!E33="","",'invulblad opdrachtnemer'!E33)</f>
        <v/>
      </c>
      <c r="F33" s="150" t="str">
        <f>IF('invulblad opdrachtnemer'!F33="","",'invulblad opdrachtnemer'!F33)</f>
        <v/>
      </c>
      <c r="G33" s="152" t="str">
        <f t="shared" ref="G33:G52" si="2">IFERROR(IF(AND(COUNTIF(machinelijst,C33),D33="elektromotor",NOT(F33=$M$3)),"Ja","Nee"),"")</f>
        <v>Nee</v>
      </c>
      <c r="H33" s="153">
        <f t="shared" ref="H33:H52" si="3">IF(AND(COUNTIF(machinelijst,C33),D33="elektromotor",G33="ja"),_xlfn.XLOOKUP(F33,$M$3:$M$7,$N$3:$N$7)*I33,)</f>
        <v>0</v>
      </c>
      <c r="I33" s="240" t="str">
        <f>IF(G33="ja",(SUM('invulblad opdrachtnemer'!I33:I33)),"")</f>
        <v/>
      </c>
    </row>
    <row r="34" spans="1:9" s="3" customFormat="1" ht="15" customHeight="1">
      <c r="A34" s="227"/>
      <c r="B34" s="3">
        <v>2</v>
      </c>
      <c r="C34" s="154" t="str">
        <f>IF('invulblad opdrachtnemer'!C34="","",'invulblad opdrachtnemer'!C34)</f>
        <v/>
      </c>
      <c r="D34" s="155" t="str">
        <f>IF('invulblad opdrachtnemer'!D34="","",'invulblad opdrachtnemer'!D34)</f>
        <v/>
      </c>
      <c r="E34" s="155" t="str">
        <f>IF('invulblad opdrachtnemer'!E34="","",'invulblad opdrachtnemer'!E34)</f>
        <v/>
      </c>
      <c r="F34" s="155" t="str">
        <f>IF('invulblad opdrachtnemer'!F34="","",'invulblad opdrachtnemer'!F34)</f>
        <v/>
      </c>
      <c r="G34" s="157" t="str">
        <f t="shared" si="2"/>
        <v>Nee</v>
      </c>
      <c r="H34" s="158">
        <f t="shared" si="3"/>
        <v>0</v>
      </c>
      <c r="I34" s="241" t="str">
        <f>IF(G34="ja",(SUM('invulblad opdrachtnemer'!I34:I34)),"")</f>
        <v/>
      </c>
    </row>
    <row r="35" spans="1:9" s="3" customFormat="1" ht="15" customHeight="1">
      <c r="A35" s="54"/>
      <c r="B35" s="3">
        <v>3</v>
      </c>
      <c r="C35" s="154" t="str">
        <f>IF('invulblad opdrachtnemer'!C35="","",'invulblad opdrachtnemer'!C35)</f>
        <v/>
      </c>
      <c r="D35" s="155" t="str">
        <f>IF('invulblad opdrachtnemer'!D35="","",'invulblad opdrachtnemer'!D35)</f>
        <v/>
      </c>
      <c r="E35" s="155" t="str">
        <f>IF('invulblad opdrachtnemer'!E35="","",'invulblad opdrachtnemer'!E35)</f>
        <v/>
      </c>
      <c r="F35" s="155" t="str">
        <f>IF('invulblad opdrachtnemer'!F35="","",'invulblad opdrachtnemer'!F35)</f>
        <v/>
      </c>
      <c r="G35" s="157" t="str">
        <f t="shared" si="2"/>
        <v>Nee</v>
      </c>
      <c r="H35" s="158">
        <f t="shared" si="3"/>
        <v>0</v>
      </c>
      <c r="I35" s="241" t="str">
        <f>IF(G35="ja",(SUM('invulblad opdrachtnemer'!I35:I35)),"")</f>
        <v/>
      </c>
    </row>
    <row r="36" spans="1:9" s="3" customFormat="1" ht="15" customHeight="1">
      <c r="A36" s="227"/>
      <c r="B36" s="3">
        <v>4</v>
      </c>
      <c r="C36" s="154" t="str">
        <f>IF('invulblad opdrachtnemer'!C36="","",'invulblad opdrachtnemer'!C36)</f>
        <v/>
      </c>
      <c r="D36" s="155" t="str">
        <f>IF('invulblad opdrachtnemer'!D36="","",'invulblad opdrachtnemer'!D36)</f>
        <v/>
      </c>
      <c r="E36" s="155" t="str">
        <f>IF('invulblad opdrachtnemer'!E36="","",'invulblad opdrachtnemer'!E36)</f>
        <v/>
      </c>
      <c r="F36" s="155" t="str">
        <f>IF('invulblad opdrachtnemer'!F36="","",'invulblad opdrachtnemer'!F36)</f>
        <v/>
      </c>
      <c r="G36" s="157" t="str">
        <f t="shared" si="2"/>
        <v>Nee</v>
      </c>
      <c r="H36" s="158">
        <f t="shared" si="3"/>
        <v>0</v>
      </c>
      <c r="I36" s="241" t="str">
        <f>IF(G36="ja",(SUM('invulblad opdrachtnemer'!I36:I36)),"")</f>
        <v/>
      </c>
    </row>
    <row r="37" spans="1:9" s="3" customFormat="1" ht="15" customHeight="1">
      <c r="A37" s="54"/>
      <c r="B37" s="3">
        <v>5</v>
      </c>
      <c r="C37" s="154" t="str">
        <f>IF('invulblad opdrachtnemer'!C37="","",'invulblad opdrachtnemer'!C37)</f>
        <v/>
      </c>
      <c r="D37" s="155" t="str">
        <f>IF('invulblad opdrachtnemer'!D37="","",'invulblad opdrachtnemer'!D37)</f>
        <v/>
      </c>
      <c r="E37" s="155" t="str">
        <f>IF('invulblad opdrachtnemer'!E37="","",'invulblad opdrachtnemer'!E37)</f>
        <v/>
      </c>
      <c r="F37" s="155" t="str">
        <f>IF('invulblad opdrachtnemer'!F37="","",'invulblad opdrachtnemer'!F37)</f>
        <v/>
      </c>
      <c r="G37" s="157" t="str">
        <f t="shared" si="2"/>
        <v>Nee</v>
      </c>
      <c r="H37" s="158">
        <f t="shared" si="3"/>
        <v>0</v>
      </c>
      <c r="I37" s="241" t="str">
        <f>IF(G37="ja",(SUM('invulblad opdrachtnemer'!I37:I37)),"")</f>
        <v/>
      </c>
    </row>
    <row r="38" spans="1:9" s="3" customFormat="1" ht="15" customHeight="1">
      <c r="A38" s="227"/>
      <c r="B38" s="3">
        <v>6</v>
      </c>
      <c r="C38" s="154" t="str">
        <f>IF('invulblad opdrachtnemer'!C38="","",'invulblad opdrachtnemer'!C38)</f>
        <v/>
      </c>
      <c r="D38" s="155" t="str">
        <f>IF('invulblad opdrachtnemer'!D38="","",'invulblad opdrachtnemer'!D38)</f>
        <v/>
      </c>
      <c r="E38" s="155" t="str">
        <f>IF('invulblad opdrachtnemer'!E38="","",'invulblad opdrachtnemer'!E38)</f>
        <v/>
      </c>
      <c r="F38" s="155" t="str">
        <f>IF('invulblad opdrachtnemer'!F38="","",'invulblad opdrachtnemer'!F38)</f>
        <v/>
      </c>
      <c r="G38" s="157" t="str">
        <f t="shared" si="2"/>
        <v>Nee</v>
      </c>
      <c r="H38" s="158">
        <f t="shared" si="3"/>
        <v>0</v>
      </c>
      <c r="I38" s="241" t="str">
        <f>IF(G38="ja",(SUM('invulblad opdrachtnemer'!I38:I38)),"")</f>
        <v/>
      </c>
    </row>
    <row r="39" spans="1:9" s="3" customFormat="1" ht="15" customHeight="1">
      <c r="A39" s="54"/>
      <c r="B39" s="3">
        <v>7</v>
      </c>
      <c r="C39" s="154" t="str">
        <f>IF('invulblad opdrachtnemer'!C39="","",'invulblad opdrachtnemer'!C39)</f>
        <v/>
      </c>
      <c r="D39" s="155" t="str">
        <f>IF('invulblad opdrachtnemer'!D39="","",'invulblad opdrachtnemer'!D39)</f>
        <v/>
      </c>
      <c r="E39" s="155" t="str">
        <f>IF('invulblad opdrachtnemer'!E39="","",'invulblad opdrachtnemer'!E39)</f>
        <v/>
      </c>
      <c r="F39" s="155" t="str">
        <f>IF('invulblad opdrachtnemer'!F39="","",'invulblad opdrachtnemer'!F39)</f>
        <v/>
      </c>
      <c r="G39" s="157" t="str">
        <f t="shared" si="2"/>
        <v>Nee</v>
      </c>
      <c r="H39" s="158">
        <f t="shared" si="3"/>
        <v>0</v>
      </c>
      <c r="I39" s="241" t="str">
        <f>IF(G39="ja",(SUM('invulblad opdrachtnemer'!I39:I39)),"")</f>
        <v/>
      </c>
    </row>
    <row r="40" spans="1:9" s="3" customFormat="1" ht="15" customHeight="1">
      <c r="A40" s="227"/>
      <c r="B40" s="3">
        <v>8</v>
      </c>
      <c r="C40" s="154" t="str">
        <f>IF('invulblad opdrachtnemer'!C40="","",'invulblad opdrachtnemer'!C40)</f>
        <v/>
      </c>
      <c r="D40" s="155" t="str">
        <f>IF('invulblad opdrachtnemer'!D40="","",'invulblad opdrachtnemer'!D40)</f>
        <v/>
      </c>
      <c r="E40" s="155" t="str">
        <f>IF('invulblad opdrachtnemer'!E40="","",'invulblad opdrachtnemer'!E40)</f>
        <v/>
      </c>
      <c r="F40" s="155" t="str">
        <f>IF('invulblad opdrachtnemer'!F40="","",'invulblad opdrachtnemer'!F40)</f>
        <v/>
      </c>
      <c r="G40" s="157" t="str">
        <f t="shared" si="2"/>
        <v>Nee</v>
      </c>
      <c r="H40" s="158">
        <f t="shared" si="3"/>
        <v>0</v>
      </c>
      <c r="I40" s="241" t="str">
        <f>IF(G40="ja",(SUM('invulblad opdrachtnemer'!I40:I40)),"")</f>
        <v/>
      </c>
    </row>
    <row r="41" spans="1:9" s="3" customFormat="1" ht="15" customHeight="1">
      <c r="A41" s="54"/>
      <c r="B41" s="3">
        <v>9</v>
      </c>
      <c r="C41" s="154" t="str">
        <f>IF('invulblad opdrachtnemer'!C41="","",'invulblad opdrachtnemer'!C41)</f>
        <v/>
      </c>
      <c r="D41" s="155" t="str">
        <f>IF('invulblad opdrachtnemer'!D41="","",'invulblad opdrachtnemer'!D41)</f>
        <v/>
      </c>
      <c r="E41" s="155" t="str">
        <f>IF('invulblad opdrachtnemer'!E41="","",'invulblad opdrachtnemer'!E41)</f>
        <v/>
      </c>
      <c r="F41" s="155" t="str">
        <f>IF('invulblad opdrachtnemer'!F41="","",'invulblad opdrachtnemer'!F41)</f>
        <v/>
      </c>
      <c r="G41" s="157" t="str">
        <f t="shared" si="2"/>
        <v>Nee</v>
      </c>
      <c r="H41" s="158">
        <f t="shared" si="3"/>
        <v>0</v>
      </c>
      <c r="I41" s="241" t="str">
        <f>IF(G41="ja",(SUM('invulblad opdrachtnemer'!I41:I41)),"")</f>
        <v/>
      </c>
    </row>
    <row r="42" spans="1:9" s="3" customFormat="1" ht="15" customHeight="1">
      <c r="A42" s="227"/>
      <c r="B42" s="3">
        <v>10</v>
      </c>
      <c r="C42" s="154" t="str">
        <f>IF('invulblad opdrachtnemer'!C42="","",'invulblad opdrachtnemer'!C42)</f>
        <v/>
      </c>
      <c r="D42" s="155" t="str">
        <f>IF('invulblad opdrachtnemer'!D42="","",'invulblad opdrachtnemer'!D42)</f>
        <v/>
      </c>
      <c r="E42" s="155" t="str">
        <f>IF('invulblad opdrachtnemer'!E42="","",'invulblad opdrachtnemer'!E42)</f>
        <v/>
      </c>
      <c r="F42" s="155" t="str">
        <f>IF('invulblad opdrachtnemer'!F42="","",'invulblad opdrachtnemer'!F42)</f>
        <v/>
      </c>
      <c r="G42" s="157" t="str">
        <f t="shared" si="2"/>
        <v>Nee</v>
      </c>
      <c r="H42" s="158">
        <f t="shared" si="3"/>
        <v>0</v>
      </c>
      <c r="I42" s="241" t="str">
        <f>IF(G42="ja",(SUM('invulblad opdrachtnemer'!I42:I42)),"")</f>
        <v/>
      </c>
    </row>
    <row r="43" spans="1:9" s="3" customFormat="1" ht="15" customHeight="1">
      <c r="A43" s="54"/>
      <c r="B43" s="3">
        <v>11</v>
      </c>
      <c r="C43" s="154" t="str">
        <f>IF('invulblad opdrachtnemer'!C43="","",'invulblad opdrachtnemer'!C43)</f>
        <v/>
      </c>
      <c r="D43" s="155" t="str">
        <f>IF('invulblad opdrachtnemer'!D43="","",'invulblad opdrachtnemer'!D43)</f>
        <v/>
      </c>
      <c r="E43" s="155" t="str">
        <f>IF('invulblad opdrachtnemer'!E43="","",'invulblad opdrachtnemer'!E43)</f>
        <v/>
      </c>
      <c r="F43" s="155" t="str">
        <f>IF('invulblad opdrachtnemer'!F43="","",'invulblad opdrachtnemer'!F43)</f>
        <v/>
      </c>
      <c r="G43" s="157" t="str">
        <f t="shared" si="2"/>
        <v>Nee</v>
      </c>
      <c r="H43" s="158">
        <f t="shared" si="3"/>
        <v>0</v>
      </c>
      <c r="I43" s="241" t="str">
        <f>IF(G43="ja",(SUM('invulblad opdrachtnemer'!I43:I43)),"")</f>
        <v/>
      </c>
    </row>
    <row r="44" spans="1:9" s="3" customFormat="1" ht="15" customHeight="1">
      <c r="A44" s="227"/>
      <c r="B44" s="3">
        <v>12</v>
      </c>
      <c r="C44" s="154" t="str">
        <f>IF('invulblad opdrachtnemer'!C44="","",'invulblad opdrachtnemer'!C44)</f>
        <v/>
      </c>
      <c r="D44" s="155" t="str">
        <f>IF('invulblad opdrachtnemer'!D44="","",'invulblad opdrachtnemer'!D44)</f>
        <v/>
      </c>
      <c r="E44" s="155" t="str">
        <f>IF('invulblad opdrachtnemer'!E44="","",'invulblad opdrachtnemer'!E44)</f>
        <v/>
      </c>
      <c r="F44" s="155" t="str">
        <f>IF('invulblad opdrachtnemer'!F44="","",'invulblad opdrachtnemer'!F44)</f>
        <v/>
      </c>
      <c r="G44" s="157" t="str">
        <f t="shared" si="2"/>
        <v>Nee</v>
      </c>
      <c r="H44" s="158">
        <f t="shared" si="3"/>
        <v>0</v>
      </c>
      <c r="I44" s="241" t="str">
        <f>IF(G44="ja",(SUM('invulblad opdrachtnemer'!I44:I44)),"")</f>
        <v/>
      </c>
    </row>
    <row r="45" spans="1:9" s="3" customFormat="1" ht="15" customHeight="1">
      <c r="A45" s="54"/>
      <c r="B45" s="3">
        <v>13</v>
      </c>
      <c r="C45" s="154" t="str">
        <f>IF('invulblad opdrachtnemer'!C45="","",'invulblad opdrachtnemer'!C45)</f>
        <v/>
      </c>
      <c r="D45" s="155" t="str">
        <f>IF('invulblad opdrachtnemer'!D45="","",'invulblad opdrachtnemer'!D45)</f>
        <v/>
      </c>
      <c r="E45" s="155" t="str">
        <f>IF('invulblad opdrachtnemer'!E45="","",'invulblad opdrachtnemer'!E45)</f>
        <v/>
      </c>
      <c r="F45" s="155" t="str">
        <f>IF('invulblad opdrachtnemer'!F45="","",'invulblad opdrachtnemer'!F45)</f>
        <v/>
      </c>
      <c r="G45" s="157" t="str">
        <f t="shared" si="2"/>
        <v>Nee</v>
      </c>
      <c r="H45" s="158">
        <f t="shared" si="3"/>
        <v>0</v>
      </c>
      <c r="I45" s="241" t="str">
        <f>IF(G45="ja",(SUM('invulblad opdrachtnemer'!I45:I45)),"")</f>
        <v/>
      </c>
    </row>
    <row r="46" spans="1:9" s="3" customFormat="1" ht="15" customHeight="1">
      <c r="A46" s="227"/>
      <c r="B46" s="3">
        <v>14</v>
      </c>
      <c r="C46" s="154" t="str">
        <f>IF('invulblad opdrachtnemer'!C46="","",'invulblad opdrachtnemer'!C46)</f>
        <v/>
      </c>
      <c r="D46" s="155" t="str">
        <f>IF('invulblad opdrachtnemer'!D46="","",'invulblad opdrachtnemer'!D46)</f>
        <v/>
      </c>
      <c r="E46" s="155" t="str">
        <f>IF('invulblad opdrachtnemer'!E46="","",'invulblad opdrachtnemer'!E46)</f>
        <v/>
      </c>
      <c r="F46" s="155" t="str">
        <f>IF('invulblad opdrachtnemer'!F46="","",'invulblad opdrachtnemer'!F46)</f>
        <v/>
      </c>
      <c r="G46" s="157" t="str">
        <f t="shared" si="2"/>
        <v>Nee</v>
      </c>
      <c r="H46" s="158">
        <f t="shared" si="3"/>
        <v>0</v>
      </c>
      <c r="I46" s="241" t="str">
        <f>IF(G46="ja",(SUM('invulblad opdrachtnemer'!I46:I46)),"")</f>
        <v/>
      </c>
    </row>
    <row r="47" spans="1:9" s="3" customFormat="1" ht="15" customHeight="1">
      <c r="A47" s="54"/>
      <c r="B47" s="3">
        <v>15</v>
      </c>
      <c r="C47" s="154" t="str">
        <f>IF('invulblad opdrachtnemer'!C47="","",'invulblad opdrachtnemer'!C47)</f>
        <v/>
      </c>
      <c r="D47" s="155" t="str">
        <f>IF('invulblad opdrachtnemer'!D47="","",'invulblad opdrachtnemer'!D47)</f>
        <v/>
      </c>
      <c r="E47" s="155" t="str">
        <f>IF('invulblad opdrachtnemer'!E47="","",'invulblad opdrachtnemer'!E47)</f>
        <v/>
      </c>
      <c r="F47" s="155" t="str">
        <f>IF('invulblad opdrachtnemer'!F47="","",'invulblad opdrachtnemer'!F47)</f>
        <v/>
      </c>
      <c r="G47" s="157" t="str">
        <f t="shared" si="2"/>
        <v>Nee</v>
      </c>
      <c r="H47" s="158">
        <f t="shared" si="3"/>
        <v>0</v>
      </c>
      <c r="I47" s="241" t="str">
        <f>IF(G47="ja",(SUM('invulblad opdrachtnemer'!I47:I47)),"")</f>
        <v/>
      </c>
    </row>
    <row r="48" spans="1:9" s="3" customFormat="1" ht="15" customHeight="1">
      <c r="A48" s="227"/>
      <c r="B48" s="3">
        <v>16</v>
      </c>
      <c r="C48" s="154" t="str">
        <f>IF('invulblad opdrachtnemer'!C48="","",'invulblad opdrachtnemer'!C48)</f>
        <v/>
      </c>
      <c r="D48" s="155" t="str">
        <f>IF('invulblad opdrachtnemer'!D48="","",'invulblad opdrachtnemer'!D48)</f>
        <v/>
      </c>
      <c r="E48" s="155" t="str">
        <f>IF('invulblad opdrachtnemer'!E48="","",'invulblad opdrachtnemer'!E48)</f>
        <v/>
      </c>
      <c r="F48" s="155" t="str">
        <f>IF('invulblad opdrachtnemer'!F48="","",'invulblad opdrachtnemer'!F48)</f>
        <v/>
      </c>
      <c r="G48" s="157" t="str">
        <f t="shared" si="2"/>
        <v>Nee</v>
      </c>
      <c r="H48" s="158">
        <f t="shared" si="3"/>
        <v>0</v>
      </c>
      <c r="I48" s="241" t="str">
        <f>IF(G48="ja",(SUM('invulblad opdrachtnemer'!I48:I48)),"")</f>
        <v/>
      </c>
    </row>
    <row r="49" spans="1:15" s="3" customFormat="1" ht="15" customHeight="1">
      <c r="A49" s="54"/>
      <c r="B49" s="3">
        <v>17</v>
      </c>
      <c r="C49" s="154" t="str">
        <f>IF('invulblad opdrachtnemer'!C49="","",'invulblad opdrachtnemer'!C49)</f>
        <v/>
      </c>
      <c r="D49" s="155" t="str">
        <f>IF('invulblad opdrachtnemer'!D49="","",'invulblad opdrachtnemer'!D49)</f>
        <v/>
      </c>
      <c r="E49" s="155" t="str">
        <f>IF('invulblad opdrachtnemer'!E49="","",'invulblad opdrachtnemer'!E49)</f>
        <v/>
      </c>
      <c r="F49" s="155" t="str">
        <f>IF('invulblad opdrachtnemer'!F49="","",'invulblad opdrachtnemer'!F49)</f>
        <v/>
      </c>
      <c r="G49" s="157" t="str">
        <f t="shared" si="2"/>
        <v>Nee</v>
      </c>
      <c r="H49" s="158">
        <f t="shared" si="3"/>
        <v>0</v>
      </c>
      <c r="I49" s="241" t="str">
        <f>IF(G49="ja",(SUM('invulblad opdrachtnemer'!I49:I49)),"")</f>
        <v/>
      </c>
    </row>
    <row r="50" spans="1:15" s="3" customFormat="1" ht="15" customHeight="1">
      <c r="A50" s="227"/>
      <c r="B50" s="3">
        <v>18</v>
      </c>
      <c r="C50" s="154" t="str">
        <f>IF('invulblad opdrachtnemer'!C50="","",'invulblad opdrachtnemer'!C50)</f>
        <v/>
      </c>
      <c r="D50" s="155" t="str">
        <f>IF('invulblad opdrachtnemer'!D50="","",'invulblad opdrachtnemer'!D50)</f>
        <v/>
      </c>
      <c r="E50" s="155" t="str">
        <f>IF('invulblad opdrachtnemer'!E50="","",'invulblad opdrachtnemer'!E50)</f>
        <v/>
      </c>
      <c r="F50" s="155" t="str">
        <f>IF('invulblad opdrachtnemer'!F50="","",'invulblad opdrachtnemer'!F50)</f>
        <v/>
      </c>
      <c r="G50" s="157" t="str">
        <f t="shared" si="2"/>
        <v>Nee</v>
      </c>
      <c r="H50" s="158">
        <f t="shared" si="3"/>
        <v>0</v>
      </c>
      <c r="I50" s="241" t="str">
        <f>IF(G50="ja",(SUM('invulblad opdrachtnemer'!I50:I50)),"")</f>
        <v/>
      </c>
    </row>
    <row r="51" spans="1:15" s="3" customFormat="1" ht="15" customHeight="1">
      <c r="A51" s="54"/>
      <c r="B51" s="3">
        <v>19</v>
      </c>
      <c r="C51" s="154" t="str">
        <f>IF('invulblad opdrachtnemer'!C51="","",'invulblad opdrachtnemer'!C51)</f>
        <v/>
      </c>
      <c r="D51" s="155" t="str">
        <f>IF('invulblad opdrachtnemer'!D51="","",'invulblad opdrachtnemer'!D51)</f>
        <v/>
      </c>
      <c r="E51" s="155" t="str">
        <f>IF('invulblad opdrachtnemer'!E51="","",'invulblad opdrachtnemer'!E51)</f>
        <v/>
      </c>
      <c r="F51" s="155" t="str">
        <f>IF('invulblad opdrachtnemer'!F51="","",'invulblad opdrachtnemer'!F51)</f>
        <v/>
      </c>
      <c r="G51" s="157" t="str">
        <f t="shared" si="2"/>
        <v>Nee</v>
      </c>
      <c r="H51" s="158">
        <f t="shared" si="3"/>
        <v>0</v>
      </c>
      <c r="I51" s="241" t="str">
        <f>IF(G51="ja",(SUM('invulblad opdrachtnemer'!I51:I51)),"")</f>
        <v/>
      </c>
    </row>
    <row r="52" spans="1:15" s="3" customFormat="1" ht="15" customHeight="1" thickBot="1">
      <c r="A52" s="227"/>
      <c r="B52" s="3">
        <v>20</v>
      </c>
      <c r="C52" s="159" t="str">
        <f>IF('invulblad opdrachtnemer'!C52="","",'invulblad opdrachtnemer'!C52)</f>
        <v/>
      </c>
      <c r="D52" s="160" t="str">
        <f>IF('invulblad opdrachtnemer'!D52="","",'invulblad opdrachtnemer'!D52)</f>
        <v/>
      </c>
      <c r="E52" s="160" t="str">
        <f>IF('invulblad opdrachtnemer'!E52="","",'invulblad opdrachtnemer'!E52)</f>
        <v/>
      </c>
      <c r="F52" s="160" t="str">
        <f>IF('invulblad opdrachtnemer'!F52="","",'invulblad opdrachtnemer'!F52)</f>
        <v/>
      </c>
      <c r="G52" s="161" t="str">
        <f t="shared" si="2"/>
        <v>Nee</v>
      </c>
      <c r="H52" s="162">
        <f t="shared" si="3"/>
        <v>0</v>
      </c>
      <c r="I52" s="242" t="str">
        <f>IF(G52="ja",(SUM('invulblad opdrachtnemer'!I52:I52)),"")</f>
        <v/>
      </c>
    </row>
    <row r="53" spans="1:15" s="3" customFormat="1" ht="15" customHeight="1" thickBot="1">
      <c r="A53" s="10"/>
      <c r="B53" s="10"/>
      <c r="J53" s="10"/>
    </row>
    <row r="54" spans="1:15" s="10" customFormat="1" ht="32.1" customHeight="1" thickBot="1">
      <c r="B54" s="5"/>
      <c r="C54" s="293" t="str">
        <f>'Resultaat gunningscriterium SEB'!C57</f>
        <v>HULPFUNCTIES (A2, B1, B3)</v>
      </c>
      <c r="D54" s="294"/>
      <c r="E54" s="294"/>
      <c r="F54" s="294"/>
      <c r="G54" s="323"/>
      <c r="H54" s="323"/>
      <c r="I54" s="324"/>
      <c r="J54"/>
    </row>
    <row r="55" spans="1:15" ht="32.1" customHeight="1" thickBot="1">
      <c r="A55" s="34"/>
      <c r="B55" s="3"/>
      <c r="C55" s="317" t="s">
        <v>30</v>
      </c>
      <c r="D55" s="345" t="s">
        <v>14</v>
      </c>
      <c r="E55" s="346" t="s">
        <v>31</v>
      </c>
      <c r="F55" s="346" t="s">
        <v>33</v>
      </c>
      <c r="G55" s="317" t="s">
        <v>63</v>
      </c>
      <c r="H55" s="345" t="s">
        <v>64</v>
      </c>
      <c r="I55" s="316" t="s">
        <v>82</v>
      </c>
      <c r="N55"/>
      <c r="O55"/>
    </row>
    <row r="56" spans="1:15" ht="15" customHeight="1">
      <c r="A56" s="54"/>
      <c r="B56" s="3">
        <v>1</v>
      </c>
      <c r="C56" s="149" t="str">
        <f>IF('invulblad opdrachtnemer'!C56="","",'invulblad opdrachtnemer'!C56)</f>
        <v/>
      </c>
      <c r="D56" s="150" t="str">
        <f>IF('invulblad opdrachtnemer'!D56="","",'invulblad opdrachtnemer'!D56)</f>
        <v/>
      </c>
      <c r="E56" s="150" t="str">
        <f>IF('invulblad opdrachtnemer'!E56="","",'invulblad opdrachtnemer'!E56)</f>
        <v/>
      </c>
      <c r="F56" s="243" t="str">
        <f>IF('invulblad opdrachtnemer'!F56="","",'invulblad opdrachtnemer'!F56)</f>
        <v/>
      </c>
      <c r="G56" s="152" t="str">
        <f t="shared" ref="G56:G75" si="4">IFERROR(IF(AND(COUNTIF(machinelijst,C56),D56="elektromotor",NOT(F56=$M$3)),"Ja","Nee"),"")</f>
        <v>Nee</v>
      </c>
      <c r="H56" s="153">
        <f t="shared" ref="H56:H75" si="5">IF(AND(COUNTIF(machinelijst,C56),D56="elektromotor",G56="ja"),_xlfn.XLOOKUP(F56,$M$3:$M$7,$N$3:$N$7)*I56,)</f>
        <v>0</v>
      </c>
      <c r="I56" s="240" t="str">
        <f>IF(G56="ja",(SUM('invulblad opdrachtnemer'!I56:I56)),"")</f>
        <v/>
      </c>
      <c r="N56"/>
      <c r="O56"/>
    </row>
    <row r="57" spans="1:15" ht="15" customHeight="1">
      <c r="A57" s="227"/>
      <c r="B57" s="3">
        <v>2</v>
      </c>
      <c r="C57" s="154" t="str">
        <f>IF('invulblad opdrachtnemer'!C57="","",'invulblad opdrachtnemer'!C57)</f>
        <v/>
      </c>
      <c r="D57" s="155" t="str">
        <f>IF('invulblad opdrachtnemer'!D57="","",'invulblad opdrachtnemer'!D57)</f>
        <v/>
      </c>
      <c r="E57" s="155" t="str">
        <f>IF('invulblad opdrachtnemer'!E57="","",'invulblad opdrachtnemer'!E57)</f>
        <v/>
      </c>
      <c r="F57" s="238" t="str">
        <f>IF('invulblad opdrachtnemer'!F57="","",'invulblad opdrachtnemer'!F57)</f>
        <v/>
      </c>
      <c r="G57" s="157" t="str">
        <f t="shared" si="4"/>
        <v>Nee</v>
      </c>
      <c r="H57" s="158">
        <f t="shared" si="5"/>
        <v>0</v>
      </c>
      <c r="I57" s="241" t="str">
        <f>IF(G57="ja",(SUM('invulblad opdrachtnemer'!I57:I57)),"")</f>
        <v/>
      </c>
      <c r="N57"/>
      <c r="O57"/>
    </row>
    <row r="58" spans="1:15" ht="15" customHeight="1">
      <c r="A58" s="54"/>
      <c r="B58" s="3">
        <v>3</v>
      </c>
      <c r="C58" s="154" t="str">
        <f>IF('invulblad opdrachtnemer'!C58="","",'invulblad opdrachtnemer'!C58)</f>
        <v/>
      </c>
      <c r="D58" s="155" t="str">
        <f>IF('invulblad opdrachtnemer'!D58="","",'invulblad opdrachtnemer'!D58)</f>
        <v/>
      </c>
      <c r="E58" s="155" t="str">
        <f>IF('invulblad opdrachtnemer'!E58="","",'invulblad opdrachtnemer'!E58)</f>
        <v/>
      </c>
      <c r="F58" s="238" t="str">
        <f>IF('invulblad opdrachtnemer'!F58="","",'invulblad opdrachtnemer'!F58)</f>
        <v/>
      </c>
      <c r="G58" s="157" t="str">
        <f t="shared" si="4"/>
        <v>Nee</v>
      </c>
      <c r="H58" s="158">
        <f t="shared" si="5"/>
        <v>0</v>
      </c>
      <c r="I58" s="241" t="str">
        <f>IF(G58="ja",(SUM('invulblad opdrachtnemer'!I58:I58)),"")</f>
        <v/>
      </c>
      <c r="N58"/>
      <c r="O58"/>
    </row>
    <row r="59" spans="1:15" ht="15" customHeight="1">
      <c r="A59" s="227"/>
      <c r="B59" s="3">
        <v>4</v>
      </c>
      <c r="C59" s="154" t="str">
        <f>IF('invulblad opdrachtnemer'!C59="","",'invulblad opdrachtnemer'!C59)</f>
        <v/>
      </c>
      <c r="D59" s="155" t="str">
        <f>IF('invulblad opdrachtnemer'!D59="","",'invulblad opdrachtnemer'!D59)</f>
        <v/>
      </c>
      <c r="E59" s="155" t="str">
        <f>IF('invulblad opdrachtnemer'!E59="","",'invulblad opdrachtnemer'!E59)</f>
        <v/>
      </c>
      <c r="F59" s="238" t="str">
        <f>IF('invulblad opdrachtnemer'!F59="","",'invulblad opdrachtnemer'!F59)</f>
        <v/>
      </c>
      <c r="G59" s="157" t="str">
        <f t="shared" si="4"/>
        <v>Nee</v>
      </c>
      <c r="H59" s="158">
        <f t="shared" si="5"/>
        <v>0</v>
      </c>
      <c r="I59" s="241" t="str">
        <f>IF(G59="ja",(SUM('invulblad opdrachtnemer'!I59:I59)),"")</f>
        <v/>
      </c>
      <c r="N59"/>
      <c r="O59"/>
    </row>
    <row r="60" spans="1:15" ht="15" customHeight="1">
      <c r="A60" s="54"/>
      <c r="B60" s="3">
        <v>5</v>
      </c>
      <c r="C60" s="154" t="str">
        <f>IF('invulblad opdrachtnemer'!C60="","",'invulblad opdrachtnemer'!C60)</f>
        <v/>
      </c>
      <c r="D60" s="155" t="str">
        <f>IF('invulblad opdrachtnemer'!D60="","",'invulblad opdrachtnemer'!D60)</f>
        <v/>
      </c>
      <c r="E60" s="155" t="str">
        <f>IF('invulblad opdrachtnemer'!E60="","",'invulblad opdrachtnemer'!E60)</f>
        <v/>
      </c>
      <c r="F60" s="238" t="str">
        <f>IF('invulblad opdrachtnemer'!F60="","",'invulblad opdrachtnemer'!F60)</f>
        <v/>
      </c>
      <c r="G60" s="157" t="str">
        <f t="shared" si="4"/>
        <v>Nee</v>
      </c>
      <c r="H60" s="158">
        <f t="shared" si="5"/>
        <v>0</v>
      </c>
      <c r="I60" s="241" t="str">
        <f>IF(G60="ja",(SUM('invulblad opdrachtnemer'!I60:I60)),"")</f>
        <v/>
      </c>
      <c r="N60"/>
      <c r="O60"/>
    </row>
    <row r="61" spans="1:15" ht="15" customHeight="1">
      <c r="A61" s="227"/>
      <c r="B61" s="3">
        <v>6</v>
      </c>
      <c r="C61" s="154" t="str">
        <f>IF('invulblad opdrachtnemer'!C61="","",'invulblad opdrachtnemer'!C61)</f>
        <v/>
      </c>
      <c r="D61" s="155" t="str">
        <f>IF('invulblad opdrachtnemer'!D61="","",'invulblad opdrachtnemer'!D61)</f>
        <v/>
      </c>
      <c r="E61" s="155" t="str">
        <f>IF('invulblad opdrachtnemer'!E61="","",'invulblad opdrachtnemer'!E61)</f>
        <v/>
      </c>
      <c r="F61" s="238" t="str">
        <f>IF('invulblad opdrachtnemer'!F61="","",'invulblad opdrachtnemer'!F61)</f>
        <v/>
      </c>
      <c r="G61" s="157" t="str">
        <f t="shared" si="4"/>
        <v>Nee</v>
      </c>
      <c r="H61" s="158">
        <f t="shared" si="5"/>
        <v>0</v>
      </c>
      <c r="I61" s="241" t="str">
        <f>IF(G61="ja",(SUM('invulblad opdrachtnemer'!I61:I61)),"")</f>
        <v/>
      </c>
      <c r="N61"/>
      <c r="O61"/>
    </row>
    <row r="62" spans="1:15" ht="15" customHeight="1">
      <c r="A62" s="54"/>
      <c r="B62" s="3">
        <v>7</v>
      </c>
      <c r="C62" s="154" t="str">
        <f>IF('invulblad opdrachtnemer'!C62="","",'invulblad opdrachtnemer'!C62)</f>
        <v/>
      </c>
      <c r="D62" s="155" t="str">
        <f>IF('invulblad opdrachtnemer'!D62="","",'invulblad opdrachtnemer'!D62)</f>
        <v/>
      </c>
      <c r="E62" s="155" t="str">
        <f>IF('invulblad opdrachtnemer'!E62="","",'invulblad opdrachtnemer'!E62)</f>
        <v/>
      </c>
      <c r="F62" s="238" t="str">
        <f>IF('invulblad opdrachtnemer'!F62="","",'invulblad opdrachtnemer'!F62)</f>
        <v/>
      </c>
      <c r="G62" s="157" t="str">
        <f t="shared" si="4"/>
        <v>Nee</v>
      </c>
      <c r="H62" s="158">
        <f t="shared" si="5"/>
        <v>0</v>
      </c>
      <c r="I62" s="241" t="str">
        <f>IF(G62="ja",(SUM('invulblad opdrachtnemer'!I62:I62)),"")</f>
        <v/>
      </c>
      <c r="N62"/>
      <c r="O62"/>
    </row>
    <row r="63" spans="1:15" ht="15" customHeight="1">
      <c r="A63" s="227"/>
      <c r="B63" s="3">
        <v>8</v>
      </c>
      <c r="C63" s="154" t="str">
        <f>IF('invulblad opdrachtnemer'!C63="","",'invulblad opdrachtnemer'!C63)</f>
        <v/>
      </c>
      <c r="D63" s="155" t="str">
        <f>IF('invulblad opdrachtnemer'!D63="","",'invulblad opdrachtnemer'!D63)</f>
        <v/>
      </c>
      <c r="E63" s="155" t="str">
        <f>IF('invulblad opdrachtnemer'!E63="","",'invulblad opdrachtnemer'!E63)</f>
        <v/>
      </c>
      <c r="F63" s="238" t="str">
        <f>IF('invulblad opdrachtnemer'!F63="","",'invulblad opdrachtnemer'!F63)</f>
        <v/>
      </c>
      <c r="G63" s="157" t="str">
        <f t="shared" si="4"/>
        <v>Nee</v>
      </c>
      <c r="H63" s="158">
        <f t="shared" si="5"/>
        <v>0</v>
      </c>
      <c r="I63" s="241" t="str">
        <f>IF(G63="ja",(SUM('invulblad opdrachtnemer'!I63:I63)),"")</f>
        <v/>
      </c>
      <c r="N63"/>
      <c r="O63"/>
    </row>
    <row r="64" spans="1:15" ht="15" customHeight="1">
      <c r="A64" s="54"/>
      <c r="B64" s="3">
        <v>9</v>
      </c>
      <c r="C64" s="154" t="str">
        <f>IF('invulblad opdrachtnemer'!C64="","",'invulblad opdrachtnemer'!C64)</f>
        <v/>
      </c>
      <c r="D64" s="155" t="str">
        <f>IF('invulblad opdrachtnemer'!D64="","",'invulblad opdrachtnemer'!D64)</f>
        <v/>
      </c>
      <c r="E64" s="155" t="str">
        <f>IF('invulblad opdrachtnemer'!E64="","",'invulblad opdrachtnemer'!E64)</f>
        <v/>
      </c>
      <c r="F64" s="238" t="str">
        <f>IF('invulblad opdrachtnemer'!F64="","",'invulblad opdrachtnemer'!F64)</f>
        <v/>
      </c>
      <c r="G64" s="157" t="str">
        <f t="shared" si="4"/>
        <v>Nee</v>
      </c>
      <c r="H64" s="158">
        <f t="shared" si="5"/>
        <v>0</v>
      </c>
      <c r="I64" s="241" t="str">
        <f>IF(G64="ja",(SUM('invulblad opdrachtnemer'!I64:I64)),"")</f>
        <v/>
      </c>
      <c r="N64"/>
      <c r="O64"/>
    </row>
    <row r="65" spans="1:15" ht="15" customHeight="1">
      <c r="A65" s="227"/>
      <c r="B65" s="3">
        <v>10</v>
      </c>
      <c r="C65" s="154" t="str">
        <f>IF('invulblad opdrachtnemer'!C65="","",'invulblad opdrachtnemer'!C65)</f>
        <v/>
      </c>
      <c r="D65" s="155" t="str">
        <f>IF('invulblad opdrachtnemer'!D65="","",'invulblad opdrachtnemer'!D65)</f>
        <v/>
      </c>
      <c r="E65" s="155" t="str">
        <f>IF('invulblad opdrachtnemer'!E65="","",'invulblad opdrachtnemer'!E65)</f>
        <v/>
      </c>
      <c r="F65" s="238" t="str">
        <f>IF('invulblad opdrachtnemer'!F65="","",'invulblad opdrachtnemer'!F65)</f>
        <v/>
      </c>
      <c r="G65" s="157" t="str">
        <f t="shared" si="4"/>
        <v>Nee</v>
      </c>
      <c r="H65" s="158">
        <f t="shared" si="5"/>
        <v>0</v>
      </c>
      <c r="I65" s="241" t="str">
        <f>IF(G65="ja",(SUM('invulblad opdrachtnemer'!I65:I65)),"")</f>
        <v/>
      </c>
      <c r="N65"/>
      <c r="O65"/>
    </row>
    <row r="66" spans="1:15" ht="15" customHeight="1">
      <c r="A66" s="54"/>
      <c r="B66" s="3">
        <v>11</v>
      </c>
      <c r="C66" s="154" t="str">
        <f>IF('invulblad opdrachtnemer'!C66="","",'invulblad opdrachtnemer'!C66)</f>
        <v/>
      </c>
      <c r="D66" s="155" t="str">
        <f>IF('invulblad opdrachtnemer'!D66="","",'invulblad opdrachtnemer'!D66)</f>
        <v/>
      </c>
      <c r="E66" s="155" t="str">
        <f>IF('invulblad opdrachtnemer'!E66="","",'invulblad opdrachtnemer'!E66)</f>
        <v/>
      </c>
      <c r="F66" s="238" t="str">
        <f>IF('invulblad opdrachtnemer'!F66="","",'invulblad opdrachtnemer'!F66)</f>
        <v/>
      </c>
      <c r="G66" s="157" t="str">
        <f t="shared" si="4"/>
        <v>Nee</v>
      </c>
      <c r="H66" s="158">
        <f t="shared" si="5"/>
        <v>0</v>
      </c>
      <c r="I66" s="241" t="str">
        <f>IF(G66="ja",(SUM('invulblad opdrachtnemer'!I66:I66)),"")</f>
        <v/>
      </c>
      <c r="N66"/>
      <c r="O66"/>
    </row>
    <row r="67" spans="1:15" ht="15" customHeight="1">
      <c r="A67" s="227"/>
      <c r="B67" s="3">
        <v>12</v>
      </c>
      <c r="C67" s="154" t="str">
        <f>IF('invulblad opdrachtnemer'!C67="","",'invulblad opdrachtnemer'!C67)</f>
        <v/>
      </c>
      <c r="D67" s="155" t="str">
        <f>IF('invulblad opdrachtnemer'!D67="","",'invulblad opdrachtnemer'!D67)</f>
        <v/>
      </c>
      <c r="E67" s="155" t="str">
        <f>IF('invulblad opdrachtnemer'!E67="","",'invulblad opdrachtnemer'!E67)</f>
        <v/>
      </c>
      <c r="F67" s="238" t="str">
        <f>IF('invulblad opdrachtnemer'!F67="","",'invulblad opdrachtnemer'!F67)</f>
        <v/>
      </c>
      <c r="G67" s="157" t="str">
        <f t="shared" si="4"/>
        <v>Nee</v>
      </c>
      <c r="H67" s="158">
        <f t="shared" si="5"/>
        <v>0</v>
      </c>
      <c r="I67" s="241" t="str">
        <f>IF(G67="ja",(SUM('invulblad opdrachtnemer'!I67:I67)),"")</f>
        <v/>
      </c>
      <c r="N67"/>
      <c r="O67"/>
    </row>
    <row r="68" spans="1:15" ht="15" customHeight="1">
      <c r="A68" s="54"/>
      <c r="B68" s="3">
        <v>13</v>
      </c>
      <c r="C68" s="154" t="str">
        <f>IF('invulblad opdrachtnemer'!C68="","",'invulblad opdrachtnemer'!C68)</f>
        <v/>
      </c>
      <c r="D68" s="155" t="str">
        <f>IF('invulblad opdrachtnemer'!D68="","",'invulblad opdrachtnemer'!D68)</f>
        <v/>
      </c>
      <c r="E68" s="155" t="str">
        <f>IF('invulblad opdrachtnemer'!E68="","",'invulblad opdrachtnemer'!E68)</f>
        <v/>
      </c>
      <c r="F68" s="238" t="str">
        <f>IF('invulblad opdrachtnemer'!F68="","",'invulblad opdrachtnemer'!F68)</f>
        <v/>
      </c>
      <c r="G68" s="157" t="str">
        <f t="shared" si="4"/>
        <v>Nee</v>
      </c>
      <c r="H68" s="158">
        <f t="shared" si="5"/>
        <v>0</v>
      </c>
      <c r="I68" s="241" t="str">
        <f>IF(G68="ja",(SUM('invulblad opdrachtnemer'!I68:I68)),"")</f>
        <v/>
      </c>
      <c r="N68"/>
      <c r="O68"/>
    </row>
    <row r="69" spans="1:15" ht="15" customHeight="1">
      <c r="A69" s="227"/>
      <c r="B69" s="3">
        <v>14</v>
      </c>
      <c r="C69" s="154" t="str">
        <f>IF('invulblad opdrachtnemer'!C69="","",'invulblad opdrachtnemer'!C69)</f>
        <v/>
      </c>
      <c r="D69" s="155" t="str">
        <f>IF('invulblad opdrachtnemer'!D69="","",'invulblad opdrachtnemer'!D69)</f>
        <v/>
      </c>
      <c r="E69" s="155" t="str">
        <f>IF('invulblad opdrachtnemer'!E69="","",'invulblad opdrachtnemer'!E69)</f>
        <v/>
      </c>
      <c r="F69" s="238" t="str">
        <f>IF('invulblad opdrachtnemer'!F69="","",'invulblad opdrachtnemer'!F69)</f>
        <v/>
      </c>
      <c r="G69" s="157" t="str">
        <f t="shared" si="4"/>
        <v>Nee</v>
      </c>
      <c r="H69" s="158">
        <f t="shared" si="5"/>
        <v>0</v>
      </c>
      <c r="I69" s="241" t="str">
        <f>IF(G69="ja",(SUM('invulblad opdrachtnemer'!I69:I69)),"")</f>
        <v/>
      </c>
      <c r="N69"/>
      <c r="O69"/>
    </row>
    <row r="70" spans="1:15" ht="15" customHeight="1">
      <c r="A70" s="54"/>
      <c r="B70" s="3">
        <v>15</v>
      </c>
      <c r="C70" s="154" t="str">
        <f>IF('invulblad opdrachtnemer'!C70="","",'invulblad opdrachtnemer'!C70)</f>
        <v/>
      </c>
      <c r="D70" s="155" t="str">
        <f>IF('invulblad opdrachtnemer'!D70="","",'invulblad opdrachtnemer'!D70)</f>
        <v/>
      </c>
      <c r="E70" s="155" t="str">
        <f>IF('invulblad opdrachtnemer'!E70="","",'invulblad opdrachtnemer'!E70)</f>
        <v/>
      </c>
      <c r="F70" s="238" t="str">
        <f>IF('invulblad opdrachtnemer'!F70="","",'invulblad opdrachtnemer'!F70)</f>
        <v/>
      </c>
      <c r="G70" s="157" t="str">
        <f t="shared" si="4"/>
        <v>Nee</v>
      </c>
      <c r="H70" s="158">
        <f t="shared" si="5"/>
        <v>0</v>
      </c>
      <c r="I70" s="241" t="str">
        <f>IF(G70="ja",(SUM('invulblad opdrachtnemer'!I70:I70)),"")</f>
        <v/>
      </c>
      <c r="N70"/>
      <c r="O70"/>
    </row>
    <row r="71" spans="1:15" ht="15" customHeight="1">
      <c r="A71" s="227"/>
      <c r="B71" s="3">
        <v>16</v>
      </c>
      <c r="C71" s="154" t="str">
        <f>IF('invulblad opdrachtnemer'!C71="","",'invulblad opdrachtnemer'!C71)</f>
        <v/>
      </c>
      <c r="D71" s="155" t="str">
        <f>IF('invulblad opdrachtnemer'!D71="","",'invulblad opdrachtnemer'!D71)</f>
        <v/>
      </c>
      <c r="E71" s="155" t="str">
        <f>IF('invulblad opdrachtnemer'!E71="","",'invulblad opdrachtnemer'!E71)</f>
        <v/>
      </c>
      <c r="F71" s="238" t="str">
        <f>IF('invulblad opdrachtnemer'!F71="","",'invulblad opdrachtnemer'!F71)</f>
        <v/>
      </c>
      <c r="G71" s="157" t="str">
        <f t="shared" si="4"/>
        <v>Nee</v>
      </c>
      <c r="H71" s="158">
        <f t="shared" si="5"/>
        <v>0</v>
      </c>
      <c r="I71" s="241" t="str">
        <f>IF(G71="ja",(SUM('invulblad opdrachtnemer'!I71:I71)),"")</f>
        <v/>
      </c>
      <c r="N71"/>
      <c r="O71"/>
    </row>
    <row r="72" spans="1:15" ht="15" customHeight="1">
      <c r="A72" s="54"/>
      <c r="B72" s="3">
        <v>17</v>
      </c>
      <c r="C72" s="154" t="str">
        <f>IF('invulblad opdrachtnemer'!C72="","",'invulblad opdrachtnemer'!C72)</f>
        <v/>
      </c>
      <c r="D72" s="155" t="str">
        <f>IF('invulblad opdrachtnemer'!D72="","",'invulblad opdrachtnemer'!D72)</f>
        <v/>
      </c>
      <c r="E72" s="155" t="str">
        <f>IF('invulblad opdrachtnemer'!E72="","",'invulblad opdrachtnemer'!E72)</f>
        <v/>
      </c>
      <c r="F72" s="238" t="str">
        <f>IF('invulblad opdrachtnemer'!F72="","",'invulblad opdrachtnemer'!F72)</f>
        <v/>
      </c>
      <c r="G72" s="157" t="str">
        <f t="shared" si="4"/>
        <v>Nee</v>
      </c>
      <c r="H72" s="158">
        <f t="shared" si="5"/>
        <v>0</v>
      </c>
      <c r="I72" s="241" t="str">
        <f>IF(G72="ja",(SUM('invulblad opdrachtnemer'!I72:I72)),"")</f>
        <v/>
      </c>
      <c r="N72"/>
      <c r="O72"/>
    </row>
    <row r="73" spans="1:15" ht="15" customHeight="1">
      <c r="A73" s="227"/>
      <c r="B73" s="3">
        <v>18</v>
      </c>
      <c r="C73" s="154" t="str">
        <f>IF('invulblad opdrachtnemer'!C73="","",'invulblad opdrachtnemer'!C73)</f>
        <v/>
      </c>
      <c r="D73" s="155" t="str">
        <f>IF('invulblad opdrachtnemer'!D73="","",'invulblad opdrachtnemer'!D73)</f>
        <v/>
      </c>
      <c r="E73" s="155" t="str">
        <f>IF('invulblad opdrachtnemer'!E73="","",'invulblad opdrachtnemer'!E73)</f>
        <v/>
      </c>
      <c r="F73" s="238" t="str">
        <f>IF('invulblad opdrachtnemer'!F73="","",'invulblad opdrachtnemer'!F73)</f>
        <v/>
      </c>
      <c r="G73" s="157" t="str">
        <f t="shared" si="4"/>
        <v>Nee</v>
      </c>
      <c r="H73" s="158">
        <f t="shared" si="5"/>
        <v>0</v>
      </c>
      <c r="I73" s="241" t="str">
        <f>IF(G73="ja",(SUM('invulblad opdrachtnemer'!I73:I73)),"")</f>
        <v/>
      </c>
      <c r="N73"/>
      <c r="O73"/>
    </row>
    <row r="74" spans="1:15" ht="15" customHeight="1">
      <c r="A74" s="54"/>
      <c r="B74" s="3">
        <v>19</v>
      </c>
      <c r="C74" s="154" t="str">
        <f>IF('invulblad opdrachtnemer'!C74="","",'invulblad opdrachtnemer'!C74)</f>
        <v/>
      </c>
      <c r="D74" s="155" t="str">
        <f>IF('invulblad opdrachtnemer'!D74="","",'invulblad opdrachtnemer'!D74)</f>
        <v/>
      </c>
      <c r="E74" s="155" t="str">
        <f>IF('invulblad opdrachtnemer'!E74="","",'invulblad opdrachtnemer'!E74)</f>
        <v/>
      </c>
      <c r="F74" s="238" t="str">
        <f>IF('invulblad opdrachtnemer'!F74="","",'invulblad opdrachtnemer'!F74)</f>
        <v/>
      </c>
      <c r="G74" s="157" t="str">
        <f t="shared" si="4"/>
        <v>Nee</v>
      </c>
      <c r="H74" s="158">
        <f t="shared" si="5"/>
        <v>0</v>
      </c>
      <c r="I74" s="241" t="str">
        <f>IF(G74="ja",(SUM('invulblad opdrachtnemer'!I74:I74)),"")</f>
        <v/>
      </c>
      <c r="N74"/>
      <c r="O74"/>
    </row>
    <row r="75" spans="1:15" ht="15" customHeight="1" thickBot="1">
      <c r="A75" s="227"/>
      <c r="B75" s="3">
        <v>20</v>
      </c>
      <c r="C75" s="159" t="str">
        <f>IF('invulblad opdrachtnemer'!C75="","",'invulblad opdrachtnemer'!C75)</f>
        <v/>
      </c>
      <c r="D75" s="160" t="str">
        <f>IF('invulblad opdrachtnemer'!D75="","",'invulblad opdrachtnemer'!D75)</f>
        <v/>
      </c>
      <c r="E75" s="160" t="str">
        <f>IF('invulblad opdrachtnemer'!E75="","",'invulblad opdrachtnemer'!E75)</f>
        <v/>
      </c>
      <c r="F75" s="239" t="str">
        <f>IF('invulblad opdrachtnemer'!F75="","",'invulblad opdrachtnemer'!F75)</f>
        <v/>
      </c>
      <c r="G75" s="161" t="str">
        <f t="shared" si="4"/>
        <v>Nee</v>
      </c>
      <c r="H75" s="162">
        <f t="shared" si="5"/>
        <v>0</v>
      </c>
      <c r="I75" s="242" t="str">
        <f>IF(G75="ja",(SUM('invulblad opdrachtnemer'!I75:I75)),"")</f>
        <v/>
      </c>
      <c r="N75"/>
      <c r="O75"/>
    </row>
    <row r="76" spans="1:15" ht="15.75" thickBot="1">
      <c r="G76" s="220" t="s">
        <v>100</v>
      </c>
      <c r="N76"/>
      <c r="O76"/>
    </row>
    <row r="77" spans="1:15" ht="19.5" thickBot="1">
      <c r="C77" s="293" t="s">
        <v>165</v>
      </c>
      <c r="D77" s="294"/>
      <c r="E77" s="294"/>
      <c r="F77" s="294"/>
      <c r="G77" s="323"/>
      <c r="H77" s="323"/>
      <c r="I77" s="324"/>
    </row>
    <row r="78" spans="1:15" ht="31.5">
      <c r="C78" s="498" t="s">
        <v>30</v>
      </c>
      <c r="D78" s="499"/>
      <c r="E78" s="500"/>
      <c r="F78" s="331" t="s">
        <v>166</v>
      </c>
      <c r="G78" s="415" t="s">
        <v>63</v>
      </c>
      <c r="H78" s="333" t="s">
        <v>64</v>
      </c>
      <c r="I78" s="416" t="s">
        <v>167</v>
      </c>
      <c r="K78" s="34"/>
      <c r="L78" s="34"/>
      <c r="M78" s="34"/>
      <c r="N78" s="34"/>
    </row>
    <row r="79" spans="1:15" ht="15.75">
      <c r="C79" s="490" t="str">
        <f>IF('logboek opdrachtnemer'!C79="","",'logboek opdrachtnemer'!C79)</f>
        <v/>
      </c>
      <c r="D79" s="491"/>
      <c r="E79" s="491"/>
      <c r="F79" s="417" t="str">
        <f>IF('logboek opdrachtnemer'!F79="","",'logboek opdrachtnemer'!F79)</f>
        <v/>
      </c>
      <c r="G79" s="418" t="str">
        <f>IF(AND(COUNTIF(machinelijst,C79),NOT(C79 = "")),"Ja","Nee")</f>
        <v>Nee</v>
      </c>
      <c r="H79" s="419">
        <f>IF(G79="Ja",I79*0.4*F79,0)</f>
        <v>0</v>
      </c>
      <c r="I79" s="420" t="str">
        <f>IF(G79="ja",(SUM('logboek opdrachtnemer'!L79)),"")</f>
        <v/>
      </c>
      <c r="K79" s="34"/>
      <c r="L79" s="34"/>
      <c r="M79" s="34"/>
      <c r="N79" s="34"/>
    </row>
    <row r="80" spans="1:15" ht="15.75">
      <c r="C80" s="490" t="str">
        <f>IF('logboek opdrachtnemer'!C80="","",'logboek opdrachtnemer'!C80)</f>
        <v/>
      </c>
      <c r="D80" s="491"/>
      <c r="E80" s="491"/>
      <c r="F80" s="417" t="str">
        <f>IF('logboek opdrachtnemer'!F80="","",'logboek opdrachtnemer'!F80)</f>
        <v/>
      </c>
      <c r="G80" s="418" t="str">
        <f>IF(AND(COUNTIF(machinelijst,C80),NOT(C80 = "")),"Ja","Nee")</f>
        <v>Nee</v>
      </c>
      <c r="H80" s="391">
        <f t="shared" ref="H80:H83" si="6">IF(G80="Ja",I80*0.4*F80,0)</f>
        <v>0</v>
      </c>
      <c r="I80" s="420" t="str">
        <f>IF(G80="ja",(SUM('logboek opdrachtnemer'!L80)),"")</f>
        <v/>
      </c>
      <c r="K80" s="34"/>
      <c r="L80" s="34"/>
      <c r="M80" s="34"/>
      <c r="N80" s="34"/>
    </row>
    <row r="81" spans="3:14" ht="15.75">
      <c r="C81" s="490" t="str">
        <f>IF('logboek opdrachtnemer'!C81="","",'logboek opdrachtnemer'!C81)</f>
        <v/>
      </c>
      <c r="D81" s="491"/>
      <c r="E81" s="491"/>
      <c r="F81" s="417" t="str">
        <f>IF('logboek opdrachtnemer'!F81="","",'logboek opdrachtnemer'!F81)</f>
        <v/>
      </c>
      <c r="G81" s="418" t="str">
        <f>IF(AND(COUNTIF(machinelijst,C81),NOT(C81 = "")),"Ja","Nee")</f>
        <v>Nee</v>
      </c>
      <c r="H81" s="391">
        <f t="shared" si="6"/>
        <v>0</v>
      </c>
      <c r="I81" s="420" t="str">
        <f>IF(G81="ja",(SUM('logboek opdrachtnemer'!L81)),"")</f>
        <v/>
      </c>
      <c r="K81" s="34"/>
      <c r="L81" s="34"/>
      <c r="M81" s="34"/>
      <c r="N81" s="34"/>
    </row>
    <row r="82" spans="3:14" ht="15.75">
      <c r="C82" s="490" t="str">
        <f>IF('logboek opdrachtnemer'!C82="","",'logboek opdrachtnemer'!C82)</f>
        <v/>
      </c>
      <c r="D82" s="491"/>
      <c r="E82" s="491"/>
      <c r="F82" s="417" t="str">
        <f>IF('logboek opdrachtnemer'!F82="","",'logboek opdrachtnemer'!F82)</f>
        <v/>
      </c>
      <c r="G82" s="418" t="str">
        <f>IF(AND(COUNTIF(machinelijst,C82),NOT(C82 = "")),"Ja","Nee")</f>
        <v>Nee</v>
      </c>
      <c r="H82" s="391">
        <f t="shared" si="6"/>
        <v>0</v>
      </c>
      <c r="I82" s="420" t="str">
        <f>IF(G82="ja",(SUM('logboek opdrachtnemer'!L82)),"")</f>
        <v/>
      </c>
      <c r="K82" s="34"/>
      <c r="L82" s="34"/>
      <c r="M82" s="34"/>
      <c r="N82" s="34"/>
    </row>
    <row r="83" spans="3:14" ht="16.5" thickBot="1">
      <c r="C83" s="504" t="str">
        <f>IF('logboek opdrachtnemer'!C83="","",'logboek opdrachtnemer'!C83)</f>
        <v/>
      </c>
      <c r="D83" s="505"/>
      <c r="E83" s="505"/>
      <c r="F83" s="432" t="str">
        <f>IF('logboek opdrachtnemer'!F83="","",'logboek opdrachtnemer'!F83)</f>
        <v/>
      </c>
      <c r="G83" s="433" t="str">
        <f>IF(AND(COUNTIF(machinelijst,C83),NOT(C83 = "")),"Ja","Nee")</f>
        <v>Nee</v>
      </c>
      <c r="H83" s="396">
        <f t="shared" si="6"/>
        <v>0</v>
      </c>
      <c r="I83" s="434" t="str">
        <f>IF(G83="ja",(SUM('logboek opdrachtnemer'!L83)),"")</f>
        <v/>
      </c>
      <c r="K83" s="34"/>
      <c r="L83" s="34"/>
      <c r="M83" s="34"/>
      <c r="N83" s="34"/>
    </row>
    <row r="84" spans="3:14" ht="16.5" thickBot="1">
      <c r="K84" s="34"/>
      <c r="L84" s="34"/>
      <c r="M84" s="34"/>
      <c r="N84" s="435"/>
    </row>
    <row r="85" spans="3:14" ht="19.5" thickBot="1">
      <c r="C85" s="293" t="s">
        <v>168</v>
      </c>
      <c r="D85" s="294"/>
      <c r="E85" s="294"/>
      <c r="F85" s="294"/>
      <c r="G85" s="323"/>
      <c r="H85" s="323"/>
      <c r="I85" s="324"/>
      <c r="K85" s="34"/>
      <c r="L85" s="34"/>
      <c r="M85" s="34"/>
      <c r="N85" s="34"/>
    </row>
    <row r="86" spans="3:14" ht="32.25" thickBot="1">
      <c r="C86" s="501" t="s">
        <v>30</v>
      </c>
      <c r="D86" s="502"/>
      <c r="E86" s="503"/>
      <c r="F86" s="346" t="s">
        <v>169</v>
      </c>
      <c r="G86" s="317" t="s">
        <v>63</v>
      </c>
      <c r="H86" s="345" t="s">
        <v>64</v>
      </c>
      <c r="I86" s="316" t="s">
        <v>167</v>
      </c>
      <c r="K86" s="34"/>
      <c r="L86" s="34"/>
      <c r="M86" s="34"/>
      <c r="N86" s="34"/>
    </row>
    <row r="87" spans="3:14" ht="15.75">
      <c r="C87" s="506" t="str">
        <f>IF('logboek opdrachtnemer'!C87="","",'logboek opdrachtnemer'!C87)</f>
        <v/>
      </c>
      <c r="D87" s="507"/>
      <c r="E87" s="508"/>
      <c r="F87" s="389" t="str">
        <f>IF('logboek opdrachtnemer'!F87="","",'logboek opdrachtnemer'!F87)</f>
        <v/>
      </c>
      <c r="G87" s="390" t="str">
        <f>IF(AND(COUNTIF(machinelijst,C87),NOT(C87 = "")),"Ja","Nee")</f>
        <v>Nee</v>
      </c>
      <c r="H87" s="397">
        <f>IF(AND(COUNTIF(machinelijst,C87),G87="Ja"),_xlfn.XLOOKUP(F87,$P$3:$P$9,$Q$3:$Q$9)*I87,0)</f>
        <v>0</v>
      </c>
      <c r="I87" s="240" t="str">
        <f>IF(G87="ja",(SUM('logboek opdrachtnemer'!L87)),"")</f>
        <v/>
      </c>
      <c r="K87" s="34"/>
      <c r="L87" s="34"/>
      <c r="M87" s="34"/>
      <c r="N87" s="34"/>
    </row>
    <row r="88" spans="3:14" ht="15.75">
      <c r="C88" s="492" t="str">
        <f>IF('logboek opdrachtnemer'!C88="","",'logboek opdrachtnemer'!C88)</f>
        <v/>
      </c>
      <c r="D88" s="493"/>
      <c r="E88" s="494"/>
      <c r="F88" s="392" t="str">
        <f>IF('logboek opdrachtnemer'!F88="","",'logboek opdrachtnemer'!F88)</f>
        <v/>
      </c>
      <c r="G88" s="393" t="str">
        <f>IF(AND(COUNTIF(machinelijst,C88),NOT(C88 = "")),"Ja","Nee")</f>
        <v>Nee</v>
      </c>
      <c r="H88" s="391">
        <f>IF(AND(COUNTIF(machinelijst,C88),G88="Ja"),_xlfn.XLOOKUP(F88,$P$3:$P$9,$Q$3:$Q$9)*I88,0)</f>
        <v>0</v>
      </c>
      <c r="I88" s="241" t="str">
        <f>IF(G88="ja",(SUM('logboek opdrachtnemer'!L88)),"")</f>
        <v/>
      </c>
      <c r="K88" s="34"/>
      <c r="L88" s="34"/>
      <c r="M88" s="34"/>
      <c r="N88" s="34"/>
    </row>
    <row r="89" spans="3:14" ht="15.75">
      <c r="C89" s="492" t="str">
        <f>IF('logboek opdrachtnemer'!C89="","",'logboek opdrachtnemer'!C89)</f>
        <v/>
      </c>
      <c r="D89" s="493"/>
      <c r="E89" s="494"/>
      <c r="F89" s="392" t="str">
        <f>IF('logboek opdrachtnemer'!F89="","",'logboek opdrachtnemer'!F89)</f>
        <v/>
      </c>
      <c r="G89" s="393" t="str">
        <f>IF(AND(COUNTIF(machinelijst,C89),NOT(C89 = "")),"Ja","Nee")</f>
        <v>Nee</v>
      </c>
      <c r="H89" s="391">
        <f>IF(AND(COUNTIF(machinelijst,C89),G89="Ja"),_xlfn.XLOOKUP(F89,$P$3:$P$9,$Q$3:$Q$9)*I89,0)</f>
        <v>0</v>
      </c>
      <c r="I89" s="241" t="str">
        <f>IF(G89="ja",(SUM('logboek opdrachtnemer'!L89)),"")</f>
        <v/>
      </c>
      <c r="K89" s="34"/>
      <c r="L89" s="34"/>
      <c r="M89" s="34"/>
      <c r="N89" s="34"/>
    </row>
    <row r="90" spans="3:14" ht="15.75">
      <c r="C90" s="492" t="str">
        <f>IF('logboek opdrachtnemer'!C90="","",'logboek opdrachtnemer'!C90)</f>
        <v/>
      </c>
      <c r="D90" s="493"/>
      <c r="E90" s="494"/>
      <c r="F90" s="392" t="str">
        <f>IF('logboek opdrachtnemer'!F90="","",'logboek opdrachtnemer'!F90)</f>
        <v/>
      </c>
      <c r="G90" s="393" t="str">
        <f>IF(AND(COUNTIF(machinelijst,C90),NOT(C90 = "")),"Ja","Nee")</f>
        <v>Nee</v>
      </c>
      <c r="H90" s="391">
        <f>IF(AND(COUNTIF(machinelijst,C90),G90="Ja"),_xlfn.XLOOKUP(F90,$P$3:$P$9,$Q$3:$Q$9)*I90,0)</f>
        <v>0</v>
      </c>
      <c r="I90" s="241" t="str">
        <f>IF(G90="ja",(SUM('logboek opdrachtnemer'!L90)),"")</f>
        <v/>
      </c>
      <c r="K90" s="34"/>
      <c r="L90" s="34"/>
      <c r="M90" s="34"/>
      <c r="N90" s="34"/>
    </row>
    <row r="91" spans="3:14" ht="16.5" thickBot="1">
      <c r="C91" s="495" t="str">
        <f>IF('logboek opdrachtnemer'!C91="","",'logboek opdrachtnemer'!C91)</f>
        <v/>
      </c>
      <c r="D91" s="496"/>
      <c r="E91" s="497"/>
      <c r="F91" s="394" t="str">
        <f>IF('logboek opdrachtnemer'!F91="","",'logboek opdrachtnemer'!F91)</f>
        <v/>
      </c>
      <c r="G91" s="395" t="str">
        <f>IF(AND(COUNTIF(machinelijst,C91),NOT(C91 = "")),"Ja","Nee")</f>
        <v>Nee</v>
      </c>
      <c r="H91" s="396">
        <f>IF(AND(COUNTIF(machinelijst,C91),G91="Ja"),_xlfn.XLOOKUP(F91,$P$3:$P$9,$Q$3:$Q$9)*I91,0)</f>
        <v>0</v>
      </c>
      <c r="I91" s="242" t="str">
        <f>IF(G91="ja",(SUM('logboek opdrachtnemer'!L91)),"")</f>
        <v/>
      </c>
      <c r="K91" s="34"/>
      <c r="L91" s="34"/>
      <c r="M91" s="34"/>
      <c r="N91" s="34"/>
    </row>
  </sheetData>
  <sheetProtection formatCells="0" formatColumns="0" formatRows="0" insertColumns="0" insertRows="0" insertHyperlinks="0" sort="0" autoFilter="0" pivotTables="0"/>
  <autoFilter ref="G9:G76" xr:uid="{B68D21A2-68F0-4557-B718-B499D1B44852}"/>
  <mergeCells count="16">
    <mergeCell ref="C80:E80"/>
    <mergeCell ref="C81:E81"/>
    <mergeCell ref="C90:E90"/>
    <mergeCell ref="C91:E91"/>
    <mergeCell ref="C78:E78"/>
    <mergeCell ref="C86:E86"/>
    <mergeCell ref="C82:E82"/>
    <mergeCell ref="C83:E83"/>
    <mergeCell ref="C87:E87"/>
    <mergeCell ref="C88:E88"/>
    <mergeCell ref="C89:E89"/>
    <mergeCell ref="P1:Q1"/>
    <mergeCell ref="L1:N1"/>
    <mergeCell ref="E1:F2"/>
    <mergeCell ref="C7:D7"/>
    <mergeCell ref="C79:E79"/>
  </mergeCells>
  <hyperlinks>
    <hyperlink ref="D4" r:id="rId1" xr:uid="{F2EAA966-6A6D-4E36-87E0-244ADDF0FF33}"/>
  </hyperlinks>
  <pageMargins left="0.25" right="0.25" top="0.75" bottom="0.75" header="0.3" footer="0.3"/>
  <pageSetup paperSize="9" scale="48" orientation="portrait" r:id="rId2"/>
  <ignoredErrors>
    <ignoredError sqref="I5" evalError="1"/>
  </ignoredError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96889-4B4B-4CA2-B9EE-8F203A87E33A}">
  <sheetPr codeName="Blad7">
    <tabColor theme="9" tint="-0.249977111117893"/>
    <pageSetUpPr fitToPage="1"/>
  </sheetPr>
  <dimension ref="A1:N26"/>
  <sheetViews>
    <sheetView showGridLines="0" zoomScaleNormal="100" workbookViewId="0">
      <selection activeCell="F6" sqref="F6"/>
    </sheetView>
  </sheetViews>
  <sheetFormatPr defaultColWidth="9.42578125" defaultRowHeight="15" customHeight="1"/>
  <cols>
    <col min="1" max="2" width="2.5703125" customWidth="1"/>
    <col min="3" max="3" width="29.42578125" bestFit="1" customWidth="1"/>
    <col min="4" max="4" width="45.5703125" style="6" bestFit="1" customWidth="1"/>
    <col min="5" max="5" width="2.5703125" style="164" customWidth="1"/>
    <col min="6" max="6" width="22.5703125" customWidth="1"/>
    <col min="7" max="7" width="2.5703125" style="164" customWidth="1"/>
    <col min="8" max="8" width="22.5703125" customWidth="1"/>
    <col min="9" max="9" width="2.5703125" style="164" customWidth="1"/>
    <col min="10" max="10" width="22.5703125" customWidth="1"/>
    <col min="11" max="11" width="2.5703125" customWidth="1"/>
    <col min="12" max="12" width="22.5703125" customWidth="1"/>
    <col min="13" max="13" width="2.5703125" customWidth="1"/>
    <col min="14" max="14" width="22.5703125" customWidth="1"/>
  </cols>
  <sheetData>
    <row r="1" spans="1:14" ht="20.100000000000001" customHeight="1">
      <c r="C1" s="77" t="str">
        <f>'Resultaat gunningscriterium SEB'!C1</f>
        <v>RCA onderhoudsbestek 2026-2029</v>
      </c>
    </row>
    <row r="2" spans="1:14" s="3" customFormat="1" ht="15" customHeight="1">
      <c r="C2" s="163" t="s">
        <v>90</v>
      </c>
      <c r="D2" s="165"/>
      <c r="E2" s="165"/>
      <c r="G2" s="166"/>
    </row>
    <row r="3" spans="1:14" s="3" customFormat="1" ht="15" customHeight="1" thickBot="1">
      <c r="C3" s="163"/>
      <c r="D3" s="165"/>
      <c r="E3" s="165"/>
      <c r="F3" s="166"/>
      <c r="G3" s="166"/>
      <c r="H3" s="166"/>
      <c r="I3" s="166"/>
      <c r="J3" s="166"/>
      <c r="K3" s="167"/>
      <c r="L3" s="167"/>
      <c r="M3" s="167"/>
      <c r="N3" s="167"/>
    </row>
    <row r="4" spans="1:14" s="33" customFormat="1" ht="25.35" customHeight="1">
      <c r="C4" s="168" t="s">
        <v>88</v>
      </c>
      <c r="D4" s="256">
        <v>4</v>
      </c>
      <c r="E4" s="169"/>
      <c r="F4" s="170" t="s">
        <v>93</v>
      </c>
      <c r="G4" s="171"/>
      <c r="H4" s="170" t="s">
        <v>94</v>
      </c>
      <c r="I4" s="166"/>
      <c r="J4" s="170" t="s">
        <v>95</v>
      </c>
      <c r="K4" s="167"/>
      <c r="L4" s="170" t="s">
        <v>96</v>
      </c>
      <c r="M4" s="167"/>
      <c r="N4" s="170" t="s">
        <v>97</v>
      </c>
    </row>
    <row r="5" spans="1:14" s="172" customFormat="1" ht="10.35" customHeight="1">
      <c r="E5" s="169"/>
      <c r="F5" s="171"/>
      <c r="G5" s="166"/>
      <c r="H5" s="171"/>
      <c r="I5" s="166"/>
      <c r="J5" s="171"/>
      <c r="K5" s="166"/>
      <c r="L5" s="171"/>
      <c r="M5" s="166"/>
      <c r="N5" s="171"/>
    </row>
    <row r="6" spans="1:14" s="33" customFormat="1" ht="25.35" customHeight="1" thickBot="1">
      <c r="C6" s="33" t="s">
        <v>85</v>
      </c>
      <c r="D6" s="75" t="s">
        <v>277</v>
      </c>
      <c r="E6" s="169"/>
      <c r="F6" s="205" t="s">
        <v>271</v>
      </c>
      <c r="G6" s="166"/>
      <c r="H6" s="205" t="s">
        <v>272</v>
      </c>
      <c r="I6" s="166"/>
      <c r="J6" s="205" t="s">
        <v>273</v>
      </c>
      <c r="K6" s="167"/>
      <c r="L6" s="205" t="s">
        <v>274</v>
      </c>
      <c r="M6" s="167"/>
      <c r="N6" s="205" t="s">
        <v>92</v>
      </c>
    </row>
    <row r="7" spans="1:14" s="173" customFormat="1" ht="10.35" customHeight="1">
      <c r="C7" s="163"/>
      <c r="E7" s="165"/>
      <c r="F7" s="174"/>
      <c r="G7" s="175"/>
      <c r="H7" s="174"/>
      <c r="I7" s="175"/>
      <c r="J7" s="174"/>
      <c r="K7" s="175"/>
      <c r="L7" s="174"/>
      <c r="M7" s="175"/>
      <c r="N7" s="174"/>
    </row>
    <row r="8" spans="1:14" s="112" customFormat="1" ht="25.35" customHeight="1">
      <c r="C8" s="176" t="s">
        <v>111</v>
      </c>
      <c r="D8" s="165" t="str">
        <f>'Resultaat gunningscriterium SEB'!C12</f>
        <v>BOUWWERKTUIGEN (A1)</v>
      </c>
      <c r="E8" s="177"/>
      <c r="F8" s="206">
        <v>0</v>
      </c>
      <c r="G8" s="177"/>
      <c r="H8" s="206">
        <v>0</v>
      </c>
      <c r="I8" s="177"/>
      <c r="J8" s="206">
        <v>0</v>
      </c>
      <c r="K8" s="177"/>
      <c r="L8" s="206">
        <v>0</v>
      </c>
      <c r="M8" s="177"/>
      <c r="N8" s="206">
        <v>0</v>
      </c>
    </row>
    <row r="9" spans="1:14" s="173" customFormat="1" ht="10.35" customHeight="1">
      <c r="A9" s="178"/>
      <c r="B9" s="178"/>
      <c r="C9" s="179"/>
      <c r="D9" s="179"/>
      <c r="E9" s="180"/>
      <c r="F9" s="181"/>
      <c r="G9" s="182"/>
      <c r="H9" s="182"/>
      <c r="I9" s="182"/>
      <c r="J9" s="182"/>
      <c r="K9" s="182"/>
      <c r="L9" s="182"/>
      <c r="M9" s="182"/>
      <c r="N9" s="182"/>
    </row>
    <row r="10" spans="1:14" s="112" customFormat="1" ht="25.35" customHeight="1">
      <c r="A10" s="183"/>
      <c r="B10" s="183"/>
      <c r="C10" s="184" t="s">
        <v>112</v>
      </c>
      <c r="D10" s="185" t="str">
        <f>'Resultaat gunningscriterium SEB'!C31</f>
        <v>BOUWVOERTUIGEN EN TRANSPORTMIDDELEN (N1, N2 en N3)</v>
      </c>
      <c r="E10" s="185"/>
      <c r="F10" s="206">
        <v>0</v>
      </c>
      <c r="G10" s="177"/>
      <c r="H10" s="206">
        <v>120000</v>
      </c>
      <c r="I10" s="177"/>
      <c r="J10" s="206">
        <v>200000</v>
      </c>
      <c r="K10" s="177"/>
      <c r="L10" s="206">
        <v>183750</v>
      </c>
      <c r="M10" s="177"/>
      <c r="N10" s="206">
        <v>0</v>
      </c>
    </row>
    <row r="11" spans="1:14" s="173" customFormat="1" ht="10.35" customHeight="1">
      <c r="A11" s="178"/>
      <c r="B11" s="178"/>
      <c r="C11" s="179"/>
      <c r="D11" s="179"/>
      <c r="E11" s="165"/>
      <c r="F11" s="181"/>
      <c r="G11" s="182"/>
      <c r="H11" s="182"/>
      <c r="I11" s="182"/>
      <c r="J11" s="186"/>
      <c r="K11" s="182"/>
      <c r="L11" s="182"/>
      <c r="M11" s="182"/>
      <c r="N11" s="182"/>
    </row>
    <row r="12" spans="1:14" s="112" customFormat="1" ht="25.35" customHeight="1">
      <c r="A12" s="183"/>
      <c r="B12" s="183"/>
      <c r="C12" s="184" t="s">
        <v>112</v>
      </c>
      <c r="D12" s="185" t="str">
        <f>'Resultaat gunningscriterium SEB'!C57</f>
        <v>HULPFUNCTIES (A2, B1, B3)</v>
      </c>
      <c r="E12" s="185"/>
      <c r="F12" s="206">
        <v>0</v>
      </c>
      <c r="G12" s="177"/>
      <c r="H12" s="206">
        <v>0</v>
      </c>
      <c r="I12" s="177"/>
      <c r="J12" s="206">
        <v>0</v>
      </c>
      <c r="K12" s="177"/>
      <c r="L12" s="206">
        <v>0</v>
      </c>
      <c r="M12" s="177"/>
      <c r="N12" s="206">
        <v>0</v>
      </c>
    </row>
    <row r="13" spans="1:14" s="173" customFormat="1" ht="10.35" customHeight="1">
      <c r="A13" s="178"/>
      <c r="B13" s="178"/>
      <c r="C13" s="179"/>
      <c r="D13" s="179"/>
      <c r="E13" s="180"/>
      <c r="F13" s="181"/>
      <c r="G13" s="187"/>
      <c r="H13" s="182"/>
      <c r="I13" s="187"/>
      <c r="J13" s="182"/>
      <c r="K13" s="187"/>
      <c r="L13" s="182"/>
      <c r="M13" s="187"/>
      <c r="N13" s="182"/>
    </row>
    <row r="14" spans="1:14" s="113" customFormat="1" ht="40.35" customHeight="1">
      <c r="A14" s="188"/>
      <c r="B14" s="188"/>
      <c r="C14" s="184" t="s">
        <v>112</v>
      </c>
      <c r="D14" s="185" t="str">
        <f>'Resultaat gunningscriterium SEB'!D2</f>
        <v>Schoon- en Emissieloos Bouwen</v>
      </c>
      <c r="E14" s="189"/>
      <c r="F14" s="190">
        <f>SUM(F8:F12)</f>
        <v>0</v>
      </c>
      <c r="G14" s="177"/>
      <c r="H14" s="190">
        <f>SUM(H8:H12)</f>
        <v>120000</v>
      </c>
      <c r="I14" s="191"/>
      <c r="J14" s="190">
        <f>SUM(J8:J12)</f>
        <v>200000</v>
      </c>
      <c r="K14" s="177"/>
      <c r="L14" s="190">
        <v>183745</v>
      </c>
      <c r="M14" s="177"/>
      <c r="N14" s="190">
        <f>SUM(N8:N12)</f>
        <v>0</v>
      </c>
    </row>
    <row r="15" spans="1:14" s="3" customFormat="1" ht="10.35" customHeight="1">
      <c r="A15" s="178"/>
      <c r="B15" s="178"/>
      <c r="C15" s="179"/>
      <c r="D15" s="179"/>
      <c r="E15" s="180"/>
      <c r="F15" s="192"/>
      <c r="G15" s="187"/>
      <c r="H15" s="193"/>
      <c r="I15" s="187"/>
      <c r="J15" s="193"/>
      <c r="K15" s="194"/>
      <c r="L15" s="193"/>
      <c r="M15" s="194"/>
      <c r="N15" s="193"/>
    </row>
    <row r="16" spans="1:14" ht="40.35" customHeight="1">
      <c r="A16" s="195"/>
      <c r="B16" s="195"/>
      <c r="C16" s="184" t="s">
        <v>86</v>
      </c>
      <c r="D16" s="196"/>
      <c r="F16" s="207">
        <v>1000000</v>
      </c>
      <c r="G16" s="177"/>
      <c r="H16" s="207">
        <v>1030000</v>
      </c>
      <c r="I16" s="177"/>
      <c r="J16" s="207">
        <v>1100000</v>
      </c>
      <c r="K16" s="177"/>
      <c r="L16" s="207">
        <v>1075000</v>
      </c>
      <c r="M16" s="177"/>
      <c r="N16" s="207">
        <v>0</v>
      </c>
    </row>
    <row r="17" spans="1:14" s="164" customFormat="1" ht="10.35" customHeight="1" thickBot="1">
      <c r="A17" s="178"/>
      <c r="B17" s="178"/>
      <c r="C17" s="179"/>
      <c r="D17" s="179"/>
      <c r="E17" s="180"/>
      <c r="F17" s="76"/>
      <c r="G17" s="74"/>
      <c r="H17" s="74"/>
      <c r="I17" s="74"/>
      <c r="J17" s="74"/>
      <c r="K17" s="74"/>
      <c r="L17" s="74"/>
      <c r="M17" s="74"/>
      <c r="N17" s="74"/>
    </row>
    <row r="18" spans="1:14" s="164" customFormat="1" ht="40.35" customHeight="1" thickBot="1">
      <c r="C18" s="197" t="s">
        <v>87</v>
      </c>
      <c r="D18" s="198"/>
      <c r="F18" s="199">
        <f>F16-F14</f>
        <v>1000000</v>
      </c>
      <c r="G18" s="74"/>
      <c r="H18" s="199">
        <f>H16-H14</f>
        <v>910000</v>
      </c>
      <c r="I18" s="74"/>
      <c r="J18" s="199">
        <f>J16-J14</f>
        <v>900000</v>
      </c>
      <c r="K18" s="74"/>
      <c r="L18" s="199">
        <f>L16-L14</f>
        <v>891255</v>
      </c>
      <c r="M18" s="74"/>
      <c r="N18" s="199">
        <f>N16-N14</f>
        <v>0</v>
      </c>
    </row>
    <row r="19" spans="1:14" ht="10.35" customHeight="1" thickBot="1"/>
    <row r="20" spans="1:14" s="164" customFormat="1" ht="40.35" customHeight="1" thickBot="1">
      <c r="C20" s="168" t="s">
        <v>91</v>
      </c>
      <c r="D20" s="200"/>
      <c r="F20" s="201">
        <f>IF($D$4=1,1,IF($D$4=2,RANK(F18,$F$18:$H$18,1),(IF($D$4=3,RANK(F18,$F$18:$J$18,1),IF($D$4=4,RANK(F18,$F$18:$L$18,1),IF($D$4=5,RANK(F18,$F$18:$N$18,1),""))))))</f>
        <v>4</v>
      </c>
      <c r="G20" s="202"/>
      <c r="H20" s="201">
        <f>IF($D$4=2,RANK(H18,$F$18:$H$18,1),(IF($D$4=3,RANK(H18,$F$18:$J$18,1),IF($D$4=4,RANK(H18,$F$18:$L$18,1),IF($D$4=5,RANK(H18,$F$18:$N$18,1),"")))))</f>
        <v>3</v>
      </c>
      <c r="I20" s="202"/>
      <c r="J20" s="201">
        <f>IF($D$4=2,"",IF($D$4=3,RANK(J18,$F$18:$J$18,1),IF($D$4=4,RANK(J18,$F$18:$L$18,1),IF($D$4=5,RANK(J18,$F$18:$N$18,1),""))))</f>
        <v>2</v>
      </c>
      <c r="K20" s="202"/>
      <c r="L20" s="201">
        <f>IF($D$4=2,"",IF($D$4=3,"",IF($D$4=4,RANK(L18,$F$18:$L$18,1),IF($D$4=5,RANK(L18,$F$18:$N$18,1),""))))</f>
        <v>1</v>
      </c>
      <c r="M20" s="202"/>
      <c r="N20" s="201" t="str">
        <f>IF($D$4=2,"",IF($D$4=3,"",IF($D$4=4,"",IF($D$4=5,RANK(N18,$F$18:$N$18,1),""))))</f>
        <v/>
      </c>
    </row>
    <row r="21" spans="1:14" s="164" customFormat="1" ht="10.35" customHeight="1">
      <c r="C21" s="168"/>
      <c r="D21" s="200"/>
      <c r="F21" s="203"/>
      <c r="G21" s="202"/>
      <c r="H21" s="203"/>
      <c r="I21" s="202"/>
      <c r="J21" s="203"/>
      <c r="K21" s="202"/>
      <c r="L21" s="203"/>
      <c r="M21" s="202"/>
      <c r="N21" s="203"/>
    </row>
    <row r="22" spans="1:14" s="164" customFormat="1" ht="54" customHeight="1">
      <c r="C22" s="176" t="s">
        <v>99</v>
      </c>
      <c r="D22" s="200"/>
      <c r="F22" s="208" t="s">
        <v>275</v>
      </c>
      <c r="G22" s="202"/>
      <c r="H22" s="208" t="s">
        <v>275</v>
      </c>
      <c r="I22" s="202"/>
      <c r="J22" s="208" t="s">
        <v>276</v>
      </c>
      <c r="K22" s="202"/>
      <c r="L22" s="208" t="s">
        <v>275</v>
      </c>
      <c r="M22" s="202"/>
      <c r="N22" s="208"/>
    </row>
    <row r="24" spans="1:14" ht="54" customHeight="1">
      <c r="C24" t="s">
        <v>10</v>
      </c>
      <c r="D24" s="209"/>
      <c r="E24" s="204"/>
      <c r="F24" s="204"/>
      <c r="G24" s="204"/>
    </row>
    <row r="26" spans="1:14" ht="15" customHeight="1">
      <c r="C26" t="s">
        <v>98</v>
      </c>
      <c r="D26" s="210"/>
      <c r="E26"/>
    </row>
  </sheetData>
  <sheetProtection formatCells="0" formatColumns="0" formatRows="0" insertColumns="0" insertRows="0" insertHyperlinks="0" sort="0" autoFilter="0" pivotTables="0"/>
  <conditionalFormatting sqref="A20:N21 O20:XFD22 A22:E22 G22 I22 K22 M22">
    <cfRule type="colorScale" priority="1">
      <colorScale>
        <cfvo type="min"/>
        <cfvo type="percent" val="50"/>
        <cfvo type="max"/>
        <color rgb="FF63BE7B"/>
        <color rgb="FFFFEB84"/>
        <color rgb="FFF8696B"/>
      </colorScale>
    </cfRule>
  </conditionalFormatting>
  <pageMargins left="0.25" right="0.25" top="0.75" bottom="0.75" header="0.3" footer="0.3"/>
  <pageSetup paperSize="9" scale="6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ED9C2-4BB6-49FF-AA6F-E58C30A347E5}">
  <sheetPr codeName="Blad5">
    <tabColor theme="0" tint="-0.34998626667073579"/>
  </sheetPr>
  <dimension ref="A1:G107"/>
  <sheetViews>
    <sheetView zoomScaleNormal="100" workbookViewId="0">
      <selection activeCell="C14" sqref="C14"/>
    </sheetView>
  </sheetViews>
  <sheetFormatPr defaultColWidth="8.5703125" defaultRowHeight="21.75" customHeight="1"/>
  <cols>
    <col min="1" max="1" width="19.42578125" style="212" customWidth="1"/>
    <col min="2" max="2" width="8.5703125" style="212"/>
    <col min="3" max="3" width="141.5703125" style="212" bestFit="1" customWidth="1"/>
    <col min="4" max="4" width="18" style="212" hidden="1" customWidth="1"/>
    <col min="5" max="5" width="8.42578125" style="212" hidden="1" customWidth="1"/>
    <col min="6" max="7" width="8.5703125" style="212" customWidth="1"/>
    <col min="8" max="16384" width="8.5703125" style="212"/>
  </cols>
  <sheetData>
    <row r="1" spans="1:7" ht="21.75" customHeight="1">
      <c r="A1" s="211" t="s">
        <v>163</v>
      </c>
      <c r="B1" s="211"/>
      <c r="D1" s="213"/>
      <c r="E1" s="213"/>
      <c r="F1" s="213"/>
      <c r="G1" s="213"/>
    </row>
    <row r="3" spans="1:7" ht="21.75" customHeight="1">
      <c r="B3" s="214"/>
    </row>
    <row r="4" spans="1:7" ht="21.75" customHeight="1">
      <c r="A4" s="214" t="s">
        <v>51</v>
      </c>
      <c r="B4" s="215" t="s">
        <v>52</v>
      </c>
      <c r="C4" s="216"/>
    </row>
    <row r="5" spans="1:7" ht="21.75" customHeight="1">
      <c r="C5" t="s">
        <v>180</v>
      </c>
      <c r="D5" s="217" t="s">
        <v>46</v>
      </c>
      <c r="E5" s="217" t="s">
        <v>46</v>
      </c>
    </row>
    <row r="6" spans="1:7" ht="21.75" customHeight="1">
      <c r="C6" t="s">
        <v>181</v>
      </c>
      <c r="D6" s="217" t="s">
        <v>46</v>
      </c>
      <c r="E6" s="217" t="s">
        <v>46</v>
      </c>
    </row>
    <row r="7" spans="1:7" ht="21.75" customHeight="1">
      <c r="C7" t="s">
        <v>153</v>
      </c>
      <c r="D7" s="217" t="s">
        <v>46</v>
      </c>
      <c r="E7" s="217" t="s">
        <v>46</v>
      </c>
    </row>
    <row r="8" spans="1:7" ht="21.75" customHeight="1">
      <c r="C8" t="s">
        <v>182</v>
      </c>
      <c r="D8" s="217" t="s">
        <v>46</v>
      </c>
      <c r="E8" s="217" t="s">
        <v>46</v>
      </c>
      <c r="F8" s="217"/>
    </row>
    <row r="9" spans="1:7" ht="21.75" customHeight="1">
      <c r="C9" t="s">
        <v>154</v>
      </c>
      <c r="D9" s="217" t="s">
        <v>46</v>
      </c>
      <c r="E9" s="217" t="s">
        <v>46</v>
      </c>
      <c r="F9" s="217"/>
    </row>
    <row r="10" spans="1:7" ht="21.75" customHeight="1">
      <c r="C10" t="s">
        <v>183</v>
      </c>
      <c r="D10" s="217" t="s">
        <v>46</v>
      </c>
      <c r="E10" s="217" t="s">
        <v>46</v>
      </c>
      <c r="F10" s="217"/>
    </row>
    <row r="11" spans="1:7" ht="21.75" customHeight="1">
      <c r="C11" t="s">
        <v>184</v>
      </c>
      <c r="D11" s="217" t="s">
        <v>46</v>
      </c>
      <c r="E11" s="217" t="s">
        <v>46</v>
      </c>
      <c r="F11" s="217"/>
    </row>
    <row r="12" spans="1:7" ht="21.75" customHeight="1">
      <c r="C12" t="s">
        <v>185</v>
      </c>
      <c r="D12" s="217" t="s">
        <v>46</v>
      </c>
      <c r="E12" s="217" t="s">
        <v>46</v>
      </c>
      <c r="F12" s="217"/>
    </row>
    <row r="13" spans="1:7" ht="21.75" customHeight="1">
      <c r="C13" t="s">
        <v>186</v>
      </c>
      <c r="D13" s="217" t="s">
        <v>46</v>
      </c>
      <c r="E13" s="217" t="s">
        <v>46</v>
      </c>
      <c r="F13" s="217"/>
    </row>
    <row r="14" spans="1:7" ht="21.75" customHeight="1">
      <c r="C14" t="s">
        <v>156</v>
      </c>
      <c r="D14" s="217" t="s">
        <v>46</v>
      </c>
      <c r="E14" s="217" t="s">
        <v>46</v>
      </c>
      <c r="F14" s="217"/>
    </row>
    <row r="15" spans="1:7" ht="21.75" customHeight="1">
      <c r="C15" t="s">
        <v>187</v>
      </c>
      <c r="D15" s="217" t="s">
        <v>46</v>
      </c>
      <c r="E15" s="217" t="s">
        <v>46</v>
      </c>
      <c r="F15" s="217"/>
    </row>
    <row r="16" spans="1:7" ht="21.75" customHeight="1">
      <c r="C16" t="s">
        <v>188</v>
      </c>
      <c r="D16" s="217" t="s">
        <v>46</v>
      </c>
      <c r="E16" s="217" t="s">
        <v>46</v>
      </c>
      <c r="F16" s="217"/>
    </row>
    <row r="17" spans="3:6" ht="21.75" customHeight="1">
      <c r="C17" t="s">
        <v>189</v>
      </c>
      <c r="D17" s="217" t="s">
        <v>46</v>
      </c>
      <c r="E17" s="217" t="s">
        <v>46</v>
      </c>
      <c r="F17" s="217"/>
    </row>
    <row r="18" spans="3:6" ht="21.75" customHeight="1">
      <c r="C18" t="s">
        <v>190</v>
      </c>
      <c r="D18" s="217" t="s">
        <v>46</v>
      </c>
      <c r="E18" s="217" t="s">
        <v>46</v>
      </c>
      <c r="F18" s="217"/>
    </row>
    <row r="19" spans="3:6" ht="21.75" customHeight="1">
      <c r="C19" t="s">
        <v>191</v>
      </c>
      <c r="D19" s="217" t="s">
        <v>46</v>
      </c>
      <c r="E19" s="217" t="s">
        <v>46</v>
      </c>
      <c r="F19" s="217"/>
    </row>
    <row r="20" spans="3:6" ht="21.75" customHeight="1">
      <c r="C20" t="s">
        <v>192</v>
      </c>
      <c r="D20" s="217" t="s">
        <v>46</v>
      </c>
      <c r="E20" s="217" t="s">
        <v>46</v>
      </c>
      <c r="F20" s="217"/>
    </row>
    <row r="21" spans="3:6" ht="21.75" customHeight="1">
      <c r="C21" t="s">
        <v>193</v>
      </c>
      <c r="D21" s="217" t="s">
        <v>46</v>
      </c>
      <c r="E21" s="217" t="s">
        <v>47</v>
      </c>
      <c r="F21" s="217"/>
    </row>
    <row r="22" spans="3:6" ht="21.75" customHeight="1">
      <c r="C22" t="s">
        <v>194</v>
      </c>
      <c r="D22" s="217" t="s">
        <v>46</v>
      </c>
      <c r="E22" s="217" t="s">
        <v>46</v>
      </c>
      <c r="F22" s="217"/>
    </row>
    <row r="23" spans="3:6" ht="21.75" customHeight="1">
      <c r="C23" t="s">
        <v>195</v>
      </c>
      <c r="D23" s="217" t="s">
        <v>46</v>
      </c>
      <c r="E23" s="217" t="s">
        <v>46</v>
      </c>
      <c r="F23" s="217"/>
    </row>
    <row r="24" spans="3:6" ht="21.75" customHeight="1">
      <c r="C24" t="s">
        <v>196</v>
      </c>
      <c r="D24" s="217" t="s">
        <v>46</v>
      </c>
      <c r="E24" s="217" t="s">
        <v>46</v>
      </c>
      <c r="F24" s="217"/>
    </row>
    <row r="25" spans="3:6" ht="21.75" customHeight="1">
      <c r="C25" t="s">
        <v>197</v>
      </c>
      <c r="D25" s="217" t="s">
        <v>46</v>
      </c>
      <c r="E25" s="217" t="s">
        <v>46</v>
      </c>
      <c r="F25" s="217"/>
    </row>
    <row r="26" spans="3:6" ht="21.75" customHeight="1">
      <c r="C26" t="s">
        <v>198</v>
      </c>
      <c r="D26" s="217" t="s">
        <v>46</v>
      </c>
      <c r="E26" s="217" t="s">
        <v>46</v>
      </c>
      <c r="F26" s="217"/>
    </row>
    <row r="27" spans="3:6" ht="21.75" customHeight="1">
      <c r="C27" t="s">
        <v>199</v>
      </c>
      <c r="D27" s="217" t="s">
        <v>46</v>
      </c>
      <c r="E27" s="217" t="s">
        <v>46</v>
      </c>
      <c r="F27" s="217"/>
    </row>
    <row r="28" spans="3:6" ht="21.75" customHeight="1">
      <c r="C28" t="s">
        <v>200</v>
      </c>
      <c r="D28" s="217" t="s">
        <v>46</v>
      </c>
      <c r="E28" s="217" t="s">
        <v>46</v>
      </c>
      <c r="F28" s="217"/>
    </row>
    <row r="29" spans="3:6" ht="21.75" customHeight="1">
      <c r="C29" t="s">
        <v>201</v>
      </c>
      <c r="D29" s="217" t="s">
        <v>46</v>
      </c>
      <c r="E29" s="217" t="s">
        <v>46</v>
      </c>
      <c r="F29" s="217"/>
    </row>
    <row r="30" spans="3:6" ht="21.75" customHeight="1">
      <c r="C30" t="s">
        <v>202</v>
      </c>
      <c r="D30" s="217" t="s">
        <v>46</v>
      </c>
      <c r="E30" s="217" t="s">
        <v>47</v>
      </c>
      <c r="F30" s="217"/>
    </row>
    <row r="31" spans="3:6" ht="21.75" customHeight="1">
      <c r="C31" t="s">
        <v>203</v>
      </c>
      <c r="D31" s="217" t="s">
        <v>46</v>
      </c>
      <c r="E31" s="217" t="s">
        <v>46</v>
      </c>
      <c r="F31" s="217"/>
    </row>
    <row r="32" spans="3:6" ht="21.75" customHeight="1">
      <c r="C32" t="s">
        <v>204</v>
      </c>
      <c r="D32" s="217" t="s">
        <v>46</v>
      </c>
      <c r="E32" s="217" t="s">
        <v>46</v>
      </c>
      <c r="F32" s="217"/>
    </row>
    <row r="33" spans="3:6" ht="21.75" customHeight="1">
      <c r="C33" t="s">
        <v>205</v>
      </c>
      <c r="D33" s="217" t="s">
        <v>46</v>
      </c>
      <c r="E33" s="217" t="s">
        <v>46</v>
      </c>
      <c r="F33" s="217"/>
    </row>
    <row r="34" spans="3:6" ht="21.75" customHeight="1">
      <c r="C34" t="s">
        <v>206</v>
      </c>
      <c r="D34" s="217" t="s">
        <v>46</v>
      </c>
      <c r="E34" s="217" t="s">
        <v>46</v>
      </c>
      <c r="F34" s="217"/>
    </row>
    <row r="35" spans="3:6" ht="21.75" customHeight="1">
      <c r="C35" t="s">
        <v>48</v>
      </c>
      <c r="D35" s="217" t="s">
        <v>46</v>
      </c>
      <c r="E35" s="217" t="s">
        <v>46</v>
      </c>
      <c r="F35" s="217"/>
    </row>
    <row r="36" spans="3:6" ht="21.75" customHeight="1">
      <c r="C36" t="s">
        <v>207</v>
      </c>
      <c r="D36" s="217" t="s">
        <v>46</v>
      </c>
      <c r="E36" s="217" t="s">
        <v>46</v>
      </c>
      <c r="F36" s="217"/>
    </row>
    <row r="37" spans="3:6" ht="21.75" customHeight="1">
      <c r="C37" t="s">
        <v>208</v>
      </c>
      <c r="D37" s="217" t="s">
        <v>46</v>
      </c>
      <c r="E37" s="217" t="s">
        <v>46</v>
      </c>
      <c r="F37" s="217"/>
    </row>
    <row r="38" spans="3:6" ht="21.75" customHeight="1">
      <c r="C38" t="s">
        <v>209</v>
      </c>
      <c r="D38" s="217" t="s">
        <v>46</v>
      </c>
      <c r="E38" s="217" t="s">
        <v>46</v>
      </c>
      <c r="F38" s="217"/>
    </row>
    <row r="39" spans="3:6" ht="21.75" customHeight="1">
      <c r="C39" t="s">
        <v>56</v>
      </c>
      <c r="D39" s="217" t="s">
        <v>46</v>
      </c>
      <c r="E39" s="217" t="s">
        <v>46</v>
      </c>
      <c r="F39" s="217"/>
    </row>
    <row r="40" spans="3:6" ht="21.75" customHeight="1">
      <c r="C40" t="s">
        <v>210</v>
      </c>
      <c r="D40" s="217" t="s">
        <v>46</v>
      </c>
      <c r="E40" s="217" t="s">
        <v>46</v>
      </c>
      <c r="F40" s="217"/>
    </row>
    <row r="41" spans="3:6" ht="21.75" customHeight="1">
      <c r="C41" t="s">
        <v>211</v>
      </c>
      <c r="D41" s="217" t="s">
        <v>46</v>
      </c>
      <c r="E41" s="217" t="s">
        <v>46</v>
      </c>
      <c r="F41" s="217"/>
    </row>
    <row r="42" spans="3:6" ht="21.75" customHeight="1">
      <c r="C42" t="s">
        <v>212</v>
      </c>
      <c r="D42" s="217" t="s">
        <v>46</v>
      </c>
      <c r="E42" s="217" t="s">
        <v>46</v>
      </c>
      <c r="F42" s="217"/>
    </row>
    <row r="43" spans="3:6" ht="21.75" customHeight="1">
      <c r="C43" t="s">
        <v>213</v>
      </c>
      <c r="D43" s="217" t="s">
        <v>46</v>
      </c>
      <c r="E43" s="217" t="s">
        <v>46</v>
      </c>
      <c r="F43" s="217"/>
    </row>
    <row r="44" spans="3:6" ht="21.75" customHeight="1">
      <c r="C44" t="s">
        <v>155</v>
      </c>
      <c r="D44" s="217" t="s">
        <v>46</v>
      </c>
      <c r="E44" s="217" t="s">
        <v>46</v>
      </c>
      <c r="F44" s="217"/>
    </row>
    <row r="45" spans="3:6" ht="21.75" customHeight="1">
      <c r="C45" t="s">
        <v>214</v>
      </c>
      <c r="D45" s="217" t="s">
        <v>46</v>
      </c>
      <c r="E45" s="217" t="s">
        <v>46</v>
      </c>
      <c r="F45" s="217"/>
    </row>
    <row r="46" spans="3:6" ht="21.75" customHeight="1">
      <c r="C46" t="s">
        <v>215</v>
      </c>
      <c r="D46" s="217" t="s">
        <v>46</v>
      </c>
      <c r="E46" s="217" t="s">
        <v>46</v>
      </c>
      <c r="F46" s="217"/>
    </row>
    <row r="47" spans="3:6" ht="21.75" customHeight="1">
      <c r="C47" t="s">
        <v>216</v>
      </c>
      <c r="D47" s="217" t="s">
        <v>46</v>
      </c>
      <c r="E47" s="217" t="s">
        <v>46</v>
      </c>
      <c r="F47" s="217"/>
    </row>
    <row r="48" spans="3:6" ht="21.75" customHeight="1">
      <c r="C48" t="s">
        <v>217</v>
      </c>
      <c r="D48" s="217" t="s">
        <v>46</v>
      </c>
      <c r="E48" s="217" t="s">
        <v>46</v>
      </c>
    </row>
    <row r="49" spans="1:6" ht="21.75" customHeight="1">
      <c r="B49" s="218" t="s">
        <v>224</v>
      </c>
      <c r="C49"/>
      <c r="D49" s="217"/>
      <c r="E49" s="217"/>
      <c r="F49" s="117" t="s">
        <v>50</v>
      </c>
    </row>
    <row r="50" spans="1:6" ht="21.75" customHeight="1">
      <c r="C50" t="s">
        <v>225</v>
      </c>
      <c r="D50" s="217" t="s">
        <v>47</v>
      </c>
      <c r="E50" s="217" t="s">
        <v>46</v>
      </c>
    </row>
    <row r="51" spans="1:6" ht="21.75" customHeight="1">
      <c r="C51" t="s">
        <v>226</v>
      </c>
      <c r="D51" s="217" t="s">
        <v>46</v>
      </c>
      <c r="E51" s="217" t="s">
        <v>47</v>
      </c>
    </row>
    <row r="52" spans="1:6" ht="21.75" customHeight="1">
      <c r="C52" t="s">
        <v>227</v>
      </c>
      <c r="D52" s="217" t="s">
        <v>46</v>
      </c>
      <c r="E52" s="217" t="s">
        <v>47</v>
      </c>
    </row>
    <row r="53" spans="1:6" ht="21.75" customHeight="1">
      <c r="C53" t="s">
        <v>228</v>
      </c>
      <c r="D53" s="217" t="s">
        <v>46</v>
      </c>
      <c r="E53" s="217" t="s">
        <v>46</v>
      </c>
    </row>
    <row r="54" spans="1:6" ht="21.75" customHeight="1">
      <c r="C54" t="s">
        <v>164</v>
      </c>
      <c r="D54" s="217" t="s">
        <v>46</v>
      </c>
      <c r="E54" s="217" t="s">
        <v>47</v>
      </c>
    </row>
    <row r="55" spans="1:6" ht="21.75" customHeight="1">
      <c r="B55" s="218" t="s">
        <v>53</v>
      </c>
      <c r="C55" s="216"/>
      <c r="D55" s="217" t="s">
        <v>46</v>
      </c>
      <c r="E55" s="217" t="s">
        <v>47</v>
      </c>
    </row>
    <row r="56" spans="1:6" ht="21.75" customHeight="1">
      <c r="C56" t="s">
        <v>218</v>
      </c>
      <c r="D56" s="217" t="s">
        <v>46</v>
      </c>
      <c r="E56" s="217" t="s">
        <v>47</v>
      </c>
      <c r="F56" s="217"/>
    </row>
    <row r="57" spans="1:6" ht="21.75" customHeight="1">
      <c r="C57" t="s">
        <v>161</v>
      </c>
      <c r="D57" s="217" t="s">
        <v>46</v>
      </c>
      <c r="E57" s="217" t="s">
        <v>47</v>
      </c>
      <c r="F57" s="217"/>
    </row>
    <row r="58" spans="1:6" ht="21.75" customHeight="1">
      <c r="C58" t="s">
        <v>219</v>
      </c>
      <c r="D58" s="217" t="s">
        <v>46</v>
      </c>
      <c r="E58" s="217" t="s">
        <v>47</v>
      </c>
      <c r="F58" s="217"/>
    </row>
    <row r="59" spans="1:6" ht="21.75" customHeight="1">
      <c r="C59" t="s">
        <v>220</v>
      </c>
      <c r="D59" s="217" t="s">
        <v>46</v>
      </c>
      <c r="E59" s="217" t="s">
        <v>47</v>
      </c>
      <c r="F59" s="217"/>
    </row>
    <row r="60" spans="1:6" ht="21.75" customHeight="1">
      <c r="C60" t="s">
        <v>221</v>
      </c>
      <c r="D60" s="217" t="s">
        <v>46</v>
      </c>
      <c r="E60" s="219" t="s">
        <v>49</v>
      </c>
      <c r="F60" s="219"/>
    </row>
    <row r="61" spans="1:6" ht="21.75" customHeight="1">
      <c r="C61" t="s">
        <v>222</v>
      </c>
      <c r="D61" s="217" t="s">
        <v>46</v>
      </c>
      <c r="E61" s="217" t="s">
        <v>47</v>
      </c>
      <c r="F61" s="217"/>
    </row>
    <row r="62" spans="1:6" ht="21.75" customHeight="1">
      <c r="C62" t="s">
        <v>223</v>
      </c>
      <c r="D62" s="217"/>
      <c r="E62" s="217"/>
      <c r="F62" s="217"/>
    </row>
    <row r="63" spans="1:6" ht="21.75" customHeight="1">
      <c r="A63" s="214" t="s">
        <v>54</v>
      </c>
      <c r="B63" s="215" t="s">
        <v>229</v>
      </c>
      <c r="C63" s="216"/>
      <c r="D63" s="217"/>
      <c r="E63" s="217"/>
      <c r="F63" s="217"/>
    </row>
    <row r="64" spans="1:6" ht="21.75" customHeight="1">
      <c r="C64" t="s">
        <v>230</v>
      </c>
      <c r="D64" s="217" t="s">
        <v>46</v>
      </c>
      <c r="E64" s="217" t="s">
        <v>46</v>
      </c>
      <c r="F64" s="217"/>
    </row>
    <row r="65" spans="1:6" ht="21.75" customHeight="1">
      <c r="C65" t="s">
        <v>231</v>
      </c>
      <c r="D65" s="217" t="s">
        <v>46</v>
      </c>
      <c r="E65" s="217" t="s">
        <v>46</v>
      </c>
      <c r="F65" s="217"/>
    </row>
    <row r="66" spans="1:6" ht="21.75" customHeight="1">
      <c r="C66" t="s">
        <v>232</v>
      </c>
      <c r="D66" s="217" t="s">
        <v>46</v>
      </c>
      <c r="E66" s="217" t="s">
        <v>46</v>
      </c>
      <c r="F66" s="217"/>
    </row>
    <row r="67" spans="1:6" ht="21.75" customHeight="1">
      <c r="C67" t="s">
        <v>233</v>
      </c>
      <c r="D67" s="217" t="s">
        <v>46</v>
      </c>
      <c r="E67" s="217" t="s">
        <v>46</v>
      </c>
      <c r="F67" s="217"/>
    </row>
    <row r="68" spans="1:6" ht="21.75" customHeight="1">
      <c r="C68" t="s">
        <v>234</v>
      </c>
      <c r="D68" s="217" t="s">
        <v>46</v>
      </c>
      <c r="E68" s="217" t="s">
        <v>46</v>
      </c>
      <c r="F68" s="217"/>
    </row>
    <row r="69" spans="1:6" ht="21.75" customHeight="1">
      <c r="C69" t="s">
        <v>235</v>
      </c>
      <c r="D69" s="217" t="s">
        <v>46</v>
      </c>
      <c r="E69" s="217" t="s">
        <v>46</v>
      </c>
      <c r="F69" s="217"/>
    </row>
    <row r="70" spans="1:6" ht="21.75" customHeight="1">
      <c r="C70" t="s">
        <v>160</v>
      </c>
      <c r="D70" s="217" t="s">
        <v>46</v>
      </c>
      <c r="E70" s="217" t="s">
        <v>46</v>
      </c>
      <c r="F70" s="217"/>
    </row>
    <row r="71" spans="1:6" ht="21.75" customHeight="1">
      <c r="C71" t="s">
        <v>236</v>
      </c>
      <c r="D71" s="217" t="s">
        <v>46</v>
      </c>
      <c r="E71" s="217" t="s">
        <v>46</v>
      </c>
      <c r="F71" s="217"/>
    </row>
    <row r="72" spans="1:6" ht="21.75" customHeight="1">
      <c r="C72" t="s">
        <v>237</v>
      </c>
      <c r="D72" s="217" t="s">
        <v>46</v>
      </c>
      <c r="E72" s="217" t="s">
        <v>46</v>
      </c>
      <c r="F72" s="217"/>
    </row>
    <row r="73" spans="1:6" ht="21.75" customHeight="1">
      <c r="C73" t="s">
        <v>238</v>
      </c>
      <c r="D73" s="217" t="s">
        <v>46</v>
      </c>
      <c r="E73" s="217" t="s">
        <v>46</v>
      </c>
      <c r="F73" s="217"/>
    </row>
    <row r="74" spans="1:6" ht="21.75" customHeight="1">
      <c r="C74" t="s">
        <v>239</v>
      </c>
      <c r="D74" s="217" t="s">
        <v>46</v>
      </c>
      <c r="E74" s="217" t="s">
        <v>46</v>
      </c>
      <c r="F74" s="217"/>
    </row>
    <row r="75" spans="1:6" ht="21.75" customHeight="1">
      <c r="C75" t="s">
        <v>240</v>
      </c>
      <c r="D75" s="217"/>
      <c r="E75" s="217"/>
      <c r="F75" s="217"/>
    </row>
    <row r="76" spans="1:6" ht="21.75" customHeight="1">
      <c r="B76" s="215" t="s">
        <v>55</v>
      </c>
      <c r="D76" s="217" t="s">
        <v>46</v>
      </c>
      <c r="E76" s="217" t="s">
        <v>46</v>
      </c>
      <c r="F76" s="217"/>
    </row>
    <row r="77" spans="1:6" ht="21.75" customHeight="1">
      <c r="C77" t="s">
        <v>241</v>
      </c>
      <c r="D77" s="217" t="s">
        <v>46</v>
      </c>
      <c r="E77" s="217" t="s">
        <v>46</v>
      </c>
      <c r="F77" s="217"/>
    </row>
    <row r="78" spans="1:6" ht="21.75" customHeight="1">
      <c r="C78" t="s">
        <v>242</v>
      </c>
      <c r="D78" s="217" t="s">
        <v>46</v>
      </c>
      <c r="E78" s="217" t="s">
        <v>47</v>
      </c>
      <c r="F78" s="217"/>
    </row>
    <row r="79" spans="1:6" ht="21.75" customHeight="1">
      <c r="C79" t="s">
        <v>162</v>
      </c>
      <c r="D79" s="217" t="s">
        <v>46</v>
      </c>
      <c r="E79" s="217" t="s">
        <v>46</v>
      </c>
      <c r="F79" s="217"/>
    </row>
    <row r="80" spans="1:6" ht="21.75" customHeight="1">
      <c r="A80" s="214" t="s">
        <v>58</v>
      </c>
      <c r="C80" s="216"/>
      <c r="D80" s="217"/>
      <c r="E80" s="217"/>
      <c r="F80" s="217"/>
    </row>
    <row r="81" spans="3:6" ht="21.75" customHeight="1">
      <c r="C81" t="s">
        <v>243</v>
      </c>
      <c r="D81" s="217" t="s">
        <v>46</v>
      </c>
      <c r="E81" s="217" t="s">
        <v>46</v>
      </c>
      <c r="F81" s="217"/>
    </row>
    <row r="82" spans="3:6" ht="21.75" customHeight="1">
      <c r="C82" t="s">
        <v>244</v>
      </c>
      <c r="D82" s="217" t="s">
        <v>46</v>
      </c>
      <c r="E82" s="217" t="s">
        <v>46</v>
      </c>
      <c r="F82" s="217"/>
    </row>
    <row r="83" spans="3:6" ht="21.75" customHeight="1">
      <c r="C83" t="s">
        <v>158</v>
      </c>
      <c r="D83" s="217"/>
      <c r="E83" s="217"/>
    </row>
    <row r="84" spans="3:6" ht="21.75" customHeight="1">
      <c r="C84" t="s">
        <v>157</v>
      </c>
      <c r="D84" s="217"/>
      <c r="E84" s="217"/>
    </row>
    <row r="85" spans="3:6" ht="21.75" customHeight="1">
      <c r="C85" t="s">
        <v>159</v>
      </c>
      <c r="D85" s="217"/>
      <c r="E85" s="217"/>
    </row>
    <row r="86" spans="3:6" ht="21.75" customHeight="1">
      <c r="C86" t="s">
        <v>245</v>
      </c>
      <c r="D86" s="217"/>
      <c r="E86" s="217"/>
    </row>
    <row r="87" spans="3:6" ht="21.75" customHeight="1">
      <c r="C87" t="s">
        <v>246</v>
      </c>
      <c r="D87" s="217"/>
      <c r="E87" s="217"/>
    </row>
    <row r="88" spans="3:6" ht="21.75" customHeight="1">
      <c r="C88" s="216"/>
      <c r="D88" s="217"/>
      <c r="E88" s="217"/>
    </row>
    <row r="89" spans="3:6" ht="21.75" customHeight="1">
      <c r="D89" s="217"/>
      <c r="E89" s="217"/>
    </row>
    <row r="90" spans="3:6" ht="21.75" customHeight="1">
      <c r="D90" s="217"/>
      <c r="E90" s="217"/>
    </row>
    <row r="91" spans="3:6" ht="21.75" customHeight="1">
      <c r="D91" s="217"/>
      <c r="E91" s="217"/>
    </row>
    <row r="92" spans="3:6" ht="21.75" customHeight="1">
      <c r="D92" s="217"/>
      <c r="E92" s="217"/>
    </row>
    <row r="93" spans="3:6" ht="21.75" customHeight="1">
      <c r="D93" s="217"/>
      <c r="E93" s="217"/>
    </row>
    <row r="94" spans="3:6" ht="21.75" customHeight="1">
      <c r="D94" s="217"/>
      <c r="E94" s="217"/>
    </row>
    <row r="95" spans="3:6" ht="21.75" customHeight="1">
      <c r="D95" s="217"/>
      <c r="E95" s="217"/>
    </row>
    <row r="96" spans="3:6" ht="21.75" customHeight="1">
      <c r="D96" s="217"/>
      <c r="E96" s="217"/>
    </row>
    <row r="97" spans="4:5" ht="21.75" customHeight="1">
      <c r="D97" s="217"/>
      <c r="E97" s="217"/>
    </row>
    <row r="98" spans="4:5" ht="21.75" customHeight="1">
      <c r="D98" s="217"/>
      <c r="E98" s="217"/>
    </row>
    <row r="99" spans="4:5" ht="21.75" customHeight="1">
      <c r="D99" s="217"/>
      <c r="E99" s="217"/>
    </row>
    <row r="100" spans="4:5" ht="21.75" customHeight="1">
      <c r="D100" s="217"/>
      <c r="E100" s="217"/>
    </row>
    <row r="101" spans="4:5" ht="21.75" customHeight="1">
      <c r="D101" s="217"/>
      <c r="E101" s="217"/>
    </row>
    <row r="102" spans="4:5" ht="21.75" customHeight="1">
      <c r="D102" s="217"/>
      <c r="E102" s="217"/>
    </row>
    <row r="103" spans="4:5" ht="21.75" customHeight="1">
      <c r="D103" s="217"/>
      <c r="E103" s="217"/>
    </row>
    <row r="104" spans="4:5" ht="21.75" customHeight="1">
      <c r="D104" s="217"/>
      <c r="E104" s="217"/>
    </row>
    <row r="105" spans="4:5" ht="21.75" customHeight="1">
      <c r="D105" s="217"/>
      <c r="E105" s="217"/>
    </row>
    <row r="106" spans="4:5" ht="21.75" customHeight="1">
      <c r="D106" s="217"/>
      <c r="E106" s="217"/>
    </row>
    <row r="107" spans="4:5" ht="21.75" customHeight="1">
      <c r="D107" s="217"/>
      <c r="E107" s="217"/>
    </row>
  </sheetData>
  <sheetProtection formatCells="0" formatColumns="0" formatRows="0" insertColumns="0" insertRows="0" insertHyperlinks="0" sort="0" autoFilter="0" pivotTables="0"/>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D9964-DC27-4051-A54A-0F9808B7D0D3}">
  <sheetPr codeName="Blad9"/>
  <dimension ref="B2:O106"/>
  <sheetViews>
    <sheetView zoomScaleNormal="100" workbookViewId="0">
      <selection activeCell="C12" sqref="C12"/>
    </sheetView>
  </sheetViews>
  <sheetFormatPr defaultRowHeight="15"/>
  <cols>
    <col min="3" max="3" width="9.42578125" customWidth="1"/>
    <col min="4" max="4" width="12.5703125" customWidth="1"/>
    <col min="6" max="6" width="9.42578125" customWidth="1"/>
    <col min="8" max="8" width="6.5703125" customWidth="1"/>
    <col min="9" max="9" width="11.5703125" bestFit="1" customWidth="1"/>
    <col min="13" max="13" width="8.42578125" customWidth="1"/>
    <col min="14" max="14" width="11.5703125" bestFit="1" customWidth="1"/>
  </cols>
  <sheetData>
    <row r="2" spans="2:15" ht="15.75" thickBot="1"/>
    <row r="3" spans="2:15" ht="15.75" thickBot="1">
      <c r="B3" s="509" t="s">
        <v>116</v>
      </c>
      <c r="C3" s="510"/>
      <c r="D3" s="510"/>
      <c r="E3" s="511"/>
      <c r="G3" s="512" t="s">
        <v>117</v>
      </c>
      <c r="H3" s="513"/>
      <c r="I3" s="513"/>
      <c r="J3" s="514"/>
      <c r="K3" s="292"/>
      <c r="L3" s="515" t="s">
        <v>118</v>
      </c>
      <c r="M3" s="516"/>
      <c r="N3" s="516"/>
      <c r="O3" s="517"/>
    </row>
    <row r="4" spans="2:15">
      <c r="B4" s="307" t="s">
        <v>126</v>
      </c>
      <c r="C4" s="308" t="s">
        <v>124</v>
      </c>
      <c r="D4" s="308" t="s">
        <v>127</v>
      </c>
      <c r="E4" s="309" t="s">
        <v>128</v>
      </c>
      <c r="G4" s="349" t="s">
        <v>126</v>
      </c>
      <c r="H4" s="350" t="s">
        <v>124</v>
      </c>
      <c r="I4" s="350" t="s">
        <v>127</v>
      </c>
      <c r="J4" s="351" t="s">
        <v>128</v>
      </c>
      <c r="K4" s="290"/>
      <c r="L4" s="349" t="s">
        <v>126</v>
      </c>
      <c r="M4" s="350" t="s">
        <v>124</v>
      </c>
      <c r="N4" s="350" t="s">
        <v>127</v>
      </c>
      <c r="O4" s="351" t="s">
        <v>128</v>
      </c>
    </row>
    <row r="5" spans="2:15">
      <c r="B5" s="288">
        <v>1</v>
      </c>
      <c r="C5" s="280" cm="1">
        <f t="array" ref="C5">_xlfn.IFS(B5&gt;'Invulblad inkoper'!$F$16,'Invulblad inkoper'!$I$16,B5&gt;'Invulblad inkoper'!$F$15,'Invulblad inkoper'!$I$15,B5&gt;'Invulblad inkoper'!$F$14,'Invulblad inkoper'!$I$14)</f>
        <v>0</v>
      </c>
      <c r="D5" s="279">
        <f>IF((B5/100)&gt;'Resultaat gunningscriterium SEB'!$G$26,0,1)</f>
        <v>0</v>
      </c>
      <c r="E5" s="282">
        <f t="shared" ref="E5:E68" si="0">C5*D5</f>
        <v>0</v>
      </c>
      <c r="G5" s="288">
        <v>1</v>
      </c>
      <c r="H5" s="280" cm="1">
        <f t="array" ref="H5">_xlfn.IFS(G5&gt;'Invulblad inkoper'!$F$23,'Invulblad inkoper'!$I$23,G5&gt;'Invulblad inkoper'!$F$22,'Invulblad inkoper'!$I$22,G5&gt;'Invulblad inkoper'!$F$21,'Invulblad inkoper'!$I$21)</f>
        <v>0</v>
      </c>
      <c r="I5" s="352">
        <f>IF((B5/100)&gt;'Resultaat gunningscriterium SEB'!$F$52,0,1)</f>
        <v>0</v>
      </c>
      <c r="J5" s="282">
        <f>H5*I5</f>
        <v>0</v>
      </c>
      <c r="K5" s="290"/>
      <c r="L5" s="288">
        <v>1</v>
      </c>
      <c r="M5" s="280" cm="1">
        <f t="array" ref="M5">_xlfn.IFS(L5&gt;'Invulblad inkoper'!$F$30,'Invulblad inkoper'!$I$30,L5&gt;'Invulblad inkoper'!$F$29,'Invulblad inkoper'!$I$29,L5&gt;'Invulblad inkoper'!$F$28,'Invulblad inkoper'!$I$28)</f>
        <v>0</v>
      </c>
      <c r="N5" s="352">
        <f>IF((B5/100)&gt;'Resultaat gunningscriterium SEB'!$F$69,0,1)</f>
        <v>0</v>
      </c>
      <c r="O5" s="282">
        <f t="shared" ref="O5:O36" si="1">C5*N5</f>
        <v>0</v>
      </c>
    </row>
    <row r="6" spans="2:15">
      <c r="B6" s="288">
        <v>2</v>
      </c>
      <c r="C6" s="280" cm="1">
        <f t="array" ref="C6">_xlfn.IFS(B6&gt;'Invulblad inkoper'!$F$16,'Invulblad inkoper'!$I$16,B6&gt;'Invulblad inkoper'!$F$15,'Invulblad inkoper'!$I$15,B6&gt;'Invulblad inkoper'!$F$14,'Invulblad inkoper'!$I$14)</f>
        <v>0</v>
      </c>
      <c r="D6" s="279">
        <f>IF((B6/100)&gt;'Resultaat gunningscriterium SEB'!$G$26,0,1)</f>
        <v>0</v>
      </c>
      <c r="E6" s="282">
        <f t="shared" si="0"/>
        <v>0</v>
      </c>
      <c r="G6" s="288">
        <v>2</v>
      </c>
      <c r="H6" s="280" cm="1">
        <f t="array" ref="H6">_xlfn.IFS(G6&gt;'Invulblad inkoper'!$F$23,'Invulblad inkoper'!$I$23,G6&gt;'Invulblad inkoper'!$F$22,'Invulblad inkoper'!$I$22,G6&gt;'Invulblad inkoper'!$F$21,'Invulblad inkoper'!$I$21)</f>
        <v>0</v>
      </c>
      <c r="I6" s="352">
        <f>IF((B6/100)&gt;'Resultaat gunningscriterium SEB'!$F$52,0,1)</f>
        <v>0</v>
      </c>
      <c r="J6" s="282">
        <f t="shared" ref="J6:J69" si="2">H6*I6</f>
        <v>0</v>
      </c>
      <c r="K6" s="290"/>
      <c r="L6" s="288">
        <v>2</v>
      </c>
      <c r="M6" s="280" cm="1">
        <f t="array" ref="M6">_xlfn.IFS(L6&gt;'Invulblad inkoper'!$F$30,'Invulblad inkoper'!$I$30,L6&gt;'Invulblad inkoper'!$F$29,'Invulblad inkoper'!$I$29,L6&gt;'Invulblad inkoper'!$F$28,'Invulblad inkoper'!$I$28)</f>
        <v>0</v>
      </c>
      <c r="N6" s="352">
        <f>IF((B6/100)&gt;'Resultaat gunningscriterium SEB'!$F$69,0,1)</f>
        <v>0</v>
      </c>
      <c r="O6" s="282">
        <f t="shared" si="1"/>
        <v>0</v>
      </c>
    </row>
    <row r="7" spans="2:15">
      <c r="B7" s="288">
        <v>3</v>
      </c>
      <c r="C7" s="280" cm="1">
        <f t="array" ref="C7">_xlfn.IFS(B7&gt;'Invulblad inkoper'!$F$16,'Invulblad inkoper'!$I$16,B7&gt;'Invulblad inkoper'!$F$15,'Invulblad inkoper'!$I$15,B7&gt;'Invulblad inkoper'!$F$14,'Invulblad inkoper'!$I$14)</f>
        <v>0</v>
      </c>
      <c r="D7" s="279">
        <f>IF((B7/100)&gt;'Resultaat gunningscriterium SEB'!$G$26,0,1)</f>
        <v>0</v>
      </c>
      <c r="E7" s="282">
        <f t="shared" si="0"/>
        <v>0</v>
      </c>
      <c r="G7" s="288">
        <v>3</v>
      </c>
      <c r="H7" s="280" cm="1">
        <f t="array" ref="H7">_xlfn.IFS(G7&gt;'Invulblad inkoper'!$F$23,'Invulblad inkoper'!$I$23,G7&gt;'Invulblad inkoper'!$F$22,'Invulblad inkoper'!$I$22,G7&gt;'Invulblad inkoper'!$F$21,'Invulblad inkoper'!$I$21)</f>
        <v>0</v>
      </c>
      <c r="I7" s="352">
        <f>IF((B7/100)&gt;'Resultaat gunningscriterium SEB'!$F$52,0,1)</f>
        <v>0</v>
      </c>
      <c r="J7" s="282">
        <f t="shared" si="2"/>
        <v>0</v>
      </c>
      <c r="K7" s="290"/>
      <c r="L7" s="288">
        <v>3</v>
      </c>
      <c r="M7" s="280" cm="1">
        <f t="array" ref="M7">_xlfn.IFS(L7&gt;'Invulblad inkoper'!$F$30,'Invulblad inkoper'!$I$30,L7&gt;'Invulblad inkoper'!$F$29,'Invulblad inkoper'!$I$29,L7&gt;'Invulblad inkoper'!$F$28,'Invulblad inkoper'!$I$28)</f>
        <v>0</v>
      </c>
      <c r="N7" s="352">
        <f>IF((B7/100)&gt;'Resultaat gunningscriterium SEB'!$F$69,0,1)</f>
        <v>0</v>
      </c>
      <c r="O7" s="282">
        <f t="shared" si="1"/>
        <v>0</v>
      </c>
    </row>
    <row r="8" spans="2:15">
      <c r="B8" s="288">
        <v>4</v>
      </c>
      <c r="C8" s="280" cm="1">
        <f t="array" ref="C8">_xlfn.IFS(B8&gt;'Invulblad inkoper'!$F$16,'Invulblad inkoper'!$I$16,B8&gt;'Invulblad inkoper'!$F$15,'Invulblad inkoper'!$I$15,B8&gt;'Invulblad inkoper'!$F$14,'Invulblad inkoper'!$I$14)</f>
        <v>0</v>
      </c>
      <c r="D8" s="279">
        <f>IF((B8/100)&gt;'Resultaat gunningscriterium SEB'!$G$26,0,1)</f>
        <v>0</v>
      </c>
      <c r="E8" s="282">
        <f t="shared" si="0"/>
        <v>0</v>
      </c>
      <c r="G8" s="288">
        <v>4</v>
      </c>
      <c r="H8" s="280" cm="1">
        <f t="array" ref="H8">_xlfn.IFS(G8&gt;'Invulblad inkoper'!$F$23,'Invulblad inkoper'!$I$23,G8&gt;'Invulblad inkoper'!$F$22,'Invulblad inkoper'!$I$22,G8&gt;'Invulblad inkoper'!$F$21,'Invulblad inkoper'!$I$21)</f>
        <v>0</v>
      </c>
      <c r="I8" s="352">
        <f>IF((B8/100)&gt;'Resultaat gunningscriterium SEB'!$F$52,0,1)</f>
        <v>0</v>
      </c>
      <c r="J8" s="282">
        <f t="shared" si="2"/>
        <v>0</v>
      </c>
      <c r="K8" s="290"/>
      <c r="L8" s="288">
        <v>4</v>
      </c>
      <c r="M8" s="280" cm="1">
        <f t="array" ref="M8">_xlfn.IFS(L8&gt;'Invulblad inkoper'!$F$30,'Invulblad inkoper'!$I$30,L8&gt;'Invulblad inkoper'!$F$29,'Invulblad inkoper'!$I$29,L8&gt;'Invulblad inkoper'!$F$28,'Invulblad inkoper'!$I$28)</f>
        <v>0</v>
      </c>
      <c r="N8" s="352">
        <f>IF((B8/100)&gt;'Resultaat gunningscriterium SEB'!$F$69,0,1)</f>
        <v>0</v>
      </c>
      <c r="O8" s="282">
        <f t="shared" si="1"/>
        <v>0</v>
      </c>
    </row>
    <row r="9" spans="2:15">
      <c r="B9" s="288">
        <v>5</v>
      </c>
      <c r="C9" s="280" cm="1">
        <f t="array" ref="C9">_xlfn.IFS(B9&gt;'Invulblad inkoper'!$F$16,'Invulblad inkoper'!$I$16,B9&gt;'Invulblad inkoper'!$F$15,'Invulblad inkoper'!$I$15,B9&gt;'Invulblad inkoper'!$F$14,'Invulblad inkoper'!$I$14)</f>
        <v>0</v>
      </c>
      <c r="D9" s="279">
        <f>IF((B9/100)&gt;'Resultaat gunningscriterium SEB'!$G$26,0,1)</f>
        <v>0</v>
      </c>
      <c r="E9" s="282">
        <f t="shared" si="0"/>
        <v>0</v>
      </c>
      <c r="G9" s="288">
        <v>5</v>
      </c>
      <c r="H9" s="280" cm="1">
        <f t="array" ref="H9">_xlfn.IFS(G9&gt;'Invulblad inkoper'!$F$23,'Invulblad inkoper'!$I$23,G9&gt;'Invulblad inkoper'!$F$22,'Invulblad inkoper'!$I$22,G9&gt;'Invulblad inkoper'!$F$21,'Invulblad inkoper'!$I$21)</f>
        <v>0</v>
      </c>
      <c r="I9" s="352">
        <f>IF((B9/100)&gt;'Resultaat gunningscriterium SEB'!$F$52,0,1)</f>
        <v>0</v>
      </c>
      <c r="J9" s="282">
        <f t="shared" si="2"/>
        <v>0</v>
      </c>
      <c r="K9" s="290"/>
      <c r="L9" s="288">
        <v>5</v>
      </c>
      <c r="M9" s="280" cm="1">
        <f t="array" ref="M9">_xlfn.IFS(L9&gt;'Invulblad inkoper'!$F$30,'Invulblad inkoper'!$I$30,L9&gt;'Invulblad inkoper'!$F$29,'Invulblad inkoper'!$I$29,L9&gt;'Invulblad inkoper'!$F$28,'Invulblad inkoper'!$I$28)</f>
        <v>0</v>
      </c>
      <c r="N9" s="352">
        <f>IF((B9/100)&gt;'Resultaat gunningscriterium SEB'!$F$69,0,1)</f>
        <v>0</v>
      </c>
      <c r="O9" s="282">
        <f t="shared" si="1"/>
        <v>0</v>
      </c>
    </row>
    <row r="10" spans="2:15">
      <c r="B10" s="288">
        <v>6</v>
      </c>
      <c r="C10" s="280" cm="1">
        <f t="array" ref="C10">_xlfn.IFS(B10&gt;'Invulblad inkoper'!$F$16,'Invulblad inkoper'!$I$16,B10&gt;'Invulblad inkoper'!$F$15,'Invulblad inkoper'!$I$15,B10&gt;'Invulblad inkoper'!$F$14,'Invulblad inkoper'!$I$14)</f>
        <v>0</v>
      </c>
      <c r="D10" s="279">
        <f>IF((B10/100)&gt;'Resultaat gunningscriterium SEB'!$G$26,0,1)</f>
        <v>0</v>
      </c>
      <c r="E10" s="282">
        <f t="shared" si="0"/>
        <v>0</v>
      </c>
      <c r="G10" s="288">
        <v>6</v>
      </c>
      <c r="H10" s="280" cm="1">
        <f t="array" ref="H10">_xlfn.IFS(G10&gt;'Invulblad inkoper'!$F$23,'Invulblad inkoper'!$I$23,G10&gt;'Invulblad inkoper'!$F$22,'Invulblad inkoper'!$I$22,G10&gt;'Invulblad inkoper'!$F$21,'Invulblad inkoper'!$I$21)</f>
        <v>0</v>
      </c>
      <c r="I10" s="352">
        <f>IF((B10/100)&gt;'Resultaat gunningscriterium SEB'!$F$52,0,1)</f>
        <v>0</v>
      </c>
      <c r="J10" s="282">
        <f t="shared" si="2"/>
        <v>0</v>
      </c>
      <c r="K10" s="290"/>
      <c r="L10" s="288">
        <v>6</v>
      </c>
      <c r="M10" s="280" cm="1">
        <f t="array" ref="M10">_xlfn.IFS(L10&gt;'Invulblad inkoper'!$F$30,'Invulblad inkoper'!$I$30,L10&gt;'Invulblad inkoper'!$F$29,'Invulblad inkoper'!$I$29,L10&gt;'Invulblad inkoper'!$F$28,'Invulblad inkoper'!$I$28)</f>
        <v>0</v>
      </c>
      <c r="N10" s="352">
        <f>IF((B10/100)&gt;'Resultaat gunningscriterium SEB'!$F$69,0,1)</f>
        <v>0</v>
      </c>
      <c r="O10" s="282">
        <f t="shared" si="1"/>
        <v>0</v>
      </c>
    </row>
    <row r="11" spans="2:15">
      <c r="B11" s="288">
        <v>7</v>
      </c>
      <c r="C11" s="280" cm="1">
        <f t="array" ref="C11">_xlfn.IFS(B11&gt;'Invulblad inkoper'!$F$16,'Invulblad inkoper'!$I$16,B11&gt;'Invulblad inkoper'!$F$15,'Invulblad inkoper'!$I$15,B11&gt;'Invulblad inkoper'!$F$14,'Invulblad inkoper'!$I$14)</f>
        <v>0</v>
      </c>
      <c r="D11" s="279">
        <f>IF((B11/100)&gt;'Resultaat gunningscriterium SEB'!$G$26,0,1)</f>
        <v>0</v>
      </c>
      <c r="E11" s="282">
        <f t="shared" si="0"/>
        <v>0</v>
      </c>
      <c r="G11" s="288">
        <v>7</v>
      </c>
      <c r="H11" s="280" cm="1">
        <f t="array" ref="H11">_xlfn.IFS(G11&gt;'Invulblad inkoper'!$F$23,'Invulblad inkoper'!$I$23,G11&gt;'Invulblad inkoper'!$F$22,'Invulblad inkoper'!$I$22,G11&gt;'Invulblad inkoper'!$F$21,'Invulblad inkoper'!$I$21)</f>
        <v>0</v>
      </c>
      <c r="I11" s="352">
        <f>IF((B11/100)&gt;'Resultaat gunningscriterium SEB'!$F$52,0,1)</f>
        <v>0</v>
      </c>
      <c r="J11" s="282">
        <f t="shared" si="2"/>
        <v>0</v>
      </c>
      <c r="K11" s="290"/>
      <c r="L11" s="288">
        <v>7</v>
      </c>
      <c r="M11" s="280" cm="1">
        <f t="array" ref="M11">_xlfn.IFS(L11&gt;'Invulblad inkoper'!$F$30,'Invulblad inkoper'!$I$30,L11&gt;'Invulblad inkoper'!$F$29,'Invulblad inkoper'!$I$29,L11&gt;'Invulblad inkoper'!$F$28,'Invulblad inkoper'!$I$28)</f>
        <v>0</v>
      </c>
      <c r="N11" s="352">
        <f>IF((B11/100)&gt;'Resultaat gunningscriterium SEB'!$F$69,0,1)</f>
        <v>0</v>
      </c>
      <c r="O11" s="282">
        <f t="shared" si="1"/>
        <v>0</v>
      </c>
    </row>
    <row r="12" spans="2:15">
      <c r="B12" s="288">
        <v>8</v>
      </c>
      <c r="C12" s="280" cm="1">
        <f t="array" ref="C12">_xlfn.IFS(B12&gt;'Invulblad inkoper'!$F$16,'Invulblad inkoper'!$I$16,B12&gt;'Invulblad inkoper'!$F$15,'Invulblad inkoper'!$I$15,B12&gt;'Invulblad inkoper'!$F$14,'Invulblad inkoper'!$I$14)</f>
        <v>0</v>
      </c>
      <c r="D12" s="279">
        <f>IF((B12/100)&gt;'Resultaat gunningscriterium SEB'!$G$26,0,1)</f>
        <v>0</v>
      </c>
      <c r="E12" s="282">
        <f t="shared" si="0"/>
        <v>0</v>
      </c>
      <c r="G12" s="288">
        <v>8</v>
      </c>
      <c r="H12" s="280" cm="1">
        <f t="array" ref="H12">_xlfn.IFS(G12&gt;'Invulblad inkoper'!$F$23,'Invulblad inkoper'!$I$23,G12&gt;'Invulblad inkoper'!$F$22,'Invulblad inkoper'!$I$22,G12&gt;'Invulblad inkoper'!$F$21,'Invulblad inkoper'!$I$21)</f>
        <v>0</v>
      </c>
      <c r="I12" s="352">
        <f>IF((B12/100)&gt;'Resultaat gunningscriterium SEB'!$F$52,0,1)</f>
        <v>0</v>
      </c>
      <c r="J12" s="282">
        <f t="shared" si="2"/>
        <v>0</v>
      </c>
      <c r="K12" s="290"/>
      <c r="L12" s="288">
        <v>8</v>
      </c>
      <c r="M12" s="280" cm="1">
        <f t="array" ref="M12">_xlfn.IFS(L12&gt;'Invulblad inkoper'!$F$30,'Invulblad inkoper'!$I$30,L12&gt;'Invulblad inkoper'!$F$29,'Invulblad inkoper'!$I$29,L12&gt;'Invulblad inkoper'!$F$28,'Invulblad inkoper'!$I$28)</f>
        <v>0</v>
      </c>
      <c r="N12" s="352">
        <f>IF((B12/100)&gt;'Resultaat gunningscriterium SEB'!$F$69,0,1)</f>
        <v>0</v>
      </c>
      <c r="O12" s="282">
        <f t="shared" si="1"/>
        <v>0</v>
      </c>
    </row>
    <row r="13" spans="2:15">
      <c r="B13" s="288">
        <v>9</v>
      </c>
      <c r="C13" s="280" cm="1">
        <f t="array" ref="C13">_xlfn.IFS(B13&gt;'Invulblad inkoper'!$F$16,'Invulblad inkoper'!$I$16,B13&gt;'Invulblad inkoper'!$F$15,'Invulblad inkoper'!$I$15,B13&gt;'Invulblad inkoper'!$F$14,'Invulblad inkoper'!$I$14)</f>
        <v>0</v>
      </c>
      <c r="D13" s="279">
        <f>IF((B13/100)&gt;'Resultaat gunningscriterium SEB'!$G$26,0,1)</f>
        <v>0</v>
      </c>
      <c r="E13" s="282">
        <f t="shared" si="0"/>
        <v>0</v>
      </c>
      <c r="G13" s="288">
        <v>9</v>
      </c>
      <c r="H13" s="280" cm="1">
        <f t="array" ref="H13">_xlfn.IFS(G13&gt;'Invulblad inkoper'!$F$23,'Invulblad inkoper'!$I$23,G13&gt;'Invulblad inkoper'!$F$22,'Invulblad inkoper'!$I$22,G13&gt;'Invulblad inkoper'!$F$21,'Invulblad inkoper'!$I$21)</f>
        <v>0</v>
      </c>
      <c r="I13" s="352">
        <f>IF((B13/100)&gt;'Resultaat gunningscriterium SEB'!$F$52,0,1)</f>
        <v>0</v>
      </c>
      <c r="J13" s="282">
        <f t="shared" si="2"/>
        <v>0</v>
      </c>
      <c r="K13" s="290"/>
      <c r="L13" s="288">
        <v>9</v>
      </c>
      <c r="M13" s="280" cm="1">
        <f t="array" ref="M13">_xlfn.IFS(L13&gt;'Invulblad inkoper'!$F$30,'Invulblad inkoper'!$I$30,L13&gt;'Invulblad inkoper'!$F$29,'Invulblad inkoper'!$I$29,L13&gt;'Invulblad inkoper'!$F$28,'Invulblad inkoper'!$I$28)</f>
        <v>0</v>
      </c>
      <c r="N13" s="352">
        <f>IF((B13/100)&gt;'Resultaat gunningscriterium SEB'!$F$69,0,1)</f>
        <v>0</v>
      </c>
      <c r="O13" s="282">
        <f t="shared" si="1"/>
        <v>0</v>
      </c>
    </row>
    <row r="14" spans="2:15">
      <c r="B14" s="288">
        <v>10</v>
      </c>
      <c r="C14" s="280" cm="1">
        <f t="array" ref="C14">_xlfn.IFS(B14&gt;'Invulblad inkoper'!$F$16,'Invulblad inkoper'!$I$16,B14&gt;'Invulblad inkoper'!$F$15,'Invulblad inkoper'!$I$15,B14&gt;'Invulblad inkoper'!$F$14,'Invulblad inkoper'!$I$14)</f>
        <v>0</v>
      </c>
      <c r="D14" s="279">
        <f>IF((B14/100)&gt;'Resultaat gunningscriterium SEB'!$G$26,0,1)</f>
        <v>0</v>
      </c>
      <c r="E14" s="282">
        <f t="shared" si="0"/>
        <v>0</v>
      </c>
      <c r="G14" s="288">
        <v>10</v>
      </c>
      <c r="H14" s="280" cm="1">
        <f t="array" ref="H14">_xlfn.IFS(G14&gt;'Invulblad inkoper'!$F$23,'Invulblad inkoper'!$I$23,G14&gt;'Invulblad inkoper'!$F$22,'Invulblad inkoper'!$I$22,G14&gt;'Invulblad inkoper'!$F$21,'Invulblad inkoper'!$I$21)</f>
        <v>0</v>
      </c>
      <c r="I14" s="352">
        <f>IF((B14/100)&gt;'Resultaat gunningscriterium SEB'!$F$52,0,1)</f>
        <v>0</v>
      </c>
      <c r="J14" s="282">
        <f t="shared" si="2"/>
        <v>0</v>
      </c>
      <c r="K14" s="290"/>
      <c r="L14" s="288">
        <v>10</v>
      </c>
      <c r="M14" s="280" cm="1">
        <f t="array" ref="M14">_xlfn.IFS(L14&gt;'Invulblad inkoper'!$F$30,'Invulblad inkoper'!$I$30,L14&gt;'Invulblad inkoper'!$F$29,'Invulblad inkoper'!$I$29,L14&gt;'Invulblad inkoper'!$F$28,'Invulblad inkoper'!$I$28)</f>
        <v>0</v>
      </c>
      <c r="N14" s="352">
        <f>IF((B14/100)&gt;'Resultaat gunningscriterium SEB'!$F$69,0,1)</f>
        <v>0</v>
      </c>
      <c r="O14" s="282">
        <f t="shared" si="1"/>
        <v>0</v>
      </c>
    </row>
    <row r="15" spans="2:15">
      <c r="B15" s="288">
        <v>11</v>
      </c>
      <c r="C15" s="280" cm="1">
        <f t="array" ref="C15">_xlfn.IFS(B15&gt;'Invulblad inkoper'!$F$16,'Invulblad inkoper'!$I$16,B15&gt;'Invulblad inkoper'!$F$15,'Invulblad inkoper'!$I$15,B15&gt;'Invulblad inkoper'!$F$14,'Invulblad inkoper'!$I$14)</f>
        <v>0</v>
      </c>
      <c r="D15" s="279">
        <f>IF((B15/100)&gt;'Resultaat gunningscriterium SEB'!$G$26,0,1)</f>
        <v>0</v>
      </c>
      <c r="E15" s="282">
        <f t="shared" si="0"/>
        <v>0</v>
      </c>
      <c r="G15" s="288">
        <v>11</v>
      </c>
      <c r="H15" s="280" cm="1">
        <f t="array" ref="H15">_xlfn.IFS(G15&gt;'Invulblad inkoper'!$F$23,'Invulblad inkoper'!$I$23,G15&gt;'Invulblad inkoper'!$F$22,'Invulblad inkoper'!$I$22,G15&gt;'Invulblad inkoper'!$F$21,'Invulblad inkoper'!$I$21)</f>
        <v>0</v>
      </c>
      <c r="I15" s="352">
        <f>IF((B15/100)&gt;'Resultaat gunningscriterium SEB'!$F$52,0,1)</f>
        <v>0</v>
      </c>
      <c r="J15" s="282">
        <f t="shared" si="2"/>
        <v>0</v>
      </c>
      <c r="K15" s="290"/>
      <c r="L15" s="288">
        <v>11</v>
      </c>
      <c r="M15" s="280" cm="1">
        <f t="array" ref="M15">_xlfn.IFS(L15&gt;'Invulblad inkoper'!$F$30,'Invulblad inkoper'!$I$30,L15&gt;'Invulblad inkoper'!$F$29,'Invulblad inkoper'!$I$29,L15&gt;'Invulblad inkoper'!$F$28,'Invulblad inkoper'!$I$28)</f>
        <v>0</v>
      </c>
      <c r="N15" s="352">
        <f>IF((B15/100)&gt;'Resultaat gunningscriterium SEB'!$F$69,0,1)</f>
        <v>0</v>
      </c>
      <c r="O15" s="282">
        <f t="shared" si="1"/>
        <v>0</v>
      </c>
    </row>
    <row r="16" spans="2:15">
      <c r="B16" s="288">
        <v>12</v>
      </c>
      <c r="C16" s="280" cm="1">
        <f t="array" ref="C16">_xlfn.IFS(B16&gt;'Invulblad inkoper'!$F$16,'Invulblad inkoper'!$I$16,B16&gt;'Invulblad inkoper'!$F$15,'Invulblad inkoper'!$I$15,B16&gt;'Invulblad inkoper'!$F$14,'Invulblad inkoper'!$I$14)</f>
        <v>0</v>
      </c>
      <c r="D16" s="279">
        <f>IF((B16/100)&gt;'Resultaat gunningscriterium SEB'!$G$26,0,1)</f>
        <v>0</v>
      </c>
      <c r="E16" s="282">
        <f t="shared" si="0"/>
        <v>0</v>
      </c>
      <c r="G16" s="288">
        <v>12</v>
      </c>
      <c r="H16" s="280" cm="1">
        <f t="array" ref="H16">_xlfn.IFS(G16&gt;'Invulblad inkoper'!$F$23,'Invulblad inkoper'!$I$23,G16&gt;'Invulblad inkoper'!$F$22,'Invulblad inkoper'!$I$22,G16&gt;'Invulblad inkoper'!$F$21,'Invulblad inkoper'!$I$21)</f>
        <v>0</v>
      </c>
      <c r="I16" s="352">
        <f>IF((B16/100)&gt;'Resultaat gunningscriterium SEB'!$F$52,0,1)</f>
        <v>0</v>
      </c>
      <c r="J16" s="282">
        <f t="shared" si="2"/>
        <v>0</v>
      </c>
      <c r="K16" s="290"/>
      <c r="L16" s="288">
        <v>12</v>
      </c>
      <c r="M16" s="280" cm="1">
        <f t="array" ref="M16">_xlfn.IFS(L16&gt;'Invulblad inkoper'!$F$30,'Invulblad inkoper'!$I$30,L16&gt;'Invulblad inkoper'!$F$29,'Invulblad inkoper'!$I$29,L16&gt;'Invulblad inkoper'!$F$28,'Invulblad inkoper'!$I$28)</f>
        <v>0</v>
      </c>
      <c r="N16" s="352">
        <f>IF((B16/100)&gt;'Resultaat gunningscriterium SEB'!$F$69,0,1)</f>
        <v>0</v>
      </c>
      <c r="O16" s="282">
        <f t="shared" si="1"/>
        <v>0</v>
      </c>
    </row>
    <row r="17" spans="2:15">
      <c r="B17" s="288">
        <v>13</v>
      </c>
      <c r="C17" s="280" cm="1">
        <f t="array" ref="C17">_xlfn.IFS(B17&gt;'Invulblad inkoper'!$F$16,'Invulblad inkoper'!$I$16,B17&gt;'Invulblad inkoper'!$F$15,'Invulblad inkoper'!$I$15,B17&gt;'Invulblad inkoper'!$F$14,'Invulblad inkoper'!$I$14)</f>
        <v>0</v>
      </c>
      <c r="D17" s="279">
        <f>IF((B17/100)&gt;'Resultaat gunningscriterium SEB'!$G$26,0,1)</f>
        <v>0</v>
      </c>
      <c r="E17" s="282">
        <f t="shared" si="0"/>
        <v>0</v>
      </c>
      <c r="G17" s="288">
        <v>13</v>
      </c>
      <c r="H17" s="280" cm="1">
        <f t="array" ref="H17">_xlfn.IFS(G17&gt;'Invulblad inkoper'!$F$23,'Invulblad inkoper'!$I$23,G17&gt;'Invulblad inkoper'!$F$22,'Invulblad inkoper'!$I$22,G17&gt;'Invulblad inkoper'!$F$21,'Invulblad inkoper'!$I$21)</f>
        <v>0</v>
      </c>
      <c r="I17" s="352">
        <f>IF((B17/100)&gt;'Resultaat gunningscriterium SEB'!$F$52,0,1)</f>
        <v>0</v>
      </c>
      <c r="J17" s="282">
        <f t="shared" si="2"/>
        <v>0</v>
      </c>
      <c r="K17" s="290"/>
      <c r="L17" s="288">
        <v>13</v>
      </c>
      <c r="M17" s="280" cm="1">
        <f t="array" ref="M17">_xlfn.IFS(L17&gt;'Invulblad inkoper'!$F$30,'Invulblad inkoper'!$I$30,L17&gt;'Invulblad inkoper'!$F$29,'Invulblad inkoper'!$I$29,L17&gt;'Invulblad inkoper'!$F$28,'Invulblad inkoper'!$I$28)</f>
        <v>0</v>
      </c>
      <c r="N17" s="352">
        <f>IF((B17/100)&gt;'Resultaat gunningscriterium SEB'!$F$69,0,1)</f>
        <v>0</v>
      </c>
      <c r="O17" s="282">
        <f t="shared" si="1"/>
        <v>0</v>
      </c>
    </row>
    <row r="18" spans="2:15">
      <c r="B18" s="288">
        <v>14</v>
      </c>
      <c r="C18" s="280" cm="1">
        <f t="array" ref="C18">_xlfn.IFS(B18&gt;'Invulblad inkoper'!$F$16,'Invulblad inkoper'!$I$16,B18&gt;'Invulblad inkoper'!$F$15,'Invulblad inkoper'!$I$15,B18&gt;'Invulblad inkoper'!$F$14,'Invulblad inkoper'!$I$14)</f>
        <v>0</v>
      </c>
      <c r="D18" s="279">
        <f>IF((B18/100)&gt;'Resultaat gunningscriterium SEB'!$G$26,0,1)</f>
        <v>0</v>
      </c>
      <c r="E18" s="282">
        <f t="shared" si="0"/>
        <v>0</v>
      </c>
      <c r="G18" s="288">
        <v>14</v>
      </c>
      <c r="H18" s="280" cm="1">
        <f t="array" ref="H18">_xlfn.IFS(G18&gt;'Invulblad inkoper'!$F$23,'Invulblad inkoper'!$I$23,G18&gt;'Invulblad inkoper'!$F$22,'Invulblad inkoper'!$I$22,G18&gt;'Invulblad inkoper'!$F$21,'Invulblad inkoper'!$I$21)</f>
        <v>0</v>
      </c>
      <c r="I18" s="352">
        <f>IF((B18/100)&gt;'Resultaat gunningscriterium SEB'!$F$52,0,1)</f>
        <v>0</v>
      </c>
      <c r="J18" s="282">
        <f t="shared" si="2"/>
        <v>0</v>
      </c>
      <c r="K18" s="290"/>
      <c r="L18" s="288">
        <v>14</v>
      </c>
      <c r="M18" s="280" cm="1">
        <f t="array" ref="M18">_xlfn.IFS(L18&gt;'Invulblad inkoper'!$F$30,'Invulblad inkoper'!$I$30,L18&gt;'Invulblad inkoper'!$F$29,'Invulblad inkoper'!$I$29,L18&gt;'Invulblad inkoper'!$F$28,'Invulblad inkoper'!$I$28)</f>
        <v>0</v>
      </c>
      <c r="N18" s="352">
        <f>IF((B18/100)&gt;'Resultaat gunningscriterium SEB'!$F$69,0,1)</f>
        <v>0</v>
      </c>
      <c r="O18" s="282">
        <f t="shared" si="1"/>
        <v>0</v>
      </c>
    </row>
    <row r="19" spans="2:15">
      <c r="B19" s="288">
        <v>15</v>
      </c>
      <c r="C19" s="280" cm="1">
        <f t="array" ref="C19">_xlfn.IFS(B19&gt;'Invulblad inkoper'!$F$16,'Invulblad inkoper'!$I$16,B19&gt;'Invulblad inkoper'!$F$15,'Invulblad inkoper'!$I$15,B19&gt;'Invulblad inkoper'!$F$14,'Invulblad inkoper'!$I$14)</f>
        <v>0</v>
      </c>
      <c r="D19" s="279">
        <f>IF((B19/100)&gt;'Resultaat gunningscriterium SEB'!$G$26,0,1)</f>
        <v>0</v>
      </c>
      <c r="E19" s="282">
        <f t="shared" si="0"/>
        <v>0</v>
      </c>
      <c r="G19" s="288">
        <v>15</v>
      </c>
      <c r="H19" s="280" cm="1">
        <f t="array" ref="H19">_xlfn.IFS(G19&gt;'Invulblad inkoper'!$F$23,'Invulblad inkoper'!$I$23,G19&gt;'Invulblad inkoper'!$F$22,'Invulblad inkoper'!$I$22,G19&gt;'Invulblad inkoper'!$F$21,'Invulblad inkoper'!$I$21)</f>
        <v>0</v>
      </c>
      <c r="I19" s="352">
        <f>IF((B19/100)&gt;'Resultaat gunningscriterium SEB'!$F$52,0,1)</f>
        <v>0</v>
      </c>
      <c r="J19" s="282">
        <f t="shared" si="2"/>
        <v>0</v>
      </c>
      <c r="K19" s="290"/>
      <c r="L19" s="288">
        <v>15</v>
      </c>
      <c r="M19" s="280" cm="1">
        <f t="array" ref="M19">_xlfn.IFS(L19&gt;'Invulblad inkoper'!$F$30,'Invulblad inkoper'!$I$30,L19&gt;'Invulblad inkoper'!$F$29,'Invulblad inkoper'!$I$29,L19&gt;'Invulblad inkoper'!$F$28,'Invulblad inkoper'!$I$28)</f>
        <v>0</v>
      </c>
      <c r="N19" s="352">
        <f>IF((B19/100)&gt;'Resultaat gunningscriterium SEB'!$F$69,0,1)</f>
        <v>0</v>
      </c>
      <c r="O19" s="282">
        <f t="shared" si="1"/>
        <v>0</v>
      </c>
    </row>
    <row r="20" spans="2:15">
      <c r="B20" s="288">
        <v>16</v>
      </c>
      <c r="C20" s="280" cm="1">
        <f t="array" ref="C20">_xlfn.IFS(B20&gt;'Invulblad inkoper'!$F$16,'Invulblad inkoper'!$I$16,B20&gt;'Invulblad inkoper'!$F$15,'Invulblad inkoper'!$I$15,B20&gt;'Invulblad inkoper'!$F$14,'Invulblad inkoper'!$I$14)</f>
        <v>0</v>
      </c>
      <c r="D20" s="279">
        <f>IF((B20/100)&gt;'Resultaat gunningscriterium SEB'!$G$26,0,1)</f>
        <v>0</v>
      </c>
      <c r="E20" s="282">
        <f t="shared" si="0"/>
        <v>0</v>
      </c>
      <c r="G20" s="288">
        <v>16</v>
      </c>
      <c r="H20" s="280" cm="1">
        <f t="array" ref="H20">_xlfn.IFS(G20&gt;'Invulblad inkoper'!$F$23,'Invulblad inkoper'!$I$23,G20&gt;'Invulblad inkoper'!$F$22,'Invulblad inkoper'!$I$22,G20&gt;'Invulblad inkoper'!$F$21,'Invulblad inkoper'!$I$21)</f>
        <v>0</v>
      </c>
      <c r="I20" s="352">
        <f>IF((B20/100)&gt;'Resultaat gunningscriterium SEB'!$F$52,0,1)</f>
        <v>0</v>
      </c>
      <c r="J20" s="282">
        <f t="shared" si="2"/>
        <v>0</v>
      </c>
      <c r="K20" s="290"/>
      <c r="L20" s="288">
        <v>16</v>
      </c>
      <c r="M20" s="280" cm="1">
        <f t="array" ref="M20">_xlfn.IFS(L20&gt;'Invulblad inkoper'!$F$30,'Invulblad inkoper'!$I$30,L20&gt;'Invulblad inkoper'!$F$29,'Invulblad inkoper'!$I$29,L20&gt;'Invulblad inkoper'!$F$28,'Invulblad inkoper'!$I$28)</f>
        <v>0</v>
      </c>
      <c r="N20" s="352">
        <f>IF((B20/100)&gt;'Resultaat gunningscriterium SEB'!$F$69,0,1)</f>
        <v>0</v>
      </c>
      <c r="O20" s="282">
        <f t="shared" si="1"/>
        <v>0</v>
      </c>
    </row>
    <row r="21" spans="2:15">
      <c r="B21" s="288">
        <v>17</v>
      </c>
      <c r="C21" s="280" cm="1">
        <f t="array" ref="C21">_xlfn.IFS(B21&gt;'Invulblad inkoper'!$F$16,'Invulblad inkoper'!$I$16,B21&gt;'Invulblad inkoper'!$F$15,'Invulblad inkoper'!$I$15,B21&gt;'Invulblad inkoper'!$F$14,'Invulblad inkoper'!$I$14)</f>
        <v>0</v>
      </c>
      <c r="D21" s="279">
        <f>IF((B21/100)&gt;'Resultaat gunningscriterium SEB'!$G$26,0,1)</f>
        <v>0</v>
      </c>
      <c r="E21" s="282">
        <f t="shared" si="0"/>
        <v>0</v>
      </c>
      <c r="G21" s="288">
        <v>17</v>
      </c>
      <c r="H21" s="280" cm="1">
        <f t="array" ref="H21">_xlfn.IFS(G21&gt;'Invulblad inkoper'!$F$23,'Invulblad inkoper'!$I$23,G21&gt;'Invulblad inkoper'!$F$22,'Invulblad inkoper'!$I$22,G21&gt;'Invulblad inkoper'!$F$21,'Invulblad inkoper'!$I$21)</f>
        <v>0</v>
      </c>
      <c r="I21" s="352">
        <f>IF((B21/100)&gt;'Resultaat gunningscriterium SEB'!$F$52,0,1)</f>
        <v>0</v>
      </c>
      <c r="J21" s="282">
        <f t="shared" si="2"/>
        <v>0</v>
      </c>
      <c r="K21" s="290"/>
      <c r="L21" s="288">
        <v>17</v>
      </c>
      <c r="M21" s="280" cm="1">
        <f t="array" ref="M21">_xlfn.IFS(L21&gt;'Invulblad inkoper'!$F$30,'Invulblad inkoper'!$I$30,L21&gt;'Invulblad inkoper'!$F$29,'Invulblad inkoper'!$I$29,L21&gt;'Invulblad inkoper'!$F$28,'Invulblad inkoper'!$I$28)</f>
        <v>0</v>
      </c>
      <c r="N21" s="352">
        <f>IF((B21/100)&gt;'Resultaat gunningscriterium SEB'!$F$69,0,1)</f>
        <v>0</v>
      </c>
      <c r="O21" s="282">
        <f t="shared" si="1"/>
        <v>0</v>
      </c>
    </row>
    <row r="22" spans="2:15">
      <c r="B22" s="288">
        <v>18</v>
      </c>
      <c r="C22" s="280" cm="1">
        <f t="array" ref="C22">_xlfn.IFS(B22&gt;'Invulblad inkoper'!$F$16,'Invulblad inkoper'!$I$16,B22&gt;'Invulblad inkoper'!$F$15,'Invulblad inkoper'!$I$15,B22&gt;'Invulblad inkoper'!$F$14,'Invulblad inkoper'!$I$14)</f>
        <v>0</v>
      </c>
      <c r="D22" s="279">
        <f>IF((B22/100)&gt;'Resultaat gunningscriterium SEB'!$G$26,0,1)</f>
        <v>0</v>
      </c>
      <c r="E22" s="282">
        <f t="shared" si="0"/>
        <v>0</v>
      </c>
      <c r="G22" s="288">
        <v>18</v>
      </c>
      <c r="H22" s="280" cm="1">
        <f t="array" ref="H22">_xlfn.IFS(G22&gt;'Invulblad inkoper'!$F$23,'Invulblad inkoper'!$I$23,G22&gt;'Invulblad inkoper'!$F$22,'Invulblad inkoper'!$I$22,G22&gt;'Invulblad inkoper'!$F$21,'Invulblad inkoper'!$I$21)</f>
        <v>0</v>
      </c>
      <c r="I22" s="352">
        <f>IF((B22/100)&gt;'Resultaat gunningscriterium SEB'!$F$52,0,1)</f>
        <v>0</v>
      </c>
      <c r="J22" s="282">
        <f t="shared" si="2"/>
        <v>0</v>
      </c>
      <c r="K22" s="290"/>
      <c r="L22" s="288">
        <v>18</v>
      </c>
      <c r="M22" s="280" cm="1">
        <f t="array" ref="M22">_xlfn.IFS(L22&gt;'Invulblad inkoper'!$F$30,'Invulblad inkoper'!$I$30,L22&gt;'Invulblad inkoper'!$F$29,'Invulblad inkoper'!$I$29,L22&gt;'Invulblad inkoper'!$F$28,'Invulblad inkoper'!$I$28)</f>
        <v>0</v>
      </c>
      <c r="N22" s="352">
        <f>IF((B22/100)&gt;'Resultaat gunningscriterium SEB'!$F$69,0,1)</f>
        <v>0</v>
      </c>
      <c r="O22" s="282">
        <f t="shared" si="1"/>
        <v>0</v>
      </c>
    </row>
    <row r="23" spans="2:15">
      <c r="B23" s="288">
        <v>19</v>
      </c>
      <c r="C23" s="280" cm="1">
        <f t="array" ref="C23">_xlfn.IFS(B23&gt;'Invulblad inkoper'!$F$16,'Invulblad inkoper'!$I$16,B23&gt;'Invulblad inkoper'!$F$15,'Invulblad inkoper'!$I$15,B23&gt;'Invulblad inkoper'!$F$14,'Invulblad inkoper'!$I$14)</f>
        <v>0</v>
      </c>
      <c r="D23" s="279">
        <f>IF((B23/100)&gt;'Resultaat gunningscriterium SEB'!$G$26,0,1)</f>
        <v>0</v>
      </c>
      <c r="E23" s="282">
        <f t="shared" si="0"/>
        <v>0</v>
      </c>
      <c r="G23" s="288">
        <v>19</v>
      </c>
      <c r="H23" s="280" cm="1">
        <f t="array" ref="H23">_xlfn.IFS(G23&gt;'Invulblad inkoper'!$F$23,'Invulblad inkoper'!$I$23,G23&gt;'Invulblad inkoper'!$F$22,'Invulblad inkoper'!$I$22,G23&gt;'Invulblad inkoper'!$F$21,'Invulblad inkoper'!$I$21)</f>
        <v>0</v>
      </c>
      <c r="I23" s="352">
        <f>IF((B23/100)&gt;'Resultaat gunningscriterium SEB'!$F$52,0,1)</f>
        <v>0</v>
      </c>
      <c r="J23" s="282">
        <f t="shared" si="2"/>
        <v>0</v>
      </c>
      <c r="K23" s="290"/>
      <c r="L23" s="288">
        <v>19</v>
      </c>
      <c r="M23" s="280" cm="1">
        <f t="array" ref="M23">_xlfn.IFS(L23&gt;'Invulblad inkoper'!$F$30,'Invulblad inkoper'!$I$30,L23&gt;'Invulblad inkoper'!$F$29,'Invulblad inkoper'!$I$29,L23&gt;'Invulblad inkoper'!$F$28,'Invulblad inkoper'!$I$28)</f>
        <v>0</v>
      </c>
      <c r="N23" s="352">
        <f>IF((B23/100)&gt;'Resultaat gunningscriterium SEB'!$F$69,0,1)</f>
        <v>0</v>
      </c>
      <c r="O23" s="282">
        <f t="shared" si="1"/>
        <v>0</v>
      </c>
    </row>
    <row r="24" spans="2:15">
      <c r="B24" s="288">
        <v>20</v>
      </c>
      <c r="C24" s="280" cm="1">
        <f t="array" ref="C24">_xlfn.IFS(B24&gt;'Invulblad inkoper'!$F$16,'Invulblad inkoper'!$I$16,B24&gt;'Invulblad inkoper'!$F$15,'Invulblad inkoper'!$I$15,B24&gt;'Invulblad inkoper'!$F$14,'Invulblad inkoper'!$I$14)</f>
        <v>0</v>
      </c>
      <c r="D24" s="279">
        <f>IF((B24/100)&gt;'Resultaat gunningscriterium SEB'!$G$26,0,1)</f>
        <v>0</v>
      </c>
      <c r="E24" s="282">
        <f t="shared" si="0"/>
        <v>0</v>
      </c>
      <c r="G24" s="288">
        <v>20</v>
      </c>
      <c r="H24" s="280" cm="1">
        <f t="array" ref="H24">_xlfn.IFS(G24&gt;'Invulblad inkoper'!$F$23,'Invulblad inkoper'!$I$23,G24&gt;'Invulblad inkoper'!$F$22,'Invulblad inkoper'!$I$22,G24&gt;'Invulblad inkoper'!$F$21,'Invulblad inkoper'!$I$21)</f>
        <v>0</v>
      </c>
      <c r="I24" s="352">
        <f>IF((B24/100)&gt;'Resultaat gunningscriterium SEB'!$F$52,0,1)</f>
        <v>0</v>
      </c>
      <c r="J24" s="282">
        <f t="shared" si="2"/>
        <v>0</v>
      </c>
      <c r="K24" s="290"/>
      <c r="L24" s="288">
        <v>20</v>
      </c>
      <c r="M24" s="280" cm="1">
        <f t="array" ref="M24">_xlfn.IFS(L24&gt;'Invulblad inkoper'!$F$30,'Invulblad inkoper'!$I$30,L24&gt;'Invulblad inkoper'!$F$29,'Invulblad inkoper'!$I$29,L24&gt;'Invulblad inkoper'!$F$28,'Invulblad inkoper'!$I$28)</f>
        <v>0</v>
      </c>
      <c r="N24" s="352">
        <f>IF((B24/100)&gt;'Resultaat gunningscriterium SEB'!$F$69,0,1)</f>
        <v>0</v>
      </c>
      <c r="O24" s="282">
        <f t="shared" si="1"/>
        <v>0</v>
      </c>
    </row>
    <row r="25" spans="2:15">
      <c r="B25" s="288">
        <v>21</v>
      </c>
      <c r="C25" s="280" cm="1">
        <f t="array" ref="C25">_xlfn.IFS(B25&gt;'Invulblad inkoper'!$F$16,'Invulblad inkoper'!$I$16,B25&gt;'Invulblad inkoper'!$F$15,'Invulblad inkoper'!$I$15,B25&gt;'Invulblad inkoper'!$F$14,'Invulblad inkoper'!$I$14)</f>
        <v>3.3333333333333335</v>
      </c>
      <c r="D25" s="279">
        <f>IF((B25/100)&gt;'Resultaat gunningscriterium SEB'!$G$26,0,1)</f>
        <v>0</v>
      </c>
      <c r="E25" s="282">
        <f t="shared" si="0"/>
        <v>0</v>
      </c>
      <c r="G25" s="288">
        <v>21</v>
      </c>
      <c r="H25" s="280" cm="1">
        <f t="array" ref="H25">_xlfn.IFS(G25&gt;'Invulblad inkoper'!$F$23,'Invulblad inkoper'!$I$23,G25&gt;'Invulblad inkoper'!$F$22,'Invulblad inkoper'!$I$22,G25&gt;'Invulblad inkoper'!$F$21,'Invulblad inkoper'!$I$21)</f>
        <v>3.3333333333333335</v>
      </c>
      <c r="I25" s="352">
        <f>IF((B25/100)&gt;'Resultaat gunningscriterium SEB'!$F$52,0,1)</f>
        <v>0</v>
      </c>
      <c r="J25" s="282">
        <f t="shared" si="2"/>
        <v>0</v>
      </c>
      <c r="K25" s="290"/>
      <c r="L25" s="288">
        <v>21</v>
      </c>
      <c r="M25" s="280" cm="1">
        <f t="array" ref="M25">_xlfn.IFS(L25&gt;'Invulblad inkoper'!$F$30,'Invulblad inkoper'!$I$30,L25&gt;'Invulblad inkoper'!$F$29,'Invulblad inkoper'!$I$29,L25&gt;'Invulblad inkoper'!$F$28,'Invulblad inkoper'!$I$28)</f>
        <v>3.3333333333333335</v>
      </c>
      <c r="N25" s="352">
        <f>IF((B25/100)&gt;'Resultaat gunningscriterium SEB'!$F$69,0,1)</f>
        <v>0</v>
      </c>
      <c r="O25" s="282">
        <f t="shared" si="1"/>
        <v>0</v>
      </c>
    </row>
    <row r="26" spans="2:15">
      <c r="B26" s="288">
        <v>22</v>
      </c>
      <c r="C26" s="280" cm="1">
        <f t="array" ref="C26">_xlfn.IFS(B26&gt;'Invulblad inkoper'!$F$16,'Invulblad inkoper'!$I$16,B26&gt;'Invulblad inkoper'!$F$15,'Invulblad inkoper'!$I$15,B26&gt;'Invulblad inkoper'!$F$14,'Invulblad inkoper'!$I$14)</f>
        <v>3.3333333333333335</v>
      </c>
      <c r="D26" s="279">
        <f>IF((B26/100)&gt;'Resultaat gunningscriterium SEB'!$G$26,0,1)</f>
        <v>0</v>
      </c>
      <c r="E26" s="282">
        <f t="shared" si="0"/>
        <v>0</v>
      </c>
      <c r="G26" s="288">
        <v>22</v>
      </c>
      <c r="H26" s="280" cm="1">
        <f t="array" ref="H26">_xlfn.IFS(G26&gt;'Invulblad inkoper'!$F$23,'Invulblad inkoper'!$I$23,G26&gt;'Invulblad inkoper'!$F$22,'Invulblad inkoper'!$I$22,G26&gt;'Invulblad inkoper'!$F$21,'Invulblad inkoper'!$I$21)</f>
        <v>3.3333333333333335</v>
      </c>
      <c r="I26" s="352">
        <f>IF((B26/100)&gt;'Resultaat gunningscriterium SEB'!$F$52,0,1)</f>
        <v>0</v>
      </c>
      <c r="J26" s="282">
        <f t="shared" si="2"/>
        <v>0</v>
      </c>
      <c r="K26" s="290"/>
      <c r="L26" s="288">
        <v>22</v>
      </c>
      <c r="M26" s="280" cm="1">
        <f t="array" ref="M26">_xlfn.IFS(L26&gt;'Invulblad inkoper'!$F$30,'Invulblad inkoper'!$I$30,L26&gt;'Invulblad inkoper'!$F$29,'Invulblad inkoper'!$I$29,L26&gt;'Invulblad inkoper'!$F$28,'Invulblad inkoper'!$I$28)</f>
        <v>3.3333333333333335</v>
      </c>
      <c r="N26" s="352">
        <f>IF((B26/100)&gt;'Resultaat gunningscriterium SEB'!$F$69,0,1)</f>
        <v>0</v>
      </c>
      <c r="O26" s="282">
        <f t="shared" si="1"/>
        <v>0</v>
      </c>
    </row>
    <row r="27" spans="2:15">
      <c r="B27" s="288">
        <v>23</v>
      </c>
      <c r="C27" s="280" cm="1">
        <f t="array" ref="C27">_xlfn.IFS(B27&gt;'Invulblad inkoper'!$F$16,'Invulblad inkoper'!$I$16,B27&gt;'Invulblad inkoper'!$F$15,'Invulblad inkoper'!$I$15,B27&gt;'Invulblad inkoper'!$F$14,'Invulblad inkoper'!$I$14)</f>
        <v>3.3333333333333335</v>
      </c>
      <c r="D27" s="279">
        <f>IF((B27/100)&gt;'Resultaat gunningscriterium SEB'!$G$26,0,1)</f>
        <v>0</v>
      </c>
      <c r="E27" s="282">
        <f t="shared" si="0"/>
        <v>0</v>
      </c>
      <c r="G27" s="288">
        <v>23</v>
      </c>
      <c r="H27" s="280" cm="1">
        <f t="array" ref="H27">_xlfn.IFS(G27&gt;'Invulblad inkoper'!$F$23,'Invulblad inkoper'!$I$23,G27&gt;'Invulblad inkoper'!$F$22,'Invulblad inkoper'!$I$22,G27&gt;'Invulblad inkoper'!$F$21,'Invulblad inkoper'!$I$21)</f>
        <v>3.3333333333333335</v>
      </c>
      <c r="I27" s="352">
        <f>IF((B27/100)&gt;'Resultaat gunningscriterium SEB'!$F$52,0,1)</f>
        <v>0</v>
      </c>
      <c r="J27" s="282">
        <f t="shared" si="2"/>
        <v>0</v>
      </c>
      <c r="K27" s="290"/>
      <c r="L27" s="288">
        <v>23</v>
      </c>
      <c r="M27" s="280" cm="1">
        <f t="array" ref="M27">_xlfn.IFS(L27&gt;'Invulblad inkoper'!$F$30,'Invulblad inkoper'!$I$30,L27&gt;'Invulblad inkoper'!$F$29,'Invulblad inkoper'!$I$29,L27&gt;'Invulblad inkoper'!$F$28,'Invulblad inkoper'!$I$28)</f>
        <v>3.3333333333333335</v>
      </c>
      <c r="N27" s="352">
        <f>IF((B27/100)&gt;'Resultaat gunningscriterium SEB'!$F$69,0,1)</f>
        <v>0</v>
      </c>
      <c r="O27" s="282">
        <f t="shared" si="1"/>
        <v>0</v>
      </c>
    </row>
    <row r="28" spans="2:15">
      <c r="B28" s="288">
        <v>24</v>
      </c>
      <c r="C28" s="280" cm="1">
        <f t="array" ref="C28">_xlfn.IFS(B28&gt;'Invulblad inkoper'!$F$16,'Invulblad inkoper'!$I$16,B28&gt;'Invulblad inkoper'!$F$15,'Invulblad inkoper'!$I$15,B28&gt;'Invulblad inkoper'!$F$14,'Invulblad inkoper'!$I$14)</f>
        <v>3.3333333333333335</v>
      </c>
      <c r="D28" s="279">
        <f>IF((B28/100)&gt;'Resultaat gunningscriterium SEB'!$G$26,0,1)</f>
        <v>0</v>
      </c>
      <c r="E28" s="282">
        <f t="shared" si="0"/>
        <v>0</v>
      </c>
      <c r="G28" s="288">
        <v>24</v>
      </c>
      <c r="H28" s="280" cm="1">
        <f t="array" ref="H28">_xlfn.IFS(G28&gt;'Invulblad inkoper'!$F$23,'Invulblad inkoper'!$I$23,G28&gt;'Invulblad inkoper'!$F$22,'Invulblad inkoper'!$I$22,G28&gt;'Invulblad inkoper'!$F$21,'Invulblad inkoper'!$I$21)</f>
        <v>3.3333333333333335</v>
      </c>
      <c r="I28" s="352">
        <f>IF((B28/100)&gt;'Resultaat gunningscriterium SEB'!$F$52,0,1)</f>
        <v>0</v>
      </c>
      <c r="J28" s="282">
        <f t="shared" si="2"/>
        <v>0</v>
      </c>
      <c r="K28" s="290"/>
      <c r="L28" s="288">
        <v>24</v>
      </c>
      <c r="M28" s="280" cm="1">
        <f t="array" ref="M28">_xlfn.IFS(L28&gt;'Invulblad inkoper'!$F$30,'Invulblad inkoper'!$I$30,L28&gt;'Invulblad inkoper'!$F$29,'Invulblad inkoper'!$I$29,L28&gt;'Invulblad inkoper'!$F$28,'Invulblad inkoper'!$I$28)</f>
        <v>3.3333333333333335</v>
      </c>
      <c r="N28" s="352">
        <f>IF((B28/100)&gt;'Resultaat gunningscriterium SEB'!$F$69,0,1)</f>
        <v>0</v>
      </c>
      <c r="O28" s="282">
        <f t="shared" si="1"/>
        <v>0</v>
      </c>
    </row>
    <row r="29" spans="2:15">
      <c r="B29" s="288">
        <v>25</v>
      </c>
      <c r="C29" s="280" cm="1">
        <f t="array" ref="C29">_xlfn.IFS(B29&gt;'Invulblad inkoper'!$F$16,'Invulblad inkoper'!$I$16,B29&gt;'Invulblad inkoper'!$F$15,'Invulblad inkoper'!$I$15,B29&gt;'Invulblad inkoper'!$F$14,'Invulblad inkoper'!$I$14)</f>
        <v>3.3333333333333335</v>
      </c>
      <c r="D29" s="279">
        <f>IF((B29/100)&gt;'Resultaat gunningscriterium SEB'!$G$26,0,1)</f>
        <v>0</v>
      </c>
      <c r="E29" s="282">
        <f t="shared" si="0"/>
        <v>0</v>
      </c>
      <c r="G29" s="288">
        <v>25</v>
      </c>
      <c r="H29" s="280" cm="1">
        <f t="array" ref="H29">_xlfn.IFS(G29&gt;'Invulblad inkoper'!$F$23,'Invulblad inkoper'!$I$23,G29&gt;'Invulblad inkoper'!$F$22,'Invulblad inkoper'!$I$22,G29&gt;'Invulblad inkoper'!$F$21,'Invulblad inkoper'!$I$21)</f>
        <v>3.3333333333333335</v>
      </c>
      <c r="I29" s="352">
        <f>IF((B29/100)&gt;'Resultaat gunningscriterium SEB'!$F$52,0,1)</f>
        <v>0</v>
      </c>
      <c r="J29" s="282">
        <f t="shared" si="2"/>
        <v>0</v>
      </c>
      <c r="K29" s="290"/>
      <c r="L29" s="288">
        <v>25</v>
      </c>
      <c r="M29" s="280" cm="1">
        <f t="array" ref="M29">_xlfn.IFS(L29&gt;'Invulblad inkoper'!$F$30,'Invulblad inkoper'!$I$30,L29&gt;'Invulblad inkoper'!$F$29,'Invulblad inkoper'!$I$29,L29&gt;'Invulblad inkoper'!$F$28,'Invulblad inkoper'!$I$28)</f>
        <v>3.3333333333333335</v>
      </c>
      <c r="N29" s="352">
        <f>IF((B29/100)&gt;'Resultaat gunningscriterium SEB'!$F$69,0,1)</f>
        <v>0</v>
      </c>
      <c r="O29" s="282">
        <f t="shared" si="1"/>
        <v>0</v>
      </c>
    </row>
    <row r="30" spans="2:15">
      <c r="B30" s="288">
        <v>26</v>
      </c>
      <c r="C30" s="280" cm="1">
        <f t="array" ref="C30">_xlfn.IFS(B30&gt;'Invulblad inkoper'!$F$16,'Invulblad inkoper'!$I$16,B30&gt;'Invulblad inkoper'!$F$15,'Invulblad inkoper'!$I$15,B30&gt;'Invulblad inkoper'!$F$14,'Invulblad inkoper'!$I$14)</f>
        <v>3.3333333333333335</v>
      </c>
      <c r="D30" s="279">
        <f>IF((B30/100)&gt;'Resultaat gunningscriterium SEB'!$G$26,0,1)</f>
        <v>0</v>
      </c>
      <c r="E30" s="282">
        <f t="shared" si="0"/>
        <v>0</v>
      </c>
      <c r="G30" s="288">
        <v>26</v>
      </c>
      <c r="H30" s="280" cm="1">
        <f t="array" ref="H30">_xlfn.IFS(G30&gt;'Invulblad inkoper'!$F$23,'Invulblad inkoper'!$I$23,G30&gt;'Invulblad inkoper'!$F$22,'Invulblad inkoper'!$I$22,G30&gt;'Invulblad inkoper'!$F$21,'Invulblad inkoper'!$I$21)</f>
        <v>3.3333333333333335</v>
      </c>
      <c r="I30" s="352">
        <f>IF((B30/100)&gt;'Resultaat gunningscriterium SEB'!$F$52,0,1)</f>
        <v>0</v>
      </c>
      <c r="J30" s="282">
        <f t="shared" si="2"/>
        <v>0</v>
      </c>
      <c r="K30" s="290"/>
      <c r="L30" s="288">
        <v>26</v>
      </c>
      <c r="M30" s="280" cm="1">
        <f t="array" ref="M30">_xlfn.IFS(L30&gt;'Invulblad inkoper'!$F$30,'Invulblad inkoper'!$I$30,L30&gt;'Invulblad inkoper'!$F$29,'Invulblad inkoper'!$I$29,L30&gt;'Invulblad inkoper'!$F$28,'Invulblad inkoper'!$I$28)</f>
        <v>3.3333333333333335</v>
      </c>
      <c r="N30" s="352">
        <f>IF((B30/100)&gt;'Resultaat gunningscriterium SEB'!$F$69,0,1)</f>
        <v>0</v>
      </c>
      <c r="O30" s="282">
        <f t="shared" si="1"/>
        <v>0</v>
      </c>
    </row>
    <row r="31" spans="2:15">
      <c r="B31" s="288">
        <v>27</v>
      </c>
      <c r="C31" s="280" cm="1">
        <f t="array" ref="C31">_xlfn.IFS(B31&gt;'Invulblad inkoper'!$F$16,'Invulblad inkoper'!$I$16,B31&gt;'Invulblad inkoper'!$F$15,'Invulblad inkoper'!$I$15,B31&gt;'Invulblad inkoper'!$F$14,'Invulblad inkoper'!$I$14)</f>
        <v>3.3333333333333335</v>
      </c>
      <c r="D31" s="279">
        <f>IF((B31/100)&gt;'Resultaat gunningscriterium SEB'!$G$26,0,1)</f>
        <v>0</v>
      </c>
      <c r="E31" s="282">
        <f t="shared" si="0"/>
        <v>0</v>
      </c>
      <c r="G31" s="288">
        <v>27</v>
      </c>
      <c r="H31" s="280" cm="1">
        <f t="array" ref="H31">_xlfn.IFS(G31&gt;'Invulblad inkoper'!$F$23,'Invulblad inkoper'!$I$23,G31&gt;'Invulblad inkoper'!$F$22,'Invulblad inkoper'!$I$22,G31&gt;'Invulblad inkoper'!$F$21,'Invulblad inkoper'!$I$21)</f>
        <v>3.3333333333333335</v>
      </c>
      <c r="I31" s="352">
        <f>IF((B31/100)&gt;'Resultaat gunningscriterium SEB'!$F$52,0,1)</f>
        <v>0</v>
      </c>
      <c r="J31" s="282">
        <f t="shared" si="2"/>
        <v>0</v>
      </c>
      <c r="K31" s="290"/>
      <c r="L31" s="288">
        <v>27</v>
      </c>
      <c r="M31" s="280" cm="1">
        <f t="array" ref="M31">_xlfn.IFS(L31&gt;'Invulblad inkoper'!$F$30,'Invulblad inkoper'!$I$30,L31&gt;'Invulblad inkoper'!$F$29,'Invulblad inkoper'!$I$29,L31&gt;'Invulblad inkoper'!$F$28,'Invulblad inkoper'!$I$28)</f>
        <v>3.3333333333333335</v>
      </c>
      <c r="N31" s="352">
        <f>IF((B31/100)&gt;'Resultaat gunningscriterium SEB'!$F$69,0,1)</f>
        <v>0</v>
      </c>
      <c r="O31" s="282">
        <f t="shared" si="1"/>
        <v>0</v>
      </c>
    </row>
    <row r="32" spans="2:15">
      <c r="B32" s="288">
        <v>28</v>
      </c>
      <c r="C32" s="280" cm="1">
        <f t="array" ref="C32">_xlfn.IFS(B32&gt;'Invulblad inkoper'!$F$16,'Invulblad inkoper'!$I$16,B32&gt;'Invulblad inkoper'!$F$15,'Invulblad inkoper'!$I$15,B32&gt;'Invulblad inkoper'!$F$14,'Invulblad inkoper'!$I$14)</f>
        <v>3.3333333333333335</v>
      </c>
      <c r="D32" s="279">
        <f>IF((B32/100)&gt;'Resultaat gunningscriterium SEB'!$G$26,0,1)</f>
        <v>0</v>
      </c>
      <c r="E32" s="282">
        <f t="shared" si="0"/>
        <v>0</v>
      </c>
      <c r="G32" s="288">
        <v>28</v>
      </c>
      <c r="H32" s="280" cm="1">
        <f t="array" ref="H32">_xlfn.IFS(G32&gt;'Invulblad inkoper'!$F$23,'Invulblad inkoper'!$I$23,G32&gt;'Invulblad inkoper'!$F$22,'Invulblad inkoper'!$I$22,G32&gt;'Invulblad inkoper'!$F$21,'Invulblad inkoper'!$I$21)</f>
        <v>3.3333333333333335</v>
      </c>
      <c r="I32" s="352">
        <f>IF((B32/100)&gt;'Resultaat gunningscriterium SEB'!$F$52,0,1)</f>
        <v>0</v>
      </c>
      <c r="J32" s="282">
        <f t="shared" si="2"/>
        <v>0</v>
      </c>
      <c r="K32" s="290"/>
      <c r="L32" s="288">
        <v>28</v>
      </c>
      <c r="M32" s="280" cm="1">
        <f t="array" ref="M32">_xlfn.IFS(L32&gt;'Invulblad inkoper'!$F$30,'Invulblad inkoper'!$I$30,L32&gt;'Invulblad inkoper'!$F$29,'Invulblad inkoper'!$I$29,L32&gt;'Invulblad inkoper'!$F$28,'Invulblad inkoper'!$I$28)</f>
        <v>3.3333333333333335</v>
      </c>
      <c r="N32" s="352">
        <f>IF((B32/100)&gt;'Resultaat gunningscriterium SEB'!$F$69,0,1)</f>
        <v>0</v>
      </c>
      <c r="O32" s="282">
        <f t="shared" si="1"/>
        <v>0</v>
      </c>
    </row>
    <row r="33" spans="2:15">
      <c r="B33" s="288">
        <v>29</v>
      </c>
      <c r="C33" s="280" cm="1">
        <f t="array" ref="C33">_xlfn.IFS(B33&gt;'Invulblad inkoper'!$F$16,'Invulblad inkoper'!$I$16,B33&gt;'Invulblad inkoper'!$F$15,'Invulblad inkoper'!$I$15,B33&gt;'Invulblad inkoper'!$F$14,'Invulblad inkoper'!$I$14)</f>
        <v>3.3333333333333335</v>
      </c>
      <c r="D33" s="279">
        <f>IF((B33/100)&gt;'Resultaat gunningscriterium SEB'!$G$26,0,1)</f>
        <v>0</v>
      </c>
      <c r="E33" s="282">
        <f t="shared" si="0"/>
        <v>0</v>
      </c>
      <c r="G33" s="288">
        <v>29</v>
      </c>
      <c r="H33" s="280" cm="1">
        <f t="array" ref="H33">_xlfn.IFS(G33&gt;'Invulblad inkoper'!$F$23,'Invulblad inkoper'!$I$23,G33&gt;'Invulblad inkoper'!$F$22,'Invulblad inkoper'!$I$22,G33&gt;'Invulblad inkoper'!$F$21,'Invulblad inkoper'!$I$21)</f>
        <v>3.3333333333333335</v>
      </c>
      <c r="I33" s="352">
        <f>IF((B33/100)&gt;'Resultaat gunningscriterium SEB'!$F$52,0,1)</f>
        <v>0</v>
      </c>
      <c r="J33" s="282">
        <f t="shared" si="2"/>
        <v>0</v>
      </c>
      <c r="K33" s="290"/>
      <c r="L33" s="288">
        <v>29</v>
      </c>
      <c r="M33" s="280" cm="1">
        <f t="array" ref="M33">_xlfn.IFS(L33&gt;'Invulblad inkoper'!$F$30,'Invulblad inkoper'!$I$30,L33&gt;'Invulblad inkoper'!$F$29,'Invulblad inkoper'!$I$29,L33&gt;'Invulblad inkoper'!$F$28,'Invulblad inkoper'!$I$28)</f>
        <v>3.3333333333333335</v>
      </c>
      <c r="N33" s="352">
        <f>IF((B33/100)&gt;'Resultaat gunningscriterium SEB'!$F$69,0,1)</f>
        <v>0</v>
      </c>
      <c r="O33" s="282">
        <f t="shared" si="1"/>
        <v>0</v>
      </c>
    </row>
    <row r="34" spans="2:15">
      <c r="B34" s="288">
        <v>30</v>
      </c>
      <c r="C34" s="280" cm="1">
        <f t="array" ref="C34">_xlfn.IFS(B34&gt;'Invulblad inkoper'!$F$16,'Invulblad inkoper'!$I$16,B34&gt;'Invulblad inkoper'!$F$15,'Invulblad inkoper'!$I$15,B34&gt;'Invulblad inkoper'!$F$14,'Invulblad inkoper'!$I$14)</f>
        <v>3.3333333333333335</v>
      </c>
      <c r="D34" s="279">
        <f>IF((B34/100)&gt;'Resultaat gunningscriterium SEB'!$G$26,0,1)</f>
        <v>0</v>
      </c>
      <c r="E34" s="282">
        <f t="shared" si="0"/>
        <v>0</v>
      </c>
      <c r="G34" s="288">
        <v>30</v>
      </c>
      <c r="H34" s="280" cm="1">
        <f t="array" ref="H34">_xlfn.IFS(G34&gt;'Invulblad inkoper'!$F$23,'Invulblad inkoper'!$I$23,G34&gt;'Invulblad inkoper'!$F$22,'Invulblad inkoper'!$I$22,G34&gt;'Invulblad inkoper'!$F$21,'Invulblad inkoper'!$I$21)</f>
        <v>3.3333333333333335</v>
      </c>
      <c r="I34" s="352">
        <f>IF((B34/100)&gt;'Resultaat gunningscriterium SEB'!$F$52,0,1)</f>
        <v>0</v>
      </c>
      <c r="J34" s="282">
        <f t="shared" si="2"/>
        <v>0</v>
      </c>
      <c r="K34" s="290"/>
      <c r="L34" s="288">
        <v>30</v>
      </c>
      <c r="M34" s="280" cm="1">
        <f t="array" ref="M34">_xlfn.IFS(L34&gt;'Invulblad inkoper'!$F$30,'Invulblad inkoper'!$I$30,L34&gt;'Invulblad inkoper'!$F$29,'Invulblad inkoper'!$I$29,L34&gt;'Invulblad inkoper'!$F$28,'Invulblad inkoper'!$I$28)</f>
        <v>3.3333333333333335</v>
      </c>
      <c r="N34" s="352">
        <f>IF((B34/100)&gt;'Resultaat gunningscriterium SEB'!$F$69,0,1)</f>
        <v>0</v>
      </c>
      <c r="O34" s="282">
        <f t="shared" si="1"/>
        <v>0</v>
      </c>
    </row>
    <row r="35" spans="2:15">
      <c r="B35" s="288">
        <v>31</v>
      </c>
      <c r="C35" s="280" cm="1">
        <f t="array" ref="C35">_xlfn.IFS(B35&gt;'Invulblad inkoper'!$F$16,'Invulblad inkoper'!$I$16,B35&gt;'Invulblad inkoper'!$F$15,'Invulblad inkoper'!$I$15,B35&gt;'Invulblad inkoper'!$F$14,'Invulblad inkoper'!$I$14)</f>
        <v>3.3333333333333335</v>
      </c>
      <c r="D35" s="279">
        <f>IF((B35/100)&gt;'Resultaat gunningscriterium SEB'!$G$26,0,1)</f>
        <v>0</v>
      </c>
      <c r="E35" s="282">
        <f t="shared" si="0"/>
        <v>0</v>
      </c>
      <c r="G35" s="288">
        <v>31</v>
      </c>
      <c r="H35" s="280" cm="1">
        <f t="array" ref="H35">_xlfn.IFS(G35&gt;'Invulblad inkoper'!$F$23,'Invulblad inkoper'!$I$23,G35&gt;'Invulblad inkoper'!$F$22,'Invulblad inkoper'!$I$22,G35&gt;'Invulblad inkoper'!$F$21,'Invulblad inkoper'!$I$21)</f>
        <v>3.3333333333333335</v>
      </c>
      <c r="I35" s="352">
        <f>IF((B35/100)&gt;'Resultaat gunningscriterium SEB'!$F$52,0,1)</f>
        <v>0</v>
      </c>
      <c r="J35" s="282">
        <f t="shared" si="2"/>
        <v>0</v>
      </c>
      <c r="K35" s="290"/>
      <c r="L35" s="288">
        <v>31</v>
      </c>
      <c r="M35" s="280" cm="1">
        <f t="array" ref="M35">_xlfn.IFS(L35&gt;'Invulblad inkoper'!$F$30,'Invulblad inkoper'!$I$30,L35&gt;'Invulblad inkoper'!$F$29,'Invulblad inkoper'!$I$29,L35&gt;'Invulblad inkoper'!$F$28,'Invulblad inkoper'!$I$28)</f>
        <v>3.3333333333333335</v>
      </c>
      <c r="N35" s="352">
        <f>IF((B35/100)&gt;'Resultaat gunningscriterium SEB'!$F$69,0,1)</f>
        <v>0</v>
      </c>
      <c r="O35" s="282">
        <f t="shared" si="1"/>
        <v>0</v>
      </c>
    </row>
    <row r="36" spans="2:15">
      <c r="B36" s="288">
        <v>32</v>
      </c>
      <c r="C36" s="280" cm="1">
        <f t="array" ref="C36">_xlfn.IFS(B36&gt;'Invulblad inkoper'!$F$16,'Invulblad inkoper'!$I$16,B36&gt;'Invulblad inkoper'!$F$15,'Invulblad inkoper'!$I$15,B36&gt;'Invulblad inkoper'!$F$14,'Invulblad inkoper'!$I$14)</f>
        <v>3.3333333333333335</v>
      </c>
      <c r="D36" s="279">
        <f>IF((B36/100)&gt;'Resultaat gunningscriterium SEB'!$G$26,0,1)</f>
        <v>0</v>
      </c>
      <c r="E36" s="282">
        <f t="shared" si="0"/>
        <v>0</v>
      </c>
      <c r="G36" s="288">
        <v>32</v>
      </c>
      <c r="H36" s="280" cm="1">
        <f t="array" ref="H36">_xlfn.IFS(G36&gt;'Invulblad inkoper'!$F$23,'Invulblad inkoper'!$I$23,G36&gt;'Invulblad inkoper'!$F$22,'Invulblad inkoper'!$I$22,G36&gt;'Invulblad inkoper'!$F$21,'Invulblad inkoper'!$I$21)</f>
        <v>3.3333333333333335</v>
      </c>
      <c r="I36" s="352">
        <f>IF((B36/100)&gt;'Resultaat gunningscriterium SEB'!$F$52,0,1)</f>
        <v>0</v>
      </c>
      <c r="J36" s="282">
        <f t="shared" si="2"/>
        <v>0</v>
      </c>
      <c r="K36" s="290"/>
      <c r="L36" s="288">
        <v>32</v>
      </c>
      <c r="M36" s="280" cm="1">
        <f t="array" ref="M36">_xlfn.IFS(L36&gt;'Invulblad inkoper'!$F$30,'Invulblad inkoper'!$I$30,L36&gt;'Invulblad inkoper'!$F$29,'Invulblad inkoper'!$I$29,L36&gt;'Invulblad inkoper'!$F$28,'Invulblad inkoper'!$I$28)</f>
        <v>3.3333333333333335</v>
      </c>
      <c r="N36" s="352">
        <f>IF((B36/100)&gt;'Resultaat gunningscriterium SEB'!$F$69,0,1)</f>
        <v>0</v>
      </c>
      <c r="O36" s="282">
        <f t="shared" si="1"/>
        <v>0</v>
      </c>
    </row>
    <row r="37" spans="2:15">
      <c r="B37" s="288">
        <v>33</v>
      </c>
      <c r="C37" s="280" cm="1">
        <f t="array" ref="C37">_xlfn.IFS(B37&gt;'Invulblad inkoper'!$F$16,'Invulblad inkoper'!$I$16,B37&gt;'Invulblad inkoper'!$F$15,'Invulblad inkoper'!$I$15,B37&gt;'Invulblad inkoper'!$F$14,'Invulblad inkoper'!$I$14)</f>
        <v>3.3333333333333335</v>
      </c>
      <c r="D37" s="279">
        <f>IF((B37/100)&gt;'Resultaat gunningscriterium SEB'!$G$26,0,1)</f>
        <v>0</v>
      </c>
      <c r="E37" s="282">
        <f t="shared" si="0"/>
        <v>0</v>
      </c>
      <c r="G37" s="288">
        <v>33</v>
      </c>
      <c r="H37" s="280" cm="1">
        <f t="array" ref="H37">_xlfn.IFS(G37&gt;'Invulblad inkoper'!$F$23,'Invulblad inkoper'!$I$23,G37&gt;'Invulblad inkoper'!$F$22,'Invulblad inkoper'!$I$22,G37&gt;'Invulblad inkoper'!$F$21,'Invulblad inkoper'!$I$21)</f>
        <v>3.3333333333333335</v>
      </c>
      <c r="I37" s="352">
        <f>IF((B37/100)&gt;'Resultaat gunningscriterium SEB'!$F$52,0,1)</f>
        <v>0</v>
      </c>
      <c r="J37" s="282">
        <f t="shared" si="2"/>
        <v>0</v>
      </c>
      <c r="K37" s="290"/>
      <c r="L37" s="288">
        <v>33</v>
      </c>
      <c r="M37" s="280" cm="1">
        <f t="array" ref="M37">_xlfn.IFS(L37&gt;'Invulblad inkoper'!$F$30,'Invulblad inkoper'!$I$30,L37&gt;'Invulblad inkoper'!$F$29,'Invulblad inkoper'!$I$29,L37&gt;'Invulblad inkoper'!$F$28,'Invulblad inkoper'!$I$28)</f>
        <v>3.3333333333333335</v>
      </c>
      <c r="N37" s="352">
        <f>IF((B37/100)&gt;'Resultaat gunningscriterium SEB'!$F$69,0,1)</f>
        <v>0</v>
      </c>
      <c r="O37" s="282">
        <f t="shared" ref="O37:O68" si="3">C37*N37</f>
        <v>0</v>
      </c>
    </row>
    <row r="38" spans="2:15">
      <c r="B38" s="288">
        <v>34</v>
      </c>
      <c r="C38" s="280" cm="1">
        <f t="array" ref="C38">_xlfn.IFS(B38&gt;'Invulblad inkoper'!$F$16,'Invulblad inkoper'!$I$16,B38&gt;'Invulblad inkoper'!$F$15,'Invulblad inkoper'!$I$15,B38&gt;'Invulblad inkoper'!$F$14,'Invulblad inkoper'!$I$14)</f>
        <v>3.3333333333333335</v>
      </c>
      <c r="D38" s="279">
        <f>IF((B38/100)&gt;'Resultaat gunningscriterium SEB'!$G$26,0,1)</f>
        <v>0</v>
      </c>
      <c r="E38" s="282">
        <f t="shared" si="0"/>
        <v>0</v>
      </c>
      <c r="G38" s="288">
        <v>34</v>
      </c>
      <c r="H38" s="280" cm="1">
        <f t="array" ref="H38">_xlfn.IFS(G38&gt;'Invulblad inkoper'!$F$23,'Invulblad inkoper'!$I$23,G38&gt;'Invulblad inkoper'!$F$22,'Invulblad inkoper'!$I$22,G38&gt;'Invulblad inkoper'!$F$21,'Invulblad inkoper'!$I$21)</f>
        <v>3.3333333333333335</v>
      </c>
      <c r="I38" s="352">
        <f>IF((B38/100)&gt;'Resultaat gunningscriterium SEB'!$F$52,0,1)</f>
        <v>0</v>
      </c>
      <c r="J38" s="282">
        <f t="shared" si="2"/>
        <v>0</v>
      </c>
      <c r="K38" s="290"/>
      <c r="L38" s="288">
        <v>34</v>
      </c>
      <c r="M38" s="280" cm="1">
        <f t="array" ref="M38">_xlfn.IFS(L38&gt;'Invulblad inkoper'!$F$30,'Invulblad inkoper'!$I$30,L38&gt;'Invulblad inkoper'!$F$29,'Invulblad inkoper'!$I$29,L38&gt;'Invulblad inkoper'!$F$28,'Invulblad inkoper'!$I$28)</f>
        <v>3.3333333333333335</v>
      </c>
      <c r="N38" s="352">
        <f>IF((B38/100)&gt;'Resultaat gunningscriterium SEB'!$F$69,0,1)</f>
        <v>0</v>
      </c>
      <c r="O38" s="282">
        <f t="shared" si="3"/>
        <v>0</v>
      </c>
    </row>
    <row r="39" spans="2:15">
      <c r="B39" s="288">
        <v>35</v>
      </c>
      <c r="C39" s="280" cm="1">
        <f t="array" ref="C39">_xlfn.IFS(B39&gt;'Invulblad inkoper'!$F$16,'Invulblad inkoper'!$I$16,B39&gt;'Invulblad inkoper'!$F$15,'Invulblad inkoper'!$I$15,B39&gt;'Invulblad inkoper'!$F$14,'Invulblad inkoper'!$I$14)</f>
        <v>3.3333333333333335</v>
      </c>
      <c r="D39" s="279">
        <f>IF((B39/100)&gt;'Resultaat gunningscriterium SEB'!$G$26,0,1)</f>
        <v>0</v>
      </c>
      <c r="E39" s="282">
        <f t="shared" si="0"/>
        <v>0</v>
      </c>
      <c r="G39" s="288">
        <v>35</v>
      </c>
      <c r="H39" s="280" cm="1">
        <f t="array" ref="H39">_xlfn.IFS(G39&gt;'Invulblad inkoper'!$F$23,'Invulblad inkoper'!$I$23,G39&gt;'Invulblad inkoper'!$F$22,'Invulblad inkoper'!$I$22,G39&gt;'Invulblad inkoper'!$F$21,'Invulblad inkoper'!$I$21)</f>
        <v>3.3333333333333335</v>
      </c>
      <c r="I39" s="352">
        <f>IF((B39/100)&gt;'Resultaat gunningscriterium SEB'!$F$52,0,1)</f>
        <v>0</v>
      </c>
      <c r="J39" s="282">
        <f t="shared" si="2"/>
        <v>0</v>
      </c>
      <c r="K39" s="290"/>
      <c r="L39" s="288">
        <v>35</v>
      </c>
      <c r="M39" s="280" cm="1">
        <f t="array" ref="M39">_xlfn.IFS(L39&gt;'Invulblad inkoper'!$F$30,'Invulblad inkoper'!$I$30,L39&gt;'Invulblad inkoper'!$F$29,'Invulblad inkoper'!$I$29,L39&gt;'Invulblad inkoper'!$F$28,'Invulblad inkoper'!$I$28)</f>
        <v>3.3333333333333335</v>
      </c>
      <c r="N39" s="352">
        <f>IF((B39/100)&gt;'Resultaat gunningscriterium SEB'!$F$69,0,1)</f>
        <v>0</v>
      </c>
      <c r="O39" s="282">
        <f t="shared" si="3"/>
        <v>0</v>
      </c>
    </row>
    <row r="40" spans="2:15">
      <c r="B40" s="288">
        <v>36</v>
      </c>
      <c r="C40" s="280" cm="1">
        <f t="array" ref="C40">_xlfn.IFS(B40&gt;'Invulblad inkoper'!$F$16,'Invulblad inkoper'!$I$16,B40&gt;'Invulblad inkoper'!$F$15,'Invulblad inkoper'!$I$15,B40&gt;'Invulblad inkoper'!$F$14,'Invulblad inkoper'!$I$14)</f>
        <v>3.3333333333333335</v>
      </c>
      <c r="D40" s="279">
        <f>IF((B40/100)&gt;'Resultaat gunningscriterium SEB'!$G$26,0,1)</f>
        <v>0</v>
      </c>
      <c r="E40" s="282">
        <f t="shared" si="0"/>
        <v>0</v>
      </c>
      <c r="G40" s="288">
        <v>36</v>
      </c>
      <c r="H40" s="280" cm="1">
        <f t="array" ref="H40">_xlfn.IFS(G40&gt;'Invulblad inkoper'!$F$23,'Invulblad inkoper'!$I$23,G40&gt;'Invulblad inkoper'!$F$22,'Invulblad inkoper'!$I$22,G40&gt;'Invulblad inkoper'!$F$21,'Invulblad inkoper'!$I$21)</f>
        <v>3.3333333333333335</v>
      </c>
      <c r="I40" s="352">
        <f>IF((B40/100)&gt;'Resultaat gunningscriterium SEB'!$F$52,0,1)</f>
        <v>0</v>
      </c>
      <c r="J40" s="282">
        <f t="shared" si="2"/>
        <v>0</v>
      </c>
      <c r="K40" s="290"/>
      <c r="L40" s="288">
        <v>36</v>
      </c>
      <c r="M40" s="280" cm="1">
        <f t="array" ref="M40">_xlfn.IFS(L40&gt;'Invulblad inkoper'!$F$30,'Invulblad inkoper'!$I$30,L40&gt;'Invulblad inkoper'!$F$29,'Invulblad inkoper'!$I$29,L40&gt;'Invulblad inkoper'!$F$28,'Invulblad inkoper'!$I$28)</f>
        <v>3.3333333333333335</v>
      </c>
      <c r="N40" s="352">
        <f>IF((B40/100)&gt;'Resultaat gunningscriterium SEB'!$F$69,0,1)</f>
        <v>0</v>
      </c>
      <c r="O40" s="282">
        <f t="shared" si="3"/>
        <v>0</v>
      </c>
    </row>
    <row r="41" spans="2:15">
      <c r="B41" s="288">
        <v>37</v>
      </c>
      <c r="C41" s="280" cm="1">
        <f t="array" ref="C41">_xlfn.IFS(B41&gt;'Invulblad inkoper'!$F$16,'Invulblad inkoper'!$I$16,B41&gt;'Invulblad inkoper'!$F$15,'Invulblad inkoper'!$I$15,B41&gt;'Invulblad inkoper'!$F$14,'Invulblad inkoper'!$I$14)</f>
        <v>3.3333333333333335</v>
      </c>
      <c r="D41" s="279">
        <f>IF((B41/100)&gt;'Resultaat gunningscriterium SEB'!$G$26,0,1)</f>
        <v>0</v>
      </c>
      <c r="E41" s="282">
        <f t="shared" si="0"/>
        <v>0</v>
      </c>
      <c r="G41" s="288">
        <v>37</v>
      </c>
      <c r="H41" s="280" cm="1">
        <f t="array" ref="H41">_xlfn.IFS(G41&gt;'Invulblad inkoper'!$F$23,'Invulblad inkoper'!$I$23,G41&gt;'Invulblad inkoper'!$F$22,'Invulblad inkoper'!$I$22,G41&gt;'Invulblad inkoper'!$F$21,'Invulblad inkoper'!$I$21)</f>
        <v>3.3333333333333335</v>
      </c>
      <c r="I41" s="352">
        <f>IF((B41/100)&gt;'Resultaat gunningscriterium SEB'!$F$52,0,1)</f>
        <v>0</v>
      </c>
      <c r="J41" s="282">
        <f t="shared" si="2"/>
        <v>0</v>
      </c>
      <c r="K41" s="290"/>
      <c r="L41" s="288">
        <v>37</v>
      </c>
      <c r="M41" s="280" cm="1">
        <f t="array" ref="M41">_xlfn.IFS(L41&gt;'Invulblad inkoper'!$F$30,'Invulblad inkoper'!$I$30,L41&gt;'Invulblad inkoper'!$F$29,'Invulblad inkoper'!$I$29,L41&gt;'Invulblad inkoper'!$F$28,'Invulblad inkoper'!$I$28)</f>
        <v>3.3333333333333335</v>
      </c>
      <c r="N41" s="352">
        <f>IF((B41/100)&gt;'Resultaat gunningscriterium SEB'!$F$69,0,1)</f>
        <v>0</v>
      </c>
      <c r="O41" s="282">
        <f t="shared" si="3"/>
        <v>0</v>
      </c>
    </row>
    <row r="42" spans="2:15">
      <c r="B42" s="288">
        <v>38</v>
      </c>
      <c r="C42" s="280" cm="1">
        <f t="array" ref="C42">_xlfn.IFS(B42&gt;'Invulblad inkoper'!$F$16,'Invulblad inkoper'!$I$16,B42&gt;'Invulblad inkoper'!$F$15,'Invulblad inkoper'!$I$15,B42&gt;'Invulblad inkoper'!$F$14,'Invulblad inkoper'!$I$14)</f>
        <v>3.3333333333333335</v>
      </c>
      <c r="D42" s="279">
        <f>IF((B42/100)&gt;'Resultaat gunningscriterium SEB'!$G$26,0,1)</f>
        <v>0</v>
      </c>
      <c r="E42" s="282">
        <f t="shared" si="0"/>
        <v>0</v>
      </c>
      <c r="G42" s="288">
        <v>38</v>
      </c>
      <c r="H42" s="280" cm="1">
        <f t="array" ref="H42">_xlfn.IFS(G42&gt;'Invulblad inkoper'!$F$23,'Invulblad inkoper'!$I$23,G42&gt;'Invulblad inkoper'!$F$22,'Invulblad inkoper'!$I$22,G42&gt;'Invulblad inkoper'!$F$21,'Invulblad inkoper'!$I$21)</f>
        <v>3.3333333333333335</v>
      </c>
      <c r="I42" s="352">
        <f>IF((B42/100)&gt;'Resultaat gunningscriterium SEB'!$F$52,0,1)</f>
        <v>0</v>
      </c>
      <c r="J42" s="282">
        <f t="shared" si="2"/>
        <v>0</v>
      </c>
      <c r="K42" s="290"/>
      <c r="L42" s="288">
        <v>38</v>
      </c>
      <c r="M42" s="280" cm="1">
        <f t="array" ref="M42">_xlfn.IFS(L42&gt;'Invulblad inkoper'!$F$30,'Invulblad inkoper'!$I$30,L42&gt;'Invulblad inkoper'!$F$29,'Invulblad inkoper'!$I$29,L42&gt;'Invulblad inkoper'!$F$28,'Invulblad inkoper'!$I$28)</f>
        <v>3.3333333333333335</v>
      </c>
      <c r="N42" s="352">
        <f>IF((B42/100)&gt;'Resultaat gunningscriterium SEB'!$F$69,0,1)</f>
        <v>0</v>
      </c>
      <c r="O42" s="282">
        <f t="shared" si="3"/>
        <v>0</v>
      </c>
    </row>
    <row r="43" spans="2:15">
      <c r="B43" s="288">
        <v>39</v>
      </c>
      <c r="C43" s="280" cm="1">
        <f t="array" ref="C43">_xlfn.IFS(B43&gt;'Invulblad inkoper'!$F$16,'Invulblad inkoper'!$I$16,B43&gt;'Invulblad inkoper'!$F$15,'Invulblad inkoper'!$I$15,B43&gt;'Invulblad inkoper'!$F$14,'Invulblad inkoper'!$I$14)</f>
        <v>3.3333333333333335</v>
      </c>
      <c r="D43" s="279">
        <f>IF((B43/100)&gt;'Resultaat gunningscriterium SEB'!$G$26,0,1)</f>
        <v>0</v>
      </c>
      <c r="E43" s="282">
        <f t="shared" si="0"/>
        <v>0</v>
      </c>
      <c r="G43" s="288">
        <v>39</v>
      </c>
      <c r="H43" s="280" cm="1">
        <f t="array" ref="H43">_xlfn.IFS(G43&gt;'Invulblad inkoper'!$F$23,'Invulblad inkoper'!$I$23,G43&gt;'Invulblad inkoper'!$F$22,'Invulblad inkoper'!$I$22,G43&gt;'Invulblad inkoper'!$F$21,'Invulblad inkoper'!$I$21)</f>
        <v>3.3333333333333335</v>
      </c>
      <c r="I43" s="352">
        <f>IF((B43/100)&gt;'Resultaat gunningscriterium SEB'!$F$52,0,1)</f>
        <v>0</v>
      </c>
      <c r="J43" s="282">
        <f t="shared" si="2"/>
        <v>0</v>
      </c>
      <c r="K43" s="290"/>
      <c r="L43" s="288">
        <v>39</v>
      </c>
      <c r="M43" s="280" cm="1">
        <f t="array" ref="M43">_xlfn.IFS(L43&gt;'Invulblad inkoper'!$F$30,'Invulblad inkoper'!$I$30,L43&gt;'Invulblad inkoper'!$F$29,'Invulblad inkoper'!$I$29,L43&gt;'Invulblad inkoper'!$F$28,'Invulblad inkoper'!$I$28)</f>
        <v>3.3333333333333335</v>
      </c>
      <c r="N43" s="352">
        <f>IF((B43/100)&gt;'Resultaat gunningscriterium SEB'!$F$69,0,1)</f>
        <v>0</v>
      </c>
      <c r="O43" s="282">
        <f t="shared" si="3"/>
        <v>0</v>
      </c>
    </row>
    <row r="44" spans="2:15">
      <c r="B44" s="288">
        <v>40</v>
      </c>
      <c r="C44" s="280" cm="1">
        <f t="array" ref="C44">_xlfn.IFS(B44&gt;'Invulblad inkoper'!$F$16,'Invulblad inkoper'!$I$16,B44&gt;'Invulblad inkoper'!$F$15,'Invulblad inkoper'!$I$15,B44&gt;'Invulblad inkoper'!$F$14,'Invulblad inkoper'!$I$14)</f>
        <v>3.3333333333333335</v>
      </c>
      <c r="D44" s="279">
        <f>IF((B44/100)&gt;'Resultaat gunningscriterium SEB'!$G$26,0,1)</f>
        <v>0</v>
      </c>
      <c r="E44" s="282">
        <f t="shared" si="0"/>
        <v>0</v>
      </c>
      <c r="G44" s="288">
        <v>40</v>
      </c>
      <c r="H44" s="280" cm="1">
        <f t="array" ref="H44">_xlfn.IFS(G44&gt;'Invulblad inkoper'!$F$23,'Invulblad inkoper'!$I$23,G44&gt;'Invulblad inkoper'!$F$22,'Invulblad inkoper'!$I$22,G44&gt;'Invulblad inkoper'!$F$21,'Invulblad inkoper'!$I$21)</f>
        <v>3.3333333333333335</v>
      </c>
      <c r="I44" s="352">
        <f>IF((B44/100)&gt;'Resultaat gunningscriterium SEB'!$F$52,0,1)</f>
        <v>0</v>
      </c>
      <c r="J44" s="282">
        <f t="shared" si="2"/>
        <v>0</v>
      </c>
      <c r="K44" s="290"/>
      <c r="L44" s="288">
        <v>40</v>
      </c>
      <c r="M44" s="280" cm="1">
        <f t="array" ref="M44">_xlfn.IFS(L44&gt;'Invulblad inkoper'!$F$30,'Invulblad inkoper'!$I$30,L44&gt;'Invulblad inkoper'!$F$29,'Invulblad inkoper'!$I$29,L44&gt;'Invulblad inkoper'!$F$28,'Invulblad inkoper'!$I$28)</f>
        <v>3.3333333333333335</v>
      </c>
      <c r="N44" s="352">
        <f>IF((B44/100)&gt;'Resultaat gunningscriterium SEB'!$F$69,0,1)</f>
        <v>0</v>
      </c>
      <c r="O44" s="282">
        <f t="shared" si="3"/>
        <v>0</v>
      </c>
    </row>
    <row r="45" spans="2:15">
      <c r="B45" s="288">
        <v>41</v>
      </c>
      <c r="C45" s="280" cm="1">
        <f t="array" ref="C45">_xlfn.IFS(B45&gt;'Invulblad inkoper'!$F$16,'Invulblad inkoper'!$I$16,B45&gt;'Invulblad inkoper'!$F$15,'Invulblad inkoper'!$I$15,B45&gt;'Invulblad inkoper'!$F$14,'Invulblad inkoper'!$I$14)</f>
        <v>3.3333333333333335</v>
      </c>
      <c r="D45" s="279">
        <f>IF((B45/100)&gt;'Resultaat gunningscriterium SEB'!$G$26,0,1)</f>
        <v>0</v>
      </c>
      <c r="E45" s="282">
        <f t="shared" si="0"/>
        <v>0</v>
      </c>
      <c r="G45" s="288">
        <v>41</v>
      </c>
      <c r="H45" s="280" cm="1">
        <f t="array" ref="H45">_xlfn.IFS(G45&gt;'Invulblad inkoper'!$F$23,'Invulblad inkoper'!$I$23,G45&gt;'Invulblad inkoper'!$F$22,'Invulblad inkoper'!$I$22,G45&gt;'Invulblad inkoper'!$F$21,'Invulblad inkoper'!$I$21)</f>
        <v>3.3333333333333335</v>
      </c>
      <c r="I45" s="352">
        <f>IF((B45/100)&gt;'Resultaat gunningscriterium SEB'!$F$52,0,1)</f>
        <v>0</v>
      </c>
      <c r="J45" s="282">
        <f t="shared" si="2"/>
        <v>0</v>
      </c>
      <c r="K45" s="290"/>
      <c r="L45" s="288">
        <v>41</v>
      </c>
      <c r="M45" s="280" cm="1">
        <f t="array" ref="M45">_xlfn.IFS(L45&gt;'Invulblad inkoper'!$F$30,'Invulblad inkoper'!$I$30,L45&gt;'Invulblad inkoper'!$F$29,'Invulblad inkoper'!$I$29,L45&gt;'Invulblad inkoper'!$F$28,'Invulblad inkoper'!$I$28)</f>
        <v>3.3333333333333335</v>
      </c>
      <c r="N45" s="352">
        <f>IF((B45/100)&gt;'Resultaat gunningscriterium SEB'!$F$69,0,1)</f>
        <v>0</v>
      </c>
      <c r="O45" s="282">
        <f t="shared" si="3"/>
        <v>0</v>
      </c>
    </row>
    <row r="46" spans="2:15">
      <c r="B46" s="288">
        <v>42</v>
      </c>
      <c r="C46" s="280" cm="1">
        <f t="array" ref="C46">_xlfn.IFS(B46&gt;'Invulblad inkoper'!$F$16,'Invulblad inkoper'!$I$16,B46&gt;'Invulblad inkoper'!$F$15,'Invulblad inkoper'!$I$15,B46&gt;'Invulblad inkoper'!$F$14,'Invulblad inkoper'!$I$14)</f>
        <v>3.3333333333333335</v>
      </c>
      <c r="D46" s="279">
        <f>IF((B46/100)&gt;'Resultaat gunningscriterium SEB'!$G$26,0,1)</f>
        <v>0</v>
      </c>
      <c r="E46" s="282">
        <f t="shared" si="0"/>
        <v>0</v>
      </c>
      <c r="G46" s="288">
        <v>42</v>
      </c>
      <c r="H46" s="280" cm="1">
        <f t="array" ref="H46">_xlfn.IFS(G46&gt;'Invulblad inkoper'!$F$23,'Invulblad inkoper'!$I$23,G46&gt;'Invulblad inkoper'!$F$22,'Invulblad inkoper'!$I$22,G46&gt;'Invulblad inkoper'!$F$21,'Invulblad inkoper'!$I$21)</f>
        <v>3.3333333333333335</v>
      </c>
      <c r="I46" s="352">
        <f>IF((B46/100)&gt;'Resultaat gunningscriterium SEB'!$F$52,0,1)</f>
        <v>0</v>
      </c>
      <c r="J46" s="282">
        <f t="shared" si="2"/>
        <v>0</v>
      </c>
      <c r="K46" s="290"/>
      <c r="L46" s="288">
        <v>42</v>
      </c>
      <c r="M46" s="280" cm="1">
        <f t="array" ref="M46">_xlfn.IFS(L46&gt;'Invulblad inkoper'!$F$30,'Invulblad inkoper'!$I$30,L46&gt;'Invulblad inkoper'!$F$29,'Invulblad inkoper'!$I$29,L46&gt;'Invulblad inkoper'!$F$28,'Invulblad inkoper'!$I$28)</f>
        <v>3.3333333333333335</v>
      </c>
      <c r="N46" s="352">
        <f>IF((B46/100)&gt;'Resultaat gunningscriterium SEB'!$F$69,0,1)</f>
        <v>0</v>
      </c>
      <c r="O46" s="282">
        <f t="shared" si="3"/>
        <v>0</v>
      </c>
    </row>
    <row r="47" spans="2:15">
      <c r="B47" s="288">
        <v>43</v>
      </c>
      <c r="C47" s="280" cm="1">
        <f t="array" ref="C47">_xlfn.IFS(B47&gt;'Invulblad inkoper'!$F$16,'Invulblad inkoper'!$I$16,B47&gt;'Invulblad inkoper'!$F$15,'Invulblad inkoper'!$I$15,B47&gt;'Invulblad inkoper'!$F$14,'Invulblad inkoper'!$I$14)</f>
        <v>3.3333333333333335</v>
      </c>
      <c r="D47" s="279">
        <f>IF((B47/100)&gt;'Resultaat gunningscriterium SEB'!$G$26,0,1)</f>
        <v>0</v>
      </c>
      <c r="E47" s="282">
        <f t="shared" si="0"/>
        <v>0</v>
      </c>
      <c r="G47" s="288">
        <v>43</v>
      </c>
      <c r="H47" s="280" cm="1">
        <f t="array" ref="H47">_xlfn.IFS(G47&gt;'Invulblad inkoper'!$F$23,'Invulblad inkoper'!$I$23,G47&gt;'Invulblad inkoper'!$F$22,'Invulblad inkoper'!$I$22,G47&gt;'Invulblad inkoper'!$F$21,'Invulblad inkoper'!$I$21)</f>
        <v>3.3333333333333335</v>
      </c>
      <c r="I47" s="352">
        <f>IF((B47/100)&gt;'Resultaat gunningscriterium SEB'!$F$52,0,1)</f>
        <v>0</v>
      </c>
      <c r="J47" s="282">
        <f t="shared" si="2"/>
        <v>0</v>
      </c>
      <c r="K47" s="290"/>
      <c r="L47" s="288">
        <v>43</v>
      </c>
      <c r="M47" s="280" cm="1">
        <f t="array" ref="M47">_xlfn.IFS(L47&gt;'Invulblad inkoper'!$F$30,'Invulblad inkoper'!$I$30,L47&gt;'Invulblad inkoper'!$F$29,'Invulblad inkoper'!$I$29,L47&gt;'Invulblad inkoper'!$F$28,'Invulblad inkoper'!$I$28)</f>
        <v>3.3333333333333335</v>
      </c>
      <c r="N47" s="352">
        <f>IF((B47/100)&gt;'Resultaat gunningscriterium SEB'!$F$69,0,1)</f>
        <v>0</v>
      </c>
      <c r="O47" s="282">
        <f t="shared" si="3"/>
        <v>0</v>
      </c>
    </row>
    <row r="48" spans="2:15">
      <c r="B48" s="288">
        <v>44</v>
      </c>
      <c r="C48" s="280" cm="1">
        <f t="array" ref="C48">_xlfn.IFS(B48&gt;'Invulblad inkoper'!$F$16,'Invulblad inkoper'!$I$16,B48&gt;'Invulblad inkoper'!$F$15,'Invulblad inkoper'!$I$15,B48&gt;'Invulblad inkoper'!$F$14,'Invulblad inkoper'!$I$14)</f>
        <v>3.3333333333333335</v>
      </c>
      <c r="D48" s="279">
        <f>IF((B48/100)&gt;'Resultaat gunningscriterium SEB'!$G$26,0,1)</f>
        <v>0</v>
      </c>
      <c r="E48" s="282">
        <f t="shared" si="0"/>
        <v>0</v>
      </c>
      <c r="G48" s="288">
        <v>44</v>
      </c>
      <c r="H48" s="280" cm="1">
        <f t="array" ref="H48">_xlfn.IFS(G48&gt;'Invulblad inkoper'!$F$23,'Invulblad inkoper'!$I$23,G48&gt;'Invulblad inkoper'!$F$22,'Invulblad inkoper'!$I$22,G48&gt;'Invulblad inkoper'!$F$21,'Invulblad inkoper'!$I$21)</f>
        <v>3.3333333333333335</v>
      </c>
      <c r="I48" s="352">
        <f>IF((B48/100)&gt;'Resultaat gunningscriterium SEB'!$F$52,0,1)</f>
        <v>0</v>
      </c>
      <c r="J48" s="282">
        <f t="shared" si="2"/>
        <v>0</v>
      </c>
      <c r="K48" s="290"/>
      <c r="L48" s="288">
        <v>44</v>
      </c>
      <c r="M48" s="280" cm="1">
        <f t="array" ref="M48">_xlfn.IFS(L48&gt;'Invulblad inkoper'!$F$30,'Invulblad inkoper'!$I$30,L48&gt;'Invulblad inkoper'!$F$29,'Invulblad inkoper'!$I$29,L48&gt;'Invulblad inkoper'!$F$28,'Invulblad inkoper'!$I$28)</f>
        <v>3.3333333333333335</v>
      </c>
      <c r="N48" s="352">
        <f>IF((B48/100)&gt;'Resultaat gunningscriterium SEB'!$F$69,0,1)</f>
        <v>0</v>
      </c>
      <c r="O48" s="282">
        <f t="shared" si="3"/>
        <v>0</v>
      </c>
    </row>
    <row r="49" spans="2:15">
      <c r="B49" s="288">
        <v>45</v>
      </c>
      <c r="C49" s="280" cm="1">
        <f t="array" ref="C49">_xlfn.IFS(B49&gt;'Invulblad inkoper'!$F$16,'Invulblad inkoper'!$I$16,B49&gt;'Invulblad inkoper'!$F$15,'Invulblad inkoper'!$I$15,B49&gt;'Invulblad inkoper'!$F$14,'Invulblad inkoper'!$I$14)</f>
        <v>3.3333333333333335</v>
      </c>
      <c r="D49" s="279">
        <f>IF((B49/100)&gt;'Resultaat gunningscriterium SEB'!$G$26,0,1)</f>
        <v>0</v>
      </c>
      <c r="E49" s="282">
        <f t="shared" si="0"/>
        <v>0</v>
      </c>
      <c r="G49" s="288">
        <v>45</v>
      </c>
      <c r="H49" s="280" cm="1">
        <f t="array" ref="H49">_xlfn.IFS(G49&gt;'Invulblad inkoper'!$F$23,'Invulblad inkoper'!$I$23,G49&gt;'Invulblad inkoper'!$F$22,'Invulblad inkoper'!$I$22,G49&gt;'Invulblad inkoper'!$F$21,'Invulblad inkoper'!$I$21)</f>
        <v>3.3333333333333335</v>
      </c>
      <c r="I49" s="352">
        <f>IF((B49/100)&gt;'Resultaat gunningscriterium SEB'!$F$52,0,1)</f>
        <v>0</v>
      </c>
      <c r="J49" s="282">
        <f t="shared" si="2"/>
        <v>0</v>
      </c>
      <c r="K49" s="290"/>
      <c r="L49" s="288">
        <v>45</v>
      </c>
      <c r="M49" s="280" cm="1">
        <f t="array" ref="M49">_xlfn.IFS(L49&gt;'Invulblad inkoper'!$F$30,'Invulblad inkoper'!$I$30,L49&gt;'Invulblad inkoper'!$F$29,'Invulblad inkoper'!$I$29,L49&gt;'Invulblad inkoper'!$F$28,'Invulblad inkoper'!$I$28)</f>
        <v>3.3333333333333335</v>
      </c>
      <c r="N49" s="352">
        <f>IF((B49/100)&gt;'Resultaat gunningscriterium SEB'!$F$69,0,1)</f>
        <v>0</v>
      </c>
      <c r="O49" s="282">
        <f t="shared" si="3"/>
        <v>0</v>
      </c>
    </row>
    <row r="50" spans="2:15">
      <c r="B50" s="288">
        <v>46</v>
      </c>
      <c r="C50" s="280" cm="1">
        <f t="array" ref="C50">_xlfn.IFS(B50&gt;'Invulblad inkoper'!$F$16,'Invulblad inkoper'!$I$16,B50&gt;'Invulblad inkoper'!$F$15,'Invulblad inkoper'!$I$15,B50&gt;'Invulblad inkoper'!$F$14,'Invulblad inkoper'!$I$14)</f>
        <v>3.3333333333333335</v>
      </c>
      <c r="D50" s="279">
        <f>IF((B50/100)&gt;'Resultaat gunningscriterium SEB'!$G$26,0,1)</f>
        <v>0</v>
      </c>
      <c r="E50" s="282">
        <f t="shared" si="0"/>
        <v>0</v>
      </c>
      <c r="G50" s="288">
        <v>46</v>
      </c>
      <c r="H50" s="280" cm="1">
        <f t="array" ref="H50">_xlfn.IFS(G50&gt;'Invulblad inkoper'!$F$23,'Invulblad inkoper'!$I$23,G50&gt;'Invulblad inkoper'!$F$22,'Invulblad inkoper'!$I$22,G50&gt;'Invulblad inkoper'!$F$21,'Invulblad inkoper'!$I$21)</f>
        <v>3.3333333333333335</v>
      </c>
      <c r="I50" s="352">
        <f>IF((B50/100)&gt;'Resultaat gunningscriterium SEB'!$F$52,0,1)</f>
        <v>0</v>
      </c>
      <c r="J50" s="282">
        <f t="shared" si="2"/>
        <v>0</v>
      </c>
      <c r="K50" s="290"/>
      <c r="L50" s="288">
        <v>46</v>
      </c>
      <c r="M50" s="280" cm="1">
        <f t="array" ref="M50">_xlfn.IFS(L50&gt;'Invulblad inkoper'!$F$30,'Invulblad inkoper'!$I$30,L50&gt;'Invulblad inkoper'!$F$29,'Invulblad inkoper'!$I$29,L50&gt;'Invulblad inkoper'!$F$28,'Invulblad inkoper'!$I$28)</f>
        <v>3.3333333333333335</v>
      </c>
      <c r="N50" s="352">
        <f>IF((B50/100)&gt;'Resultaat gunningscriterium SEB'!$F$69,0,1)</f>
        <v>0</v>
      </c>
      <c r="O50" s="282">
        <f t="shared" si="3"/>
        <v>0</v>
      </c>
    </row>
    <row r="51" spans="2:15">
      <c r="B51" s="288">
        <v>47</v>
      </c>
      <c r="C51" s="280" cm="1">
        <f t="array" ref="C51">_xlfn.IFS(B51&gt;'Invulblad inkoper'!$F$16,'Invulblad inkoper'!$I$16,B51&gt;'Invulblad inkoper'!$F$15,'Invulblad inkoper'!$I$15,B51&gt;'Invulblad inkoper'!$F$14,'Invulblad inkoper'!$I$14)</f>
        <v>3.3333333333333335</v>
      </c>
      <c r="D51" s="279">
        <f>IF((B51/100)&gt;'Resultaat gunningscriterium SEB'!$G$26,0,1)</f>
        <v>0</v>
      </c>
      <c r="E51" s="282">
        <f t="shared" si="0"/>
        <v>0</v>
      </c>
      <c r="G51" s="288">
        <v>47</v>
      </c>
      <c r="H51" s="280" cm="1">
        <f t="array" ref="H51">_xlfn.IFS(G51&gt;'Invulblad inkoper'!$F$23,'Invulblad inkoper'!$I$23,G51&gt;'Invulblad inkoper'!$F$22,'Invulblad inkoper'!$I$22,G51&gt;'Invulblad inkoper'!$F$21,'Invulblad inkoper'!$I$21)</f>
        <v>3.3333333333333335</v>
      </c>
      <c r="I51" s="352">
        <f>IF((B51/100)&gt;'Resultaat gunningscriterium SEB'!$F$52,0,1)</f>
        <v>0</v>
      </c>
      <c r="J51" s="282">
        <f t="shared" si="2"/>
        <v>0</v>
      </c>
      <c r="K51" s="290"/>
      <c r="L51" s="288">
        <v>47</v>
      </c>
      <c r="M51" s="280" cm="1">
        <f t="array" ref="M51">_xlfn.IFS(L51&gt;'Invulblad inkoper'!$F$30,'Invulblad inkoper'!$I$30,L51&gt;'Invulblad inkoper'!$F$29,'Invulblad inkoper'!$I$29,L51&gt;'Invulblad inkoper'!$F$28,'Invulblad inkoper'!$I$28)</f>
        <v>3.3333333333333335</v>
      </c>
      <c r="N51" s="352">
        <f>IF((B51/100)&gt;'Resultaat gunningscriterium SEB'!$F$69,0,1)</f>
        <v>0</v>
      </c>
      <c r="O51" s="282">
        <f t="shared" si="3"/>
        <v>0</v>
      </c>
    </row>
    <row r="52" spans="2:15">
      <c r="B52" s="288">
        <v>48</v>
      </c>
      <c r="C52" s="280" cm="1">
        <f t="array" ref="C52">_xlfn.IFS(B52&gt;'Invulblad inkoper'!$F$16,'Invulblad inkoper'!$I$16,B52&gt;'Invulblad inkoper'!$F$15,'Invulblad inkoper'!$I$15,B52&gt;'Invulblad inkoper'!$F$14,'Invulblad inkoper'!$I$14)</f>
        <v>3.3333333333333335</v>
      </c>
      <c r="D52" s="279">
        <f>IF((B52/100)&gt;'Resultaat gunningscriterium SEB'!$G$26,0,1)</f>
        <v>0</v>
      </c>
      <c r="E52" s="282">
        <f t="shared" si="0"/>
        <v>0</v>
      </c>
      <c r="G52" s="288">
        <v>48</v>
      </c>
      <c r="H52" s="280" cm="1">
        <f t="array" ref="H52">_xlfn.IFS(G52&gt;'Invulblad inkoper'!$F$23,'Invulblad inkoper'!$I$23,G52&gt;'Invulblad inkoper'!$F$22,'Invulblad inkoper'!$I$22,G52&gt;'Invulblad inkoper'!$F$21,'Invulblad inkoper'!$I$21)</f>
        <v>3.3333333333333335</v>
      </c>
      <c r="I52" s="352">
        <f>IF((B52/100)&gt;'Resultaat gunningscriterium SEB'!$F$52,0,1)</f>
        <v>0</v>
      </c>
      <c r="J52" s="282">
        <f t="shared" si="2"/>
        <v>0</v>
      </c>
      <c r="K52" s="290"/>
      <c r="L52" s="288">
        <v>48</v>
      </c>
      <c r="M52" s="280" cm="1">
        <f t="array" ref="M52">_xlfn.IFS(L52&gt;'Invulblad inkoper'!$F$30,'Invulblad inkoper'!$I$30,L52&gt;'Invulblad inkoper'!$F$29,'Invulblad inkoper'!$I$29,L52&gt;'Invulblad inkoper'!$F$28,'Invulblad inkoper'!$I$28)</f>
        <v>3.3333333333333335</v>
      </c>
      <c r="N52" s="352">
        <f>IF((B52/100)&gt;'Resultaat gunningscriterium SEB'!$F$69,0,1)</f>
        <v>0</v>
      </c>
      <c r="O52" s="282">
        <f t="shared" si="3"/>
        <v>0</v>
      </c>
    </row>
    <row r="53" spans="2:15">
      <c r="B53" s="288">
        <v>49</v>
      </c>
      <c r="C53" s="280" cm="1">
        <f t="array" ref="C53">_xlfn.IFS(B53&gt;'Invulblad inkoper'!$F$16,'Invulblad inkoper'!$I$16,B53&gt;'Invulblad inkoper'!$F$15,'Invulblad inkoper'!$I$15,B53&gt;'Invulblad inkoper'!$F$14,'Invulblad inkoper'!$I$14)</f>
        <v>3.3333333333333335</v>
      </c>
      <c r="D53" s="279">
        <f>IF((B53/100)&gt;'Resultaat gunningscriterium SEB'!$G$26,0,1)</f>
        <v>0</v>
      </c>
      <c r="E53" s="282">
        <f t="shared" si="0"/>
        <v>0</v>
      </c>
      <c r="G53" s="288">
        <v>49</v>
      </c>
      <c r="H53" s="280" cm="1">
        <f t="array" ref="H53">_xlfn.IFS(G53&gt;'Invulblad inkoper'!$F$23,'Invulblad inkoper'!$I$23,G53&gt;'Invulblad inkoper'!$F$22,'Invulblad inkoper'!$I$22,G53&gt;'Invulblad inkoper'!$F$21,'Invulblad inkoper'!$I$21)</f>
        <v>3.3333333333333335</v>
      </c>
      <c r="I53" s="352">
        <f>IF((B53/100)&gt;'Resultaat gunningscriterium SEB'!$F$52,0,1)</f>
        <v>0</v>
      </c>
      <c r="J53" s="282">
        <f t="shared" si="2"/>
        <v>0</v>
      </c>
      <c r="K53" s="290"/>
      <c r="L53" s="288">
        <v>49</v>
      </c>
      <c r="M53" s="280" cm="1">
        <f t="array" ref="M53">_xlfn.IFS(L53&gt;'Invulblad inkoper'!$F$30,'Invulblad inkoper'!$I$30,L53&gt;'Invulblad inkoper'!$F$29,'Invulblad inkoper'!$I$29,L53&gt;'Invulblad inkoper'!$F$28,'Invulblad inkoper'!$I$28)</f>
        <v>3.3333333333333335</v>
      </c>
      <c r="N53" s="352">
        <f>IF((B53/100)&gt;'Resultaat gunningscriterium SEB'!$F$69,0,1)</f>
        <v>0</v>
      </c>
      <c r="O53" s="282">
        <f t="shared" si="3"/>
        <v>0</v>
      </c>
    </row>
    <row r="54" spans="2:15">
      <c r="B54" s="288">
        <v>50</v>
      </c>
      <c r="C54" s="280" cm="1">
        <f t="array" ref="C54">_xlfn.IFS(B54&gt;'Invulblad inkoper'!$F$16,'Invulblad inkoper'!$I$16,B54&gt;'Invulblad inkoper'!$F$15,'Invulblad inkoper'!$I$15,B54&gt;'Invulblad inkoper'!$F$14,'Invulblad inkoper'!$I$14)</f>
        <v>3.3333333333333335</v>
      </c>
      <c r="D54" s="279">
        <f>IF((B54/100)&gt;'Resultaat gunningscriterium SEB'!$G$26,0,1)</f>
        <v>0</v>
      </c>
      <c r="E54" s="282">
        <f t="shared" si="0"/>
        <v>0</v>
      </c>
      <c r="G54" s="288">
        <v>50</v>
      </c>
      <c r="H54" s="280" cm="1">
        <f t="array" ref="H54">_xlfn.IFS(G54&gt;'Invulblad inkoper'!$F$23,'Invulblad inkoper'!$I$23,G54&gt;'Invulblad inkoper'!$F$22,'Invulblad inkoper'!$I$22,G54&gt;'Invulblad inkoper'!$F$21,'Invulblad inkoper'!$I$21)</f>
        <v>3.3333333333333335</v>
      </c>
      <c r="I54" s="352">
        <f>IF((B54/100)&gt;'Resultaat gunningscriterium SEB'!$F$52,0,1)</f>
        <v>0</v>
      </c>
      <c r="J54" s="282">
        <f t="shared" si="2"/>
        <v>0</v>
      </c>
      <c r="K54" s="290"/>
      <c r="L54" s="288">
        <v>50</v>
      </c>
      <c r="M54" s="280" cm="1">
        <f t="array" ref="M54">_xlfn.IFS(L54&gt;'Invulblad inkoper'!$F$30,'Invulblad inkoper'!$I$30,L54&gt;'Invulblad inkoper'!$F$29,'Invulblad inkoper'!$I$29,L54&gt;'Invulblad inkoper'!$F$28,'Invulblad inkoper'!$I$28)</f>
        <v>3.3333333333333335</v>
      </c>
      <c r="N54" s="352">
        <f>IF((B54/100)&gt;'Resultaat gunningscriterium SEB'!$F$69,0,1)</f>
        <v>0</v>
      </c>
      <c r="O54" s="282">
        <f t="shared" si="3"/>
        <v>0</v>
      </c>
    </row>
    <row r="55" spans="2:15">
      <c r="B55" s="288">
        <v>51</v>
      </c>
      <c r="C55" s="280" cm="1">
        <f t="array" ref="C55">_xlfn.IFS(B55&gt;'Invulblad inkoper'!$F$16,'Invulblad inkoper'!$I$16,B55&gt;'Invulblad inkoper'!$F$15,'Invulblad inkoper'!$I$15,B55&gt;'Invulblad inkoper'!$F$14,'Invulblad inkoper'!$I$14)</f>
        <v>0</v>
      </c>
      <c r="D55" s="279">
        <f>IF((B55/100)&gt;'Resultaat gunningscriterium SEB'!$G$26,0,1)</f>
        <v>0</v>
      </c>
      <c r="E55" s="282">
        <f t="shared" si="0"/>
        <v>0</v>
      </c>
      <c r="G55" s="288">
        <v>51</v>
      </c>
      <c r="H55" s="280" cm="1">
        <f t="array" ref="H55">_xlfn.IFS(G55&gt;'Invulblad inkoper'!$F$23,'Invulblad inkoper'!$I$23,G55&gt;'Invulblad inkoper'!$F$22,'Invulblad inkoper'!$I$22,G55&gt;'Invulblad inkoper'!$F$21,'Invulblad inkoper'!$I$21)</f>
        <v>0</v>
      </c>
      <c r="I55" s="352">
        <f>IF((B55/100)&gt;'Resultaat gunningscriterium SEB'!$F$52,0,1)</f>
        <v>0</v>
      </c>
      <c r="J55" s="282">
        <f t="shared" si="2"/>
        <v>0</v>
      </c>
      <c r="K55" s="290"/>
      <c r="L55" s="288">
        <v>51</v>
      </c>
      <c r="M55" s="280" cm="1">
        <f t="array" ref="M55">_xlfn.IFS(L55&gt;'Invulblad inkoper'!$F$30,'Invulblad inkoper'!$I$30,L55&gt;'Invulblad inkoper'!$F$29,'Invulblad inkoper'!$I$29,L55&gt;'Invulblad inkoper'!$F$28,'Invulblad inkoper'!$I$28)</f>
        <v>0</v>
      </c>
      <c r="N55" s="352">
        <f>IF((B55/100)&gt;'Resultaat gunningscriterium SEB'!$F$69,0,1)</f>
        <v>0</v>
      </c>
      <c r="O55" s="282">
        <f t="shared" si="3"/>
        <v>0</v>
      </c>
    </row>
    <row r="56" spans="2:15">
      <c r="B56" s="288">
        <v>52</v>
      </c>
      <c r="C56" s="280" cm="1">
        <f t="array" ref="C56">_xlfn.IFS(B56&gt;'Invulblad inkoper'!$F$16,'Invulblad inkoper'!$I$16,B56&gt;'Invulblad inkoper'!$F$15,'Invulblad inkoper'!$I$15,B56&gt;'Invulblad inkoper'!$F$14,'Invulblad inkoper'!$I$14)</f>
        <v>0</v>
      </c>
      <c r="D56" s="279">
        <f>IF((B56/100)&gt;'Resultaat gunningscriterium SEB'!$G$26,0,1)</f>
        <v>0</v>
      </c>
      <c r="E56" s="282">
        <f t="shared" si="0"/>
        <v>0</v>
      </c>
      <c r="G56" s="288">
        <v>52</v>
      </c>
      <c r="H56" s="280" cm="1">
        <f t="array" ref="H56">_xlfn.IFS(G56&gt;'Invulblad inkoper'!$F$23,'Invulblad inkoper'!$I$23,G56&gt;'Invulblad inkoper'!$F$22,'Invulblad inkoper'!$I$22,G56&gt;'Invulblad inkoper'!$F$21,'Invulblad inkoper'!$I$21)</f>
        <v>0</v>
      </c>
      <c r="I56" s="352">
        <f>IF((B56/100)&gt;'Resultaat gunningscriterium SEB'!$F$52,0,1)</f>
        <v>0</v>
      </c>
      <c r="J56" s="282">
        <f t="shared" si="2"/>
        <v>0</v>
      </c>
      <c r="K56" s="290"/>
      <c r="L56" s="288">
        <v>52</v>
      </c>
      <c r="M56" s="280" cm="1">
        <f t="array" ref="M56">_xlfn.IFS(L56&gt;'Invulblad inkoper'!$F$30,'Invulblad inkoper'!$I$30,L56&gt;'Invulblad inkoper'!$F$29,'Invulblad inkoper'!$I$29,L56&gt;'Invulblad inkoper'!$F$28,'Invulblad inkoper'!$I$28)</f>
        <v>0</v>
      </c>
      <c r="N56" s="352">
        <f>IF((B56/100)&gt;'Resultaat gunningscriterium SEB'!$F$69,0,1)</f>
        <v>0</v>
      </c>
      <c r="O56" s="282">
        <f t="shared" si="3"/>
        <v>0</v>
      </c>
    </row>
    <row r="57" spans="2:15">
      <c r="B57" s="288">
        <v>53</v>
      </c>
      <c r="C57" s="280" cm="1">
        <f t="array" ref="C57">_xlfn.IFS(B57&gt;'Invulblad inkoper'!$F$16,'Invulblad inkoper'!$I$16,B57&gt;'Invulblad inkoper'!$F$15,'Invulblad inkoper'!$I$15,B57&gt;'Invulblad inkoper'!$F$14,'Invulblad inkoper'!$I$14)</f>
        <v>0</v>
      </c>
      <c r="D57" s="279">
        <f>IF((B57/100)&gt;'Resultaat gunningscriterium SEB'!$G$26,0,1)</f>
        <v>0</v>
      </c>
      <c r="E57" s="282">
        <f t="shared" si="0"/>
        <v>0</v>
      </c>
      <c r="G57" s="288">
        <v>53</v>
      </c>
      <c r="H57" s="280" cm="1">
        <f t="array" ref="H57">_xlfn.IFS(G57&gt;'Invulblad inkoper'!$F$23,'Invulblad inkoper'!$I$23,G57&gt;'Invulblad inkoper'!$F$22,'Invulblad inkoper'!$I$22,G57&gt;'Invulblad inkoper'!$F$21,'Invulblad inkoper'!$I$21)</f>
        <v>0</v>
      </c>
      <c r="I57" s="352">
        <f>IF((B57/100)&gt;'Resultaat gunningscriterium SEB'!$F$52,0,1)</f>
        <v>0</v>
      </c>
      <c r="J57" s="282">
        <f t="shared" si="2"/>
        <v>0</v>
      </c>
      <c r="K57" s="290"/>
      <c r="L57" s="288">
        <v>53</v>
      </c>
      <c r="M57" s="280" cm="1">
        <f t="array" ref="M57">_xlfn.IFS(L57&gt;'Invulblad inkoper'!$F$30,'Invulblad inkoper'!$I$30,L57&gt;'Invulblad inkoper'!$F$29,'Invulblad inkoper'!$I$29,L57&gt;'Invulblad inkoper'!$F$28,'Invulblad inkoper'!$I$28)</f>
        <v>0</v>
      </c>
      <c r="N57" s="352">
        <f>IF((B57/100)&gt;'Resultaat gunningscriterium SEB'!$F$69,0,1)</f>
        <v>0</v>
      </c>
      <c r="O57" s="282">
        <f t="shared" si="3"/>
        <v>0</v>
      </c>
    </row>
    <row r="58" spans="2:15">
      <c r="B58" s="288">
        <v>54</v>
      </c>
      <c r="C58" s="280" cm="1">
        <f t="array" ref="C58">_xlfn.IFS(B58&gt;'Invulblad inkoper'!$F$16,'Invulblad inkoper'!$I$16,B58&gt;'Invulblad inkoper'!$F$15,'Invulblad inkoper'!$I$15,B58&gt;'Invulblad inkoper'!$F$14,'Invulblad inkoper'!$I$14)</f>
        <v>0</v>
      </c>
      <c r="D58" s="279">
        <f>IF((B58/100)&gt;'Resultaat gunningscriterium SEB'!$G$26,0,1)</f>
        <v>0</v>
      </c>
      <c r="E58" s="282">
        <f t="shared" si="0"/>
        <v>0</v>
      </c>
      <c r="G58" s="288">
        <v>54</v>
      </c>
      <c r="H58" s="280" cm="1">
        <f t="array" ref="H58">_xlfn.IFS(G58&gt;'Invulblad inkoper'!$F$23,'Invulblad inkoper'!$I$23,G58&gt;'Invulblad inkoper'!$F$22,'Invulblad inkoper'!$I$22,G58&gt;'Invulblad inkoper'!$F$21,'Invulblad inkoper'!$I$21)</f>
        <v>0</v>
      </c>
      <c r="I58" s="352">
        <f>IF((B58/100)&gt;'Resultaat gunningscriterium SEB'!$F$52,0,1)</f>
        <v>0</v>
      </c>
      <c r="J58" s="282">
        <f t="shared" si="2"/>
        <v>0</v>
      </c>
      <c r="K58" s="290"/>
      <c r="L58" s="288">
        <v>54</v>
      </c>
      <c r="M58" s="280" cm="1">
        <f t="array" ref="M58">_xlfn.IFS(L58&gt;'Invulblad inkoper'!$F$30,'Invulblad inkoper'!$I$30,L58&gt;'Invulblad inkoper'!$F$29,'Invulblad inkoper'!$I$29,L58&gt;'Invulblad inkoper'!$F$28,'Invulblad inkoper'!$I$28)</f>
        <v>0</v>
      </c>
      <c r="N58" s="352">
        <f>IF((B58/100)&gt;'Resultaat gunningscriterium SEB'!$F$69,0,1)</f>
        <v>0</v>
      </c>
      <c r="O58" s="282">
        <f t="shared" si="3"/>
        <v>0</v>
      </c>
    </row>
    <row r="59" spans="2:15">
      <c r="B59" s="288">
        <v>55</v>
      </c>
      <c r="C59" s="280" cm="1">
        <f t="array" ref="C59">_xlfn.IFS(B59&gt;'Invulblad inkoper'!$F$16,'Invulblad inkoper'!$I$16,B59&gt;'Invulblad inkoper'!$F$15,'Invulblad inkoper'!$I$15,B59&gt;'Invulblad inkoper'!$F$14,'Invulblad inkoper'!$I$14)</f>
        <v>0</v>
      </c>
      <c r="D59" s="279">
        <f>IF((B59/100)&gt;'Resultaat gunningscriterium SEB'!$G$26,0,1)</f>
        <v>0</v>
      </c>
      <c r="E59" s="282">
        <f t="shared" si="0"/>
        <v>0</v>
      </c>
      <c r="G59" s="288">
        <v>55</v>
      </c>
      <c r="H59" s="280" cm="1">
        <f t="array" ref="H59">_xlfn.IFS(G59&gt;'Invulblad inkoper'!$F$23,'Invulblad inkoper'!$I$23,G59&gt;'Invulblad inkoper'!$F$22,'Invulblad inkoper'!$I$22,G59&gt;'Invulblad inkoper'!$F$21,'Invulblad inkoper'!$I$21)</f>
        <v>0</v>
      </c>
      <c r="I59" s="352">
        <f>IF((B59/100)&gt;'Resultaat gunningscriterium SEB'!$F$52,0,1)</f>
        <v>0</v>
      </c>
      <c r="J59" s="282">
        <f t="shared" si="2"/>
        <v>0</v>
      </c>
      <c r="K59" s="290"/>
      <c r="L59" s="288">
        <v>55</v>
      </c>
      <c r="M59" s="280" cm="1">
        <f t="array" ref="M59">_xlfn.IFS(L59&gt;'Invulblad inkoper'!$F$30,'Invulblad inkoper'!$I$30,L59&gt;'Invulblad inkoper'!$F$29,'Invulblad inkoper'!$I$29,L59&gt;'Invulblad inkoper'!$F$28,'Invulblad inkoper'!$I$28)</f>
        <v>0</v>
      </c>
      <c r="N59" s="352">
        <f>IF((B59/100)&gt;'Resultaat gunningscriterium SEB'!$F$69,0,1)</f>
        <v>0</v>
      </c>
      <c r="O59" s="282">
        <f t="shared" si="3"/>
        <v>0</v>
      </c>
    </row>
    <row r="60" spans="2:15">
      <c r="B60" s="288">
        <v>56</v>
      </c>
      <c r="C60" s="280" cm="1">
        <f t="array" ref="C60">_xlfn.IFS(B60&gt;'Invulblad inkoper'!$F$16,'Invulblad inkoper'!$I$16,B60&gt;'Invulblad inkoper'!$F$15,'Invulblad inkoper'!$I$15,B60&gt;'Invulblad inkoper'!$F$14,'Invulblad inkoper'!$I$14)</f>
        <v>0</v>
      </c>
      <c r="D60" s="279">
        <f>IF((B60/100)&gt;'Resultaat gunningscriterium SEB'!$G$26,0,1)</f>
        <v>0</v>
      </c>
      <c r="E60" s="282">
        <f t="shared" si="0"/>
        <v>0</v>
      </c>
      <c r="G60" s="288">
        <v>56</v>
      </c>
      <c r="H60" s="280" cm="1">
        <f t="array" ref="H60">_xlfn.IFS(G60&gt;'Invulblad inkoper'!$F$23,'Invulblad inkoper'!$I$23,G60&gt;'Invulblad inkoper'!$F$22,'Invulblad inkoper'!$I$22,G60&gt;'Invulblad inkoper'!$F$21,'Invulblad inkoper'!$I$21)</f>
        <v>0</v>
      </c>
      <c r="I60" s="352">
        <f>IF((B60/100)&gt;'Resultaat gunningscriterium SEB'!$F$52,0,1)</f>
        <v>0</v>
      </c>
      <c r="J60" s="282">
        <f t="shared" si="2"/>
        <v>0</v>
      </c>
      <c r="K60" s="290"/>
      <c r="L60" s="288">
        <v>56</v>
      </c>
      <c r="M60" s="280" cm="1">
        <f t="array" ref="M60">_xlfn.IFS(L60&gt;'Invulblad inkoper'!$F$30,'Invulblad inkoper'!$I$30,L60&gt;'Invulblad inkoper'!$F$29,'Invulblad inkoper'!$I$29,L60&gt;'Invulblad inkoper'!$F$28,'Invulblad inkoper'!$I$28)</f>
        <v>0</v>
      </c>
      <c r="N60" s="352">
        <f>IF((B60/100)&gt;'Resultaat gunningscriterium SEB'!$F$69,0,1)</f>
        <v>0</v>
      </c>
      <c r="O60" s="282">
        <f t="shared" si="3"/>
        <v>0</v>
      </c>
    </row>
    <row r="61" spans="2:15">
      <c r="B61" s="288">
        <v>57</v>
      </c>
      <c r="C61" s="280" cm="1">
        <f t="array" ref="C61">_xlfn.IFS(B61&gt;'Invulblad inkoper'!$F$16,'Invulblad inkoper'!$I$16,B61&gt;'Invulblad inkoper'!$F$15,'Invulblad inkoper'!$I$15,B61&gt;'Invulblad inkoper'!$F$14,'Invulblad inkoper'!$I$14)</f>
        <v>0</v>
      </c>
      <c r="D61" s="279">
        <f>IF((B61/100)&gt;'Resultaat gunningscriterium SEB'!$G$26,0,1)</f>
        <v>0</v>
      </c>
      <c r="E61" s="282">
        <f t="shared" si="0"/>
        <v>0</v>
      </c>
      <c r="G61" s="288">
        <v>57</v>
      </c>
      <c r="H61" s="280" cm="1">
        <f t="array" ref="H61">_xlfn.IFS(G61&gt;'Invulblad inkoper'!$F$23,'Invulblad inkoper'!$I$23,G61&gt;'Invulblad inkoper'!$F$22,'Invulblad inkoper'!$I$22,G61&gt;'Invulblad inkoper'!$F$21,'Invulblad inkoper'!$I$21)</f>
        <v>0</v>
      </c>
      <c r="I61" s="352">
        <f>IF((B61/100)&gt;'Resultaat gunningscriterium SEB'!$F$52,0,1)</f>
        <v>0</v>
      </c>
      <c r="J61" s="282">
        <f t="shared" si="2"/>
        <v>0</v>
      </c>
      <c r="K61" s="290"/>
      <c r="L61" s="288">
        <v>57</v>
      </c>
      <c r="M61" s="280" cm="1">
        <f t="array" ref="M61">_xlfn.IFS(L61&gt;'Invulblad inkoper'!$F$30,'Invulblad inkoper'!$I$30,L61&gt;'Invulblad inkoper'!$F$29,'Invulblad inkoper'!$I$29,L61&gt;'Invulblad inkoper'!$F$28,'Invulblad inkoper'!$I$28)</f>
        <v>0</v>
      </c>
      <c r="N61" s="352">
        <f>IF((B61/100)&gt;'Resultaat gunningscriterium SEB'!$F$69,0,1)</f>
        <v>0</v>
      </c>
      <c r="O61" s="282">
        <f t="shared" si="3"/>
        <v>0</v>
      </c>
    </row>
    <row r="62" spans="2:15">
      <c r="B62" s="288">
        <v>58</v>
      </c>
      <c r="C62" s="280" cm="1">
        <f t="array" ref="C62">_xlfn.IFS(B62&gt;'Invulblad inkoper'!$F$16,'Invulblad inkoper'!$I$16,B62&gt;'Invulblad inkoper'!$F$15,'Invulblad inkoper'!$I$15,B62&gt;'Invulblad inkoper'!$F$14,'Invulblad inkoper'!$I$14)</f>
        <v>0</v>
      </c>
      <c r="D62" s="279">
        <f>IF((B62/100)&gt;'Resultaat gunningscriterium SEB'!$G$26,0,1)</f>
        <v>0</v>
      </c>
      <c r="E62" s="282">
        <f t="shared" si="0"/>
        <v>0</v>
      </c>
      <c r="G62" s="288">
        <v>58</v>
      </c>
      <c r="H62" s="280" cm="1">
        <f t="array" ref="H62">_xlfn.IFS(G62&gt;'Invulblad inkoper'!$F$23,'Invulblad inkoper'!$I$23,G62&gt;'Invulblad inkoper'!$F$22,'Invulblad inkoper'!$I$22,G62&gt;'Invulblad inkoper'!$F$21,'Invulblad inkoper'!$I$21)</f>
        <v>0</v>
      </c>
      <c r="I62" s="352">
        <f>IF((B62/100)&gt;'Resultaat gunningscriterium SEB'!$F$52,0,1)</f>
        <v>0</v>
      </c>
      <c r="J62" s="282">
        <f t="shared" si="2"/>
        <v>0</v>
      </c>
      <c r="K62" s="290"/>
      <c r="L62" s="288">
        <v>58</v>
      </c>
      <c r="M62" s="280" cm="1">
        <f t="array" ref="M62">_xlfn.IFS(L62&gt;'Invulblad inkoper'!$F$30,'Invulblad inkoper'!$I$30,L62&gt;'Invulblad inkoper'!$F$29,'Invulblad inkoper'!$I$29,L62&gt;'Invulblad inkoper'!$F$28,'Invulblad inkoper'!$I$28)</f>
        <v>0</v>
      </c>
      <c r="N62" s="352">
        <f>IF((B62/100)&gt;'Resultaat gunningscriterium SEB'!$F$69,0,1)</f>
        <v>0</v>
      </c>
      <c r="O62" s="282">
        <f t="shared" si="3"/>
        <v>0</v>
      </c>
    </row>
    <row r="63" spans="2:15">
      <c r="B63" s="288">
        <v>59</v>
      </c>
      <c r="C63" s="280" cm="1">
        <f t="array" ref="C63">_xlfn.IFS(B63&gt;'Invulblad inkoper'!$F$16,'Invulblad inkoper'!$I$16,B63&gt;'Invulblad inkoper'!$F$15,'Invulblad inkoper'!$I$15,B63&gt;'Invulblad inkoper'!$F$14,'Invulblad inkoper'!$I$14)</f>
        <v>0</v>
      </c>
      <c r="D63" s="279">
        <f>IF((B63/100)&gt;'Resultaat gunningscriterium SEB'!$G$26,0,1)</f>
        <v>0</v>
      </c>
      <c r="E63" s="282">
        <f t="shared" si="0"/>
        <v>0</v>
      </c>
      <c r="G63" s="288">
        <v>59</v>
      </c>
      <c r="H63" s="280" cm="1">
        <f t="array" ref="H63">_xlfn.IFS(G63&gt;'Invulblad inkoper'!$F$23,'Invulblad inkoper'!$I$23,G63&gt;'Invulblad inkoper'!$F$22,'Invulblad inkoper'!$I$22,G63&gt;'Invulblad inkoper'!$F$21,'Invulblad inkoper'!$I$21)</f>
        <v>0</v>
      </c>
      <c r="I63" s="352">
        <f>IF((B63/100)&gt;'Resultaat gunningscriterium SEB'!$F$52,0,1)</f>
        <v>0</v>
      </c>
      <c r="J63" s="282">
        <f t="shared" si="2"/>
        <v>0</v>
      </c>
      <c r="K63" s="290"/>
      <c r="L63" s="288">
        <v>59</v>
      </c>
      <c r="M63" s="280" cm="1">
        <f t="array" ref="M63">_xlfn.IFS(L63&gt;'Invulblad inkoper'!$F$30,'Invulblad inkoper'!$I$30,L63&gt;'Invulblad inkoper'!$F$29,'Invulblad inkoper'!$I$29,L63&gt;'Invulblad inkoper'!$F$28,'Invulblad inkoper'!$I$28)</f>
        <v>0</v>
      </c>
      <c r="N63" s="352">
        <f>IF((B63/100)&gt;'Resultaat gunningscriterium SEB'!$F$69,0,1)</f>
        <v>0</v>
      </c>
      <c r="O63" s="282">
        <f t="shared" si="3"/>
        <v>0</v>
      </c>
    </row>
    <row r="64" spans="2:15">
      <c r="B64" s="288">
        <v>60</v>
      </c>
      <c r="C64" s="280" cm="1">
        <f t="array" ref="C64">_xlfn.IFS(B64&gt;'Invulblad inkoper'!$F$16,'Invulblad inkoper'!$I$16,B64&gt;'Invulblad inkoper'!$F$15,'Invulblad inkoper'!$I$15,B64&gt;'Invulblad inkoper'!$F$14,'Invulblad inkoper'!$I$14)</f>
        <v>0</v>
      </c>
      <c r="D64" s="279">
        <f>IF((B64/100)&gt;'Resultaat gunningscriterium SEB'!$G$26,0,1)</f>
        <v>0</v>
      </c>
      <c r="E64" s="282">
        <f t="shared" si="0"/>
        <v>0</v>
      </c>
      <c r="G64" s="288">
        <v>60</v>
      </c>
      <c r="H64" s="280" cm="1">
        <f t="array" ref="H64">_xlfn.IFS(G64&gt;'Invulblad inkoper'!$F$23,'Invulblad inkoper'!$I$23,G64&gt;'Invulblad inkoper'!$F$22,'Invulblad inkoper'!$I$22,G64&gt;'Invulblad inkoper'!$F$21,'Invulblad inkoper'!$I$21)</f>
        <v>0</v>
      </c>
      <c r="I64" s="352">
        <f>IF((B64/100)&gt;'Resultaat gunningscriterium SEB'!$F$52,0,1)</f>
        <v>0</v>
      </c>
      <c r="J64" s="282">
        <f t="shared" si="2"/>
        <v>0</v>
      </c>
      <c r="K64" s="290"/>
      <c r="L64" s="288">
        <v>60</v>
      </c>
      <c r="M64" s="280" cm="1">
        <f t="array" ref="M64">_xlfn.IFS(L64&gt;'Invulblad inkoper'!$F$30,'Invulblad inkoper'!$I$30,L64&gt;'Invulblad inkoper'!$F$29,'Invulblad inkoper'!$I$29,L64&gt;'Invulblad inkoper'!$F$28,'Invulblad inkoper'!$I$28)</f>
        <v>0</v>
      </c>
      <c r="N64" s="352">
        <f>IF((B64/100)&gt;'Resultaat gunningscriterium SEB'!$F$69,0,1)</f>
        <v>0</v>
      </c>
      <c r="O64" s="282">
        <f t="shared" si="3"/>
        <v>0</v>
      </c>
    </row>
    <row r="65" spans="2:15">
      <c r="B65" s="288">
        <v>61</v>
      </c>
      <c r="C65" s="280" cm="1">
        <f t="array" ref="C65">_xlfn.IFS(B65&gt;'Invulblad inkoper'!$F$16,'Invulblad inkoper'!$I$16,B65&gt;'Invulblad inkoper'!$F$15,'Invulblad inkoper'!$I$15,B65&gt;'Invulblad inkoper'!$F$14,'Invulblad inkoper'!$I$14)</f>
        <v>0</v>
      </c>
      <c r="D65" s="279">
        <f>IF((B65/100)&gt;'Resultaat gunningscriterium SEB'!$G$26,0,1)</f>
        <v>0</v>
      </c>
      <c r="E65" s="282">
        <f t="shared" si="0"/>
        <v>0</v>
      </c>
      <c r="G65" s="288">
        <v>61</v>
      </c>
      <c r="H65" s="280" cm="1">
        <f t="array" ref="H65">_xlfn.IFS(G65&gt;'Invulblad inkoper'!$F$23,'Invulblad inkoper'!$I$23,G65&gt;'Invulblad inkoper'!$F$22,'Invulblad inkoper'!$I$22,G65&gt;'Invulblad inkoper'!$F$21,'Invulblad inkoper'!$I$21)</f>
        <v>0</v>
      </c>
      <c r="I65" s="352">
        <f>IF((B65/100)&gt;'Resultaat gunningscriterium SEB'!$F$52,0,1)</f>
        <v>0</v>
      </c>
      <c r="J65" s="282">
        <f t="shared" si="2"/>
        <v>0</v>
      </c>
      <c r="K65" s="290"/>
      <c r="L65" s="288">
        <v>61</v>
      </c>
      <c r="M65" s="280" cm="1">
        <f t="array" ref="M65">_xlfn.IFS(L65&gt;'Invulblad inkoper'!$F$30,'Invulblad inkoper'!$I$30,L65&gt;'Invulblad inkoper'!$F$29,'Invulblad inkoper'!$I$29,L65&gt;'Invulblad inkoper'!$F$28,'Invulblad inkoper'!$I$28)</f>
        <v>0</v>
      </c>
      <c r="N65" s="352">
        <f>IF((B65/100)&gt;'Resultaat gunningscriterium SEB'!$F$69,0,1)</f>
        <v>0</v>
      </c>
      <c r="O65" s="282">
        <f t="shared" si="3"/>
        <v>0</v>
      </c>
    </row>
    <row r="66" spans="2:15">
      <c r="B66" s="288">
        <v>62</v>
      </c>
      <c r="C66" s="280" cm="1">
        <f t="array" ref="C66">_xlfn.IFS(B66&gt;'Invulblad inkoper'!$F$16,'Invulblad inkoper'!$I$16,B66&gt;'Invulblad inkoper'!$F$15,'Invulblad inkoper'!$I$15,B66&gt;'Invulblad inkoper'!$F$14,'Invulblad inkoper'!$I$14)</f>
        <v>0</v>
      </c>
      <c r="D66" s="279">
        <f>IF((B66/100)&gt;'Resultaat gunningscriterium SEB'!$G$26,0,1)</f>
        <v>0</v>
      </c>
      <c r="E66" s="282">
        <f t="shared" si="0"/>
        <v>0</v>
      </c>
      <c r="G66" s="288">
        <v>62</v>
      </c>
      <c r="H66" s="280" cm="1">
        <f t="array" ref="H66">_xlfn.IFS(G66&gt;'Invulblad inkoper'!$F$23,'Invulblad inkoper'!$I$23,G66&gt;'Invulblad inkoper'!$F$22,'Invulblad inkoper'!$I$22,G66&gt;'Invulblad inkoper'!$F$21,'Invulblad inkoper'!$I$21)</f>
        <v>0</v>
      </c>
      <c r="I66" s="352">
        <f>IF((B66/100)&gt;'Resultaat gunningscriterium SEB'!$F$52,0,1)</f>
        <v>0</v>
      </c>
      <c r="J66" s="282">
        <f t="shared" si="2"/>
        <v>0</v>
      </c>
      <c r="K66" s="290"/>
      <c r="L66" s="288">
        <v>62</v>
      </c>
      <c r="M66" s="280" cm="1">
        <f t="array" ref="M66">_xlfn.IFS(L66&gt;'Invulblad inkoper'!$F$30,'Invulblad inkoper'!$I$30,L66&gt;'Invulblad inkoper'!$F$29,'Invulblad inkoper'!$I$29,L66&gt;'Invulblad inkoper'!$F$28,'Invulblad inkoper'!$I$28)</f>
        <v>0</v>
      </c>
      <c r="N66" s="352">
        <f>IF((B66/100)&gt;'Resultaat gunningscriterium SEB'!$F$69,0,1)</f>
        <v>0</v>
      </c>
      <c r="O66" s="282">
        <f t="shared" si="3"/>
        <v>0</v>
      </c>
    </row>
    <row r="67" spans="2:15">
      <c r="B67" s="288">
        <v>63</v>
      </c>
      <c r="C67" s="280" cm="1">
        <f t="array" ref="C67">_xlfn.IFS(B67&gt;'Invulblad inkoper'!$F$16,'Invulblad inkoper'!$I$16,B67&gt;'Invulblad inkoper'!$F$15,'Invulblad inkoper'!$I$15,B67&gt;'Invulblad inkoper'!$F$14,'Invulblad inkoper'!$I$14)</f>
        <v>0</v>
      </c>
      <c r="D67" s="279">
        <f>IF((B67/100)&gt;'Resultaat gunningscriterium SEB'!$G$26,0,1)</f>
        <v>0</v>
      </c>
      <c r="E67" s="282">
        <f t="shared" si="0"/>
        <v>0</v>
      </c>
      <c r="G67" s="288">
        <v>63</v>
      </c>
      <c r="H67" s="280" cm="1">
        <f t="array" ref="H67">_xlfn.IFS(G67&gt;'Invulblad inkoper'!$F$23,'Invulblad inkoper'!$I$23,G67&gt;'Invulblad inkoper'!$F$22,'Invulblad inkoper'!$I$22,G67&gt;'Invulblad inkoper'!$F$21,'Invulblad inkoper'!$I$21)</f>
        <v>0</v>
      </c>
      <c r="I67" s="352">
        <f>IF((B67/100)&gt;'Resultaat gunningscriterium SEB'!$F$52,0,1)</f>
        <v>0</v>
      </c>
      <c r="J67" s="282">
        <f t="shared" si="2"/>
        <v>0</v>
      </c>
      <c r="K67" s="290"/>
      <c r="L67" s="288">
        <v>63</v>
      </c>
      <c r="M67" s="280" cm="1">
        <f t="array" ref="M67">_xlfn.IFS(L67&gt;'Invulblad inkoper'!$F$30,'Invulblad inkoper'!$I$30,L67&gt;'Invulblad inkoper'!$F$29,'Invulblad inkoper'!$I$29,L67&gt;'Invulblad inkoper'!$F$28,'Invulblad inkoper'!$I$28)</f>
        <v>0</v>
      </c>
      <c r="N67" s="352">
        <f>IF((B67/100)&gt;'Resultaat gunningscriterium SEB'!$F$69,0,1)</f>
        <v>0</v>
      </c>
      <c r="O67" s="282">
        <f t="shared" si="3"/>
        <v>0</v>
      </c>
    </row>
    <row r="68" spans="2:15">
      <c r="B68" s="288">
        <v>64</v>
      </c>
      <c r="C68" s="280" cm="1">
        <f t="array" ref="C68">_xlfn.IFS(B68&gt;'Invulblad inkoper'!$F$16,'Invulblad inkoper'!$I$16,B68&gt;'Invulblad inkoper'!$F$15,'Invulblad inkoper'!$I$15,B68&gt;'Invulblad inkoper'!$F$14,'Invulblad inkoper'!$I$14)</f>
        <v>0</v>
      </c>
      <c r="D68" s="279">
        <f>IF((B68/100)&gt;'Resultaat gunningscriterium SEB'!$G$26,0,1)</f>
        <v>0</v>
      </c>
      <c r="E68" s="282">
        <f t="shared" si="0"/>
        <v>0</v>
      </c>
      <c r="G68" s="288">
        <v>64</v>
      </c>
      <c r="H68" s="280" cm="1">
        <f t="array" ref="H68">_xlfn.IFS(G68&gt;'Invulblad inkoper'!$F$23,'Invulblad inkoper'!$I$23,G68&gt;'Invulblad inkoper'!$F$22,'Invulblad inkoper'!$I$22,G68&gt;'Invulblad inkoper'!$F$21,'Invulblad inkoper'!$I$21)</f>
        <v>0</v>
      </c>
      <c r="I68" s="352">
        <f>IF((B68/100)&gt;'Resultaat gunningscriterium SEB'!$F$52,0,1)</f>
        <v>0</v>
      </c>
      <c r="J68" s="282">
        <f t="shared" si="2"/>
        <v>0</v>
      </c>
      <c r="K68" s="290"/>
      <c r="L68" s="288">
        <v>64</v>
      </c>
      <c r="M68" s="280" cm="1">
        <f t="array" ref="M68">_xlfn.IFS(L68&gt;'Invulblad inkoper'!$F$30,'Invulblad inkoper'!$I$30,L68&gt;'Invulblad inkoper'!$F$29,'Invulblad inkoper'!$I$29,L68&gt;'Invulblad inkoper'!$F$28,'Invulblad inkoper'!$I$28)</f>
        <v>0</v>
      </c>
      <c r="N68" s="352">
        <f>IF((B68/100)&gt;'Resultaat gunningscriterium SEB'!$F$69,0,1)</f>
        <v>0</v>
      </c>
      <c r="O68" s="282">
        <f t="shared" si="3"/>
        <v>0</v>
      </c>
    </row>
    <row r="69" spans="2:15">
      <c r="B69" s="288">
        <v>65</v>
      </c>
      <c r="C69" s="280" cm="1">
        <f t="array" ref="C69">_xlfn.IFS(B69&gt;'Invulblad inkoper'!$F$16,'Invulblad inkoper'!$I$16,B69&gt;'Invulblad inkoper'!$F$15,'Invulblad inkoper'!$I$15,B69&gt;'Invulblad inkoper'!$F$14,'Invulblad inkoper'!$I$14)</f>
        <v>0</v>
      </c>
      <c r="D69" s="279">
        <f>IF((B69/100)&gt;'Resultaat gunningscriterium SEB'!$G$26,0,1)</f>
        <v>0</v>
      </c>
      <c r="E69" s="282">
        <f t="shared" ref="E69:E104" si="4">C69*D69</f>
        <v>0</v>
      </c>
      <c r="G69" s="288">
        <v>65</v>
      </c>
      <c r="H69" s="280" cm="1">
        <f t="array" ref="H69">_xlfn.IFS(G69&gt;'Invulblad inkoper'!$F$23,'Invulblad inkoper'!$I$23,G69&gt;'Invulblad inkoper'!$F$22,'Invulblad inkoper'!$I$22,G69&gt;'Invulblad inkoper'!$F$21,'Invulblad inkoper'!$I$21)</f>
        <v>0</v>
      </c>
      <c r="I69" s="352">
        <f>IF((B69/100)&gt;'Resultaat gunningscriterium SEB'!$F$52,0,1)</f>
        <v>0</v>
      </c>
      <c r="J69" s="282">
        <f t="shared" si="2"/>
        <v>0</v>
      </c>
      <c r="K69" s="290"/>
      <c r="L69" s="288">
        <v>65</v>
      </c>
      <c r="M69" s="280" cm="1">
        <f t="array" ref="M69">_xlfn.IFS(L69&gt;'Invulblad inkoper'!$F$30,'Invulblad inkoper'!$I$30,L69&gt;'Invulblad inkoper'!$F$29,'Invulblad inkoper'!$I$29,L69&gt;'Invulblad inkoper'!$F$28,'Invulblad inkoper'!$I$28)</f>
        <v>0</v>
      </c>
      <c r="N69" s="352">
        <f>IF((B69/100)&gt;'Resultaat gunningscriterium SEB'!$F$69,0,1)</f>
        <v>0</v>
      </c>
      <c r="O69" s="282">
        <f t="shared" ref="O69:O100" si="5">C69*N69</f>
        <v>0</v>
      </c>
    </row>
    <row r="70" spans="2:15">
      <c r="B70" s="288">
        <v>66</v>
      </c>
      <c r="C70" s="280" cm="1">
        <f t="array" ref="C70">_xlfn.IFS(B70&gt;'Invulblad inkoper'!$F$16,'Invulblad inkoper'!$I$16,B70&gt;'Invulblad inkoper'!$F$15,'Invulblad inkoper'!$I$15,B70&gt;'Invulblad inkoper'!$F$14,'Invulblad inkoper'!$I$14)</f>
        <v>0</v>
      </c>
      <c r="D70" s="279">
        <f>IF((B70/100)&gt;'Resultaat gunningscriterium SEB'!$G$26,0,1)</f>
        <v>0</v>
      </c>
      <c r="E70" s="282">
        <f t="shared" si="4"/>
        <v>0</v>
      </c>
      <c r="G70" s="288">
        <v>66</v>
      </c>
      <c r="H70" s="280" cm="1">
        <f t="array" ref="H70">_xlfn.IFS(G70&gt;'Invulblad inkoper'!$F$23,'Invulblad inkoper'!$I$23,G70&gt;'Invulblad inkoper'!$F$22,'Invulblad inkoper'!$I$22,G70&gt;'Invulblad inkoper'!$F$21,'Invulblad inkoper'!$I$21)</f>
        <v>0</v>
      </c>
      <c r="I70" s="352">
        <f>IF((B70/100)&gt;'Resultaat gunningscriterium SEB'!$F$52,0,1)</f>
        <v>0</v>
      </c>
      <c r="J70" s="282">
        <f t="shared" ref="J70:J103" si="6">H70*I70</f>
        <v>0</v>
      </c>
      <c r="K70" s="290"/>
      <c r="L70" s="288">
        <v>66</v>
      </c>
      <c r="M70" s="280" cm="1">
        <f t="array" ref="M70">_xlfn.IFS(L70&gt;'Invulblad inkoper'!$F$30,'Invulblad inkoper'!$I$30,L70&gt;'Invulblad inkoper'!$F$29,'Invulblad inkoper'!$I$29,L70&gt;'Invulblad inkoper'!$F$28,'Invulblad inkoper'!$I$28)</f>
        <v>0</v>
      </c>
      <c r="N70" s="352">
        <f>IF((B70/100)&gt;'Resultaat gunningscriterium SEB'!$F$69,0,1)</f>
        <v>0</v>
      </c>
      <c r="O70" s="282">
        <f t="shared" si="5"/>
        <v>0</v>
      </c>
    </row>
    <row r="71" spans="2:15">
      <c r="B71" s="288">
        <v>67</v>
      </c>
      <c r="C71" s="280" cm="1">
        <f t="array" ref="C71">_xlfn.IFS(B71&gt;'Invulblad inkoper'!$F$16,'Invulblad inkoper'!$I$16,B71&gt;'Invulblad inkoper'!$F$15,'Invulblad inkoper'!$I$15,B71&gt;'Invulblad inkoper'!$F$14,'Invulblad inkoper'!$I$14)</f>
        <v>0</v>
      </c>
      <c r="D71" s="279">
        <f>IF((B71/100)&gt;'Resultaat gunningscriterium SEB'!$G$26,0,1)</f>
        <v>0</v>
      </c>
      <c r="E71" s="282">
        <f t="shared" si="4"/>
        <v>0</v>
      </c>
      <c r="G71" s="288">
        <v>67</v>
      </c>
      <c r="H71" s="280" cm="1">
        <f t="array" ref="H71">_xlfn.IFS(G71&gt;'Invulblad inkoper'!$F$23,'Invulblad inkoper'!$I$23,G71&gt;'Invulblad inkoper'!$F$22,'Invulblad inkoper'!$I$22,G71&gt;'Invulblad inkoper'!$F$21,'Invulblad inkoper'!$I$21)</f>
        <v>0</v>
      </c>
      <c r="I71" s="352">
        <f>IF((B71/100)&gt;'Resultaat gunningscriterium SEB'!$F$52,0,1)</f>
        <v>0</v>
      </c>
      <c r="J71" s="282">
        <f t="shared" si="6"/>
        <v>0</v>
      </c>
      <c r="K71" s="290"/>
      <c r="L71" s="288">
        <v>67</v>
      </c>
      <c r="M71" s="280" cm="1">
        <f t="array" ref="M71">_xlfn.IFS(L71&gt;'Invulblad inkoper'!$F$30,'Invulblad inkoper'!$I$30,L71&gt;'Invulblad inkoper'!$F$29,'Invulblad inkoper'!$I$29,L71&gt;'Invulblad inkoper'!$F$28,'Invulblad inkoper'!$I$28)</f>
        <v>0</v>
      </c>
      <c r="N71" s="352">
        <f>IF((B71/100)&gt;'Resultaat gunningscriterium SEB'!$F$69,0,1)</f>
        <v>0</v>
      </c>
      <c r="O71" s="282">
        <f t="shared" si="5"/>
        <v>0</v>
      </c>
    </row>
    <row r="72" spans="2:15">
      <c r="B72" s="288">
        <v>68</v>
      </c>
      <c r="C72" s="280" cm="1">
        <f t="array" ref="C72">_xlfn.IFS(B72&gt;'Invulblad inkoper'!$F$16,'Invulblad inkoper'!$I$16,B72&gt;'Invulblad inkoper'!$F$15,'Invulblad inkoper'!$I$15,B72&gt;'Invulblad inkoper'!$F$14,'Invulblad inkoper'!$I$14)</f>
        <v>0</v>
      </c>
      <c r="D72" s="279">
        <f>IF((B72/100)&gt;'Resultaat gunningscriterium SEB'!$G$26,0,1)</f>
        <v>0</v>
      </c>
      <c r="E72" s="282">
        <f t="shared" si="4"/>
        <v>0</v>
      </c>
      <c r="G72" s="288">
        <v>68</v>
      </c>
      <c r="H72" s="280" cm="1">
        <f t="array" ref="H72">_xlfn.IFS(G72&gt;'Invulblad inkoper'!$F$23,'Invulblad inkoper'!$I$23,G72&gt;'Invulblad inkoper'!$F$22,'Invulblad inkoper'!$I$22,G72&gt;'Invulblad inkoper'!$F$21,'Invulblad inkoper'!$I$21)</f>
        <v>0</v>
      </c>
      <c r="I72" s="352">
        <f>IF((B72/100)&gt;'Resultaat gunningscriterium SEB'!$F$52,0,1)</f>
        <v>0</v>
      </c>
      <c r="J72" s="282">
        <f t="shared" si="6"/>
        <v>0</v>
      </c>
      <c r="K72" s="290"/>
      <c r="L72" s="288">
        <v>68</v>
      </c>
      <c r="M72" s="280" cm="1">
        <f t="array" ref="M72">_xlfn.IFS(L72&gt;'Invulblad inkoper'!$F$30,'Invulblad inkoper'!$I$30,L72&gt;'Invulblad inkoper'!$F$29,'Invulblad inkoper'!$I$29,L72&gt;'Invulblad inkoper'!$F$28,'Invulblad inkoper'!$I$28)</f>
        <v>0</v>
      </c>
      <c r="N72" s="352">
        <f>IF((B72/100)&gt;'Resultaat gunningscriterium SEB'!$F$69,0,1)</f>
        <v>0</v>
      </c>
      <c r="O72" s="282">
        <f t="shared" si="5"/>
        <v>0</v>
      </c>
    </row>
    <row r="73" spans="2:15">
      <c r="B73" s="288">
        <v>69</v>
      </c>
      <c r="C73" s="280" cm="1">
        <f t="array" ref="C73">_xlfn.IFS(B73&gt;'Invulblad inkoper'!$F$16,'Invulblad inkoper'!$I$16,B73&gt;'Invulblad inkoper'!$F$15,'Invulblad inkoper'!$I$15,B73&gt;'Invulblad inkoper'!$F$14,'Invulblad inkoper'!$I$14)</f>
        <v>0</v>
      </c>
      <c r="D73" s="279">
        <f>IF((B73/100)&gt;'Resultaat gunningscriterium SEB'!$G$26,0,1)</f>
        <v>0</v>
      </c>
      <c r="E73" s="282">
        <f t="shared" si="4"/>
        <v>0</v>
      </c>
      <c r="G73" s="288">
        <v>69</v>
      </c>
      <c r="H73" s="280" cm="1">
        <f t="array" ref="H73">_xlfn.IFS(G73&gt;'Invulblad inkoper'!$F$23,'Invulblad inkoper'!$I$23,G73&gt;'Invulblad inkoper'!$F$22,'Invulblad inkoper'!$I$22,G73&gt;'Invulblad inkoper'!$F$21,'Invulblad inkoper'!$I$21)</f>
        <v>0</v>
      </c>
      <c r="I73" s="352">
        <f>IF((B73/100)&gt;'Resultaat gunningscriterium SEB'!$F$52,0,1)</f>
        <v>0</v>
      </c>
      <c r="J73" s="282">
        <f t="shared" si="6"/>
        <v>0</v>
      </c>
      <c r="K73" s="290"/>
      <c r="L73" s="288">
        <v>69</v>
      </c>
      <c r="M73" s="280" cm="1">
        <f t="array" ref="M73">_xlfn.IFS(L73&gt;'Invulblad inkoper'!$F$30,'Invulblad inkoper'!$I$30,L73&gt;'Invulblad inkoper'!$F$29,'Invulblad inkoper'!$I$29,L73&gt;'Invulblad inkoper'!$F$28,'Invulblad inkoper'!$I$28)</f>
        <v>0</v>
      </c>
      <c r="N73" s="352">
        <f>IF((B73/100)&gt;'Resultaat gunningscriterium SEB'!$F$69,0,1)</f>
        <v>0</v>
      </c>
      <c r="O73" s="282">
        <f t="shared" si="5"/>
        <v>0</v>
      </c>
    </row>
    <row r="74" spans="2:15">
      <c r="B74" s="288">
        <v>70</v>
      </c>
      <c r="C74" s="280" cm="1">
        <f t="array" ref="C74">_xlfn.IFS(B74&gt;'Invulblad inkoper'!$F$16,'Invulblad inkoper'!$I$16,B74&gt;'Invulblad inkoper'!$F$15,'Invulblad inkoper'!$I$15,B74&gt;'Invulblad inkoper'!$F$14,'Invulblad inkoper'!$I$14)</f>
        <v>0</v>
      </c>
      <c r="D74" s="279">
        <f>IF((B74/100)&gt;'Resultaat gunningscriterium SEB'!$G$26,0,1)</f>
        <v>0</v>
      </c>
      <c r="E74" s="282">
        <f t="shared" si="4"/>
        <v>0</v>
      </c>
      <c r="G74" s="288">
        <v>70</v>
      </c>
      <c r="H74" s="280" cm="1">
        <f t="array" ref="H74">_xlfn.IFS(G74&gt;'Invulblad inkoper'!$F$23,'Invulblad inkoper'!$I$23,G74&gt;'Invulblad inkoper'!$F$22,'Invulblad inkoper'!$I$22,G74&gt;'Invulblad inkoper'!$F$21,'Invulblad inkoper'!$I$21)</f>
        <v>0</v>
      </c>
      <c r="I74" s="352">
        <f>IF((B74/100)&gt;'Resultaat gunningscriterium SEB'!$F$52,0,1)</f>
        <v>0</v>
      </c>
      <c r="J74" s="282">
        <f t="shared" si="6"/>
        <v>0</v>
      </c>
      <c r="K74" s="290"/>
      <c r="L74" s="288">
        <v>70</v>
      </c>
      <c r="M74" s="280" cm="1">
        <f t="array" ref="M74">_xlfn.IFS(L74&gt;'Invulblad inkoper'!$F$30,'Invulblad inkoper'!$I$30,L74&gt;'Invulblad inkoper'!$F$29,'Invulblad inkoper'!$I$29,L74&gt;'Invulblad inkoper'!$F$28,'Invulblad inkoper'!$I$28)</f>
        <v>0</v>
      </c>
      <c r="N74" s="352">
        <f>IF((B74/100)&gt;'Resultaat gunningscriterium SEB'!$F$69,0,1)</f>
        <v>0</v>
      </c>
      <c r="O74" s="282">
        <f t="shared" si="5"/>
        <v>0</v>
      </c>
    </row>
    <row r="75" spans="2:15">
      <c r="B75" s="288">
        <v>71</v>
      </c>
      <c r="C75" s="280" cm="1">
        <f t="array" ref="C75">_xlfn.IFS(B75&gt;'Invulblad inkoper'!$F$16,'Invulblad inkoper'!$I$16,B75&gt;'Invulblad inkoper'!$F$15,'Invulblad inkoper'!$I$15,B75&gt;'Invulblad inkoper'!$F$14,'Invulblad inkoper'!$I$14)</f>
        <v>0</v>
      </c>
      <c r="D75" s="279">
        <f>IF((B75/100)&gt;'Resultaat gunningscriterium SEB'!$G$26,0,1)</f>
        <v>0</v>
      </c>
      <c r="E75" s="282">
        <f t="shared" si="4"/>
        <v>0</v>
      </c>
      <c r="G75" s="288">
        <v>71</v>
      </c>
      <c r="H75" s="280" cm="1">
        <f t="array" ref="H75">_xlfn.IFS(G75&gt;'Invulblad inkoper'!$F$23,'Invulblad inkoper'!$I$23,G75&gt;'Invulblad inkoper'!$F$22,'Invulblad inkoper'!$I$22,G75&gt;'Invulblad inkoper'!$F$21,'Invulblad inkoper'!$I$21)</f>
        <v>0</v>
      </c>
      <c r="I75" s="352">
        <f>IF((B75/100)&gt;'Resultaat gunningscriterium SEB'!$F$52,0,1)</f>
        <v>0</v>
      </c>
      <c r="J75" s="282">
        <f t="shared" si="6"/>
        <v>0</v>
      </c>
      <c r="K75" s="290"/>
      <c r="L75" s="288">
        <v>71</v>
      </c>
      <c r="M75" s="280" cm="1">
        <f t="array" ref="M75">_xlfn.IFS(L75&gt;'Invulblad inkoper'!$F$30,'Invulblad inkoper'!$I$30,L75&gt;'Invulblad inkoper'!$F$29,'Invulblad inkoper'!$I$29,L75&gt;'Invulblad inkoper'!$F$28,'Invulblad inkoper'!$I$28)</f>
        <v>0</v>
      </c>
      <c r="N75" s="352">
        <f>IF((B75/100)&gt;'Resultaat gunningscriterium SEB'!$F$69,0,1)</f>
        <v>0</v>
      </c>
      <c r="O75" s="282">
        <f t="shared" si="5"/>
        <v>0</v>
      </c>
    </row>
    <row r="76" spans="2:15">
      <c r="B76" s="288">
        <v>72</v>
      </c>
      <c r="C76" s="280" cm="1">
        <f t="array" ref="C76">_xlfn.IFS(B76&gt;'Invulblad inkoper'!$F$16,'Invulblad inkoper'!$I$16,B76&gt;'Invulblad inkoper'!$F$15,'Invulblad inkoper'!$I$15,B76&gt;'Invulblad inkoper'!$F$14,'Invulblad inkoper'!$I$14)</f>
        <v>0</v>
      </c>
      <c r="D76" s="279">
        <f>IF((B76/100)&gt;'Resultaat gunningscriterium SEB'!$G$26,0,1)</f>
        <v>0</v>
      </c>
      <c r="E76" s="282">
        <f t="shared" si="4"/>
        <v>0</v>
      </c>
      <c r="G76" s="288">
        <v>72</v>
      </c>
      <c r="H76" s="280" cm="1">
        <f t="array" ref="H76">_xlfn.IFS(G76&gt;'Invulblad inkoper'!$F$23,'Invulblad inkoper'!$I$23,G76&gt;'Invulblad inkoper'!$F$22,'Invulblad inkoper'!$I$22,G76&gt;'Invulblad inkoper'!$F$21,'Invulblad inkoper'!$I$21)</f>
        <v>0</v>
      </c>
      <c r="I76" s="352">
        <f>IF((B76/100)&gt;'Resultaat gunningscriterium SEB'!$F$52,0,1)</f>
        <v>0</v>
      </c>
      <c r="J76" s="282">
        <f t="shared" si="6"/>
        <v>0</v>
      </c>
      <c r="K76" s="290"/>
      <c r="L76" s="288">
        <v>72</v>
      </c>
      <c r="M76" s="280" cm="1">
        <f t="array" ref="M76">_xlfn.IFS(L76&gt;'Invulblad inkoper'!$F$30,'Invulblad inkoper'!$I$30,L76&gt;'Invulblad inkoper'!$F$29,'Invulblad inkoper'!$I$29,L76&gt;'Invulblad inkoper'!$F$28,'Invulblad inkoper'!$I$28)</f>
        <v>0</v>
      </c>
      <c r="N76" s="352">
        <f>IF((B76/100)&gt;'Resultaat gunningscriterium SEB'!$F$69,0,1)</f>
        <v>0</v>
      </c>
      <c r="O76" s="282">
        <f t="shared" si="5"/>
        <v>0</v>
      </c>
    </row>
    <row r="77" spans="2:15">
      <c r="B77" s="288">
        <v>73</v>
      </c>
      <c r="C77" s="280" cm="1">
        <f t="array" ref="C77">_xlfn.IFS(B77&gt;'Invulblad inkoper'!$F$16,'Invulblad inkoper'!$I$16,B77&gt;'Invulblad inkoper'!$F$15,'Invulblad inkoper'!$I$15,B77&gt;'Invulblad inkoper'!$F$14,'Invulblad inkoper'!$I$14)</f>
        <v>0</v>
      </c>
      <c r="D77" s="279">
        <f>IF((B77/100)&gt;'Resultaat gunningscriterium SEB'!$G$26,0,1)</f>
        <v>0</v>
      </c>
      <c r="E77" s="282">
        <f t="shared" si="4"/>
        <v>0</v>
      </c>
      <c r="G77" s="288">
        <v>73</v>
      </c>
      <c r="H77" s="280" cm="1">
        <f t="array" ref="H77">_xlfn.IFS(G77&gt;'Invulblad inkoper'!$F$23,'Invulblad inkoper'!$I$23,G77&gt;'Invulblad inkoper'!$F$22,'Invulblad inkoper'!$I$22,G77&gt;'Invulblad inkoper'!$F$21,'Invulblad inkoper'!$I$21)</f>
        <v>0</v>
      </c>
      <c r="I77" s="352">
        <f>IF((B77/100)&gt;'Resultaat gunningscriterium SEB'!$F$52,0,1)</f>
        <v>0</v>
      </c>
      <c r="J77" s="282">
        <f t="shared" si="6"/>
        <v>0</v>
      </c>
      <c r="K77" s="290"/>
      <c r="L77" s="288">
        <v>73</v>
      </c>
      <c r="M77" s="280" cm="1">
        <f t="array" ref="M77">_xlfn.IFS(L77&gt;'Invulblad inkoper'!$F$30,'Invulblad inkoper'!$I$30,L77&gt;'Invulblad inkoper'!$F$29,'Invulblad inkoper'!$I$29,L77&gt;'Invulblad inkoper'!$F$28,'Invulblad inkoper'!$I$28)</f>
        <v>0</v>
      </c>
      <c r="N77" s="352">
        <f>IF((B77/100)&gt;'Resultaat gunningscriterium SEB'!$F$69,0,1)</f>
        <v>0</v>
      </c>
      <c r="O77" s="282">
        <f t="shared" si="5"/>
        <v>0</v>
      </c>
    </row>
    <row r="78" spans="2:15">
      <c r="B78" s="288">
        <v>74</v>
      </c>
      <c r="C78" s="280" cm="1">
        <f t="array" ref="C78">_xlfn.IFS(B78&gt;'Invulblad inkoper'!$F$16,'Invulblad inkoper'!$I$16,B78&gt;'Invulblad inkoper'!$F$15,'Invulblad inkoper'!$I$15,B78&gt;'Invulblad inkoper'!$F$14,'Invulblad inkoper'!$I$14)</f>
        <v>0</v>
      </c>
      <c r="D78" s="279">
        <f>IF((B78/100)&gt;'Resultaat gunningscriterium SEB'!$G$26,0,1)</f>
        <v>0</v>
      </c>
      <c r="E78" s="282">
        <f t="shared" si="4"/>
        <v>0</v>
      </c>
      <c r="G78" s="288">
        <v>74</v>
      </c>
      <c r="H78" s="280" cm="1">
        <f t="array" ref="H78">_xlfn.IFS(G78&gt;'Invulblad inkoper'!$F$23,'Invulblad inkoper'!$I$23,G78&gt;'Invulblad inkoper'!$F$22,'Invulblad inkoper'!$I$22,G78&gt;'Invulblad inkoper'!$F$21,'Invulblad inkoper'!$I$21)</f>
        <v>0</v>
      </c>
      <c r="I78" s="352">
        <f>IF((B78/100)&gt;'Resultaat gunningscriterium SEB'!$F$52,0,1)</f>
        <v>0</v>
      </c>
      <c r="J78" s="282">
        <f t="shared" si="6"/>
        <v>0</v>
      </c>
      <c r="K78" s="290"/>
      <c r="L78" s="288">
        <v>74</v>
      </c>
      <c r="M78" s="280" cm="1">
        <f t="array" ref="M78">_xlfn.IFS(L78&gt;'Invulblad inkoper'!$F$30,'Invulblad inkoper'!$I$30,L78&gt;'Invulblad inkoper'!$F$29,'Invulblad inkoper'!$I$29,L78&gt;'Invulblad inkoper'!$F$28,'Invulblad inkoper'!$I$28)</f>
        <v>0</v>
      </c>
      <c r="N78" s="352">
        <f>IF((B78/100)&gt;'Resultaat gunningscriterium SEB'!$F$69,0,1)</f>
        <v>0</v>
      </c>
      <c r="O78" s="282">
        <f t="shared" si="5"/>
        <v>0</v>
      </c>
    </row>
    <row r="79" spans="2:15">
      <c r="B79" s="288">
        <v>75</v>
      </c>
      <c r="C79" s="280" cm="1">
        <f t="array" ref="C79">_xlfn.IFS(B79&gt;'Invulblad inkoper'!$F$16,'Invulblad inkoper'!$I$16,B79&gt;'Invulblad inkoper'!$F$15,'Invulblad inkoper'!$I$15,B79&gt;'Invulblad inkoper'!$F$14,'Invulblad inkoper'!$I$14)</f>
        <v>0</v>
      </c>
      <c r="D79" s="279">
        <f>IF((B79/100)&gt;'Resultaat gunningscriterium SEB'!$G$26,0,1)</f>
        <v>0</v>
      </c>
      <c r="E79" s="282">
        <f t="shared" si="4"/>
        <v>0</v>
      </c>
      <c r="G79" s="288">
        <v>75</v>
      </c>
      <c r="H79" s="280" cm="1">
        <f t="array" ref="H79">_xlfn.IFS(G79&gt;'Invulblad inkoper'!$F$23,'Invulblad inkoper'!$I$23,G79&gt;'Invulblad inkoper'!$F$22,'Invulblad inkoper'!$I$22,G79&gt;'Invulblad inkoper'!$F$21,'Invulblad inkoper'!$I$21)</f>
        <v>0</v>
      </c>
      <c r="I79" s="352">
        <f>IF((B79/100)&gt;'Resultaat gunningscriterium SEB'!$F$52,0,1)</f>
        <v>0</v>
      </c>
      <c r="J79" s="282">
        <f t="shared" si="6"/>
        <v>0</v>
      </c>
      <c r="K79" s="290"/>
      <c r="L79" s="288">
        <v>75</v>
      </c>
      <c r="M79" s="280" cm="1">
        <f t="array" ref="M79">_xlfn.IFS(L79&gt;'Invulblad inkoper'!$F$30,'Invulblad inkoper'!$I$30,L79&gt;'Invulblad inkoper'!$F$29,'Invulblad inkoper'!$I$29,L79&gt;'Invulblad inkoper'!$F$28,'Invulblad inkoper'!$I$28)</f>
        <v>0</v>
      </c>
      <c r="N79" s="352">
        <f>IF((B79/100)&gt;'Resultaat gunningscriterium SEB'!$F$69,0,1)</f>
        <v>0</v>
      </c>
      <c r="O79" s="282">
        <f t="shared" si="5"/>
        <v>0</v>
      </c>
    </row>
    <row r="80" spans="2:15">
      <c r="B80" s="288">
        <v>76</v>
      </c>
      <c r="C80" s="280" cm="1">
        <f t="array" ref="C80">_xlfn.IFS(B80&gt;'Invulblad inkoper'!$F$16,'Invulblad inkoper'!$I$16,B80&gt;'Invulblad inkoper'!$F$15,'Invulblad inkoper'!$I$15,B80&gt;'Invulblad inkoper'!$F$14,'Invulblad inkoper'!$I$14)</f>
        <v>0</v>
      </c>
      <c r="D80" s="279">
        <f>IF((B80/100)&gt;'Resultaat gunningscriterium SEB'!$G$26,0,1)</f>
        <v>0</v>
      </c>
      <c r="E80" s="282">
        <f t="shared" si="4"/>
        <v>0</v>
      </c>
      <c r="G80" s="288">
        <v>76</v>
      </c>
      <c r="H80" s="280" cm="1">
        <f t="array" ref="H80">_xlfn.IFS(G80&gt;'Invulblad inkoper'!$F$23,'Invulblad inkoper'!$I$23,G80&gt;'Invulblad inkoper'!$F$22,'Invulblad inkoper'!$I$22,G80&gt;'Invulblad inkoper'!$F$21,'Invulblad inkoper'!$I$21)</f>
        <v>0</v>
      </c>
      <c r="I80" s="352">
        <f>IF((B80/100)&gt;'Resultaat gunningscriterium SEB'!$F$52,0,1)</f>
        <v>0</v>
      </c>
      <c r="J80" s="282">
        <f t="shared" si="6"/>
        <v>0</v>
      </c>
      <c r="K80" s="290"/>
      <c r="L80" s="288">
        <v>76</v>
      </c>
      <c r="M80" s="280" cm="1">
        <f t="array" ref="M80">_xlfn.IFS(L80&gt;'Invulblad inkoper'!$F$30,'Invulblad inkoper'!$I$30,L80&gt;'Invulblad inkoper'!$F$29,'Invulblad inkoper'!$I$29,L80&gt;'Invulblad inkoper'!$F$28,'Invulblad inkoper'!$I$28)</f>
        <v>0</v>
      </c>
      <c r="N80" s="352">
        <f>IF((B80/100)&gt;'Resultaat gunningscriterium SEB'!$F$69,0,1)</f>
        <v>0</v>
      </c>
      <c r="O80" s="282">
        <f t="shared" si="5"/>
        <v>0</v>
      </c>
    </row>
    <row r="81" spans="2:15">
      <c r="B81" s="288">
        <v>77</v>
      </c>
      <c r="C81" s="280" cm="1">
        <f t="array" ref="C81">_xlfn.IFS(B81&gt;'Invulblad inkoper'!$F$16,'Invulblad inkoper'!$I$16,B81&gt;'Invulblad inkoper'!$F$15,'Invulblad inkoper'!$I$15,B81&gt;'Invulblad inkoper'!$F$14,'Invulblad inkoper'!$I$14)</f>
        <v>0</v>
      </c>
      <c r="D81" s="279">
        <f>IF((B81/100)&gt;'Resultaat gunningscriterium SEB'!$G$26,0,1)</f>
        <v>0</v>
      </c>
      <c r="E81" s="282">
        <f t="shared" si="4"/>
        <v>0</v>
      </c>
      <c r="G81" s="288">
        <v>77</v>
      </c>
      <c r="H81" s="280" cm="1">
        <f t="array" ref="H81">_xlfn.IFS(G81&gt;'Invulblad inkoper'!$F$23,'Invulblad inkoper'!$I$23,G81&gt;'Invulblad inkoper'!$F$22,'Invulblad inkoper'!$I$22,G81&gt;'Invulblad inkoper'!$F$21,'Invulblad inkoper'!$I$21)</f>
        <v>0</v>
      </c>
      <c r="I81" s="352">
        <f>IF((B81/100)&gt;'Resultaat gunningscriterium SEB'!$F$52,0,1)</f>
        <v>0</v>
      </c>
      <c r="J81" s="282">
        <f t="shared" si="6"/>
        <v>0</v>
      </c>
      <c r="K81" s="290"/>
      <c r="L81" s="288">
        <v>77</v>
      </c>
      <c r="M81" s="280" cm="1">
        <f t="array" ref="M81">_xlfn.IFS(L81&gt;'Invulblad inkoper'!$F$30,'Invulblad inkoper'!$I$30,L81&gt;'Invulblad inkoper'!$F$29,'Invulblad inkoper'!$I$29,L81&gt;'Invulblad inkoper'!$F$28,'Invulblad inkoper'!$I$28)</f>
        <v>0</v>
      </c>
      <c r="N81" s="352">
        <f>IF((B81/100)&gt;'Resultaat gunningscriterium SEB'!$F$69,0,1)</f>
        <v>0</v>
      </c>
      <c r="O81" s="282">
        <f t="shared" si="5"/>
        <v>0</v>
      </c>
    </row>
    <row r="82" spans="2:15">
      <c r="B82" s="288">
        <v>78</v>
      </c>
      <c r="C82" s="280" cm="1">
        <f t="array" ref="C82">_xlfn.IFS(B82&gt;'Invulblad inkoper'!$F$16,'Invulblad inkoper'!$I$16,B82&gt;'Invulblad inkoper'!$F$15,'Invulblad inkoper'!$I$15,B82&gt;'Invulblad inkoper'!$F$14,'Invulblad inkoper'!$I$14)</f>
        <v>0</v>
      </c>
      <c r="D82" s="279">
        <f>IF((B82/100)&gt;'Resultaat gunningscriterium SEB'!$G$26,0,1)</f>
        <v>0</v>
      </c>
      <c r="E82" s="282">
        <f t="shared" si="4"/>
        <v>0</v>
      </c>
      <c r="G82" s="288">
        <v>78</v>
      </c>
      <c r="H82" s="280" cm="1">
        <f t="array" ref="H82">_xlfn.IFS(G82&gt;'Invulblad inkoper'!$F$23,'Invulblad inkoper'!$I$23,G82&gt;'Invulblad inkoper'!$F$22,'Invulblad inkoper'!$I$22,G82&gt;'Invulblad inkoper'!$F$21,'Invulblad inkoper'!$I$21)</f>
        <v>0</v>
      </c>
      <c r="I82" s="352">
        <f>IF((B82/100)&gt;'Resultaat gunningscriterium SEB'!$F$52,0,1)</f>
        <v>0</v>
      </c>
      <c r="J82" s="282">
        <f t="shared" si="6"/>
        <v>0</v>
      </c>
      <c r="K82" s="290"/>
      <c r="L82" s="288">
        <v>78</v>
      </c>
      <c r="M82" s="280" cm="1">
        <f t="array" ref="M82">_xlfn.IFS(L82&gt;'Invulblad inkoper'!$F$30,'Invulblad inkoper'!$I$30,L82&gt;'Invulblad inkoper'!$F$29,'Invulblad inkoper'!$I$29,L82&gt;'Invulblad inkoper'!$F$28,'Invulblad inkoper'!$I$28)</f>
        <v>0</v>
      </c>
      <c r="N82" s="352">
        <f>IF((B82/100)&gt;'Resultaat gunningscriterium SEB'!$F$69,0,1)</f>
        <v>0</v>
      </c>
      <c r="O82" s="282">
        <f t="shared" si="5"/>
        <v>0</v>
      </c>
    </row>
    <row r="83" spans="2:15">
      <c r="B83" s="288">
        <v>79</v>
      </c>
      <c r="C83" s="280" cm="1">
        <f t="array" ref="C83">_xlfn.IFS(B83&gt;'Invulblad inkoper'!$F$16,'Invulblad inkoper'!$I$16,B83&gt;'Invulblad inkoper'!$F$15,'Invulblad inkoper'!$I$15,B83&gt;'Invulblad inkoper'!$F$14,'Invulblad inkoper'!$I$14)</f>
        <v>0</v>
      </c>
      <c r="D83" s="279">
        <f>IF((B83/100)&gt;'Resultaat gunningscriterium SEB'!$G$26,0,1)</f>
        <v>0</v>
      </c>
      <c r="E83" s="282">
        <f t="shared" si="4"/>
        <v>0</v>
      </c>
      <c r="G83" s="288">
        <v>79</v>
      </c>
      <c r="H83" s="280" cm="1">
        <f t="array" ref="H83">_xlfn.IFS(G83&gt;'Invulblad inkoper'!$F$23,'Invulblad inkoper'!$I$23,G83&gt;'Invulblad inkoper'!$F$22,'Invulblad inkoper'!$I$22,G83&gt;'Invulblad inkoper'!$F$21,'Invulblad inkoper'!$I$21)</f>
        <v>0</v>
      </c>
      <c r="I83" s="352">
        <f>IF((B83/100)&gt;'Resultaat gunningscriterium SEB'!$F$52,0,1)</f>
        <v>0</v>
      </c>
      <c r="J83" s="282">
        <f t="shared" si="6"/>
        <v>0</v>
      </c>
      <c r="K83" s="290"/>
      <c r="L83" s="288">
        <v>79</v>
      </c>
      <c r="M83" s="280" cm="1">
        <f t="array" ref="M83">_xlfn.IFS(L83&gt;'Invulblad inkoper'!$F$30,'Invulblad inkoper'!$I$30,L83&gt;'Invulblad inkoper'!$F$29,'Invulblad inkoper'!$I$29,L83&gt;'Invulblad inkoper'!$F$28,'Invulblad inkoper'!$I$28)</f>
        <v>0</v>
      </c>
      <c r="N83" s="352">
        <f>IF((B83/100)&gt;'Resultaat gunningscriterium SEB'!$F$69,0,1)</f>
        <v>0</v>
      </c>
      <c r="O83" s="282">
        <f t="shared" si="5"/>
        <v>0</v>
      </c>
    </row>
    <row r="84" spans="2:15">
      <c r="B84" s="288">
        <v>80</v>
      </c>
      <c r="C84" s="280" cm="1">
        <f t="array" ref="C84">_xlfn.IFS(B84&gt;'Invulblad inkoper'!$F$16,'Invulblad inkoper'!$I$16,B84&gt;'Invulblad inkoper'!$F$15,'Invulblad inkoper'!$I$15,B84&gt;'Invulblad inkoper'!$F$14,'Invulblad inkoper'!$I$14)</f>
        <v>0</v>
      </c>
      <c r="D84" s="279">
        <f>IF((B84/100)&gt;'Resultaat gunningscriterium SEB'!$G$26,0,1)</f>
        <v>0</v>
      </c>
      <c r="E84" s="282">
        <f t="shared" si="4"/>
        <v>0</v>
      </c>
      <c r="G84" s="288">
        <v>80</v>
      </c>
      <c r="H84" s="280" cm="1">
        <f t="array" ref="H84">_xlfn.IFS(G84&gt;'Invulblad inkoper'!$F$23,'Invulblad inkoper'!$I$23,G84&gt;'Invulblad inkoper'!$F$22,'Invulblad inkoper'!$I$22,G84&gt;'Invulblad inkoper'!$F$21,'Invulblad inkoper'!$I$21)</f>
        <v>0</v>
      </c>
      <c r="I84" s="352">
        <f>IF((B84/100)&gt;'Resultaat gunningscriterium SEB'!$F$52,0,1)</f>
        <v>0</v>
      </c>
      <c r="J84" s="282">
        <f t="shared" si="6"/>
        <v>0</v>
      </c>
      <c r="K84" s="290"/>
      <c r="L84" s="288">
        <v>80</v>
      </c>
      <c r="M84" s="280" cm="1">
        <f t="array" ref="M84">_xlfn.IFS(L84&gt;'Invulblad inkoper'!$F$30,'Invulblad inkoper'!$I$30,L84&gt;'Invulblad inkoper'!$F$29,'Invulblad inkoper'!$I$29,L84&gt;'Invulblad inkoper'!$F$28,'Invulblad inkoper'!$I$28)</f>
        <v>0</v>
      </c>
      <c r="N84" s="352">
        <f>IF((B84/100)&gt;'Resultaat gunningscriterium SEB'!$F$69,0,1)</f>
        <v>0</v>
      </c>
      <c r="O84" s="282">
        <f t="shared" si="5"/>
        <v>0</v>
      </c>
    </row>
    <row r="85" spans="2:15">
      <c r="B85" s="288">
        <v>81</v>
      </c>
      <c r="C85" s="280" cm="1">
        <f t="array" ref="C85">_xlfn.IFS(B85&gt;'Invulblad inkoper'!$F$16,'Invulblad inkoper'!$I$16,B85&gt;'Invulblad inkoper'!$F$15,'Invulblad inkoper'!$I$15,B85&gt;'Invulblad inkoper'!$F$14,'Invulblad inkoper'!$I$14)</f>
        <v>0</v>
      </c>
      <c r="D85" s="279">
        <f>IF((B85/100)&gt;'Resultaat gunningscriterium SEB'!$G$26,0,1)</f>
        <v>0</v>
      </c>
      <c r="E85" s="282">
        <f t="shared" si="4"/>
        <v>0</v>
      </c>
      <c r="G85" s="288">
        <v>81</v>
      </c>
      <c r="H85" s="280" cm="1">
        <f t="array" ref="H85">_xlfn.IFS(G85&gt;'Invulblad inkoper'!$F$23,'Invulblad inkoper'!$I$23,G85&gt;'Invulblad inkoper'!$F$22,'Invulblad inkoper'!$I$22,G85&gt;'Invulblad inkoper'!$F$21,'Invulblad inkoper'!$I$21)</f>
        <v>0</v>
      </c>
      <c r="I85" s="352">
        <f>IF((B85/100)&gt;'Resultaat gunningscriterium SEB'!$F$52,0,1)</f>
        <v>0</v>
      </c>
      <c r="J85" s="282">
        <f t="shared" si="6"/>
        <v>0</v>
      </c>
      <c r="K85" s="290"/>
      <c r="L85" s="288">
        <v>81</v>
      </c>
      <c r="M85" s="280" cm="1">
        <f t="array" ref="M85">_xlfn.IFS(L85&gt;'Invulblad inkoper'!$F$30,'Invulblad inkoper'!$I$30,L85&gt;'Invulblad inkoper'!$F$29,'Invulblad inkoper'!$I$29,L85&gt;'Invulblad inkoper'!$F$28,'Invulblad inkoper'!$I$28)</f>
        <v>0</v>
      </c>
      <c r="N85" s="352">
        <f>IF((B85/100)&gt;'Resultaat gunningscriterium SEB'!$F$69,0,1)</f>
        <v>0</v>
      </c>
      <c r="O85" s="282">
        <f t="shared" si="5"/>
        <v>0</v>
      </c>
    </row>
    <row r="86" spans="2:15">
      <c r="B86" s="288">
        <v>82</v>
      </c>
      <c r="C86" s="280" cm="1">
        <f t="array" ref="C86">_xlfn.IFS(B86&gt;'Invulblad inkoper'!$F$16,'Invulblad inkoper'!$I$16,B86&gt;'Invulblad inkoper'!$F$15,'Invulblad inkoper'!$I$15,B86&gt;'Invulblad inkoper'!$F$14,'Invulblad inkoper'!$I$14)</f>
        <v>0</v>
      </c>
      <c r="D86" s="279">
        <f>IF((B86/100)&gt;'Resultaat gunningscriterium SEB'!$G$26,0,1)</f>
        <v>0</v>
      </c>
      <c r="E86" s="282">
        <f t="shared" si="4"/>
        <v>0</v>
      </c>
      <c r="G86" s="288">
        <v>82</v>
      </c>
      <c r="H86" s="280" cm="1">
        <f t="array" ref="H86">_xlfn.IFS(G86&gt;'Invulblad inkoper'!$F$23,'Invulblad inkoper'!$I$23,G86&gt;'Invulblad inkoper'!$F$22,'Invulblad inkoper'!$I$22,G86&gt;'Invulblad inkoper'!$F$21,'Invulblad inkoper'!$I$21)</f>
        <v>0</v>
      </c>
      <c r="I86" s="352">
        <f>IF((B86/100)&gt;'Resultaat gunningscriterium SEB'!$F$52,0,1)</f>
        <v>0</v>
      </c>
      <c r="J86" s="282">
        <f t="shared" si="6"/>
        <v>0</v>
      </c>
      <c r="K86" s="290"/>
      <c r="L86" s="288">
        <v>82</v>
      </c>
      <c r="M86" s="280" cm="1">
        <f t="array" ref="M86">_xlfn.IFS(L86&gt;'Invulblad inkoper'!$F$30,'Invulblad inkoper'!$I$30,L86&gt;'Invulblad inkoper'!$F$29,'Invulblad inkoper'!$I$29,L86&gt;'Invulblad inkoper'!$F$28,'Invulblad inkoper'!$I$28)</f>
        <v>0</v>
      </c>
      <c r="N86" s="352">
        <f>IF((B86/100)&gt;'Resultaat gunningscriterium SEB'!$F$69,0,1)</f>
        <v>0</v>
      </c>
      <c r="O86" s="282">
        <f t="shared" si="5"/>
        <v>0</v>
      </c>
    </row>
    <row r="87" spans="2:15">
      <c r="B87" s="288">
        <v>83</v>
      </c>
      <c r="C87" s="280" cm="1">
        <f t="array" ref="C87">_xlfn.IFS(B87&gt;'Invulblad inkoper'!$F$16,'Invulblad inkoper'!$I$16,B87&gt;'Invulblad inkoper'!$F$15,'Invulblad inkoper'!$I$15,B87&gt;'Invulblad inkoper'!$F$14,'Invulblad inkoper'!$I$14)</f>
        <v>0</v>
      </c>
      <c r="D87" s="279">
        <f>IF((B87/100)&gt;'Resultaat gunningscriterium SEB'!$G$26,0,1)</f>
        <v>0</v>
      </c>
      <c r="E87" s="282">
        <f t="shared" si="4"/>
        <v>0</v>
      </c>
      <c r="G87" s="288">
        <v>83</v>
      </c>
      <c r="H87" s="280" cm="1">
        <f t="array" ref="H87">_xlfn.IFS(G87&gt;'Invulblad inkoper'!$F$23,'Invulblad inkoper'!$I$23,G87&gt;'Invulblad inkoper'!$F$22,'Invulblad inkoper'!$I$22,G87&gt;'Invulblad inkoper'!$F$21,'Invulblad inkoper'!$I$21)</f>
        <v>0</v>
      </c>
      <c r="I87" s="352">
        <f>IF((B87/100)&gt;'Resultaat gunningscriterium SEB'!$F$52,0,1)</f>
        <v>0</v>
      </c>
      <c r="J87" s="282">
        <f t="shared" si="6"/>
        <v>0</v>
      </c>
      <c r="K87" s="290"/>
      <c r="L87" s="288">
        <v>83</v>
      </c>
      <c r="M87" s="280" cm="1">
        <f t="array" ref="M87">_xlfn.IFS(L87&gt;'Invulblad inkoper'!$F$30,'Invulblad inkoper'!$I$30,L87&gt;'Invulblad inkoper'!$F$29,'Invulblad inkoper'!$I$29,L87&gt;'Invulblad inkoper'!$F$28,'Invulblad inkoper'!$I$28)</f>
        <v>0</v>
      </c>
      <c r="N87" s="352">
        <f>IF((B87/100)&gt;'Resultaat gunningscriterium SEB'!$F$69,0,1)</f>
        <v>0</v>
      </c>
      <c r="O87" s="282">
        <f t="shared" si="5"/>
        <v>0</v>
      </c>
    </row>
    <row r="88" spans="2:15">
      <c r="B88" s="288">
        <v>84</v>
      </c>
      <c r="C88" s="280" cm="1">
        <f t="array" ref="C88">_xlfn.IFS(B88&gt;'Invulblad inkoper'!$F$16,'Invulblad inkoper'!$I$16,B88&gt;'Invulblad inkoper'!$F$15,'Invulblad inkoper'!$I$15,B88&gt;'Invulblad inkoper'!$F$14,'Invulblad inkoper'!$I$14)</f>
        <v>0</v>
      </c>
      <c r="D88" s="279">
        <f>IF((B88/100)&gt;'Resultaat gunningscriterium SEB'!$G$26,0,1)</f>
        <v>0</v>
      </c>
      <c r="E88" s="282">
        <f t="shared" si="4"/>
        <v>0</v>
      </c>
      <c r="G88" s="288">
        <v>84</v>
      </c>
      <c r="H88" s="280" cm="1">
        <f t="array" ref="H88">_xlfn.IFS(G88&gt;'Invulblad inkoper'!$F$23,'Invulblad inkoper'!$I$23,G88&gt;'Invulblad inkoper'!$F$22,'Invulblad inkoper'!$I$22,G88&gt;'Invulblad inkoper'!$F$21,'Invulblad inkoper'!$I$21)</f>
        <v>0</v>
      </c>
      <c r="I88" s="352">
        <f>IF((B88/100)&gt;'Resultaat gunningscriterium SEB'!$F$52,0,1)</f>
        <v>0</v>
      </c>
      <c r="J88" s="282">
        <f t="shared" si="6"/>
        <v>0</v>
      </c>
      <c r="K88" s="290"/>
      <c r="L88" s="288">
        <v>84</v>
      </c>
      <c r="M88" s="280" cm="1">
        <f t="array" ref="M88">_xlfn.IFS(L88&gt;'Invulblad inkoper'!$F$30,'Invulblad inkoper'!$I$30,L88&gt;'Invulblad inkoper'!$F$29,'Invulblad inkoper'!$I$29,L88&gt;'Invulblad inkoper'!$F$28,'Invulblad inkoper'!$I$28)</f>
        <v>0</v>
      </c>
      <c r="N88" s="352">
        <f>IF((B88/100)&gt;'Resultaat gunningscriterium SEB'!$F$69,0,1)</f>
        <v>0</v>
      </c>
      <c r="O88" s="282">
        <f t="shared" si="5"/>
        <v>0</v>
      </c>
    </row>
    <row r="89" spans="2:15">
      <c r="B89" s="288">
        <v>85</v>
      </c>
      <c r="C89" s="280" cm="1">
        <f t="array" ref="C89">_xlfn.IFS(B89&gt;'Invulblad inkoper'!$F$16,'Invulblad inkoper'!$I$16,B89&gt;'Invulblad inkoper'!$F$15,'Invulblad inkoper'!$I$15,B89&gt;'Invulblad inkoper'!$F$14,'Invulblad inkoper'!$I$14)</f>
        <v>0</v>
      </c>
      <c r="D89" s="279">
        <f>IF((B89/100)&gt;'Resultaat gunningscriterium SEB'!$G$26,0,1)</f>
        <v>0</v>
      </c>
      <c r="E89" s="282">
        <f t="shared" si="4"/>
        <v>0</v>
      </c>
      <c r="G89" s="288">
        <v>85</v>
      </c>
      <c r="H89" s="280" cm="1">
        <f t="array" ref="H89">_xlfn.IFS(G89&gt;'Invulblad inkoper'!$F$23,'Invulblad inkoper'!$I$23,G89&gt;'Invulblad inkoper'!$F$22,'Invulblad inkoper'!$I$22,G89&gt;'Invulblad inkoper'!$F$21,'Invulblad inkoper'!$I$21)</f>
        <v>0</v>
      </c>
      <c r="I89" s="352">
        <f>IF((B89/100)&gt;'Resultaat gunningscriterium SEB'!$F$52,0,1)</f>
        <v>0</v>
      </c>
      <c r="J89" s="282">
        <f t="shared" si="6"/>
        <v>0</v>
      </c>
      <c r="K89" s="290"/>
      <c r="L89" s="288">
        <v>85</v>
      </c>
      <c r="M89" s="280" cm="1">
        <f t="array" ref="M89">_xlfn.IFS(L89&gt;'Invulblad inkoper'!$F$30,'Invulblad inkoper'!$I$30,L89&gt;'Invulblad inkoper'!$F$29,'Invulblad inkoper'!$I$29,L89&gt;'Invulblad inkoper'!$F$28,'Invulblad inkoper'!$I$28)</f>
        <v>0</v>
      </c>
      <c r="N89" s="352">
        <f>IF((B89/100)&gt;'Resultaat gunningscriterium SEB'!$F$69,0,1)</f>
        <v>0</v>
      </c>
      <c r="O89" s="282">
        <f t="shared" si="5"/>
        <v>0</v>
      </c>
    </row>
    <row r="90" spans="2:15">
      <c r="B90" s="288">
        <v>86</v>
      </c>
      <c r="C90" s="280" cm="1">
        <f t="array" ref="C90">_xlfn.IFS(B90&gt;'Invulblad inkoper'!$F$16,'Invulblad inkoper'!$I$16,B90&gt;'Invulblad inkoper'!$F$15,'Invulblad inkoper'!$I$15,B90&gt;'Invulblad inkoper'!$F$14,'Invulblad inkoper'!$I$14)</f>
        <v>0</v>
      </c>
      <c r="D90" s="279">
        <f>IF((B90/100)&gt;'Resultaat gunningscriterium SEB'!$G$26,0,1)</f>
        <v>0</v>
      </c>
      <c r="E90" s="282">
        <f t="shared" si="4"/>
        <v>0</v>
      </c>
      <c r="G90" s="288">
        <v>86</v>
      </c>
      <c r="H90" s="280" cm="1">
        <f t="array" ref="H90">_xlfn.IFS(G90&gt;'Invulblad inkoper'!$F$23,'Invulblad inkoper'!$I$23,G90&gt;'Invulblad inkoper'!$F$22,'Invulblad inkoper'!$I$22,G90&gt;'Invulblad inkoper'!$F$21,'Invulblad inkoper'!$I$21)</f>
        <v>0</v>
      </c>
      <c r="I90" s="352">
        <f>IF((B90/100)&gt;'Resultaat gunningscriterium SEB'!$F$52,0,1)</f>
        <v>0</v>
      </c>
      <c r="J90" s="282">
        <f t="shared" si="6"/>
        <v>0</v>
      </c>
      <c r="K90" s="290"/>
      <c r="L90" s="288">
        <v>86</v>
      </c>
      <c r="M90" s="280" cm="1">
        <f t="array" ref="M90">_xlfn.IFS(L90&gt;'Invulblad inkoper'!$F$30,'Invulblad inkoper'!$I$30,L90&gt;'Invulblad inkoper'!$F$29,'Invulblad inkoper'!$I$29,L90&gt;'Invulblad inkoper'!$F$28,'Invulblad inkoper'!$I$28)</f>
        <v>0</v>
      </c>
      <c r="N90" s="352">
        <f>IF((B90/100)&gt;'Resultaat gunningscriterium SEB'!$F$69,0,1)</f>
        <v>0</v>
      </c>
      <c r="O90" s="282">
        <f t="shared" si="5"/>
        <v>0</v>
      </c>
    </row>
    <row r="91" spans="2:15">
      <c r="B91" s="288">
        <v>87</v>
      </c>
      <c r="C91" s="280" cm="1">
        <f t="array" ref="C91">_xlfn.IFS(B91&gt;'Invulblad inkoper'!$F$16,'Invulblad inkoper'!$I$16,B91&gt;'Invulblad inkoper'!$F$15,'Invulblad inkoper'!$I$15,B91&gt;'Invulblad inkoper'!$F$14,'Invulblad inkoper'!$I$14)</f>
        <v>0</v>
      </c>
      <c r="D91" s="279">
        <f>IF((B91/100)&gt;'Resultaat gunningscriterium SEB'!$G$26,0,1)</f>
        <v>0</v>
      </c>
      <c r="E91" s="282">
        <f t="shared" si="4"/>
        <v>0</v>
      </c>
      <c r="G91" s="288">
        <v>87</v>
      </c>
      <c r="H91" s="280" cm="1">
        <f t="array" ref="H91">_xlfn.IFS(G91&gt;'Invulblad inkoper'!$F$23,'Invulblad inkoper'!$I$23,G91&gt;'Invulblad inkoper'!$F$22,'Invulblad inkoper'!$I$22,G91&gt;'Invulblad inkoper'!$F$21,'Invulblad inkoper'!$I$21)</f>
        <v>0</v>
      </c>
      <c r="I91" s="352">
        <f>IF((B91/100)&gt;'Resultaat gunningscriterium SEB'!$F$52,0,1)</f>
        <v>0</v>
      </c>
      <c r="J91" s="282">
        <f t="shared" si="6"/>
        <v>0</v>
      </c>
      <c r="K91" s="290"/>
      <c r="L91" s="288">
        <v>87</v>
      </c>
      <c r="M91" s="280" cm="1">
        <f t="array" ref="M91">_xlfn.IFS(L91&gt;'Invulblad inkoper'!$F$30,'Invulblad inkoper'!$I$30,L91&gt;'Invulblad inkoper'!$F$29,'Invulblad inkoper'!$I$29,L91&gt;'Invulblad inkoper'!$F$28,'Invulblad inkoper'!$I$28)</f>
        <v>0</v>
      </c>
      <c r="N91" s="352">
        <f>IF((B91/100)&gt;'Resultaat gunningscriterium SEB'!$F$69,0,1)</f>
        <v>0</v>
      </c>
      <c r="O91" s="282">
        <f t="shared" si="5"/>
        <v>0</v>
      </c>
    </row>
    <row r="92" spans="2:15">
      <c r="B92" s="288">
        <v>88</v>
      </c>
      <c r="C92" s="280" cm="1">
        <f t="array" ref="C92">_xlfn.IFS(B92&gt;'Invulblad inkoper'!$F$16,'Invulblad inkoper'!$I$16,B92&gt;'Invulblad inkoper'!$F$15,'Invulblad inkoper'!$I$15,B92&gt;'Invulblad inkoper'!$F$14,'Invulblad inkoper'!$I$14)</f>
        <v>0</v>
      </c>
      <c r="D92" s="279">
        <f>IF((B92/100)&gt;'Resultaat gunningscriterium SEB'!$G$26,0,1)</f>
        <v>0</v>
      </c>
      <c r="E92" s="282">
        <f t="shared" si="4"/>
        <v>0</v>
      </c>
      <c r="G92" s="288">
        <v>88</v>
      </c>
      <c r="H92" s="280" cm="1">
        <f t="array" ref="H92">_xlfn.IFS(G92&gt;'Invulblad inkoper'!$F$23,'Invulblad inkoper'!$I$23,G92&gt;'Invulblad inkoper'!$F$22,'Invulblad inkoper'!$I$22,G92&gt;'Invulblad inkoper'!$F$21,'Invulblad inkoper'!$I$21)</f>
        <v>0</v>
      </c>
      <c r="I92" s="352">
        <f>IF((B92/100)&gt;'Resultaat gunningscriterium SEB'!$F$52,0,1)</f>
        <v>0</v>
      </c>
      <c r="J92" s="282">
        <f t="shared" si="6"/>
        <v>0</v>
      </c>
      <c r="K92" s="290"/>
      <c r="L92" s="288">
        <v>88</v>
      </c>
      <c r="M92" s="280" cm="1">
        <f t="array" ref="M92">_xlfn.IFS(L92&gt;'Invulblad inkoper'!$F$30,'Invulblad inkoper'!$I$30,L92&gt;'Invulblad inkoper'!$F$29,'Invulblad inkoper'!$I$29,L92&gt;'Invulblad inkoper'!$F$28,'Invulblad inkoper'!$I$28)</f>
        <v>0</v>
      </c>
      <c r="N92" s="352">
        <f>IF((B92/100)&gt;'Resultaat gunningscriterium SEB'!$F$69,0,1)</f>
        <v>0</v>
      </c>
      <c r="O92" s="282">
        <f t="shared" si="5"/>
        <v>0</v>
      </c>
    </row>
    <row r="93" spans="2:15">
      <c r="B93" s="288">
        <v>89</v>
      </c>
      <c r="C93" s="280" cm="1">
        <f t="array" ref="C93">_xlfn.IFS(B93&gt;'Invulblad inkoper'!$F$16,'Invulblad inkoper'!$I$16,B93&gt;'Invulblad inkoper'!$F$15,'Invulblad inkoper'!$I$15,B93&gt;'Invulblad inkoper'!$F$14,'Invulblad inkoper'!$I$14)</f>
        <v>0</v>
      </c>
      <c r="D93" s="279">
        <f>IF((B93/100)&gt;'Resultaat gunningscriterium SEB'!$G$26,0,1)</f>
        <v>0</v>
      </c>
      <c r="E93" s="282">
        <f t="shared" si="4"/>
        <v>0</v>
      </c>
      <c r="G93" s="288">
        <v>89</v>
      </c>
      <c r="H93" s="280" cm="1">
        <f t="array" ref="H93">_xlfn.IFS(G93&gt;'Invulblad inkoper'!$F$23,'Invulblad inkoper'!$I$23,G93&gt;'Invulblad inkoper'!$F$22,'Invulblad inkoper'!$I$22,G93&gt;'Invulblad inkoper'!$F$21,'Invulblad inkoper'!$I$21)</f>
        <v>0</v>
      </c>
      <c r="I93" s="352">
        <f>IF((B93/100)&gt;'Resultaat gunningscriterium SEB'!$F$52,0,1)</f>
        <v>0</v>
      </c>
      <c r="J93" s="282">
        <f t="shared" si="6"/>
        <v>0</v>
      </c>
      <c r="K93" s="290"/>
      <c r="L93" s="288">
        <v>89</v>
      </c>
      <c r="M93" s="280" cm="1">
        <f t="array" ref="M93">_xlfn.IFS(L93&gt;'Invulblad inkoper'!$F$30,'Invulblad inkoper'!$I$30,L93&gt;'Invulblad inkoper'!$F$29,'Invulblad inkoper'!$I$29,L93&gt;'Invulblad inkoper'!$F$28,'Invulblad inkoper'!$I$28)</f>
        <v>0</v>
      </c>
      <c r="N93" s="352">
        <f>IF((B93/100)&gt;'Resultaat gunningscriterium SEB'!$F$69,0,1)</f>
        <v>0</v>
      </c>
      <c r="O93" s="282">
        <f t="shared" si="5"/>
        <v>0</v>
      </c>
    </row>
    <row r="94" spans="2:15">
      <c r="B94" s="288">
        <v>90</v>
      </c>
      <c r="C94" s="280" cm="1">
        <f t="array" ref="C94">_xlfn.IFS(B94&gt;'Invulblad inkoper'!$F$16,'Invulblad inkoper'!$I$16,B94&gt;'Invulblad inkoper'!$F$15,'Invulblad inkoper'!$I$15,B94&gt;'Invulblad inkoper'!$F$14,'Invulblad inkoper'!$I$14)</f>
        <v>0</v>
      </c>
      <c r="D94" s="279">
        <f>IF((B94/100)&gt;'Resultaat gunningscriterium SEB'!$G$26,0,1)</f>
        <v>0</v>
      </c>
      <c r="E94" s="282">
        <f t="shared" si="4"/>
        <v>0</v>
      </c>
      <c r="G94" s="288">
        <v>90</v>
      </c>
      <c r="H94" s="280" cm="1">
        <f t="array" ref="H94">_xlfn.IFS(G94&gt;'Invulblad inkoper'!$F$23,'Invulblad inkoper'!$I$23,G94&gt;'Invulblad inkoper'!$F$22,'Invulblad inkoper'!$I$22,G94&gt;'Invulblad inkoper'!$F$21,'Invulblad inkoper'!$I$21)</f>
        <v>0</v>
      </c>
      <c r="I94" s="352">
        <f>IF((B94/100)&gt;'Resultaat gunningscriterium SEB'!$F$52,0,1)</f>
        <v>0</v>
      </c>
      <c r="J94" s="282">
        <f t="shared" si="6"/>
        <v>0</v>
      </c>
      <c r="K94" s="290"/>
      <c r="L94" s="288">
        <v>90</v>
      </c>
      <c r="M94" s="280" cm="1">
        <f t="array" ref="M94">_xlfn.IFS(L94&gt;'Invulblad inkoper'!$F$30,'Invulblad inkoper'!$I$30,L94&gt;'Invulblad inkoper'!$F$29,'Invulblad inkoper'!$I$29,L94&gt;'Invulblad inkoper'!$F$28,'Invulblad inkoper'!$I$28)</f>
        <v>0</v>
      </c>
      <c r="N94" s="352">
        <f>IF((B94/100)&gt;'Resultaat gunningscriterium SEB'!$F$69,0,1)</f>
        <v>0</v>
      </c>
      <c r="O94" s="282">
        <f t="shared" si="5"/>
        <v>0</v>
      </c>
    </row>
    <row r="95" spans="2:15">
      <c r="B95" s="288">
        <v>91</v>
      </c>
      <c r="C95" s="280" cm="1">
        <f t="array" ref="C95">_xlfn.IFS(B95&gt;'Invulblad inkoper'!$F$16,'Invulblad inkoper'!$I$16,B95&gt;'Invulblad inkoper'!$F$15,'Invulblad inkoper'!$I$15,B95&gt;'Invulblad inkoper'!$F$14,'Invulblad inkoper'!$I$14)</f>
        <v>0</v>
      </c>
      <c r="D95" s="279">
        <f>IF((B95/100)&gt;'Resultaat gunningscriterium SEB'!$G$26,0,1)</f>
        <v>0</v>
      </c>
      <c r="E95" s="282">
        <f t="shared" si="4"/>
        <v>0</v>
      </c>
      <c r="G95" s="288">
        <v>91</v>
      </c>
      <c r="H95" s="280" cm="1">
        <f t="array" ref="H95">_xlfn.IFS(G95&gt;'Invulblad inkoper'!$F$23,'Invulblad inkoper'!$I$23,G95&gt;'Invulblad inkoper'!$F$22,'Invulblad inkoper'!$I$22,G95&gt;'Invulblad inkoper'!$F$21,'Invulblad inkoper'!$I$21)</f>
        <v>0</v>
      </c>
      <c r="I95" s="352">
        <f>IF((B95/100)&gt;'Resultaat gunningscriterium SEB'!$F$52,0,1)</f>
        <v>0</v>
      </c>
      <c r="J95" s="282">
        <f t="shared" si="6"/>
        <v>0</v>
      </c>
      <c r="K95" s="290"/>
      <c r="L95" s="288">
        <v>91</v>
      </c>
      <c r="M95" s="280" cm="1">
        <f t="array" ref="M95">_xlfn.IFS(L95&gt;'Invulblad inkoper'!$F$30,'Invulblad inkoper'!$I$30,L95&gt;'Invulblad inkoper'!$F$29,'Invulblad inkoper'!$I$29,L95&gt;'Invulblad inkoper'!$F$28,'Invulblad inkoper'!$I$28)</f>
        <v>0</v>
      </c>
      <c r="N95" s="352">
        <f>IF((B95/100)&gt;'Resultaat gunningscriterium SEB'!$F$69,0,1)</f>
        <v>0</v>
      </c>
      <c r="O95" s="282">
        <f t="shared" si="5"/>
        <v>0</v>
      </c>
    </row>
    <row r="96" spans="2:15">
      <c r="B96" s="288">
        <v>92</v>
      </c>
      <c r="C96" s="280" cm="1">
        <f t="array" ref="C96">_xlfn.IFS(B96&gt;'Invulblad inkoper'!$F$16,'Invulblad inkoper'!$I$16,B96&gt;'Invulblad inkoper'!$F$15,'Invulblad inkoper'!$I$15,B96&gt;'Invulblad inkoper'!$F$14,'Invulblad inkoper'!$I$14)</f>
        <v>0</v>
      </c>
      <c r="D96" s="279">
        <f>IF((B96/100)&gt;'Resultaat gunningscriterium SEB'!$G$26,0,1)</f>
        <v>0</v>
      </c>
      <c r="E96" s="282">
        <f t="shared" si="4"/>
        <v>0</v>
      </c>
      <c r="G96" s="288">
        <v>92</v>
      </c>
      <c r="H96" s="280" cm="1">
        <f t="array" ref="H96">_xlfn.IFS(G96&gt;'Invulblad inkoper'!$F$23,'Invulblad inkoper'!$I$23,G96&gt;'Invulblad inkoper'!$F$22,'Invulblad inkoper'!$I$22,G96&gt;'Invulblad inkoper'!$F$21,'Invulblad inkoper'!$I$21)</f>
        <v>0</v>
      </c>
      <c r="I96" s="352">
        <f>IF((B96/100)&gt;'Resultaat gunningscriterium SEB'!$F$52,0,1)</f>
        <v>0</v>
      </c>
      <c r="J96" s="282">
        <f t="shared" si="6"/>
        <v>0</v>
      </c>
      <c r="K96" s="290"/>
      <c r="L96" s="288">
        <v>92</v>
      </c>
      <c r="M96" s="280" cm="1">
        <f t="array" ref="M96">_xlfn.IFS(L96&gt;'Invulblad inkoper'!$F$30,'Invulblad inkoper'!$I$30,L96&gt;'Invulblad inkoper'!$F$29,'Invulblad inkoper'!$I$29,L96&gt;'Invulblad inkoper'!$F$28,'Invulblad inkoper'!$I$28)</f>
        <v>0</v>
      </c>
      <c r="N96" s="352">
        <f>IF((B96/100)&gt;'Resultaat gunningscriterium SEB'!$F$69,0,1)</f>
        <v>0</v>
      </c>
      <c r="O96" s="282">
        <f t="shared" si="5"/>
        <v>0</v>
      </c>
    </row>
    <row r="97" spans="2:15">
      <c r="B97" s="288">
        <v>93</v>
      </c>
      <c r="C97" s="280" cm="1">
        <f t="array" ref="C97">_xlfn.IFS(B97&gt;'Invulblad inkoper'!$F$16,'Invulblad inkoper'!$I$16,B97&gt;'Invulblad inkoper'!$F$15,'Invulblad inkoper'!$I$15,B97&gt;'Invulblad inkoper'!$F$14,'Invulblad inkoper'!$I$14)</f>
        <v>0</v>
      </c>
      <c r="D97" s="279">
        <f>IF((B97/100)&gt;'Resultaat gunningscriterium SEB'!$G$26,0,1)</f>
        <v>0</v>
      </c>
      <c r="E97" s="282">
        <f t="shared" si="4"/>
        <v>0</v>
      </c>
      <c r="G97" s="288">
        <v>93</v>
      </c>
      <c r="H97" s="280" cm="1">
        <f t="array" ref="H97">_xlfn.IFS(G97&gt;'Invulblad inkoper'!$F$23,'Invulblad inkoper'!$I$23,G97&gt;'Invulblad inkoper'!$F$22,'Invulblad inkoper'!$I$22,G97&gt;'Invulblad inkoper'!$F$21,'Invulblad inkoper'!$I$21)</f>
        <v>0</v>
      </c>
      <c r="I97" s="352">
        <f>IF((B97/100)&gt;'Resultaat gunningscriterium SEB'!$F$52,0,1)</f>
        <v>0</v>
      </c>
      <c r="J97" s="282">
        <f t="shared" si="6"/>
        <v>0</v>
      </c>
      <c r="K97" s="290"/>
      <c r="L97" s="288">
        <v>93</v>
      </c>
      <c r="M97" s="280" cm="1">
        <f t="array" ref="M97">_xlfn.IFS(L97&gt;'Invulblad inkoper'!$F$30,'Invulblad inkoper'!$I$30,L97&gt;'Invulblad inkoper'!$F$29,'Invulblad inkoper'!$I$29,L97&gt;'Invulblad inkoper'!$F$28,'Invulblad inkoper'!$I$28)</f>
        <v>0</v>
      </c>
      <c r="N97" s="352">
        <f>IF((B97/100)&gt;'Resultaat gunningscriterium SEB'!$F$69,0,1)</f>
        <v>0</v>
      </c>
      <c r="O97" s="282">
        <f t="shared" si="5"/>
        <v>0</v>
      </c>
    </row>
    <row r="98" spans="2:15">
      <c r="B98" s="288">
        <v>94</v>
      </c>
      <c r="C98" s="280" cm="1">
        <f t="array" ref="C98">_xlfn.IFS(B98&gt;'Invulblad inkoper'!$F$16,'Invulblad inkoper'!$I$16,B98&gt;'Invulblad inkoper'!$F$15,'Invulblad inkoper'!$I$15,B98&gt;'Invulblad inkoper'!$F$14,'Invulblad inkoper'!$I$14)</f>
        <v>0</v>
      </c>
      <c r="D98" s="279">
        <f>IF((B98/100)&gt;'Resultaat gunningscriterium SEB'!$G$26,0,1)</f>
        <v>0</v>
      </c>
      <c r="E98" s="282">
        <f t="shared" si="4"/>
        <v>0</v>
      </c>
      <c r="G98" s="288">
        <v>94</v>
      </c>
      <c r="H98" s="280" cm="1">
        <f t="array" ref="H98">_xlfn.IFS(G98&gt;'Invulblad inkoper'!$F$23,'Invulblad inkoper'!$I$23,G98&gt;'Invulblad inkoper'!$F$22,'Invulblad inkoper'!$I$22,G98&gt;'Invulblad inkoper'!$F$21,'Invulblad inkoper'!$I$21)</f>
        <v>0</v>
      </c>
      <c r="I98" s="352">
        <f>IF((B98/100)&gt;'Resultaat gunningscriterium SEB'!$F$52,0,1)</f>
        <v>0</v>
      </c>
      <c r="J98" s="282">
        <f t="shared" si="6"/>
        <v>0</v>
      </c>
      <c r="K98" s="290"/>
      <c r="L98" s="288">
        <v>94</v>
      </c>
      <c r="M98" s="280" cm="1">
        <f t="array" ref="M98">_xlfn.IFS(L98&gt;'Invulblad inkoper'!$F$30,'Invulblad inkoper'!$I$30,L98&gt;'Invulblad inkoper'!$F$29,'Invulblad inkoper'!$I$29,L98&gt;'Invulblad inkoper'!$F$28,'Invulblad inkoper'!$I$28)</f>
        <v>0</v>
      </c>
      <c r="N98" s="352">
        <f>IF((B98/100)&gt;'Resultaat gunningscriterium SEB'!$F$69,0,1)</f>
        <v>0</v>
      </c>
      <c r="O98" s="282">
        <f t="shared" si="5"/>
        <v>0</v>
      </c>
    </row>
    <row r="99" spans="2:15">
      <c r="B99" s="288">
        <v>95</v>
      </c>
      <c r="C99" s="280" cm="1">
        <f t="array" ref="C99">_xlfn.IFS(B99&gt;'Invulblad inkoper'!$F$16,'Invulblad inkoper'!$I$16,B99&gt;'Invulblad inkoper'!$F$15,'Invulblad inkoper'!$I$15,B99&gt;'Invulblad inkoper'!$F$14,'Invulblad inkoper'!$I$14)</f>
        <v>0</v>
      </c>
      <c r="D99" s="279">
        <f>IF((B99/100)&gt;'Resultaat gunningscriterium SEB'!$G$26,0,1)</f>
        <v>0</v>
      </c>
      <c r="E99" s="282">
        <f t="shared" si="4"/>
        <v>0</v>
      </c>
      <c r="G99" s="288">
        <v>95</v>
      </c>
      <c r="H99" s="280" cm="1">
        <f t="array" ref="H99">_xlfn.IFS(G99&gt;'Invulblad inkoper'!$F$23,'Invulblad inkoper'!$I$23,G99&gt;'Invulblad inkoper'!$F$22,'Invulblad inkoper'!$I$22,G99&gt;'Invulblad inkoper'!$F$21,'Invulblad inkoper'!$I$21)</f>
        <v>0</v>
      </c>
      <c r="I99" s="352">
        <f>IF((B99/100)&gt;'Resultaat gunningscriterium SEB'!$F$52,0,1)</f>
        <v>0</v>
      </c>
      <c r="J99" s="282">
        <f t="shared" si="6"/>
        <v>0</v>
      </c>
      <c r="K99" s="290"/>
      <c r="L99" s="288">
        <v>95</v>
      </c>
      <c r="M99" s="280" cm="1">
        <f t="array" ref="M99">_xlfn.IFS(L99&gt;'Invulblad inkoper'!$F$30,'Invulblad inkoper'!$I$30,L99&gt;'Invulblad inkoper'!$F$29,'Invulblad inkoper'!$I$29,L99&gt;'Invulblad inkoper'!$F$28,'Invulblad inkoper'!$I$28)</f>
        <v>0</v>
      </c>
      <c r="N99" s="352">
        <f>IF((B99/100)&gt;'Resultaat gunningscriterium SEB'!$F$69,0,1)</f>
        <v>0</v>
      </c>
      <c r="O99" s="282">
        <f t="shared" si="5"/>
        <v>0</v>
      </c>
    </row>
    <row r="100" spans="2:15">
      <c r="B100" s="288">
        <v>96</v>
      </c>
      <c r="C100" s="280" cm="1">
        <f t="array" ref="C100">_xlfn.IFS(B100&gt;'Invulblad inkoper'!$F$16,'Invulblad inkoper'!$I$16,B100&gt;'Invulblad inkoper'!$F$15,'Invulblad inkoper'!$I$15,B100&gt;'Invulblad inkoper'!$F$14,'Invulblad inkoper'!$I$14)</f>
        <v>0</v>
      </c>
      <c r="D100" s="279">
        <f>IF((B100/100)&gt;'Resultaat gunningscriterium SEB'!$G$26,0,1)</f>
        <v>0</v>
      </c>
      <c r="E100" s="282">
        <f t="shared" si="4"/>
        <v>0</v>
      </c>
      <c r="G100" s="288">
        <v>96</v>
      </c>
      <c r="H100" s="280" cm="1">
        <f t="array" ref="H100">_xlfn.IFS(G100&gt;'Invulblad inkoper'!$F$23,'Invulblad inkoper'!$I$23,G100&gt;'Invulblad inkoper'!$F$22,'Invulblad inkoper'!$I$22,G100&gt;'Invulblad inkoper'!$F$21,'Invulblad inkoper'!$I$21)</f>
        <v>0</v>
      </c>
      <c r="I100" s="352">
        <f>IF((B100/100)&gt;'Resultaat gunningscriterium SEB'!$F$52,0,1)</f>
        <v>0</v>
      </c>
      <c r="J100" s="282">
        <f t="shared" si="6"/>
        <v>0</v>
      </c>
      <c r="K100" s="290"/>
      <c r="L100" s="288">
        <v>96</v>
      </c>
      <c r="M100" s="280" cm="1">
        <f t="array" ref="M100">_xlfn.IFS(L100&gt;'Invulblad inkoper'!$F$30,'Invulblad inkoper'!$I$30,L100&gt;'Invulblad inkoper'!$F$29,'Invulblad inkoper'!$I$29,L100&gt;'Invulblad inkoper'!$F$28,'Invulblad inkoper'!$I$28)</f>
        <v>0</v>
      </c>
      <c r="N100" s="352">
        <f>IF((B100/100)&gt;'Resultaat gunningscriterium SEB'!$F$69,0,1)</f>
        <v>0</v>
      </c>
      <c r="O100" s="282">
        <f t="shared" si="5"/>
        <v>0</v>
      </c>
    </row>
    <row r="101" spans="2:15">
      <c r="B101" s="288">
        <v>97</v>
      </c>
      <c r="C101" s="280" cm="1">
        <f t="array" ref="C101">_xlfn.IFS(B101&gt;'Invulblad inkoper'!$F$16,'Invulblad inkoper'!$I$16,B101&gt;'Invulblad inkoper'!$F$15,'Invulblad inkoper'!$I$15,B101&gt;'Invulblad inkoper'!$F$14,'Invulblad inkoper'!$I$14)</f>
        <v>0</v>
      </c>
      <c r="D101" s="279">
        <f>IF((B101/100)&gt;'Resultaat gunningscriterium SEB'!$G$26,0,1)</f>
        <v>0</v>
      </c>
      <c r="E101" s="282">
        <f t="shared" si="4"/>
        <v>0</v>
      </c>
      <c r="G101" s="288">
        <v>97</v>
      </c>
      <c r="H101" s="280" cm="1">
        <f t="array" ref="H101">_xlfn.IFS(G101&gt;'Invulblad inkoper'!$F$23,'Invulblad inkoper'!$I$23,G101&gt;'Invulblad inkoper'!$F$22,'Invulblad inkoper'!$I$22,G101&gt;'Invulblad inkoper'!$F$21,'Invulblad inkoper'!$I$21)</f>
        <v>0</v>
      </c>
      <c r="I101" s="352">
        <f>IF((B101/100)&gt;'Resultaat gunningscriterium SEB'!$F$52,0,1)</f>
        <v>0</v>
      </c>
      <c r="J101" s="282">
        <f t="shared" si="6"/>
        <v>0</v>
      </c>
      <c r="K101" s="290"/>
      <c r="L101" s="288">
        <v>97</v>
      </c>
      <c r="M101" s="280" cm="1">
        <f t="array" ref="M101">_xlfn.IFS(L101&gt;'Invulblad inkoper'!$F$30,'Invulblad inkoper'!$I$30,L101&gt;'Invulblad inkoper'!$F$29,'Invulblad inkoper'!$I$29,L101&gt;'Invulblad inkoper'!$F$28,'Invulblad inkoper'!$I$28)</f>
        <v>0</v>
      </c>
      <c r="N101" s="352">
        <f>IF((B101/100)&gt;'Resultaat gunningscriterium SEB'!$F$69,0,1)</f>
        <v>0</v>
      </c>
      <c r="O101" s="282">
        <f t="shared" ref="O101:O104" si="7">C101*N101</f>
        <v>0</v>
      </c>
    </row>
    <row r="102" spans="2:15">
      <c r="B102" s="288">
        <v>98</v>
      </c>
      <c r="C102" s="280" cm="1">
        <f t="array" ref="C102">_xlfn.IFS(B102&gt;'Invulblad inkoper'!$F$16,'Invulblad inkoper'!$I$16,B102&gt;'Invulblad inkoper'!$F$15,'Invulblad inkoper'!$I$15,B102&gt;'Invulblad inkoper'!$F$14,'Invulblad inkoper'!$I$14)</f>
        <v>0</v>
      </c>
      <c r="D102" s="279">
        <f>IF((B102/100)&gt;'Resultaat gunningscriterium SEB'!$G$26,0,1)</f>
        <v>0</v>
      </c>
      <c r="E102" s="282">
        <f t="shared" si="4"/>
        <v>0</v>
      </c>
      <c r="G102" s="288">
        <v>98</v>
      </c>
      <c r="H102" s="280" cm="1">
        <f t="array" ref="H102">_xlfn.IFS(G102&gt;'Invulblad inkoper'!$F$23,'Invulblad inkoper'!$I$23,G102&gt;'Invulblad inkoper'!$F$22,'Invulblad inkoper'!$I$22,G102&gt;'Invulblad inkoper'!$F$21,'Invulblad inkoper'!$I$21)</f>
        <v>0</v>
      </c>
      <c r="I102" s="352">
        <f>IF((B102/100)&gt;'Resultaat gunningscriterium SEB'!$F$52,0,1)</f>
        <v>0</v>
      </c>
      <c r="J102" s="282">
        <f t="shared" si="6"/>
        <v>0</v>
      </c>
      <c r="K102" s="290"/>
      <c r="L102" s="288">
        <v>98</v>
      </c>
      <c r="M102" s="280" cm="1">
        <f t="array" ref="M102">_xlfn.IFS(L102&gt;'Invulblad inkoper'!$F$30,'Invulblad inkoper'!$I$30,L102&gt;'Invulblad inkoper'!$F$29,'Invulblad inkoper'!$I$29,L102&gt;'Invulblad inkoper'!$F$28,'Invulblad inkoper'!$I$28)</f>
        <v>0</v>
      </c>
      <c r="N102" s="352">
        <f>IF((B102/100)&gt;'Resultaat gunningscriterium SEB'!$F$69,0,1)</f>
        <v>0</v>
      </c>
      <c r="O102" s="282">
        <f t="shared" si="7"/>
        <v>0</v>
      </c>
    </row>
    <row r="103" spans="2:15">
      <c r="B103" s="288">
        <v>99</v>
      </c>
      <c r="C103" s="280" cm="1">
        <f t="array" ref="C103">_xlfn.IFS(B103&gt;'Invulblad inkoper'!$F$16,'Invulblad inkoper'!$I$16,B103&gt;'Invulblad inkoper'!$F$15,'Invulblad inkoper'!$I$15,B103&gt;'Invulblad inkoper'!$F$14,'Invulblad inkoper'!$I$14)</f>
        <v>0</v>
      </c>
      <c r="D103" s="279">
        <f>IF((B103/100)&gt;'Resultaat gunningscriterium SEB'!$G$26,0,1)</f>
        <v>0</v>
      </c>
      <c r="E103" s="282">
        <f t="shared" si="4"/>
        <v>0</v>
      </c>
      <c r="G103" s="288">
        <v>99</v>
      </c>
      <c r="H103" s="280" cm="1">
        <f t="array" ref="H103">_xlfn.IFS(G103&gt;'Invulblad inkoper'!$F$23,'Invulblad inkoper'!$I$23,G103&gt;'Invulblad inkoper'!$F$22,'Invulblad inkoper'!$I$22,G103&gt;'Invulblad inkoper'!$F$21,'Invulblad inkoper'!$I$21)</f>
        <v>0</v>
      </c>
      <c r="I103" s="352">
        <f>IF((B103/100)&gt;'Resultaat gunningscriterium SEB'!$F$52,0,1)</f>
        <v>0</v>
      </c>
      <c r="J103" s="282">
        <f t="shared" si="6"/>
        <v>0</v>
      </c>
      <c r="K103" s="290"/>
      <c r="L103" s="288">
        <v>99</v>
      </c>
      <c r="M103" s="280" cm="1">
        <f t="array" ref="M103">_xlfn.IFS(L103&gt;'Invulblad inkoper'!$F$30,'Invulblad inkoper'!$I$30,L103&gt;'Invulblad inkoper'!$F$29,'Invulblad inkoper'!$I$29,L103&gt;'Invulblad inkoper'!$F$28,'Invulblad inkoper'!$I$28)</f>
        <v>0</v>
      </c>
      <c r="N103" s="352">
        <f>IF((B103/100)&gt;'Resultaat gunningscriterium SEB'!$F$69,0,1)</f>
        <v>0</v>
      </c>
      <c r="O103" s="282">
        <f t="shared" si="7"/>
        <v>0</v>
      </c>
    </row>
    <row r="104" spans="2:15">
      <c r="B104" s="288">
        <v>100</v>
      </c>
      <c r="C104" s="280" cm="1">
        <f t="array" ref="C104">_xlfn.IFS(B104&gt;'Invulblad inkoper'!$F$16,'Invulblad inkoper'!$I$16,B104&gt;'Invulblad inkoper'!$F$15,'Invulblad inkoper'!$I$15,B104&gt;'Invulblad inkoper'!$F$14,'Invulblad inkoper'!$I$14)</f>
        <v>0</v>
      </c>
      <c r="D104" s="279">
        <f>IF((B104/100)&gt;'Resultaat gunningscriterium SEB'!$G$26,0,1)</f>
        <v>0</v>
      </c>
      <c r="E104" s="282">
        <f t="shared" si="4"/>
        <v>0</v>
      </c>
      <c r="G104" s="288">
        <v>100</v>
      </c>
      <c r="H104" s="280" cm="1">
        <f t="array" ref="H104">_xlfn.IFS(G104&gt;'Invulblad inkoper'!$F$23,'Invulblad inkoper'!$I$23,G104&gt;'Invulblad inkoper'!$F$22,'Invulblad inkoper'!$I$22,G104&gt;'Invulblad inkoper'!$F$21,'Invulblad inkoper'!$I$21)</f>
        <v>0</v>
      </c>
      <c r="I104" s="352">
        <f>IF((B104/100)&gt;'Resultaat gunningscriterium SEB'!$F$52,0,1)</f>
        <v>0</v>
      </c>
      <c r="J104" s="282">
        <f>H104*I104</f>
        <v>0</v>
      </c>
      <c r="K104" s="290"/>
      <c r="L104" s="288">
        <v>100</v>
      </c>
      <c r="M104" s="280" cm="1">
        <f t="array" ref="M104">_xlfn.IFS(L104&gt;'Invulblad inkoper'!$F$30,'Invulblad inkoper'!$I$30,L104&gt;'Invulblad inkoper'!$F$29,'Invulblad inkoper'!$I$29,L104&gt;'Invulblad inkoper'!$F$28,'Invulblad inkoper'!$I$28)</f>
        <v>0</v>
      </c>
      <c r="N104" s="352">
        <f>IF((B104/100)&gt;'Resultaat gunningscriterium SEB'!$F$69,0,1)</f>
        <v>0</v>
      </c>
      <c r="O104" s="282">
        <f t="shared" si="7"/>
        <v>0</v>
      </c>
    </row>
    <row r="105" spans="2:15" ht="15.75" thickBot="1">
      <c r="B105" s="281" t="s">
        <v>129</v>
      </c>
      <c r="C105" s="289">
        <f>SUM(C5:C104)</f>
        <v>99.999999999999972</v>
      </c>
      <c r="D105" s="289"/>
      <c r="E105" s="283">
        <f>SUM(E5:E104)</f>
        <v>0</v>
      </c>
      <c r="G105" s="281" t="s">
        <v>129</v>
      </c>
      <c r="H105" s="289">
        <f>SUM(H5:H104)</f>
        <v>99.999999999999972</v>
      </c>
      <c r="I105" s="289"/>
      <c r="J105" s="283">
        <f>SUM(J5:J104)</f>
        <v>0</v>
      </c>
      <c r="K105" s="291"/>
      <c r="L105" s="281" t="s">
        <v>129</v>
      </c>
      <c r="M105" s="289">
        <f>SUM(M5:M104)</f>
        <v>99.999999999999972</v>
      </c>
      <c r="N105" s="353"/>
      <c r="O105" s="283">
        <f>SUM(O5:O104)</f>
        <v>0</v>
      </c>
    </row>
    <row r="106" spans="2:15" ht="20.85" customHeight="1" thickBot="1">
      <c r="B106" s="518" t="s">
        <v>116</v>
      </c>
      <c r="C106" s="519"/>
      <c r="D106" s="519"/>
      <c r="E106" s="520"/>
      <c r="G106" s="518" t="s">
        <v>117</v>
      </c>
      <c r="H106" s="519"/>
      <c r="I106" s="519"/>
      <c r="J106" s="520"/>
      <c r="K106" s="306"/>
      <c r="L106" s="518" t="s">
        <v>118</v>
      </c>
      <c r="M106" s="519"/>
      <c r="N106" s="519"/>
      <c r="O106" s="520"/>
    </row>
  </sheetData>
  <sheetProtection algorithmName="SHA-512" hashValue="ws0MORaiUDaoTZQQnDoeVmhxMmJOMUpmqg/iXPfW1G+uc90v4ewswZuiVDcdz2Qu0xi/uzoYF56ixzHUB9ecLQ==" saltValue="MRE95AB6pYqlQ2sEZtTQ1w==" spinCount="100000" sheet="1" objects="1" scenarios="1"/>
  <mergeCells count="6">
    <mergeCell ref="B3:E3"/>
    <mergeCell ref="G3:J3"/>
    <mergeCell ref="L3:O3"/>
    <mergeCell ref="L106:O106"/>
    <mergeCell ref="G106:J106"/>
    <mergeCell ref="B106:E106"/>
  </mergeCells>
  <conditionalFormatting sqref="C105">
    <cfRule type="cellIs" dxfId="2" priority="3" operator="notEqual">
      <formula>100</formula>
    </cfRule>
  </conditionalFormatting>
  <conditionalFormatting sqref="H105">
    <cfRule type="cellIs" dxfId="1" priority="2" operator="notEqual">
      <formula>100</formula>
    </cfRule>
  </conditionalFormatting>
  <conditionalFormatting sqref="M105">
    <cfRule type="cellIs" dxfId="0" priority="1" operator="notEqual">
      <formula>100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AE74F9614CE5D418268523BE12B6CDD" ma:contentTypeVersion="16" ma:contentTypeDescription="Een nieuw document maken." ma:contentTypeScope="" ma:versionID="466770622b1cf5639278f7148bbfed6e">
  <xsd:schema xmlns:xsd="http://www.w3.org/2001/XMLSchema" xmlns:xs="http://www.w3.org/2001/XMLSchema" xmlns:p="http://schemas.microsoft.com/office/2006/metadata/properties" xmlns:ns2="6d51f16b-6971-42bd-ad33-5e2bb52cb201" xmlns:ns3="a89afb74-1e0d-4848-88c4-4d8eb5b75cc9" targetNamespace="http://schemas.microsoft.com/office/2006/metadata/properties" ma:root="true" ma:fieldsID="948686f94158f9849bc5cf38fcccabc3" ns2:_="" ns3:_="">
    <xsd:import namespace="6d51f16b-6971-42bd-ad33-5e2bb52cb201"/>
    <xsd:import namespace="a89afb74-1e0d-4848-88c4-4d8eb5b75c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Inkoper"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1f16b-6971-42bd-ad33-5e2bb52cb2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Afbeeldingtags" ma:readOnly="false" ma:fieldId="{5cf76f15-5ced-4ddc-b409-7134ff3c332f}" ma:taxonomyMulti="true" ma:sspId="826512e2-4467-4850-af5f-22fbe741efb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Inkoper" ma:index="21" nillable="true" ma:displayName="Inkoper" ma:format="Dropdown" ma:list="UserInfo" ma:SharePointGroup="0" ma:internalName="Inkop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atus" ma:index="22" nillable="true" ma:displayName="Status" ma:format="Dropdown" ma:internalName="Status">
      <xsd:simpleType>
        <xsd:restriction base="dms:Choice">
          <xsd:enumeration value="Inkoop aangemeld"/>
          <xsd:enumeration value="Inkoop gestart"/>
          <xsd:enumeration value="Inkoop afgerond"/>
        </xsd:restriction>
      </xsd:simpleType>
    </xsd:element>
  </xsd:schema>
  <xsd:schema xmlns:xsd="http://www.w3.org/2001/XMLSchema" xmlns:xs="http://www.w3.org/2001/XMLSchema" xmlns:dms="http://schemas.microsoft.com/office/2006/documentManagement/types" xmlns:pc="http://schemas.microsoft.com/office/infopath/2007/PartnerControls" targetNamespace="a89afb74-1e0d-4848-88c4-4d8eb5b75cc9" elementFormDefault="qualified">
    <xsd:import namespace="http://schemas.microsoft.com/office/2006/documentManagement/types"/>
    <xsd:import namespace="http://schemas.microsoft.com/office/infopath/2007/PartnerControls"/>
    <xsd:element name="SharedWithUsers" ma:index="12"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d51f16b-6971-42bd-ad33-5e2bb52cb201">
      <Terms xmlns="http://schemas.microsoft.com/office/infopath/2007/PartnerControls"/>
    </lcf76f155ced4ddcb4097134ff3c332f>
    <Inkoper xmlns="6d51f16b-6971-42bd-ad33-5e2bb52cb201">
      <UserInfo>
        <DisplayName/>
        <AccountId xsi:nil="true"/>
        <AccountType/>
      </UserInfo>
    </Inkoper>
    <Status xmlns="6d51f16b-6971-42bd-ad33-5e2bb52cb201">Inkoop gestart</Status>
  </documentManagement>
</p:properties>
</file>

<file path=customXml/itemProps1.xml><?xml version="1.0" encoding="utf-8"?>
<ds:datastoreItem xmlns:ds="http://schemas.openxmlformats.org/officeDocument/2006/customXml" ds:itemID="{E9C4BC82-6445-4A66-806C-B3CCCDBCA8BB}">
  <ds:schemaRefs>
    <ds:schemaRef ds:uri="http://schemas.microsoft.com/sharepoint/v3/contenttype/forms"/>
  </ds:schemaRefs>
</ds:datastoreItem>
</file>

<file path=customXml/itemProps2.xml><?xml version="1.0" encoding="utf-8"?>
<ds:datastoreItem xmlns:ds="http://schemas.openxmlformats.org/officeDocument/2006/customXml" ds:itemID="{6B178C9C-5A86-4D4A-AC0D-E6E51B1B59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51f16b-6971-42bd-ad33-5e2bb52cb201"/>
    <ds:schemaRef ds:uri="a89afb74-1e0d-4848-88c4-4d8eb5b75c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FF29C01-931F-4E9C-B012-4CD8EE32A7C4}">
  <ds:schemaRefs>
    <ds:schemaRef ds:uri="http://purl.org/dc/terms/"/>
    <ds:schemaRef ds:uri="http://purl.org/dc/dcmitype/"/>
    <ds:schemaRef ds:uri="a89afb74-1e0d-4848-88c4-4d8eb5b75cc9"/>
    <ds:schemaRef ds:uri="6d51f16b-6971-42bd-ad33-5e2bb52cb201"/>
    <ds:schemaRef ds:uri="http://schemas.openxmlformats.org/package/2006/metadata/core-properties"/>
    <ds:schemaRef ds:uri="http://purl.org/dc/elements/1.1/"/>
    <ds:schemaRef ds:uri="http://schemas.microsoft.com/office/2006/documentManagement/types"/>
    <ds:schemaRef ds:uri="http://www.w3.org/XML/1998/namespace"/>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6</vt:i4>
      </vt:variant>
    </vt:vector>
  </HeadingPairs>
  <TitlesOfParts>
    <vt:vector size="15" baseType="lpstr">
      <vt:lpstr>Start en informatie</vt:lpstr>
      <vt:lpstr>Invulblad inkoper</vt:lpstr>
      <vt:lpstr>Resultaat gunningscriterium SEB</vt:lpstr>
      <vt:lpstr>invulblad opdrachtnemer</vt:lpstr>
      <vt:lpstr>logboek opdrachtnemer</vt:lpstr>
      <vt:lpstr>Subsidie OG</vt:lpstr>
      <vt:lpstr>beoordeling opdrachtgever</vt:lpstr>
      <vt:lpstr>machinelijst SEB</vt:lpstr>
      <vt:lpstr>Techniek</vt:lpstr>
      <vt:lpstr>'beoordeling opdrachtgever'!Afdrukbereik</vt:lpstr>
      <vt:lpstr>'invulblad opdrachtnemer'!Afdrukbereik</vt:lpstr>
      <vt:lpstr>'logboek opdrachtnemer'!Afdrukbereik</vt:lpstr>
      <vt:lpstr>'Resultaat gunningscriterium SEB'!Afdrukbereik</vt:lpstr>
      <vt:lpstr>'Subsidie OG'!Afdrukbereik</vt:lpstr>
      <vt:lpstr>machinelijst</vt:lpstr>
    </vt:vector>
  </TitlesOfParts>
  <Company>Gemeente Hoorn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Invulformulier SEB</dc:title>
  <dc:creator>j.kluitenberg@hoorn.nl</dc:creator>
  <cp:lastModifiedBy>Ramon Otto</cp:lastModifiedBy>
  <cp:lastPrinted>2025-11-19T16:37:02Z</cp:lastPrinted>
  <dcterms:created xsi:type="dcterms:W3CDTF">2020-05-26T14:06:55Z</dcterms:created>
  <dcterms:modified xsi:type="dcterms:W3CDTF">2025-11-20T08:30:09Z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0x0101000AE74F9614CE5D418268523BE12B6CDD</vt:lpwstr>
  </property>
  <property fmtid="{D5CDD505-2E9C-101B-9397-08002B2CF9AE}" pid="3" name="MediaServiceImageTags">
    <vt:lpwstr/>
  </property>
</Properties>
</file>