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https://kpn1783451.sharepoint.com/sites/The-Food-Office/Gedeelde documenten/Opdrachtgevers/Gemeente Dordrecht/Uitvoering/Aanbestedingsdocumenten/NvI/"/>
    </mc:Choice>
  </mc:AlternateContent>
  <xr:revisionPtr revIDLastSave="133" documentId="8_{B0C87B0B-0909-4015-A90B-072F0EC80199}" xr6:coauthVersionLast="47" xr6:coauthVersionMax="47" xr10:uidLastSave="{D20156FD-DB57-4F5D-BA10-6DC9CAF9B1C8}"/>
  <workbookProtection workbookAlgorithmName="SHA-512" workbookHashValue="fVjQc644N8C/x+/NqU61HYv0NuXWoA99wq2w+QWZxKKO9vqphNFcmDsH602OoQkhl2irIDRQ0tBrFhHpo4WLEg==" workbookSaltValue="qk8qAwUODiQtvVTems+fLA==" workbookSpinCount="100000" lockStructure="1"/>
  <bookViews>
    <workbookView xWindow="-110" yWindow="-110" windowWidth="19420" windowHeight="10300" tabRatio="752" firstSheet="4" activeTab="5" xr2:uid="{00000000-000D-0000-FFFF-FFFF00000000}"/>
  </bookViews>
  <sheets>
    <sheet name="Instructie" sheetId="6" r:id="rId1"/>
    <sheet name="Ondertekening" sheetId="7" r:id="rId2"/>
    <sheet name="Vaste kosten " sheetId="5" r:id="rId3"/>
    <sheet name="Ingr. 'Basis' automaat" sheetId="4" r:id="rId4"/>
    <sheet name="Ingr. 'Standaard' automaat " sheetId="10" r:id="rId5"/>
    <sheet name="Ingr. 'Luxe' automaat" sheetId="11" r:id="rId6"/>
    <sheet name="Overige kosten" sheetId="12" r:id="rId7"/>
    <sheet name="Totaaloverzicht kosten" sheetId="3" r:id="rId8"/>
    <sheet name="Locatieoverzicht" sheetId="13" r:id="rId9"/>
  </sheets>
  <definedNames>
    <definedName name="_xlnm._FilterDatabase" localSheetId="8" hidden="1">Locatieoverzicht!$A$1:$F$35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5" l="1"/>
  <c r="C38" i="3" s="1"/>
  <c r="F23" i="13"/>
  <c r="E9" i="12"/>
  <c r="G9" i="12" s="1"/>
  <c r="E7" i="12"/>
  <c r="G7" i="12" s="1"/>
  <c r="E8" i="12"/>
  <c r="G8" i="12" s="1"/>
  <c r="E10" i="12"/>
  <c r="G10" i="12" s="1"/>
  <c r="E11" i="12"/>
  <c r="G11" i="12" s="1"/>
  <c r="E12" i="12"/>
  <c r="G12" i="12" s="1"/>
  <c r="E6" i="12"/>
  <c r="G6" i="12" s="1"/>
  <c r="G13" i="12" s="1"/>
  <c r="E36" i="3" s="1"/>
  <c r="I8" i="11"/>
  <c r="I9" i="10"/>
  <c r="F33" i="13"/>
  <c r="F32" i="13"/>
  <c r="F31" i="13"/>
  <c r="F30" i="13"/>
  <c r="F29" i="13"/>
  <c r="F28" i="13"/>
  <c r="F27" i="13"/>
  <c r="F26" i="13"/>
  <c r="F25" i="13"/>
  <c r="F24" i="13"/>
  <c r="F22" i="13"/>
  <c r="F21" i="13"/>
  <c r="F20" i="13"/>
  <c r="F19" i="13"/>
  <c r="F11" i="13"/>
  <c r="F8" i="13"/>
  <c r="F7" i="13"/>
  <c r="F6" i="13"/>
  <c r="F5" i="13"/>
  <c r="F4" i="13"/>
  <c r="E34" i="13"/>
  <c r="D34" i="13"/>
  <c r="C34" i="13"/>
  <c r="F34" i="13" l="1"/>
  <c r="E35" i="13"/>
  <c r="F35" i="13" l="1"/>
  <c r="F36" i="11"/>
  <c r="I36" i="11"/>
  <c r="H18" i="11"/>
  <c r="I9" i="11"/>
  <c r="I7" i="11"/>
  <c r="I6" i="11"/>
  <c r="F36" i="10"/>
  <c r="F32" i="10" s="1"/>
  <c r="H32" i="10" s="1"/>
  <c r="I36" i="10"/>
  <c r="I8" i="10"/>
  <c r="I7" i="10"/>
  <c r="I6" i="10"/>
  <c r="F36" i="4"/>
  <c r="F18" i="4" s="1"/>
  <c r="I9" i="4"/>
  <c r="I8" i="4"/>
  <c r="I7" i="4"/>
  <c r="I6" i="4"/>
  <c r="F26" i="10" l="1"/>
  <c r="H26" i="10" s="1"/>
  <c r="F27" i="10"/>
  <c r="H27" i="10" s="1"/>
  <c r="F28" i="10"/>
  <c r="H28" i="10" s="1"/>
  <c r="F34" i="10"/>
  <c r="H34" i="10" s="1"/>
  <c r="H30" i="11"/>
  <c r="F35" i="10"/>
  <c r="H35" i="10" s="1"/>
  <c r="F33" i="10"/>
  <c r="H33" i="10" s="1"/>
  <c r="F24" i="10"/>
  <c r="H24" i="10" s="1"/>
  <c r="F23" i="10"/>
  <c r="H23" i="10" s="1"/>
  <c r="F25" i="10"/>
  <c r="H25" i="10" s="1"/>
  <c r="F27" i="4"/>
  <c r="F21" i="4"/>
  <c r="F28" i="4"/>
  <c r="H22" i="11"/>
  <c r="H26" i="11"/>
  <c r="F18" i="10"/>
  <c r="H18" i="10" s="1"/>
  <c r="F29" i="10"/>
  <c r="H29" i="10" s="1"/>
  <c r="F19" i="10"/>
  <c r="H19" i="10" s="1"/>
  <c r="F30" i="10"/>
  <c r="H30" i="10" s="1"/>
  <c r="F20" i="10"/>
  <c r="H20" i="10" s="1"/>
  <c r="F31" i="10"/>
  <c r="H31" i="10" s="1"/>
  <c r="F21" i="10"/>
  <c r="H21" i="10" s="1"/>
  <c r="F22" i="10"/>
  <c r="H22" i="10" s="1"/>
  <c r="F20" i="4"/>
  <c r="F19" i="4"/>
  <c r="F26" i="4"/>
  <c r="F35" i="4"/>
  <c r="F25" i="4"/>
  <c r="F33" i="4"/>
  <c r="F32" i="4"/>
  <c r="F30" i="4"/>
  <c r="F24" i="4"/>
  <c r="F23" i="4"/>
  <c r="F34" i="4"/>
  <c r="F22" i="4"/>
  <c r="F31" i="4"/>
  <c r="F29" i="4"/>
  <c r="F35" i="11"/>
  <c r="H35" i="11" s="1"/>
  <c r="H36" i="10" l="1"/>
  <c r="E18" i="3" s="1"/>
  <c r="H36" i="11"/>
  <c r="E26" i="3" s="1"/>
  <c r="D33" i="5" l="1"/>
  <c r="D26" i="5"/>
  <c r="D25" i="5"/>
  <c r="C25" i="3" s="1"/>
  <c r="E25" i="3" s="1"/>
  <c r="D24" i="5"/>
  <c r="C24" i="3" s="1"/>
  <c r="D18" i="5"/>
  <c r="D17" i="5"/>
  <c r="C17" i="3" s="1"/>
  <c r="E17" i="3" s="1"/>
  <c r="D16" i="5"/>
  <c r="C16" i="3" s="1"/>
  <c r="D10" i="5"/>
  <c r="D9" i="5"/>
  <c r="C9" i="3" s="1"/>
  <c r="E9" i="3" s="1"/>
  <c r="D8" i="5"/>
  <c r="E38" i="3" l="1"/>
  <c r="C37" i="3"/>
  <c r="E37" i="3" s="1"/>
  <c r="C8" i="3"/>
  <c r="D19" i="5"/>
  <c r="E16" i="3" s="1"/>
  <c r="E19" i="3" s="1"/>
  <c r="E34" i="3" s="1"/>
  <c r="D27" i="5"/>
  <c r="E24" i="3" s="1"/>
  <c r="E27" i="3" s="1"/>
  <c r="E35" i="3" s="1"/>
  <c r="H22" i="4" l="1"/>
  <c r="H26" i="4"/>
  <c r="H30" i="4"/>
  <c r="H34" i="4"/>
  <c r="H35" i="4"/>
  <c r="I36" i="4"/>
  <c r="H33" i="4"/>
  <c r="H32" i="4"/>
  <c r="H31" i="4"/>
  <c r="H29" i="4"/>
  <c r="H28" i="4"/>
  <c r="H27" i="4"/>
  <c r="H25" i="4"/>
  <c r="H24" i="4"/>
  <c r="H23" i="4"/>
  <c r="H21" i="4"/>
  <c r="H20" i="4"/>
  <c r="H19" i="4"/>
  <c r="H18" i="4"/>
  <c r="D11" i="5"/>
  <c r="E8" i="3" s="1"/>
  <c r="H36" i="4" l="1"/>
  <c r="E10" i="3" s="1"/>
  <c r="E11" i="3" s="1"/>
  <c r="E33" i="3" s="1"/>
  <c r="E39" i="3" l="1"/>
</calcChain>
</file>

<file path=xl/sharedStrings.xml><?xml version="1.0" encoding="utf-8"?>
<sst xmlns="http://schemas.openxmlformats.org/spreadsheetml/2006/main" count="394" uniqueCount="171">
  <si>
    <t>Invulinstructie &amp; voorwaarden:</t>
  </si>
  <si>
    <t xml:space="preserve">Inschrijver dient alleen de grijze cellen in te vullen. </t>
  </si>
  <si>
    <t>Prijzen zijn exclusief BTW, tenzij anders aangegeven.</t>
  </si>
  <si>
    <t>Het invoeren van een negatieve prijs is niet toegestaan, dit leidt tot uitsluiting.</t>
  </si>
  <si>
    <t>Kosten moeten worden toegekend aan de posten waar ze toebehoren.</t>
  </si>
  <si>
    <t>De kosten omvatten alle kosten voor het uitvoeren van de werkzaamheden/ dienstverlening.</t>
  </si>
  <si>
    <t>Naast de genoemde kosten kunnen er geen andere kosten door inschrijver bij opdrachtgever in rekening worden gebracht.</t>
  </si>
  <si>
    <t>Aan eventueel ingevulde aantallen kunnen geen rechten worden ontleend, deze zijn puur indicatief.</t>
  </si>
  <si>
    <t>Prijzenblad Europese Aanbesteding Warme drankenautomaten</t>
  </si>
  <si>
    <t>De hierna genoemde Inschrijver:</t>
  </si>
  <si>
    <t>Rechtsgeldig vertegenwoordigd door:</t>
  </si>
  <si>
    <t>Functie:</t>
  </si>
  <si>
    <t>Postbus of adres:</t>
  </si>
  <si>
    <t>Postcode en plaats:</t>
  </si>
  <si>
    <t>Handelsregister nr.</t>
  </si>
  <si>
    <t>Telefoonnummer(s):</t>
  </si>
  <si>
    <t>Verklaart zich door ondertekening van dit prijzenblad, zonder voorbehoud, bereid tot:</t>
  </si>
  <si>
    <t>De uitvoering van de Opdracht zoals omschreven in het Aanbestedingsdocument en de bijbehorende bijlagen.</t>
  </si>
  <si>
    <t>Aan te nemen voor de bedragen die zijn ingevuld in het onderhavige inschrijfprijzenblad.</t>
  </si>
  <si>
    <t>met referentienummer van Inschrijver:</t>
  </si>
  <si>
    <t xml:space="preserve">De Inschrijver verklaart deze aanbieding gestand te doen overeenkomstig de bepalingen van de Aanbestedingsstukken </t>
  </si>
  <si>
    <t>en met inachtneming van de bepalingen en de gegevens zoals deze zijn omschreven in de bijlagen, alsmede de Nota's van Inlichtingen.</t>
  </si>
  <si>
    <t>Ondertekening</t>
  </si>
  <si>
    <t>Plaats:</t>
  </si>
  <si>
    <t>Datum:</t>
  </si>
  <si>
    <t>Naam ondertekenaar:</t>
  </si>
  <si>
    <t>Handtekening:</t>
  </si>
  <si>
    <t>De kosten per automaat</t>
  </si>
  <si>
    <t>'Basis' automaat, op basis van de instant zetmethodiek</t>
  </si>
  <si>
    <t>Vaste kosten</t>
  </si>
  <si>
    <t>Kosten/maand</t>
  </si>
  <si>
    <t>Kosten/jaar</t>
  </si>
  <si>
    <t xml:space="preserve">Huur machine </t>
  </si>
  <si>
    <t>Verzorging van de automaten, inclusief het bijvullen van ingrediënten</t>
  </si>
  <si>
    <t>Technisch onderhoud en service</t>
  </si>
  <si>
    <t>Totaalprijs automaat</t>
  </si>
  <si>
    <t>'Standaard' automaat, op basis van de espresso zetmethodiek</t>
  </si>
  <si>
    <t>De kosten per onderkast</t>
  </si>
  <si>
    <t>Specificatie ingredientkosten 'Basis' automaat, op basis van de instant zetmethodiek</t>
  </si>
  <si>
    <t xml:space="preserve"> Ingredienten </t>
  </si>
  <si>
    <t>Standaard dosering per consumptie</t>
  </si>
  <si>
    <t xml:space="preserve">Verkoop eenheid </t>
  </si>
  <si>
    <t xml:space="preserve">Netto prijs per verkoopeenheid </t>
  </si>
  <si>
    <t>Prijs per consumptiecomponent</t>
  </si>
  <si>
    <t>Koffie - gelieve te specificeren (2 melanges)</t>
  </si>
  <si>
    <t>gram / stuk</t>
  </si>
  <si>
    <r>
      <t xml:space="preserve">Hier vult Inschrijver alle ingrediënten in die nodig zijn voor (minimaal) de onderstaande consumpties. Voorbeeld: </t>
    </r>
    <r>
      <rPr>
        <b/>
        <sz val="8"/>
        <rFont val="Arial"/>
        <family val="2"/>
      </rPr>
      <t>Ingrediënten</t>
    </r>
    <r>
      <rPr>
        <sz val="8"/>
        <rFont val="Arial"/>
        <family val="2"/>
      </rPr>
      <t xml:space="preserve">: Koffiebonen merk x, </t>
    </r>
    <r>
      <rPr>
        <b/>
        <sz val="8"/>
        <rFont val="Arial"/>
        <family val="2"/>
      </rPr>
      <t>Standaard dosering</t>
    </r>
    <r>
      <rPr>
        <sz val="8"/>
        <rFont val="Arial"/>
        <family val="2"/>
      </rPr>
      <t xml:space="preserve">: x gram, </t>
    </r>
    <r>
      <rPr>
        <b/>
        <sz val="8"/>
        <rFont val="Arial"/>
        <family val="2"/>
      </rPr>
      <t>Verkoop eenheid</t>
    </r>
    <r>
      <rPr>
        <sz val="8"/>
        <rFont val="Arial"/>
        <family val="2"/>
      </rPr>
      <t xml:space="preserve">:1000 gram, </t>
    </r>
    <r>
      <rPr>
        <b/>
        <sz val="8"/>
        <rFont val="Arial"/>
        <family val="2"/>
      </rPr>
      <t>Netto prijs per verkoopeenheid</t>
    </r>
    <r>
      <rPr>
        <sz val="8"/>
        <rFont val="Arial"/>
        <family val="2"/>
      </rPr>
      <t>: x euro</t>
    </r>
  </si>
  <si>
    <t>In het geval van de instant koffie dient Inschrijver te rekenen met een standaard dosering van 1,6 gram: na afloop van de smaaktest zal het definitieve grammage bepaald worden.</t>
  </si>
  <si>
    <t>Ingredientkosten per consumptie</t>
  </si>
  <si>
    <t>Soorten consumpties</t>
  </si>
  <si>
    <t>Prijs per consumptie excl. beker</t>
  </si>
  <si>
    <t>Consumpties / jaar</t>
  </si>
  <si>
    <t>Jaarprijs</t>
  </si>
  <si>
    <t>Salesmix *</t>
  </si>
  <si>
    <t>Koffie</t>
  </si>
  <si>
    <t>Zwart</t>
  </si>
  <si>
    <t>Suiker</t>
  </si>
  <si>
    <t>Melk</t>
  </si>
  <si>
    <t>Suiker en Melk</t>
  </si>
  <si>
    <t>Espresso</t>
  </si>
  <si>
    <t xml:space="preserve">Cappuccino </t>
  </si>
  <si>
    <t> </t>
  </si>
  <si>
    <t>Cappuccino</t>
  </si>
  <si>
    <t>Wiener melange</t>
  </si>
  <si>
    <t xml:space="preserve">Wiener melange </t>
  </si>
  <si>
    <t>Cafe au lait</t>
  </si>
  <si>
    <t xml:space="preserve">Cafe au lait </t>
  </si>
  <si>
    <t>Chocolade</t>
  </si>
  <si>
    <t>Choco de Luxe</t>
  </si>
  <si>
    <t>Choco café</t>
  </si>
  <si>
    <t>Heet water</t>
  </si>
  <si>
    <t>Totaal consumpties incl. heet water</t>
  </si>
  <si>
    <t>* De salesmix zoals hierboven is weergegeven, is fictief.</t>
  </si>
  <si>
    <t xml:space="preserve">In de tabel vult Inschrijver de prijs per consumptie in op basis van de prijzen per consumptiecomponent zoals gecalculeerd in kolom i, zodat de werkelijke kosten per soort consumptie en de jaarprijs van de ingredienten inzichtelijk wordt. </t>
  </si>
  <si>
    <t>Het totaal aantal consumpties dat bij de Opdrachtgever wordt afgenomen, bedraagt ongeveer 1,95 miljoen.</t>
  </si>
  <si>
    <t xml:space="preserve">Ten behoeve van de inschrijfprijs van Inschrijver, gaat Opdrachtgever ervan uit dat 30% van dit aantal in de nieuwe situatie afgenomen zal gaan worden uit de 'Basis' automaat. </t>
  </si>
  <si>
    <t>Dit is een inschatting waar geen rechten aan ontleend kunnen worden.</t>
  </si>
  <si>
    <t>Specificatie ingredientkosten 'Standaard' automaat, op basis van de espresso zetmethodiek</t>
  </si>
  <si>
    <t xml:space="preserve">Ten behoeve van de inschrijfprijs van Inschrijver, gaat Opdrachtgever ervan uit dat 60% van dit aantal in de nieuwe situatie afgenomen zal gaan worden uit de 'Standaard' automaat. </t>
  </si>
  <si>
    <t xml:space="preserve">De kosten voor het verplaatsen van een automaat binnen een locatie </t>
  </si>
  <si>
    <t>Variabele kosten</t>
  </si>
  <si>
    <t>Kosten/keer</t>
  </si>
  <si>
    <t xml:space="preserve">Verplaatsen automaat binnen een locatie </t>
  </si>
  <si>
    <t>Koelunit voor basis en standaard automaat per stuk</t>
  </si>
  <si>
    <t xml:space="preserve">Totaal kosten per automaat type </t>
  </si>
  <si>
    <t>Kosten</t>
  </si>
  <si>
    <t>Kosten/Jaar</t>
  </si>
  <si>
    <t># automaten</t>
  </si>
  <si>
    <t>Huur machine en technisch onderhoud &amp; service</t>
  </si>
  <si>
    <t>Verzorging en bijvullen automaten</t>
  </si>
  <si>
    <t>Jaarprijs ingredienten</t>
  </si>
  <si>
    <t>Inschrijfprijs</t>
  </si>
  <si>
    <t xml:space="preserve"># </t>
  </si>
  <si>
    <t>Regiopartner</t>
  </si>
  <si>
    <t>Locatie</t>
  </si>
  <si>
    <t>Basis</t>
  </si>
  <si>
    <t>Standaard</t>
  </si>
  <si>
    <t>Luxe</t>
  </si>
  <si>
    <t>Verzorging</t>
  </si>
  <si>
    <t>Gemeente Dordrecht</t>
  </si>
  <si>
    <t>Dordthuis</t>
  </si>
  <si>
    <t>GR-Sociaal</t>
  </si>
  <si>
    <t>Achterom</t>
  </si>
  <si>
    <t xml:space="preserve">Gemeente Dordrecht meldkamer </t>
  </si>
  <si>
    <t>Biesboschcentrum</t>
  </si>
  <si>
    <t>Gemeente Dordrecht Stadsbeheer</t>
  </si>
  <si>
    <t>Gemeente Dordrecht Stadhuis</t>
  </si>
  <si>
    <t>Gemeente Dordrecht Weizigt</t>
  </si>
  <si>
    <t>Gemeente Dordrecht Vorrinklaan</t>
  </si>
  <si>
    <t>Sportbedrijf Dordrecht</t>
  </si>
  <si>
    <t>Bedrijfsvoering Drechtsteden</t>
  </si>
  <si>
    <t>Drechtwerk</t>
  </si>
  <si>
    <t>Drechtwerk Holding</t>
  </si>
  <si>
    <t>Drechtwerk DW Groen Bakestein</t>
  </si>
  <si>
    <t>Drechtwerk DW Groen Sionspolder</t>
  </si>
  <si>
    <t>Drechtwerk Groen Lokhorst</t>
  </si>
  <si>
    <t>Drechtwerk DW Groen Pieter Zeeman</t>
  </si>
  <si>
    <t>GRS Drechtwerk Holding</t>
  </si>
  <si>
    <t>Drechtwerk actief/Short Stay West</t>
  </si>
  <si>
    <t>Gemeente Alblasserdam</t>
  </si>
  <si>
    <t>Gemeentehuis Alblasserdam</t>
  </si>
  <si>
    <t>Gemeentewerf Alblasserdam</t>
  </si>
  <si>
    <t>Gemeente Hardinxveld -Giessendam</t>
  </si>
  <si>
    <t>Gemeentewerf Hardinxveld Giessendam</t>
  </si>
  <si>
    <t>Gemeentehuis Hendrik Ido Ambacht</t>
  </si>
  <si>
    <t>Gemeente Papendrecht</t>
  </si>
  <si>
    <t>Gemeentehuis Papendrecht</t>
  </si>
  <si>
    <t>Gemeentewerf Papendrecht</t>
  </si>
  <si>
    <t>Gemeente Sliedrecht</t>
  </si>
  <si>
    <t>Gemeente Sliedrecht Gemeentekantoor</t>
  </si>
  <si>
    <t>Gemeentekantoor Sliedrecht GRD</t>
  </si>
  <si>
    <t>Gemeente Sliedrecht Het Bonkelaarhuis</t>
  </si>
  <si>
    <t>Gemeente Sliedrecht Gemeentewerf</t>
  </si>
  <si>
    <t>Gemeente Zwijndrecht</t>
  </si>
  <si>
    <t>Gemeentehuis Raadhuis</t>
  </si>
  <si>
    <t>Gemeente Zwijndrecht Kiboehoeve</t>
  </si>
  <si>
    <t>Gemeentewerf Zwijndrecht</t>
  </si>
  <si>
    <t>Totaal</t>
  </si>
  <si>
    <t>Totaal Generaal</t>
  </si>
  <si>
    <t xml:space="preserve">Ten behoeve van de inschrijfprijs van Inschrijver, gaat Opdrachtgever ervan uit dat 10% van dit aantal in de nieuwe situatie afgenomen zal gaan worden uit de 'Luxe' automaat. </t>
  </si>
  <si>
    <t>Automatenmelk - gelieve te specificeren</t>
  </si>
  <si>
    <t>Automatensuiker - gelieve te specificeren</t>
  </si>
  <si>
    <t>Automatencacao - gelieve te specificeren</t>
  </si>
  <si>
    <t>Verse melk - gelieve te specificeren</t>
  </si>
  <si>
    <t>De kosten voor losse ingredienten</t>
  </si>
  <si>
    <t>Roerstaafjes - gelieve te specificeren</t>
  </si>
  <si>
    <t>Creamer sticks - gelieve te specificeren</t>
  </si>
  <si>
    <t>Suikersticks - gelieve te specificeren</t>
  </si>
  <si>
    <t>Decafé sticks - gelieve te specificeren</t>
  </si>
  <si>
    <t>Zoetstofjes - gelieve te specificeren</t>
  </si>
  <si>
    <t>Soepzakjes - gelieve te specificeren</t>
  </si>
  <si>
    <t>Prijs</t>
  </si>
  <si>
    <t>Netto prijs per stuk</t>
  </si>
  <si>
    <t>Per x stuks</t>
  </si>
  <si>
    <t>Prijs per jaar</t>
  </si>
  <si>
    <t>Totaalprijs losse ingredienten</t>
  </si>
  <si>
    <t>Afname per jaar</t>
  </si>
  <si>
    <t>'Luxe' automaat, op basis van de espresso zetmethodiek met verse melk verstrekking</t>
  </si>
  <si>
    <t>Specificatie ingredientkosten 'Standaard' automaat, op basis van de espresso zetmethodiek met verse melk verstrekking</t>
  </si>
  <si>
    <t>Overige - indien van toepassing</t>
  </si>
  <si>
    <t>Theezakjes - gelieve te specificeren</t>
  </si>
  <si>
    <t>Zwembad De Duikelaar</t>
  </si>
  <si>
    <t>Onderzetkast per stuk</t>
  </si>
  <si>
    <t>De kosten voor een gekoelde watervoorziening (t.b.v. de basis en standaard automaat)</t>
  </si>
  <si>
    <t>In het geval van espresso koffie dient Inschrijver te rekenen met een standaard dosering van 8,0 gram: na afloop van de smaaktest zal het definitieve grammage bepaald worden.</t>
  </si>
  <si>
    <t>Kosten 'Basis' automaten (conform bovenstaande specificatie)</t>
  </si>
  <si>
    <t>Kosten 'Luxe' automaten (conform bovenstaande specificatie)</t>
  </si>
  <si>
    <t>Kosten 'Standaard' automaten (conform bovenstaande specificatie)</t>
  </si>
  <si>
    <t>Losse ingredienten (conform specificatie op tabblad 'overige kosten')</t>
  </si>
  <si>
    <t>Koelunits voor basis en standaard automaat (conform opgave op tabblad 'vaste kosten')</t>
  </si>
  <si>
    <t>Onderzetkasten (conform opgave op tabblad 'vaste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</si>
</sst>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quot;€&quot;\ #,##0.00"/>
    <numFmt numFmtId="165" formatCode="_ &quot;€&quot;\ * #,##0_ ;_ &quot;€&quot;\ * \-#,##0_ ;_ &quot;€&quot;\ * &quot;-&quot;??_ ;_ @_ "/>
    <numFmt numFmtId="166" formatCode="0_)"/>
    <numFmt numFmtId="167" formatCode="_ [$€-413]\ * #,##0.00_ ;_ [$€-413]\ * \-#,##0.00_ ;_ [$€-413]\ * &quot;-&quot;??_ ;_ @_ "/>
    <numFmt numFmtId="168" formatCode="_ [$€-413]\ * #,##0.0000_ ;_ [$€-413]\ * \-#,##0.0000_ ;_ [$€-413]\ * &quot;-&quot;????_ ;_ @_ "/>
    <numFmt numFmtId="169" formatCode="_ [$€-413]\ * #,##0.000_ ;_ [$€-413]\ * \-#,##0.000_ ;_ [$€-413]\ * &quot;-&quot;????_ ;_ @_ "/>
    <numFmt numFmtId="170" formatCode="_ [$€-413]\ * #,##0.0000_ ;_ [$€-413]\ * \-#,##0.0000_ ;_ [$€-413]\ * &quot;-&quot;??_ ;_ @_ "/>
    <numFmt numFmtId="171" formatCode="#,##0_ ;\-#,##0\ "/>
  </numFmts>
  <fonts count="23" x14ac:knownFonts="1">
    <font>
      <sz val="11"/>
      <color theme="1"/>
      <name val="Calibri"/>
      <family val="2"/>
      <scheme val="minor"/>
    </font>
    <font>
      <sz val="11"/>
      <color theme="1"/>
      <name val="Calibri"/>
      <family val="2"/>
      <scheme val="minor"/>
    </font>
    <font>
      <sz val="8"/>
      <name val="Arial"/>
      <family val="2"/>
    </font>
    <font>
      <b/>
      <sz val="8"/>
      <name val="Arial"/>
      <family val="2"/>
    </font>
    <font>
      <sz val="10"/>
      <name val="Arial"/>
      <family val="2"/>
    </font>
    <font>
      <b/>
      <sz val="10"/>
      <color theme="1"/>
      <name val="Arial"/>
      <family val="2"/>
    </font>
    <font>
      <b/>
      <sz val="10"/>
      <color rgb="FFFF0000"/>
      <name val="Arial"/>
      <family val="2"/>
    </font>
    <font>
      <sz val="11"/>
      <color theme="1"/>
      <name val="Calibri"/>
      <family val="2"/>
      <scheme val="minor"/>
    </font>
    <font>
      <b/>
      <sz val="11"/>
      <color theme="1"/>
      <name val="Aptos"/>
      <family val="2"/>
    </font>
    <font>
      <sz val="11"/>
      <color theme="1"/>
      <name val="Aptos"/>
      <family val="2"/>
    </font>
    <font>
      <b/>
      <sz val="10"/>
      <color theme="0"/>
      <name val="Aptos"/>
      <family val="2"/>
    </font>
    <font>
      <sz val="10"/>
      <name val="Aptos"/>
      <family val="2"/>
    </font>
    <font>
      <b/>
      <sz val="10"/>
      <name val="Aptos"/>
      <family val="2"/>
    </font>
    <font>
      <b/>
      <sz val="11"/>
      <color theme="0"/>
      <name val="Aptos"/>
      <family val="2"/>
    </font>
    <font>
      <sz val="10"/>
      <color theme="1"/>
      <name val="Aptos"/>
      <family val="2"/>
    </font>
    <font>
      <b/>
      <sz val="12"/>
      <color theme="0"/>
      <name val="Aptos"/>
      <family val="2"/>
    </font>
    <font>
      <u/>
      <sz val="11"/>
      <color theme="1"/>
      <name val="Aptos"/>
      <family val="2"/>
    </font>
    <font>
      <b/>
      <sz val="11"/>
      <color theme="1"/>
      <name val="Arial"/>
      <family val="2"/>
    </font>
    <font>
      <sz val="10"/>
      <color theme="1"/>
      <name val="Arial"/>
      <family val="2"/>
    </font>
    <font>
      <b/>
      <sz val="10"/>
      <name val="Arial"/>
      <family val="2"/>
    </font>
    <font>
      <sz val="10"/>
      <color rgb="FFFF0000"/>
      <name val="Arial"/>
      <family val="2"/>
    </font>
    <font>
      <b/>
      <sz val="9"/>
      <color theme="0"/>
      <name val="Aptos"/>
      <family val="2"/>
    </font>
    <font>
      <b/>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0070C0"/>
        <bgColor indexed="64"/>
      </patternFill>
    </fill>
    <fill>
      <patternFill patternType="solid">
        <fgColor theme="0" tint="-0.14999847407452621"/>
        <bgColor indexed="64"/>
      </patternFill>
    </fill>
  </fills>
  <borders count="36">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double">
        <color indexed="64"/>
      </bottom>
      <diagonal/>
    </border>
  </borders>
  <cellStyleXfs count="7">
    <xf numFmtId="0" fontId="0" fillId="0" borderId="0"/>
    <xf numFmtId="9" fontId="4"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4" fillId="0" borderId="0" applyFill="0"/>
    <xf numFmtId="0" fontId="7" fillId="0" borderId="0"/>
  </cellStyleXfs>
  <cellXfs count="149">
    <xf numFmtId="0" fontId="0" fillId="0" borderId="0" xfId="0"/>
    <xf numFmtId="0" fontId="2" fillId="2" borderId="0" xfId="0" applyFont="1" applyFill="1" applyAlignment="1">
      <alignment vertical="center"/>
    </xf>
    <xf numFmtId="0" fontId="8" fillId="2" borderId="0" xfId="0" applyFont="1" applyFill="1"/>
    <xf numFmtId="0" fontId="9" fillId="2" borderId="0" xfId="0" applyFont="1" applyFill="1"/>
    <xf numFmtId="0" fontId="10" fillId="4" borderId="8" xfId="5" applyFont="1" applyFill="1" applyBorder="1" applyAlignment="1">
      <alignment horizontal="center" vertical="center"/>
    </xf>
    <xf numFmtId="0" fontId="10" fillId="4" borderId="11" xfId="5" applyFont="1" applyFill="1" applyBorder="1" applyAlignment="1">
      <alignment horizontal="center" vertical="center"/>
    </xf>
    <xf numFmtId="0" fontId="12" fillId="2" borderId="0" xfId="0" applyFont="1" applyFill="1" applyAlignment="1">
      <alignment horizontal="left" vertical="center"/>
    </xf>
    <xf numFmtId="0" fontId="13" fillId="2" borderId="0" xfId="0" applyFont="1" applyFill="1"/>
    <xf numFmtId="0" fontId="9" fillId="2" borderId="15" xfId="0" applyFont="1" applyFill="1" applyBorder="1"/>
    <xf numFmtId="0" fontId="13" fillId="4" borderId="2" xfId="0" applyFont="1" applyFill="1" applyBorder="1"/>
    <xf numFmtId="0" fontId="13" fillId="4" borderId="9" xfId="0" applyFont="1" applyFill="1" applyBorder="1"/>
    <xf numFmtId="0" fontId="9" fillId="2" borderId="15" xfId="0" applyFont="1" applyFill="1" applyBorder="1" applyAlignment="1">
      <alignment vertical="center"/>
    </xf>
    <xf numFmtId="0" fontId="10" fillId="4" borderId="22" xfId="5" applyFont="1" applyFill="1" applyBorder="1" applyAlignment="1">
      <alignment horizontal="left" vertical="center"/>
    </xf>
    <xf numFmtId="0" fontId="12" fillId="2" borderId="5" xfId="0" applyFont="1" applyFill="1" applyBorder="1" applyAlignment="1">
      <alignment vertical="center"/>
    </xf>
    <xf numFmtId="0" fontId="14" fillId="2" borderId="0" xfId="0" applyFont="1" applyFill="1"/>
    <xf numFmtId="0" fontId="11" fillId="3" borderId="4" xfId="0" applyFont="1" applyFill="1" applyBorder="1"/>
    <xf numFmtId="0" fontId="11" fillId="3" borderId="12" xfId="0" applyFont="1" applyFill="1" applyBorder="1"/>
    <xf numFmtId="44" fontId="11" fillId="2" borderId="12" xfId="0" applyNumberFormat="1" applyFont="1" applyFill="1" applyBorder="1" applyAlignment="1">
      <alignment horizontal="right" vertical="center"/>
    </xf>
    <xf numFmtId="10" fontId="11" fillId="2" borderId="10" xfId="3" applyNumberFormat="1" applyFont="1" applyFill="1" applyBorder="1" applyAlignment="1" applyProtection="1">
      <alignment horizontal="center" vertical="center"/>
      <protection locked="0"/>
    </xf>
    <xf numFmtId="0" fontId="11" fillId="3" borderId="1" xfId="0" applyFont="1" applyFill="1" applyBorder="1"/>
    <xf numFmtId="0" fontId="11" fillId="3" borderId="15" xfId="0" applyFont="1" applyFill="1" applyBorder="1"/>
    <xf numFmtId="44" fontId="11" fillId="2" borderId="15" xfId="0" applyNumberFormat="1" applyFont="1" applyFill="1" applyBorder="1" applyAlignment="1">
      <alignment horizontal="right" vertical="center"/>
    </xf>
    <xf numFmtId="10" fontId="11" fillId="2" borderId="3" xfId="3" applyNumberFormat="1" applyFont="1" applyFill="1" applyBorder="1" applyAlignment="1" applyProtection="1">
      <alignment horizontal="center" vertical="center"/>
      <protection locked="0"/>
    </xf>
    <xf numFmtId="10" fontId="11" fillId="0" borderId="3" xfId="3" applyNumberFormat="1" applyFont="1" applyFill="1" applyBorder="1" applyAlignment="1" applyProtection="1">
      <alignment horizontal="center" vertical="center"/>
      <protection locked="0"/>
    </xf>
    <xf numFmtId="0" fontId="11" fillId="0" borderId="1" xfId="0" applyFont="1" applyBorder="1"/>
    <xf numFmtId="166" fontId="11" fillId="2" borderId="1" xfId="0" applyNumberFormat="1" applyFont="1" applyFill="1" applyBorder="1" applyAlignment="1">
      <alignment horizontal="left" vertical="center"/>
    </xf>
    <xf numFmtId="166" fontId="11" fillId="2" borderId="15" xfId="0" applyNumberFormat="1" applyFont="1" applyFill="1" applyBorder="1" applyAlignment="1">
      <alignment horizontal="left" vertical="center"/>
    </xf>
    <xf numFmtId="44" fontId="11" fillId="2" borderId="18" xfId="0" applyNumberFormat="1" applyFont="1" applyFill="1" applyBorder="1" applyAlignment="1">
      <alignment horizontal="right" vertical="center"/>
    </xf>
    <xf numFmtId="10" fontId="11" fillId="2" borderId="17" xfId="3" applyNumberFormat="1" applyFont="1" applyFill="1" applyBorder="1" applyAlignment="1" applyProtection="1">
      <alignment horizontal="center" vertical="center"/>
      <protection locked="0"/>
    </xf>
    <xf numFmtId="0" fontId="12" fillId="2" borderId="19" xfId="0" applyFont="1" applyFill="1" applyBorder="1" applyAlignment="1">
      <alignment vertical="center"/>
    </xf>
    <xf numFmtId="44" fontId="12" fillId="2" borderId="20" xfId="0" applyNumberFormat="1" applyFont="1" applyFill="1" applyBorder="1" applyAlignment="1">
      <alignment horizontal="right" vertical="center"/>
    </xf>
    <xf numFmtId="10" fontId="14" fillId="2" borderId="14" xfId="3" applyNumberFormat="1" applyFont="1" applyFill="1" applyBorder="1" applyAlignment="1">
      <alignment horizontal="center" vertical="center"/>
    </xf>
    <xf numFmtId="0" fontId="12" fillId="2" borderId="0" xfId="0" applyFont="1" applyFill="1" applyAlignment="1">
      <alignment vertical="center"/>
    </xf>
    <xf numFmtId="164" fontId="12" fillId="2" borderId="0" xfId="0" applyNumberFormat="1" applyFont="1" applyFill="1" applyAlignment="1">
      <alignment horizontal="center" vertical="center"/>
    </xf>
    <xf numFmtId="0" fontId="14" fillId="2" borderId="0" xfId="0" applyFont="1" applyFill="1" applyAlignment="1">
      <alignment vertical="center"/>
    </xf>
    <xf numFmtId="3" fontId="11" fillId="2" borderId="0" xfId="0" applyNumberFormat="1" applyFont="1" applyFill="1" applyAlignment="1">
      <alignment horizontal="right" vertical="center"/>
    </xf>
    <xf numFmtId="44" fontId="12" fillId="2" borderId="0" xfId="0" applyNumberFormat="1" applyFont="1" applyFill="1" applyAlignment="1">
      <alignment horizontal="right" vertical="center"/>
    </xf>
    <xf numFmtId="10" fontId="14" fillId="2" borderId="0" xfId="3" applyNumberFormat="1" applyFont="1" applyFill="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vertical="center" wrapText="1"/>
    </xf>
    <xf numFmtId="0" fontId="16" fillId="2" borderId="0" xfId="0" quotePrefix="1" applyFont="1" applyFill="1"/>
    <xf numFmtId="0" fontId="9" fillId="2" borderId="0" xfId="0" applyFont="1" applyFill="1" applyAlignment="1">
      <alignment horizontal="right"/>
    </xf>
    <xf numFmtId="0" fontId="8" fillId="2" borderId="0" xfId="0" applyFont="1" applyFill="1" applyAlignment="1">
      <alignment horizontal="right"/>
    </xf>
    <xf numFmtId="0" fontId="10" fillId="4" borderId="24" xfId="5" applyFont="1" applyFill="1" applyBorder="1" applyAlignment="1">
      <alignment horizontal="right" vertical="center"/>
    </xf>
    <xf numFmtId="0" fontId="10" fillId="4" borderId="23" xfId="5" applyFont="1" applyFill="1" applyBorder="1" applyAlignment="1">
      <alignment horizontal="right" vertical="center"/>
    </xf>
    <xf numFmtId="44" fontId="11" fillId="2" borderId="21" xfId="4" applyFont="1" applyFill="1" applyBorder="1" applyAlignment="1">
      <alignment horizontal="right" vertical="center" wrapText="1"/>
    </xf>
    <xf numFmtId="44" fontId="11" fillId="2" borderId="17" xfId="4" applyFont="1" applyFill="1" applyBorder="1" applyAlignment="1">
      <alignment horizontal="right" vertical="center" wrapText="1"/>
    </xf>
    <xf numFmtId="0" fontId="12" fillId="2" borderId="26" xfId="0" applyFont="1" applyFill="1" applyBorder="1" applyAlignment="1">
      <alignment horizontal="right" vertical="center"/>
    </xf>
    <xf numFmtId="44" fontId="12" fillId="2" borderId="14" xfId="0" applyNumberFormat="1" applyFont="1" applyFill="1" applyBorder="1" applyAlignment="1">
      <alignment horizontal="right" vertical="center" wrapText="1"/>
    </xf>
    <xf numFmtId="0" fontId="12" fillId="2" borderId="0" xfId="0" applyFont="1" applyFill="1" applyAlignment="1">
      <alignment horizontal="right" vertical="center"/>
    </xf>
    <xf numFmtId="0" fontId="17" fillId="2" borderId="0" xfId="0" applyFont="1" applyFill="1" applyAlignment="1">
      <alignment horizontal="left" vertical="center"/>
    </xf>
    <xf numFmtId="0" fontId="5" fillId="2" borderId="0" xfId="0" applyFont="1" applyFill="1" applyAlignment="1">
      <alignment horizontal="center" vertical="center"/>
    </xf>
    <xf numFmtId="0" fontId="6" fillId="2" borderId="0" xfId="0" applyFont="1" applyFill="1" applyAlignment="1">
      <alignment vertical="center"/>
    </xf>
    <xf numFmtId="0" fontId="18" fillId="2" borderId="0" xfId="0" applyFont="1" applyFill="1" applyAlignment="1">
      <alignment vertical="center"/>
    </xf>
    <xf numFmtId="0" fontId="4" fillId="2" borderId="0" xfId="0" applyFont="1" applyFill="1" applyAlignment="1">
      <alignment vertical="center"/>
    </xf>
    <xf numFmtId="0" fontId="19" fillId="2" borderId="0" xfId="0" applyFont="1" applyFill="1" applyAlignment="1">
      <alignment vertical="center"/>
    </xf>
    <xf numFmtId="164" fontId="4" fillId="2" borderId="0" xfId="0" applyNumberFormat="1" applyFont="1" applyFill="1" applyAlignment="1">
      <alignment vertical="center"/>
    </xf>
    <xf numFmtId="0" fontId="4" fillId="2" borderId="15" xfId="2" applyFont="1" applyFill="1" applyBorder="1" applyAlignment="1" applyProtection="1">
      <alignment vertical="center"/>
      <protection locked="0"/>
    </xf>
    <xf numFmtId="0" fontId="4" fillId="2" borderId="15" xfId="2" applyFont="1" applyFill="1" applyBorder="1" applyAlignment="1">
      <alignment vertical="center"/>
    </xf>
    <xf numFmtId="170" fontId="4" fillId="2" borderId="15" xfId="0" applyNumberFormat="1" applyFont="1" applyFill="1" applyBorder="1" applyAlignment="1" applyProtection="1">
      <alignment vertical="center"/>
      <protection locked="0"/>
    </xf>
    <xf numFmtId="0" fontId="20" fillId="5" borderId="15" xfId="2" applyFont="1" applyFill="1" applyBorder="1" applyAlignment="1" applyProtection="1">
      <alignment vertical="center"/>
      <protection locked="0"/>
    </xf>
    <xf numFmtId="0" fontId="20" fillId="5" borderId="15" xfId="0" applyFont="1" applyFill="1" applyBorder="1" applyAlignment="1" applyProtection="1">
      <alignment vertical="center"/>
      <protection locked="0"/>
    </xf>
    <xf numFmtId="167" fontId="20" fillId="5" borderId="15" xfId="0" applyNumberFormat="1" applyFont="1" applyFill="1" applyBorder="1" applyAlignment="1" applyProtection="1">
      <alignment vertical="center"/>
      <protection locked="0"/>
    </xf>
    <xf numFmtId="0" fontId="21" fillId="4" borderId="2" xfId="0" applyFont="1" applyFill="1" applyBorder="1" applyAlignment="1">
      <alignment vertical="center"/>
    </xf>
    <xf numFmtId="0" fontId="21" fillId="4" borderId="9" xfId="0" applyFont="1" applyFill="1" applyBorder="1" applyAlignment="1">
      <alignment vertical="center"/>
    </xf>
    <xf numFmtId="0" fontId="21" fillId="4" borderId="15" xfId="0" applyFont="1" applyFill="1" applyBorder="1" applyAlignment="1">
      <alignment vertical="center"/>
    </xf>
    <xf numFmtId="0" fontId="10" fillId="4" borderId="25" xfId="5" applyFont="1" applyFill="1" applyBorder="1" applyAlignment="1">
      <alignment horizontal="right" vertical="center"/>
    </xf>
    <xf numFmtId="44" fontId="14" fillId="2" borderId="15" xfId="0" applyNumberFormat="1" applyFont="1" applyFill="1" applyBorder="1" applyAlignment="1">
      <alignment horizontal="right"/>
    </xf>
    <xf numFmtId="44" fontId="12" fillId="2" borderId="13" xfId="0" applyNumberFormat="1" applyFont="1" applyFill="1" applyBorder="1" applyAlignment="1">
      <alignment horizontal="right" vertical="center" wrapText="1"/>
    </xf>
    <xf numFmtId="0" fontId="10" fillId="4" borderId="29" xfId="5" applyFont="1" applyFill="1" applyBorder="1" applyAlignment="1">
      <alignment horizontal="right" vertical="center"/>
    </xf>
    <xf numFmtId="171" fontId="11" fillId="2" borderId="15" xfId="4" applyNumberFormat="1" applyFont="1" applyFill="1" applyBorder="1" applyAlignment="1">
      <alignment horizontal="right" vertical="center" wrapText="1"/>
    </xf>
    <xf numFmtId="44" fontId="11" fillId="2" borderId="15" xfId="4" applyFont="1" applyFill="1" applyBorder="1" applyAlignment="1">
      <alignment horizontal="right" vertical="center" wrapText="1"/>
    </xf>
    <xf numFmtId="44" fontId="12" fillId="2" borderId="20" xfId="0" applyNumberFormat="1" applyFont="1" applyFill="1" applyBorder="1" applyAlignment="1">
      <alignment horizontal="right" vertical="center" wrapText="1"/>
    </xf>
    <xf numFmtId="44" fontId="14" fillId="2" borderId="17" xfId="0" applyNumberFormat="1" applyFont="1" applyFill="1" applyBorder="1" applyAlignment="1">
      <alignment horizontal="right"/>
    </xf>
    <xf numFmtId="165" fontId="11" fillId="2" borderId="21" xfId="4" applyNumberFormat="1" applyFont="1" applyFill="1" applyBorder="1" applyAlignment="1">
      <alignment horizontal="right" vertical="center" wrapText="1"/>
    </xf>
    <xf numFmtId="165" fontId="11" fillId="2" borderId="30" xfId="4" applyNumberFormat="1" applyFont="1" applyFill="1" applyBorder="1" applyAlignment="1">
      <alignment horizontal="right" vertical="center" wrapText="1"/>
    </xf>
    <xf numFmtId="165" fontId="12" fillId="2" borderId="13" xfId="0" applyNumberFormat="1" applyFont="1" applyFill="1" applyBorder="1" applyAlignment="1">
      <alignment horizontal="right" vertical="center" wrapText="1"/>
    </xf>
    <xf numFmtId="0" fontId="22" fillId="0" borderId="15" xfId="0" applyFont="1" applyBorder="1"/>
    <xf numFmtId="0" fontId="0" fillId="0" borderId="15" xfId="0" applyBorder="1"/>
    <xf numFmtId="0" fontId="9" fillId="5" borderId="15" xfId="0" applyFont="1" applyFill="1" applyBorder="1" applyProtection="1">
      <protection locked="0"/>
    </xf>
    <xf numFmtId="0" fontId="9" fillId="2" borderId="0" xfId="0" applyFont="1" applyFill="1" applyProtection="1">
      <protection locked="0"/>
    </xf>
    <xf numFmtId="0" fontId="13" fillId="4" borderId="9" xfId="0" applyFont="1" applyFill="1" applyBorder="1" applyProtection="1">
      <protection locked="0"/>
    </xf>
    <xf numFmtId="0" fontId="13" fillId="2" borderId="0" xfId="0" applyFont="1" applyFill="1" applyProtection="1">
      <protection locked="0"/>
    </xf>
    <xf numFmtId="44" fontId="14" fillId="5" borderId="15" xfId="0" applyNumberFormat="1" applyFont="1" applyFill="1" applyBorder="1" applyAlignment="1" applyProtection="1">
      <alignment horizontal="right"/>
      <protection locked="0"/>
    </xf>
    <xf numFmtId="44" fontId="14" fillId="5" borderId="19" xfId="0" applyNumberFormat="1" applyFont="1" applyFill="1" applyBorder="1" applyAlignment="1" applyProtection="1">
      <alignment horizontal="right"/>
      <protection locked="0"/>
    </xf>
    <xf numFmtId="170" fontId="4" fillId="2" borderId="15" xfId="0" applyNumberFormat="1" applyFont="1" applyFill="1" applyBorder="1" applyAlignment="1">
      <alignment vertical="center"/>
    </xf>
    <xf numFmtId="10" fontId="11" fillId="2" borderId="10" xfId="3" applyNumberFormat="1" applyFont="1" applyFill="1" applyBorder="1" applyAlignment="1" applyProtection="1">
      <alignment horizontal="center" vertical="center"/>
    </xf>
    <xf numFmtId="10" fontId="11" fillId="2" borderId="3" xfId="3" applyNumberFormat="1" applyFont="1" applyFill="1" applyBorder="1" applyAlignment="1" applyProtection="1">
      <alignment horizontal="center" vertical="center"/>
    </xf>
    <xf numFmtId="10" fontId="11" fillId="0" borderId="3" xfId="3" applyNumberFormat="1" applyFont="1" applyFill="1" applyBorder="1" applyAlignment="1" applyProtection="1">
      <alignment horizontal="center" vertical="center"/>
    </xf>
    <xf numFmtId="10" fontId="11" fillId="2" borderId="17" xfId="3" applyNumberFormat="1" applyFont="1" applyFill="1" applyBorder="1" applyAlignment="1" applyProtection="1">
      <alignment horizontal="center" vertical="center"/>
    </xf>
    <xf numFmtId="10" fontId="14" fillId="2" borderId="14"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44" fontId="14" fillId="5" borderId="6" xfId="0" applyNumberFormat="1" applyFont="1" applyFill="1" applyBorder="1" applyAlignment="1" applyProtection="1">
      <alignment horizontal="right"/>
      <protection locked="0"/>
    </xf>
    <xf numFmtId="0" fontId="0" fillId="0" borderId="1" xfId="0" applyBorder="1"/>
    <xf numFmtId="0" fontId="0" fillId="0" borderId="3" xfId="0" applyBorder="1"/>
    <xf numFmtId="0" fontId="22" fillId="0" borderId="3" xfId="0" applyFont="1" applyBorder="1"/>
    <xf numFmtId="0" fontId="0" fillId="0" borderId="5" xfId="0" applyBorder="1"/>
    <xf numFmtId="0" fontId="22" fillId="0" borderId="19" xfId="0" applyFont="1" applyBorder="1"/>
    <xf numFmtId="9" fontId="22" fillId="0" borderId="6" xfId="3" applyFont="1" applyBorder="1"/>
    <xf numFmtId="0" fontId="0" fillId="0" borderId="4" xfId="0" applyBorder="1"/>
    <xf numFmtId="0" fontId="0" fillId="0" borderId="12" xfId="0" applyBorder="1"/>
    <xf numFmtId="0" fontId="0" fillId="0" borderId="10" xfId="0" applyBorder="1"/>
    <xf numFmtId="0" fontId="22" fillId="0" borderId="7" xfId="0" applyFont="1" applyBorder="1"/>
    <xf numFmtId="0" fontId="22" fillId="0" borderId="8" xfId="0" applyFont="1" applyBorder="1"/>
    <xf numFmtId="0" fontId="22" fillId="0" borderId="11" xfId="0" applyFont="1" applyBorder="1"/>
    <xf numFmtId="3" fontId="4" fillId="5" borderId="15" xfId="0" applyNumberFormat="1" applyFont="1" applyFill="1" applyBorder="1" applyAlignment="1" applyProtection="1">
      <alignment vertical="center"/>
      <protection locked="0"/>
    </xf>
    <xf numFmtId="0" fontId="10" fillId="4" borderId="31" xfId="5" applyFont="1" applyFill="1" applyBorder="1" applyAlignment="1">
      <alignment horizontal="left" vertical="center"/>
    </xf>
    <xf numFmtId="0" fontId="10" fillId="4" borderId="32" xfId="5" applyFont="1" applyFill="1" applyBorder="1" applyAlignment="1">
      <alignment horizontal="right" vertical="center"/>
    </xf>
    <xf numFmtId="0" fontId="11" fillId="2" borderId="5" xfId="0" applyFont="1" applyFill="1" applyBorder="1" applyAlignment="1">
      <alignment vertical="center" wrapText="1"/>
    </xf>
    <xf numFmtId="0" fontId="21" fillId="4" borderId="33" xfId="0" applyFont="1" applyFill="1" applyBorder="1" applyAlignment="1">
      <alignment vertical="center"/>
    </xf>
    <xf numFmtId="0" fontId="21" fillId="4" borderId="29" xfId="0" applyFont="1" applyFill="1" applyBorder="1" applyAlignment="1">
      <alignment horizontal="center" vertical="center"/>
    </xf>
    <xf numFmtId="0" fontId="21" fillId="4" borderId="23" xfId="0" applyFont="1" applyFill="1" applyBorder="1" applyAlignment="1">
      <alignment horizontal="center" vertical="center"/>
    </xf>
    <xf numFmtId="0" fontId="20" fillId="5" borderId="1" xfId="0" applyFont="1" applyFill="1" applyBorder="1" applyAlignment="1">
      <alignment horizontal="left" vertical="center" wrapText="1"/>
    </xf>
    <xf numFmtId="167" fontId="4" fillId="2" borderId="3" xfId="0" applyNumberFormat="1" applyFont="1" applyFill="1" applyBorder="1" applyAlignment="1" applyProtection="1">
      <alignment vertical="center"/>
      <protection locked="0"/>
    </xf>
    <xf numFmtId="167" fontId="4" fillId="2" borderId="17" xfId="0" applyNumberFormat="1" applyFont="1" applyFill="1" applyBorder="1" applyAlignment="1" applyProtection="1">
      <alignment vertical="center"/>
      <protection locked="0"/>
    </xf>
    <xf numFmtId="44" fontId="14" fillId="2" borderId="19" xfId="0" applyNumberFormat="1" applyFont="1" applyFill="1" applyBorder="1" applyAlignment="1" applyProtection="1">
      <alignment horizontal="right"/>
      <protection locked="0"/>
    </xf>
    <xf numFmtId="3" fontId="4" fillId="2" borderId="19" xfId="0" applyNumberFormat="1" applyFont="1" applyFill="1" applyBorder="1" applyAlignment="1" applyProtection="1">
      <alignment vertical="center"/>
      <protection locked="0"/>
    </xf>
    <xf numFmtId="170" fontId="4" fillId="2" borderId="19" xfId="0" applyNumberFormat="1" applyFont="1" applyFill="1" applyBorder="1" applyAlignment="1" applyProtection="1">
      <alignment vertical="center"/>
      <protection locked="0"/>
    </xf>
    <xf numFmtId="167" fontId="4" fillId="2" borderId="14" xfId="0" applyNumberFormat="1" applyFont="1" applyFill="1" applyBorder="1" applyAlignment="1" applyProtection="1">
      <alignment vertical="center"/>
      <protection locked="0"/>
    </xf>
    <xf numFmtId="3" fontId="20" fillId="2" borderId="15" xfId="0" applyNumberFormat="1" applyFont="1" applyFill="1" applyBorder="1" applyAlignment="1" applyProtection="1">
      <alignment vertical="center"/>
      <protection locked="0"/>
    </xf>
    <xf numFmtId="0" fontId="10" fillId="4" borderId="34" xfId="5" applyFont="1" applyFill="1" applyBorder="1" applyAlignment="1">
      <alignment horizontal="right" vertical="center"/>
    </xf>
    <xf numFmtId="44" fontId="11" fillId="2" borderId="6" xfId="4" applyFont="1" applyFill="1" applyBorder="1" applyAlignment="1">
      <alignment horizontal="right" vertical="center" wrapText="1"/>
    </xf>
    <xf numFmtId="0" fontId="9" fillId="2" borderId="5" xfId="0" applyFont="1" applyFill="1" applyBorder="1"/>
    <xf numFmtId="165" fontId="14" fillId="2" borderId="35" xfId="0" applyNumberFormat="1" applyFont="1" applyFill="1" applyBorder="1" applyAlignment="1">
      <alignment horizontal="right"/>
    </xf>
    <xf numFmtId="165" fontId="14" fillId="2" borderId="3" xfId="0" applyNumberFormat="1" applyFont="1" applyFill="1" applyBorder="1" applyAlignment="1">
      <alignment horizontal="right"/>
    </xf>
    <xf numFmtId="164" fontId="12" fillId="2" borderId="19" xfId="0" applyNumberFormat="1" applyFont="1" applyFill="1" applyBorder="1" applyAlignment="1">
      <alignment horizontal="center" vertical="center"/>
    </xf>
    <xf numFmtId="3" fontId="11" fillId="2" borderId="20" xfId="0" applyNumberFormat="1" applyFont="1" applyFill="1" applyBorder="1" applyAlignment="1">
      <alignment horizontal="right" vertical="center"/>
    </xf>
    <xf numFmtId="168" fontId="11" fillId="0" borderId="15" xfId="0" applyNumberFormat="1" applyFont="1" applyBorder="1" applyAlignment="1" applyProtection="1">
      <alignment horizontal="center" vertical="center"/>
      <protection locked="0"/>
    </xf>
    <xf numFmtId="3" fontId="11" fillId="2" borderId="18" xfId="0" applyNumberFormat="1" applyFont="1" applyFill="1" applyBorder="1" applyAlignment="1">
      <alignment horizontal="right" vertical="center"/>
    </xf>
    <xf numFmtId="169" fontId="11" fillId="5" borderId="15" xfId="0" applyNumberFormat="1" applyFont="1" applyFill="1" applyBorder="1" applyAlignment="1" applyProtection="1">
      <alignment horizontal="center" vertical="center"/>
      <protection locked="0"/>
    </xf>
    <xf numFmtId="3" fontId="11" fillId="2" borderId="15" xfId="0" applyNumberFormat="1" applyFont="1" applyFill="1" applyBorder="1" applyAlignment="1">
      <alignment horizontal="right" vertical="center"/>
    </xf>
    <xf numFmtId="0" fontId="10" fillId="4" borderId="7" xfId="5" applyFont="1" applyFill="1" applyBorder="1" applyAlignment="1">
      <alignment horizontal="left" vertical="center"/>
    </xf>
    <xf numFmtId="0" fontId="14" fillId="4" borderId="8" xfId="0" applyFont="1" applyFill="1" applyBorder="1" applyAlignment="1">
      <alignment horizontal="left" vertical="center"/>
    </xf>
    <xf numFmtId="0" fontId="10" fillId="4" borderId="8" xfId="5" applyFont="1" applyFill="1" applyBorder="1" applyAlignment="1">
      <alignment horizontal="center" vertical="center"/>
    </xf>
    <xf numFmtId="0" fontId="14" fillId="4" borderId="8" xfId="0" applyFont="1" applyFill="1" applyBorder="1" applyAlignment="1">
      <alignment horizontal="center" vertical="center"/>
    </xf>
    <xf numFmtId="169" fontId="11" fillId="5" borderId="12" xfId="0" applyNumberFormat="1" applyFont="1" applyFill="1" applyBorder="1" applyAlignment="1" applyProtection="1">
      <alignment horizontal="center" vertical="center"/>
      <protection locked="0"/>
    </xf>
    <xf numFmtId="3" fontId="11" fillId="2" borderId="27" xfId="0" applyNumberFormat="1" applyFont="1" applyFill="1" applyBorder="1" applyAlignment="1">
      <alignment horizontal="right" vertical="center"/>
    </xf>
    <xf numFmtId="3" fontId="11" fillId="2" borderId="28" xfId="0" applyNumberFormat="1" applyFont="1" applyFill="1" applyBorder="1" applyAlignment="1">
      <alignment horizontal="right" vertical="center"/>
    </xf>
    <xf numFmtId="0" fontId="20" fillId="5" borderId="12" xfId="0" applyFont="1" applyFill="1" applyBorder="1" applyAlignment="1">
      <alignment horizontal="left" vertical="center" wrapText="1"/>
    </xf>
    <xf numFmtId="0" fontId="21" fillId="4" borderId="2" xfId="0" applyFont="1" applyFill="1" applyBorder="1" applyAlignment="1">
      <alignment horizontal="center" vertical="center"/>
    </xf>
    <xf numFmtId="0" fontId="0" fillId="0" borderId="9" xfId="0" applyBorder="1" applyAlignment="1">
      <alignment horizontal="center" vertical="center"/>
    </xf>
    <xf numFmtId="0" fontId="20" fillId="5" borderId="15" xfId="0" applyFont="1" applyFill="1" applyBorder="1" applyAlignment="1">
      <alignment horizontal="left" vertical="center" wrapText="1"/>
    </xf>
    <xf numFmtId="0" fontId="20" fillId="5" borderId="16" xfId="0" applyFont="1" applyFill="1" applyBorder="1" applyAlignment="1">
      <alignment horizontal="left" vertical="center" wrapText="1"/>
    </xf>
    <xf numFmtId="168" fontId="11" fillId="0" borderId="15" xfId="0" applyNumberFormat="1" applyFont="1" applyBorder="1" applyAlignment="1">
      <alignment horizontal="center" vertical="center"/>
    </xf>
    <xf numFmtId="0" fontId="20" fillId="5" borderId="2" xfId="0" applyFont="1" applyFill="1" applyBorder="1" applyAlignment="1">
      <alignment horizontal="left" vertical="center" wrapText="1"/>
    </xf>
    <xf numFmtId="0" fontId="0" fillId="0" borderId="9" xfId="0" applyBorder="1" applyAlignment="1">
      <alignment horizontal="left" vertical="center" wrapText="1"/>
    </xf>
    <xf numFmtId="169" fontId="11" fillId="2" borderId="15" xfId="0" applyNumberFormat="1" applyFont="1" applyFill="1" applyBorder="1" applyAlignment="1">
      <alignment horizontal="center" vertical="center"/>
    </xf>
    <xf numFmtId="0" fontId="15" fillId="2" borderId="0" xfId="0" applyFont="1" applyFill="1" applyAlignment="1">
      <alignment horizontal="center"/>
    </xf>
    <xf numFmtId="169" fontId="11" fillId="2" borderId="15" xfId="0" applyNumberFormat="1" applyFont="1" applyFill="1" applyBorder="1" applyAlignment="1" applyProtection="1">
      <alignment horizontal="center" vertical="center"/>
      <protection locked="0"/>
    </xf>
  </cellXfs>
  <cellStyles count="7">
    <cellStyle name="Normal 3" xfId="2" xr:uid="{00000000-0005-0000-0000-000000000000}"/>
    <cellStyle name="Percent 2" xfId="1" xr:uid="{00000000-0005-0000-0000-000001000000}"/>
    <cellStyle name="Procent" xfId="3" builtinId="5"/>
    <cellStyle name="Standaard" xfId="0" builtinId="0"/>
    <cellStyle name="Standaard 2" xfId="6" xr:uid="{6025B72D-2DB4-4593-945D-C06A534573A8}"/>
    <cellStyle name="Standaard_Gemeente Nijmegen-begrotingsmodel" xfId="5" xr:uid="{00000000-0005-0000-0000-000004000000}"/>
    <cellStyle name="Valuta" xfId="4" builtinId="4"/>
  </cellStyles>
  <dxfs count="0"/>
  <tableStyles count="0" defaultTableStyle="TableStyleMedium2" defaultPivotStyle="PivotStyleLight16"/>
  <colors>
    <mruColors>
      <color rgb="FFDED900"/>
      <color rgb="FFBCB800"/>
      <color rgb="FFF0E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8CA33-2F59-49CF-BE0B-C898C50FC4F8}">
  <dimension ref="A3:B10"/>
  <sheetViews>
    <sheetView zoomScale="80" zoomScaleNormal="80" workbookViewId="0">
      <selection activeCell="B12" sqref="B12"/>
    </sheetView>
  </sheetViews>
  <sheetFormatPr defaultColWidth="8.81640625" defaultRowHeight="14.5" x14ac:dyDescent="0.35"/>
  <cols>
    <col min="1" max="1" width="8.81640625" style="3" customWidth="1"/>
    <col min="2" max="2" width="25.453125" style="3" customWidth="1"/>
    <col min="3" max="3" width="45" style="3" customWidth="1"/>
    <col min="4" max="4" width="25.81640625" style="3" customWidth="1"/>
    <col min="5" max="16384" width="8.81640625" style="3"/>
  </cols>
  <sheetData>
    <row r="3" spans="1:2" x14ac:dyDescent="0.35">
      <c r="B3" s="2" t="s">
        <v>0</v>
      </c>
    </row>
    <row r="4" spans="1:2" x14ac:dyDescent="0.35">
      <c r="A4" s="3">
        <v>1</v>
      </c>
      <c r="B4" s="3" t="s">
        <v>1</v>
      </c>
    </row>
    <row r="5" spans="1:2" x14ac:dyDescent="0.35">
      <c r="A5" s="3">
        <v>2</v>
      </c>
      <c r="B5" s="3" t="s">
        <v>2</v>
      </c>
    </row>
    <row r="6" spans="1:2" x14ac:dyDescent="0.35">
      <c r="A6" s="3">
        <v>3</v>
      </c>
      <c r="B6" s="3" t="s">
        <v>3</v>
      </c>
    </row>
    <row r="7" spans="1:2" x14ac:dyDescent="0.35">
      <c r="A7" s="3">
        <v>4</v>
      </c>
      <c r="B7" s="3" t="s">
        <v>4</v>
      </c>
    </row>
    <row r="8" spans="1:2" x14ac:dyDescent="0.35">
      <c r="A8" s="3">
        <v>5</v>
      </c>
      <c r="B8" s="3" t="s">
        <v>5</v>
      </c>
    </row>
    <row r="9" spans="1:2" x14ac:dyDescent="0.35">
      <c r="A9" s="3">
        <v>6</v>
      </c>
      <c r="B9" s="3" t="s">
        <v>6</v>
      </c>
    </row>
    <row r="10" spans="1:2" x14ac:dyDescent="0.35">
      <c r="A10" s="3">
        <v>7</v>
      </c>
      <c r="B10" s="3" t="s">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8288A-B657-416D-9F30-E2BC12099D1E}">
  <dimension ref="B3:C28"/>
  <sheetViews>
    <sheetView topLeftCell="A10" zoomScale="80" zoomScaleNormal="80" workbookViewId="0">
      <selection activeCell="B1" sqref="B1"/>
    </sheetView>
  </sheetViews>
  <sheetFormatPr defaultColWidth="8.81640625" defaultRowHeight="14.5" x14ac:dyDescent="0.35"/>
  <cols>
    <col min="1" max="1" width="8.81640625" style="3"/>
    <col min="2" max="2" width="45.1796875" style="3" customWidth="1"/>
    <col min="3" max="3" width="73.453125" style="3" customWidth="1"/>
    <col min="4" max="4" width="45" style="3" customWidth="1"/>
    <col min="5" max="5" width="25.81640625" style="3" customWidth="1"/>
    <col min="6" max="16384" width="8.81640625" style="3"/>
  </cols>
  <sheetData>
    <row r="3" spans="2:3" x14ac:dyDescent="0.35">
      <c r="B3" s="9" t="s">
        <v>8</v>
      </c>
      <c r="C3" s="10"/>
    </row>
    <row r="5" spans="2:3" x14ac:dyDescent="0.35">
      <c r="B5" s="8" t="s">
        <v>9</v>
      </c>
      <c r="C5" s="79"/>
    </row>
    <row r="6" spans="2:3" x14ac:dyDescent="0.35">
      <c r="C6" s="80"/>
    </row>
    <row r="7" spans="2:3" x14ac:dyDescent="0.35">
      <c r="B7" s="8" t="s">
        <v>10</v>
      </c>
      <c r="C7" s="79"/>
    </row>
    <row r="8" spans="2:3" x14ac:dyDescent="0.35">
      <c r="B8" s="8" t="s">
        <v>11</v>
      </c>
      <c r="C8" s="79"/>
    </row>
    <row r="9" spans="2:3" x14ac:dyDescent="0.35">
      <c r="B9" s="8" t="s">
        <v>12</v>
      </c>
      <c r="C9" s="79"/>
    </row>
    <row r="10" spans="2:3" x14ac:dyDescent="0.35">
      <c r="B10" s="8" t="s">
        <v>13</v>
      </c>
      <c r="C10" s="79"/>
    </row>
    <row r="11" spans="2:3" x14ac:dyDescent="0.35">
      <c r="B11" s="8" t="s">
        <v>14</v>
      </c>
      <c r="C11" s="79"/>
    </row>
    <row r="12" spans="2:3" x14ac:dyDescent="0.35">
      <c r="B12" s="8" t="s">
        <v>15</v>
      </c>
      <c r="C12" s="79"/>
    </row>
    <row r="13" spans="2:3" x14ac:dyDescent="0.35">
      <c r="C13" s="80"/>
    </row>
    <row r="14" spans="2:3" x14ac:dyDescent="0.35">
      <c r="B14" s="3" t="s">
        <v>16</v>
      </c>
      <c r="C14" s="80"/>
    </row>
    <row r="15" spans="2:3" x14ac:dyDescent="0.35">
      <c r="B15" s="3" t="s">
        <v>17</v>
      </c>
      <c r="C15" s="80"/>
    </row>
    <row r="16" spans="2:3" x14ac:dyDescent="0.35">
      <c r="C16" s="80"/>
    </row>
    <row r="17" spans="2:3" x14ac:dyDescent="0.35">
      <c r="B17" s="3" t="s">
        <v>18</v>
      </c>
      <c r="C17" s="80"/>
    </row>
    <row r="18" spans="2:3" x14ac:dyDescent="0.35">
      <c r="B18" s="3" t="s">
        <v>19</v>
      </c>
      <c r="C18" s="79"/>
    </row>
    <row r="19" spans="2:3" x14ac:dyDescent="0.35">
      <c r="C19" s="80"/>
    </row>
    <row r="20" spans="2:3" x14ac:dyDescent="0.35">
      <c r="B20" s="3" t="s">
        <v>20</v>
      </c>
      <c r="C20" s="80"/>
    </row>
    <row r="21" spans="2:3" x14ac:dyDescent="0.35">
      <c r="B21" s="3" t="s">
        <v>21</v>
      </c>
      <c r="C21" s="80"/>
    </row>
    <row r="22" spans="2:3" x14ac:dyDescent="0.35">
      <c r="C22" s="80"/>
    </row>
    <row r="23" spans="2:3" x14ac:dyDescent="0.35">
      <c r="B23" s="9" t="s">
        <v>22</v>
      </c>
      <c r="C23" s="81"/>
    </row>
    <row r="24" spans="2:3" x14ac:dyDescent="0.35">
      <c r="B24" s="7"/>
      <c r="C24" s="82"/>
    </row>
    <row r="25" spans="2:3" x14ac:dyDescent="0.35">
      <c r="B25" s="8" t="s">
        <v>23</v>
      </c>
      <c r="C25" s="79"/>
    </row>
    <row r="26" spans="2:3" x14ac:dyDescent="0.35">
      <c r="B26" s="8" t="s">
        <v>24</v>
      </c>
      <c r="C26" s="79"/>
    </row>
    <row r="27" spans="2:3" x14ac:dyDescent="0.35">
      <c r="B27" s="8" t="s">
        <v>25</v>
      </c>
      <c r="C27" s="79"/>
    </row>
    <row r="28" spans="2:3" ht="53.5" customHeight="1" x14ac:dyDescent="0.35">
      <c r="B28" s="11" t="s">
        <v>26</v>
      </c>
      <c r="C28" s="7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4F955-B8E8-423C-8860-F8B14CBDF8FE}">
  <dimension ref="B3:D39"/>
  <sheetViews>
    <sheetView topLeftCell="A18" zoomScale="70" zoomScaleNormal="70" workbookViewId="0">
      <selection activeCell="C26" sqref="C26"/>
    </sheetView>
  </sheetViews>
  <sheetFormatPr defaultColWidth="8.81640625" defaultRowHeight="14.5" x14ac:dyDescent="0.35"/>
  <cols>
    <col min="1" max="1" width="8.81640625" style="3"/>
    <col min="2" max="2" width="60.81640625" style="3" customWidth="1"/>
    <col min="3" max="4" width="15.81640625" style="41" customWidth="1"/>
    <col min="5" max="16384" width="8.81640625" style="3"/>
  </cols>
  <sheetData>
    <row r="3" spans="2:4" x14ac:dyDescent="0.35">
      <c r="B3" s="2" t="s">
        <v>27</v>
      </c>
    </row>
    <row r="5" spans="2:4" x14ac:dyDescent="0.35">
      <c r="B5" s="40" t="s">
        <v>28</v>
      </c>
      <c r="C5" s="42"/>
    </row>
    <row r="6" spans="2:4" ht="15" thickBot="1" x14ac:dyDescent="0.4"/>
    <row r="7" spans="2:4" x14ac:dyDescent="0.35">
      <c r="B7" s="12" t="s">
        <v>29</v>
      </c>
      <c r="C7" s="43" t="s">
        <v>30</v>
      </c>
      <c r="D7" s="44" t="s">
        <v>31</v>
      </c>
    </row>
    <row r="8" spans="2:4" ht="15" customHeight="1" x14ac:dyDescent="0.35">
      <c r="B8" s="39" t="s">
        <v>32</v>
      </c>
      <c r="C8" s="83"/>
      <c r="D8" s="45">
        <f>C8*12</f>
        <v>0</v>
      </c>
    </row>
    <row r="9" spans="2:4" ht="15" customHeight="1" x14ac:dyDescent="0.35">
      <c r="B9" s="39" t="s">
        <v>33</v>
      </c>
      <c r="C9" s="83"/>
      <c r="D9" s="45">
        <f>C9*12</f>
        <v>0</v>
      </c>
    </row>
    <row r="10" spans="2:4" ht="15" customHeight="1" thickBot="1" x14ac:dyDescent="0.4">
      <c r="B10" s="39" t="s">
        <v>34</v>
      </c>
      <c r="C10" s="83"/>
      <c r="D10" s="46">
        <f>C10*12</f>
        <v>0</v>
      </c>
    </row>
    <row r="11" spans="2:4" ht="15.5" thickTop="1" thickBot="1" x14ac:dyDescent="0.4">
      <c r="B11" s="13" t="s">
        <v>35</v>
      </c>
      <c r="C11" s="47"/>
      <c r="D11" s="48">
        <f>SUM(D8:D10)</f>
        <v>0</v>
      </c>
    </row>
    <row r="12" spans="2:4" x14ac:dyDescent="0.35">
      <c r="B12" s="6"/>
      <c r="C12" s="49"/>
      <c r="D12" s="49"/>
    </row>
    <row r="13" spans="2:4" x14ac:dyDescent="0.35">
      <c r="B13" s="40" t="s">
        <v>36</v>
      </c>
      <c r="C13" s="42"/>
    </row>
    <row r="14" spans="2:4" ht="15" thickBot="1" x14ac:dyDescent="0.4"/>
    <row r="15" spans="2:4" x14ac:dyDescent="0.35">
      <c r="B15" s="12" t="s">
        <v>29</v>
      </c>
      <c r="C15" s="43" t="s">
        <v>30</v>
      </c>
      <c r="D15" s="44" t="s">
        <v>31</v>
      </c>
    </row>
    <row r="16" spans="2:4" x14ac:dyDescent="0.35">
      <c r="B16" s="39" t="s">
        <v>32</v>
      </c>
      <c r="C16" s="83"/>
      <c r="D16" s="45">
        <f>C16*12</f>
        <v>0</v>
      </c>
    </row>
    <row r="17" spans="2:4" x14ac:dyDescent="0.35">
      <c r="B17" s="39" t="s">
        <v>33</v>
      </c>
      <c r="C17" s="83"/>
      <c r="D17" s="45">
        <f>C17*12</f>
        <v>0</v>
      </c>
    </row>
    <row r="18" spans="2:4" ht="15" thickBot="1" x14ac:dyDescent="0.4">
      <c r="B18" s="39" t="s">
        <v>34</v>
      </c>
      <c r="C18" s="83"/>
      <c r="D18" s="46">
        <f>C18*12</f>
        <v>0</v>
      </c>
    </row>
    <row r="19" spans="2:4" ht="15.5" thickTop="1" thickBot="1" x14ac:dyDescent="0.4">
      <c r="B19" s="13" t="s">
        <v>35</v>
      </c>
      <c r="C19" s="47"/>
      <c r="D19" s="48">
        <f>SUM(D16:D18)</f>
        <v>0</v>
      </c>
    </row>
    <row r="21" spans="2:4" x14ac:dyDescent="0.35">
      <c r="B21" s="40" t="s">
        <v>157</v>
      </c>
      <c r="C21" s="42"/>
    </row>
    <row r="22" spans="2:4" ht="15" thickBot="1" x14ac:dyDescent="0.4"/>
    <row r="23" spans="2:4" x14ac:dyDescent="0.35">
      <c r="B23" s="12" t="s">
        <v>29</v>
      </c>
      <c r="C23" s="43" t="s">
        <v>30</v>
      </c>
      <c r="D23" s="44" t="s">
        <v>31</v>
      </c>
    </row>
    <row r="24" spans="2:4" x14ac:dyDescent="0.35">
      <c r="B24" s="39" t="s">
        <v>32</v>
      </c>
      <c r="C24" s="83"/>
      <c r="D24" s="45">
        <f>C24*12</f>
        <v>0</v>
      </c>
    </row>
    <row r="25" spans="2:4" x14ac:dyDescent="0.35">
      <c r="B25" s="39" t="s">
        <v>33</v>
      </c>
      <c r="C25" s="83"/>
      <c r="D25" s="45">
        <f>C25*12</f>
        <v>0</v>
      </c>
    </row>
    <row r="26" spans="2:4" ht="15" thickBot="1" x14ac:dyDescent="0.4">
      <c r="B26" s="39" t="s">
        <v>34</v>
      </c>
      <c r="C26" s="83"/>
      <c r="D26" s="46">
        <f>C26*12</f>
        <v>0</v>
      </c>
    </row>
    <row r="27" spans="2:4" ht="15.5" thickTop="1" thickBot="1" x14ac:dyDescent="0.4">
      <c r="B27" s="13" t="s">
        <v>35</v>
      </c>
      <c r="C27" s="47"/>
      <c r="D27" s="48">
        <f>SUM(D24:D26)</f>
        <v>0</v>
      </c>
    </row>
    <row r="30" spans="2:4" x14ac:dyDescent="0.35">
      <c r="B30" s="2" t="s">
        <v>37</v>
      </c>
      <c r="C30" s="42"/>
    </row>
    <row r="31" spans="2:4" ht="15" thickBot="1" x14ac:dyDescent="0.4"/>
    <row r="32" spans="2:4" x14ac:dyDescent="0.35">
      <c r="B32" s="106" t="s">
        <v>29</v>
      </c>
      <c r="C32" s="120" t="s">
        <v>30</v>
      </c>
      <c r="D32" s="107" t="s">
        <v>31</v>
      </c>
    </row>
    <row r="33" spans="2:4" ht="15" thickBot="1" x14ac:dyDescent="0.4">
      <c r="B33" s="108" t="s">
        <v>162</v>
      </c>
      <c r="C33" s="84"/>
      <c r="D33" s="121">
        <f>C33*12</f>
        <v>0</v>
      </c>
    </row>
    <row r="36" spans="2:4" x14ac:dyDescent="0.35">
      <c r="B36" s="2" t="s">
        <v>163</v>
      </c>
      <c r="C36" s="42"/>
    </row>
    <row r="37" spans="2:4" ht="15" thickBot="1" x14ac:dyDescent="0.4"/>
    <row r="38" spans="2:4" x14ac:dyDescent="0.35">
      <c r="B38" s="106" t="s">
        <v>29</v>
      </c>
      <c r="C38" s="120" t="s">
        <v>30</v>
      </c>
      <c r="D38" s="107" t="s">
        <v>31</v>
      </c>
    </row>
    <row r="39" spans="2:4" ht="15" thickBot="1" x14ac:dyDescent="0.4">
      <c r="B39" s="122" t="s">
        <v>83</v>
      </c>
      <c r="C39" s="84"/>
      <c r="D39" s="121">
        <f>C39*12</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D6516-8A9F-465B-A89B-66F4806B8256}">
  <dimension ref="B3:L43"/>
  <sheetViews>
    <sheetView topLeftCell="A12" zoomScale="70" zoomScaleNormal="70" workbookViewId="0">
      <selection activeCell="A9" sqref="A9:XFD9"/>
    </sheetView>
  </sheetViews>
  <sheetFormatPr defaultColWidth="8.81640625" defaultRowHeight="13" x14ac:dyDescent="0.3"/>
  <cols>
    <col min="1" max="1" width="8.81640625" style="14"/>
    <col min="2" max="3" width="30.81640625" style="14" customWidth="1"/>
    <col min="4" max="7" width="15.81640625" style="14" customWidth="1"/>
    <col min="8" max="9" width="30.81640625" style="14" customWidth="1"/>
    <col min="10" max="16384" width="8.81640625" style="14"/>
  </cols>
  <sheetData>
    <row r="3" spans="2:9" ht="14" x14ac:dyDescent="0.3">
      <c r="B3" s="50" t="s">
        <v>38</v>
      </c>
      <c r="C3" s="51"/>
      <c r="D3" s="52"/>
      <c r="E3" s="53"/>
      <c r="F3" s="53"/>
      <c r="G3" s="53"/>
      <c r="H3" s="53"/>
      <c r="I3" s="53"/>
    </row>
    <row r="4" spans="2:9" x14ac:dyDescent="0.3">
      <c r="B4" s="53"/>
      <c r="C4" s="54"/>
      <c r="D4" s="54"/>
      <c r="E4" s="54"/>
      <c r="F4" s="54"/>
      <c r="G4" s="55"/>
      <c r="H4" s="56"/>
      <c r="I4" s="53"/>
    </row>
    <row r="5" spans="2:9" s="34" customFormat="1" ht="14.5" x14ac:dyDescent="0.35">
      <c r="B5" s="63" t="s">
        <v>39</v>
      </c>
      <c r="C5" s="64"/>
      <c r="D5" s="139" t="s">
        <v>40</v>
      </c>
      <c r="E5" s="140"/>
      <c r="F5" s="139" t="s">
        <v>41</v>
      </c>
      <c r="G5" s="140"/>
      <c r="H5" s="65" t="s">
        <v>42</v>
      </c>
      <c r="I5" s="65" t="s">
        <v>43</v>
      </c>
    </row>
    <row r="6" spans="2:9" x14ac:dyDescent="0.3">
      <c r="B6" s="138" t="s">
        <v>44</v>
      </c>
      <c r="C6" s="138"/>
      <c r="D6" s="57">
        <v>1.6</v>
      </c>
      <c r="E6" s="58" t="s">
        <v>45</v>
      </c>
      <c r="F6" s="61"/>
      <c r="G6" s="58" t="s">
        <v>45</v>
      </c>
      <c r="H6" s="62"/>
      <c r="I6" s="85" t="e">
        <f>(D6/F6)*H6</f>
        <v>#DIV/0!</v>
      </c>
    </row>
    <row r="7" spans="2:9" x14ac:dyDescent="0.3">
      <c r="B7" s="141" t="s">
        <v>140</v>
      </c>
      <c r="C7" s="141"/>
      <c r="D7" s="60"/>
      <c r="E7" s="58" t="s">
        <v>45</v>
      </c>
      <c r="F7" s="61"/>
      <c r="G7" s="58" t="s">
        <v>45</v>
      </c>
      <c r="H7" s="62"/>
      <c r="I7" s="85" t="e">
        <f t="shared" ref="I7:I9" si="0">(D7/F7)*H7</f>
        <v>#DIV/0!</v>
      </c>
    </row>
    <row r="8" spans="2:9" x14ac:dyDescent="0.3">
      <c r="B8" s="142" t="s">
        <v>141</v>
      </c>
      <c r="C8" s="142"/>
      <c r="D8" s="60"/>
      <c r="E8" s="58" t="s">
        <v>45</v>
      </c>
      <c r="F8" s="61"/>
      <c r="G8" s="58" t="s">
        <v>45</v>
      </c>
      <c r="H8" s="62"/>
      <c r="I8" s="85" t="e">
        <f t="shared" si="0"/>
        <v>#DIV/0!</v>
      </c>
    </row>
    <row r="9" spans="2:9" x14ac:dyDescent="0.3">
      <c r="B9" s="138" t="s">
        <v>142</v>
      </c>
      <c r="C9" s="138"/>
      <c r="D9" s="60"/>
      <c r="E9" s="58" t="s">
        <v>45</v>
      </c>
      <c r="F9" s="61"/>
      <c r="G9" s="58" t="s">
        <v>45</v>
      </c>
      <c r="H9" s="62"/>
      <c r="I9" s="85" t="e">
        <f t="shared" si="0"/>
        <v>#DIV/0!</v>
      </c>
    </row>
    <row r="11" spans="2:9" x14ac:dyDescent="0.3">
      <c r="B11" s="1" t="s">
        <v>46</v>
      </c>
    </row>
    <row r="12" spans="2:9" x14ac:dyDescent="0.3">
      <c r="B12" s="1" t="s">
        <v>47</v>
      </c>
    </row>
    <row r="15" spans="2:9" ht="14" x14ac:dyDescent="0.3">
      <c r="B15" s="50" t="s">
        <v>48</v>
      </c>
    </row>
    <row r="16" spans="2:9" ht="13.5" thickBot="1" x14ac:dyDescent="0.35"/>
    <row r="17" spans="2:12" ht="13.5" thickBot="1" x14ac:dyDescent="0.35">
      <c r="B17" s="131" t="s">
        <v>49</v>
      </c>
      <c r="C17" s="132"/>
      <c r="D17" s="133" t="s">
        <v>50</v>
      </c>
      <c r="E17" s="134"/>
      <c r="F17" s="133" t="s">
        <v>51</v>
      </c>
      <c r="G17" s="134"/>
      <c r="H17" s="4" t="s">
        <v>52</v>
      </c>
      <c r="I17" s="5" t="s">
        <v>53</v>
      </c>
    </row>
    <row r="18" spans="2:12" x14ac:dyDescent="0.3">
      <c r="B18" s="15" t="s">
        <v>54</v>
      </c>
      <c r="C18" s="16" t="s">
        <v>55</v>
      </c>
      <c r="D18" s="135">
        <v>0</v>
      </c>
      <c r="E18" s="135"/>
      <c r="F18" s="136">
        <f t="shared" ref="F18:F35" si="1">I18*$F$36</f>
        <v>134550</v>
      </c>
      <c r="G18" s="137"/>
      <c r="H18" s="17">
        <f>D18*F18</f>
        <v>0</v>
      </c>
      <c r="I18" s="86">
        <v>0.23</v>
      </c>
    </row>
    <row r="19" spans="2:12" x14ac:dyDescent="0.3">
      <c r="B19" s="19" t="s">
        <v>54</v>
      </c>
      <c r="C19" s="20" t="s">
        <v>56</v>
      </c>
      <c r="D19" s="129">
        <v>0</v>
      </c>
      <c r="E19" s="129"/>
      <c r="F19" s="130">
        <f t="shared" si="1"/>
        <v>29250</v>
      </c>
      <c r="G19" s="130"/>
      <c r="H19" s="21">
        <f>D19*F19</f>
        <v>0</v>
      </c>
      <c r="I19" s="87">
        <v>0.05</v>
      </c>
    </row>
    <row r="20" spans="2:12" x14ac:dyDescent="0.3">
      <c r="B20" s="19" t="s">
        <v>54</v>
      </c>
      <c r="C20" s="20" t="s">
        <v>57</v>
      </c>
      <c r="D20" s="129">
        <v>0</v>
      </c>
      <c r="E20" s="129"/>
      <c r="F20" s="130">
        <f t="shared" si="1"/>
        <v>11700</v>
      </c>
      <c r="G20" s="130"/>
      <c r="H20" s="21">
        <f t="shared" ref="H20:H35" si="2">D20*F20</f>
        <v>0</v>
      </c>
      <c r="I20" s="87">
        <v>0.02</v>
      </c>
    </row>
    <row r="21" spans="2:12" x14ac:dyDescent="0.3">
      <c r="B21" s="19" t="s">
        <v>54</v>
      </c>
      <c r="C21" s="20" t="s">
        <v>58</v>
      </c>
      <c r="D21" s="129">
        <v>0</v>
      </c>
      <c r="E21" s="129"/>
      <c r="F21" s="130">
        <f t="shared" si="1"/>
        <v>14625</v>
      </c>
      <c r="G21" s="130"/>
      <c r="H21" s="21">
        <f t="shared" si="2"/>
        <v>0</v>
      </c>
      <c r="I21" s="88">
        <v>2.5000000000000001E-2</v>
      </c>
    </row>
    <row r="22" spans="2:12" x14ac:dyDescent="0.3">
      <c r="B22" s="19" t="s">
        <v>59</v>
      </c>
      <c r="C22" s="20" t="s">
        <v>55</v>
      </c>
      <c r="D22" s="129">
        <v>0</v>
      </c>
      <c r="E22" s="129"/>
      <c r="F22" s="130">
        <f t="shared" si="1"/>
        <v>58500</v>
      </c>
      <c r="G22" s="130"/>
      <c r="H22" s="21">
        <f t="shared" si="2"/>
        <v>0</v>
      </c>
      <c r="I22" s="88">
        <v>0.1</v>
      </c>
    </row>
    <row r="23" spans="2:12" x14ac:dyDescent="0.3">
      <c r="B23" s="19" t="s">
        <v>59</v>
      </c>
      <c r="C23" s="20" t="s">
        <v>56</v>
      </c>
      <c r="D23" s="129">
        <v>0</v>
      </c>
      <c r="E23" s="129"/>
      <c r="F23" s="130">
        <f t="shared" si="1"/>
        <v>8775</v>
      </c>
      <c r="G23" s="130"/>
      <c r="H23" s="21">
        <f t="shared" si="2"/>
        <v>0</v>
      </c>
      <c r="I23" s="88">
        <v>1.4999999999999999E-2</v>
      </c>
      <c r="J23" s="6"/>
      <c r="K23" s="6"/>
      <c r="L23" s="6"/>
    </row>
    <row r="24" spans="2:12" x14ac:dyDescent="0.3">
      <c r="B24" s="19" t="s">
        <v>59</v>
      </c>
      <c r="C24" s="20" t="s">
        <v>57</v>
      </c>
      <c r="D24" s="129">
        <v>0</v>
      </c>
      <c r="E24" s="129"/>
      <c r="F24" s="130">
        <f t="shared" si="1"/>
        <v>5850</v>
      </c>
      <c r="G24" s="130"/>
      <c r="H24" s="21">
        <f t="shared" si="2"/>
        <v>0</v>
      </c>
      <c r="I24" s="88">
        <v>0.01</v>
      </c>
      <c r="J24" s="6"/>
      <c r="K24" s="6"/>
      <c r="L24" s="6"/>
    </row>
    <row r="25" spans="2:12" x14ac:dyDescent="0.3">
      <c r="B25" s="19" t="s">
        <v>59</v>
      </c>
      <c r="C25" s="20" t="s">
        <v>58</v>
      </c>
      <c r="D25" s="129">
        <v>0</v>
      </c>
      <c r="E25" s="129"/>
      <c r="F25" s="130">
        <f t="shared" si="1"/>
        <v>5850</v>
      </c>
      <c r="G25" s="130"/>
      <c r="H25" s="21">
        <f t="shared" si="2"/>
        <v>0</v>
      </c>
      <c r="I25" s="88">
        <v>0.01</v>
      </c>
    </row>
    <row r="26" spans="2:12" x14ac:dyDescent="0.3">
      <c r="B26" s="19" t="s">
        <v>60</v>
      </c>
      <c r="C26" s="20" t="s">
        <v>61</v>
      </c>
      <c r="D26" s="129">
        <v>0</v>
      </c>
      <c r="E26" s="129"/>
      <c r="F26" s="130">
        <f t="shared" si="1"/>
        <v>87750</v>
      </c>
      <c r="G26" s="130"/>
      <c r="H26" s="21">
        <f t="shared" si="2"/>
        <v>0</v>
      </c>
      <c r="I26" s="88">
        <v>0.15</v>
      </c>
    </row>
    <row r="27" spans="2:12" x14ac:dyDescent="0.3">
      <c r="B27" s="19" t="s">
        <v>62</v>
      </c>
      <c r="C27" s="20" t="s">
        <v>56</v>
      </c>
      <c r="D27" s="129">
        <v>0</v>
      </c>
      <c r="E27" s="129"/>
      <c r="F27" s="130">
        <f t="shared" si="1"/>
        <v>58500</v>
      </c>
      <c r="G27" s="130"/>
      <c r="H27" s="21">
        <f t="shared" si="2"/>
        <v>0</v>
      </c>
      <c r="I27" s="88">
        <v>0.1</v>
      </c>
    </row>
    <row r="28" spans="2:12" x14ac:dyDescent="0.3">
      <c r="B28" s="24" t="s">
        <v>63</v>
      </c>
      <c r="C28" s="20" t="s">
        <v>61</v>
      </c>
      <c r="D28" s="129">
        <v>0</v>
      </c>
      <c r="E28" s="129"/>
      <c r="F28" s="130">
        <f t="shared" si="1"/>
        <v>32175</v>
      </c>
      <c r="G28" s="130"/>
      <c r="H28" s="21">
        <f t="shared" si="2"/>
        <v>0</v>
      </c>
      <c r="I28" s="87">
        <v>5.5E-2</v>
      </c>
    </row>
    <row r="29" spans="2:12" x14ac:dyDescent="0.3">
      <c r="B29" s="24" t="s">
        <v>64</v>
      </c>
      <c r="C29" s="20" t="s">
        <v>56</v>
      </c>
      <c r="D29" s="129">
        <v>0</v>
      </c>
      <c r="E29" s="129"/>
      <c r="F29" s="130">
        <f t="shared" si="1"/>
        <v>2925</v>
      </c>
      <c r="G29" s="130"/>
      <c r="H29" s="21">
        <f t="shared" si="2"/>
        <v>0</v>
      </c>
      <c r="I29" s="87">
        <v>5.0000000000000001E-3</v>
      </c>
    </row>
    <row r="30" spans="2:12" x14ac:dyDescent="0.3">
      <c r="B30" s="24" t="s">
        <v>65</v>
      </c>
      <c r="C30" s="20" t="s">
        <v>61</v>
      </c>
      <c r="D30" s="129">
        <v>0</v>
      </c>
      <c r="E30" s="129"/>
      <c r="F30" s="130">
        <f t="shared" si="1"/>
        <v>5850</v>
      </c>
      <c r="G30" s="130"/>
      <c r="H30" s="21">
        <f t="shared" si="2"/>
        <v>0</v>
      </c>
      <c r="I30" s="87">
        <v>0.01</v>
      </c>
    </row>
    <row r="31" spans="2:12" x14ac:dyDescent="0.3">
      <c r="B31" s="24" t="s">
        <v>66</v>
      </c>
      <c r="C31" s="20" t="s">
        <v>56</v>
      </c>
      <c r="D31" s="129">
        <v>0</v>
      </c>
      <c r="E31" s="129"/>
      <c r="F31" s="130">
        <f t="shared" si="1"/>
        <v>5850</v>
      </c>
      <c r="G31" s="130"/>
      <c r="H31" s="21">
        <f t="shared" si="2"/>
        <v>0</v>
      </c>
      <c r="I31" s="87">
        <v>0.01</v>
      </c>
    </row>
    <row r="32" spans="2:12" x14ac:dyDescent="0.3">
      <c r="B32" s="19" t="s">
        <v>67</v>
      </c>
      <c r="C32" s="20" t="s">
        <v>61</v>
      </c>
      <c r="D32" s="129">
        <v>0</v>
      </c>
      <c r="E32" s="129"/>
      <c r="F32" s="130">
        <f t="shared" si="1"/>
        <v>29250</v>
      </c>
      <c r="G32" s="130"/>
      <c r="H32" s="21">
        <f t="shared" si="2"/>
        <v>0</v>
      </c>
      <c r="I32" s="87">
        <v>0.05</v>
      </c>
    </row>
    <row r="33" spans="2:9" x14ac:dyDescent="0.3">
      <c r="B33" s="24" t="s">
        <v>68</v>
      </c>
      <c r="C33" s="20" t="s">
        <v>61</v>
      </c>
      <c r="D33" s="129">
        <v>0</v>
      </c>
      <c r="E33" s="129"/>
      <c r="F33" s="130">
        <f t="shared" si="1"/>
        <v>11700</v>
      </c>
      <c r="G33" s="130"/>
      <c r="H33" s="21">
        <f t="shared" si="2"/>
        <v>0</v>
      </c>
      <c r="I33" s="87">
        <v>0.02</v>
      </c>
    </row>
    <row r="34" spans="2:9" x14ac:dyDescent="0.3">
      <c r="B34" s="24" t="s">
        <v>69</v>
      </c>
      <c r="C34" s="20" t="s">
        <v>61</v>
      </c>
      <c r="D34" s="129">
        <v>0</v>
      </c>
      <c r="E34" s="129"/>
      <c r="F34" s="130">
        <f t="shared" si="1"/>
        <v>1462.5</v>
      </c>
      <c r="G34" s="130"/>
      <c r="H34" s="21">
        <f t="shared" si="2"/>
        <v>0</v>
      </c>
      <c r="I34" s="87">
        <v>2.5000000000000001E-3</v>
      </c>
    </row>
    <row r="35" spans="2:9" ht="13.5" thickBot="1" x14ac:dyDescent="0.35">
      <c r="B35" s="25" t="s">
        <v>70</v>
      </c>
      <c r="C35" s="26"/>
      <c r="D35" s="127"/>
      <c r="E35" s="127"/>
      <c r="F35" s="128">
        <f t="shared" si="1"/>
        <v>80437.5</v>
      </c>
      <c r="G35" s="128"/>
      <c r="H35" s="27">
        <f t="shared" si="2"/>
        <v>0</v>
      </c>
      <c r="I35" s="89">
        <v>0.13750000000000001</v>
      </c>
    </row>
    <row r="36" spans="2:9" ht="14" thickTop="1" thickBot="1" x14ac:dyDescent="0.35">
      <c r="B36" s="13" t="s">
        <v>71</v>
      </c>
      <c r="C36" s="29"/>
      <c r="D36" s="125"/>
      <c r="E36" s="125"/>
      <c r="F36" s="126">
        <f>30%*1950000</f>
        <v>585000</v>
      </c>
      <c r="G36" s="126"/>
      <c r="H36" s="30">
        <f>SUM(H18:H35)</f>
        <v>0</v>
      </c>
      <c r="I36" s="90">
        <f>SUM(I18:I35)</f>
        <v>1.0000000000000002</v>
      </c>
    </row>
    <row r="37" spans="2:9" x14ac:dyDescent="0.3">
      <c r="B37" s="32"/>
      <c r="C37" s="32"/>
      <c r="D37" s="33"/>
      <c r="E37" s="34"/>
      <c r="F37" s="35"/>
      <c r="G37" s="35"/>
      <c r="H37" s="36"/>
      <c r="I37" s="91"/>
    </row>
    <row r="38" spans="2:9" x14ac:dyDescent="0.3">
      <c r="B38" s="38" t="s">
        <v>72</v>
      </c>
    </row>
    <row r="39" spans="2:9" x14ac:dyDescent="0.3">
      <c r="B39" s="38" t="s">
        <v>73</v>
      </c>
    </row>
    <row r="41" spans="2:9" x14ac:dyDescent="0.3">
      <c r="B41" s="14" t="s">
        <v>74</v>
      </c>
    </row>
    <row r="42" spans="2:9" x14ac:dyDescent="0.3">
      <c r="B42" s="14" t="s">
        <v>75</v>
      </c>
    </row>
    <row r="43" spans="2:9" x14ac:dyDescent="0.3">
      <c r="B43" s="14" t="s">
        <v>76</v>
      </c>
    </row>
  </sheetData>
  <mergeCells count="47">
    <mergeCell ref="D5:E5"/>
    <mergeCell ref="F5:G5"/>
    <mergeCell ref="B6:C6"/>
    <mergeCell ref="B7:C7"/>
    <mergeCell ref="B8:C8"/>
    <mergeCell ref="B9:C9"/>
    <mergeCell ref="D20:E20"/>
    <mergeCell ref="F20:G20"/>
    <mergeCell ref="D21:E21"/>
    <mergeCell ref="F21:G21"/>
    <mergeCell ref="D22:E22"/>
    <mergeCell ref="F22:G22"/>
    <mergeCell ref="B17:C17"/>
    <mergeCell ref="D17:E17"/>
    <mergeCell ref="F17:G17"/>
    <mergeCell ref="D18:E18"/>
    <mergeCell ref="F18:G18"/>
    <mergeCell ref="D19:E19"/>
    <mergeCell ref="F19:G19"/>
    <mergeCell ref="D26:E26"/>
    <mergeCell ref="F26:G26"/>
    <mergeCell ref="D27:E27"/>
    <mergeCell ref="F27:G27"/>
    <mergeCell ref="D28:E28"/>
    <mergeCell ref="F28:G28"/>
    <mergeCell ref="D23:E23"/>
    <mergeCell ref="F23:G23"/>
    <mergeCell ref="D24:E24"/>
    <mergeCell ref="F24:G24"/>
    <mergeCell ref="D25:E25"/>
    <mergeCell ref="F25:G25"/>
    <mergeCell ref="D36:E36"/>
    <mergeCell ref="F36:G36"/>
    <mergeCell ref="D35:E35"/>
    <mergeCell ref="F35:G35"/>
    <mergeCell ref="D29:E29"/>
    <mergeCell ref="F29:G29"/>
    <mergeCell ref="D30:E30"/>
    <mergeCell ref="F30:G30"/>
    <mergeCell ref="D31:E31"/>
    <mergeCell ref="F31:G31"/>
    <mergeCell ref="D32:E32"/>
    <mergeCell ref="F32:G32"/>
    <mergeCell ref="D33:E33"/>
    <mergeCell ref="F33:G33"/>
    <mergeCell ref="D34:E34"/>
    <mergeCell ref="F34:G34"/>
  </mergeCells>
  <pageMargins left="0.7" right="0.7" top="0.75" bottom="0.75" header="0.3" footer="0.3"/>
  <ignoredErrors>
    <ignoredError sqref="I6:I8 I9"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D0855-74C3-4E1C-9B92-6CE98B438CC2}">
  <dimension ref="B3:L43"/>
  <sheetViews>
    <sheetView topLeftCell="A3" zoomScale="70" zoomScaleNormal="70" workbookViewId="0">
      <selection activeCell="B12" sqref="B12"/>
    </sheetView>
  </sheetViews>
  <sheetFormatPr defaultColWidth="8.81640625" defaultRowHeight="13" x14ac:dyDescent="0.3"/>
  <cols>
    <col min="1" max="1" width="8.81640625" style="14"/>
    <col min="2" max="3" width="30.81640625" style="14" customWidth="1"/>
    <col min="4" max="7" width="15.81640625" style="14" customWidth="1"/>
    <col min="8" max="9" width="30.81640625" style="14" customWidth="1"/>
    <col min="10" max="16384" width="8.81640625" style="14"/>
  </cols>
  <sheetData>
    <row r="3" spans="2:9" ht="14" x14ac:dyDescent="0.3">
      <c r="B3" s="50" t="s">
        <v>77</v>
      </c>
      <c r="C3" s="51"/>
      <c r="D3" s="52"/>
      <c r="E3" s="53"/>
      <c r="F3" s="53"/>
      <c r="G3" s="53"/>
      <c r="H3" s="53"/>
      <c r="I3" s="53"/>
    </row>
    <row r="4" spans="2:9" x14ac:dyDescent="0.3">
      <c r="B4" s="53"/>
      <c r="C4" s="54"/>
      <c r="D4" s="54"/>
      <c r="E4" s="54"/>
      <c r="F4" s="54"/>
      <c r="G4" s="55"/>
      <c r="H4" s="56"/>
      <c r="I4" s="53"/>
    </row>
    <row r="5" spans="2:9" s="34" customFormat="1" ht="14.5" x14ac:dyDescent="0.35">
      <c r="B5" s="63" t="s">
        <v>39</v>
      </c>
      <c r="C5" s="64"/>
      <c r="D5" s="139" t="s">
        <v>40</v>
      </c>
      <c r="E5" s="140"/>
      <c r="F5" s="139" t="s">
        <v>41</v>
      </c>
      <c r="G5" s="140"/>
      <c r="H5" s="65" t="s">
        <v>42</v>
      </c>
      <c r="I5" s="65" t="s">
        <v>43</v>
      </c>
    </row>
    <row r="6" spans="2:9" x14ac:dyDescent="0.3">
      <c r="B6" s="138" t="s">
        <v>44</v>
      </c>
      <c r="C6" s="138"/>
      <c r="D6" s="58">
        <v>8</v>
      </c>
      <c r="E6" s="58" t="s">
        <v>45</v>
      </c>
      <c r="F6" s="61"/>
      <c r="G6" s="58" t="s">
        <v>45</v>
      </c>
      <c r="H6" s="62"/>
      <c r="I6" s="85" t="e">
        <f>(D6/F6)*H6</f>
        <v>#DIV/0!</v>
      </c>
    </row>
    <row r="7" spans="2:9" x14ac:dyDescent="0.3">
      <c r="B7" s="141" t="s">
        <v>140</v>
      </c>
      <c r="C7" s="141"/>
      <c r="D7" s="60"/>
      <c r="E7" s="58" t="s">
        <v>45</v>
      </c>
      <c r="F7" s="61"/>
      <c r="G7" s="58" t="s">
        <v>45</v>
      </c>
      <c r="H7" s="62"/>
      <c r="I7" s="85" t="e">
        <f t="shared" ref="I7:I9" si="0">(D7/F7)*H7</f>
        <v>#DIV/0!</v>
      </c>
    </row>
    <row r="8" spans="2:9" x14ac:dyDescent="0.3">
      <c r="B8" s="142" t="s">
        <v>141</v>
      </c>
      <c r="C8" s="142"/>
      <c r="D8" s="60"/>
      <c r="E8" s="58" t="s">
        <v>45</v>
      </c>
      <c r="F8" s="61"/>
      <c r="G8" s="58" t="s">
        <v>45</v>
      </c>
      <c r="H8" s="62"/>
      <c r="I8" s="85" t="e">
        <f t="shared" si="0"/>
        <v>#DIV/0!</v>
      </c>
    </row>
    <row r="9" spans="2:9" x14ac:dyDescent="0.3">
      <c r="B9" s="138" t="s">
        <v>142</v>
      </c>
      <c r="C9" s="138"/>
      <c r="D9" s="60"/>
      <c r="E9" s="58" t="s">
        <v>45</v>
      </c>
      <c r="F9" s="61"/>
      <c r="G9" s="58" t="s">
        <v>45</v>
      </c>
      <c r="H9" s="62"/>
      <c r="I9" s="85" t="e">
        <f t="shared" si="0"/>
        <v>#DIV/0!</v>
      </c>
    </row>
    <row r="11" spans="2:9" x14ac:dyDescent="0.3">
      <c r="B11" s="1" t="s">
        <v>46</v>
      </c>
    </row>
    <row r="12" spans="2:9" x14ac:dyDescent="0.3">
      <c r="B12" s="1" t="s">
        <v>164</v>
      </c>
    </row>
    <row r="15" spans="2:9" ht="14" x14ac:dyDescent="0.3">
      <c r="B15" s="50" t="s">
        <v>48</v>
      </c>
    </row>
    <row r="16" spans="2:9" ht="13.5" thickBot="1" x14ac:dyDescent="0.35"/>
    <row r="17" spans="2:12" ht="13.5" thickBot="1" x14ac:dyDescent="0.35">
      <c r="B17" s="131" t="s">
        <v>49</v>
      </c>
      <c r="C17" s="132"/>
      <c r="D17" s="133" t="s">
        <v>50</v>
      </c>
      <c r="E17" s="134"/>
      <c r="F17" s="133" t="s">
        <v>51</v>
      </c>
      <c r="G17" s="134"/>
      <c r="H17" s="4" t="s">
        <v>52</v>
      </c>
      <c r="I17" s="5" t="s">
        <v>53</v>
      </c>
    </row>
    <row r="18" spans="2:12" x14ac:dyDescent="0.3">
      <c r="B18" s="15" t="s">
        <v>54</v>
      </c>
      <c r="C18" s="16" t="s">
        <v>55</v>
      </c>
      <c r="D18" s="135">
        <v>0</v>
      </c>
      <c r="E18" s="135"/>
      <c r="F18" s="136">
        <f t="shared" ref="F18:F35" si="1">I18*$F$36</f>
        <v>269100</v>
      </c>
      <c r="G18" s="137"/>
      <c r="H18" s="17">
        <f>D18*F18</f>
        <v>0</v>
      </c>
      <c r="I18" s="86">
        <v>0.23</v>
      </c>
    </row>
    <row r="19" spans="2:12" x14ac:dyDescent="0.3">
      <c r="B19" s="19" t="s">
        <v>54</v>
      </c>
      <c r="C19" s="20" t="s">
        <v>56</v>
      </c>
      <c r="D19" s="129">
        <v>0</v>
      </c>
      <c r="E19" s="129"/>
      <c r="F19" s="130">
        <f t="shared" si="1"/>
        <v>58500</v>
      </c>
      <c r="G19" s="130"/>
      <c r="H19" s="21">
        <f>D19*F19</f>
        <v>0</v>
      </c>
      <c r="I19" s="87">
        <v>0.05</v>
      </c>
    </row>
    <row r="20" spans="2:12" x14ac:dyDescent="0.3">
      <c r="B20" s="19" t="s">
        <v>54</v>
      </c>
      <c r="C20" s="20" t="s">
        <v>57</v>
      </c>
      <c r="D20" s="129">
        <v>0</v>
      </c>
      <c r="E20" s="129"/>
      <c r="F20" s="130">
        <f t="shared" si="1"/>
        <v>23400</v>
      </c>
      <c r="G20" s="130"/>
      <c r="H20" s="21">
        <f t="shared" ref="H20:H35" si="2">D20*F20</f>
        <v>0</v>
      </c>
      <c r="I20" s="87">
        <v>0.02</v>
      </c>
    </row>
    <row r="21" spans="2:12" x14ac:dyDescent="0.3">
      <c r="B21" s="19" t="s">
        <v>54</v>
      </c>
      <c r="C21" s="20" t="s">
        <v>58</v>
      </c>
      <c r="D21" s="129">
        <v>0</v>
      </c>
      <c r="E21" s="129"/>
      <c r="F21" s="130">
        <f t="shared" si="1"/>
        <v>29250</v>
      </c>
      <c r="G21" s="130"/>
      <c r="H21" s="21">
        <f t="shared" si="2"/>
        <v>0</v>
      </c>
      <c r="I21" s="88">
        <v>2.5000000000000001E-2</v>
      </c>
    </row>
    <row r="22" spans="2:12" x14ac:dyDescent="0.3">
      <c r="B22" s="19" t="s">
        <v>59</v>
      </c>
      <c r="C22" s="20" t="s">
        <v>55</v>
      </c>
      <c r="D22" s="129">
        <v>0</v>
      </c>
      <c r="E22" s="129"/>
      <c r="F22" s="130">
        <f t="shared" si="1"/>
        <v>117000</v>
      </c>
      <c r="G22" s="130"/>
      <c r="H22" s="21">
        <f t="shared" si="2"/>
        <v>0</v>
      </c>
      <c r="I22" s="88">
        <v>0.1</v>
      </c>
    </row>
    <row r="23" spans="2:12" x14ac:dyDescent="0.3">
      <c r="B23" s="19" t="s">
        <v>59</v>
      </c>
      <c r="C23" s="20" t="s">
        <v>56</v>
      </c>
      <c r="D23" s="129">
        <v>0</v>
      </c>
      <c r="E23" s="129"/>
      <c r="F23" s="130">
        <f t="shared" si="1"/>
        <v>17550</v>
      </c>
      <c r="G23" s="130"/>
      <c r="H23" s="21">
        <f t="shared" si="2"/>
        <v>0</v>
      </c>
      <c r="I23" s="88">
        <v>1.4999999999999999E-2</v>
      </c>
      <c r="J23" s="6"/>
      <c r="K23" s="6"/>
      <c r="L23" s="6"/>
    </row>
    <row r="24" spans="2:12" x14ac:dyDescent="0.3">
      <c r="B24" s="19" t="s">
        <v>59</v>
      </c>
      <c r="C24" s="20" t="s">
        <v>57</v>
      </c>
      <c r="D24" s="129">
        <v>0</v>
      </c>
      <c r="E24" s="129"/>
      <c r="F24" s="130">
        <f t="shared" si="1"/>
        <v>11700</v>
      </c>
      <c r="G24" s="130"/>
      <c r="H24" s="21">
        <f t="shared" si="2"/>
        <v>0</v>
      </c>
      <c r="I24" s="88">
        <v>0.01</v>
      </c>
      <c r="J24" s="6"/>
      <c r="K24" s="6"/>
      <c r="L24" s="6"/>
    </row>
    <row r="25" spans="2:12" x14ac:dyDescent="0.3">
      <c r="B25" s="19" t="s">
        <v>59</v>
      </c>
      <c r="C25" s="20" t="s">
        <v>58</v>
      </c>
      <c r="D25" s="129">
        <v>0</v>
      </c>
      <c r="E25" s="129"/>
      <c r="F25" s="130">
        <f t="shared" si="1"/>
        <v>11700</v>
      </c>
      <c r="G25" s="130"/>
      <c r="H25" s="21">
        <f t="shared" si="2"/>
        <v>0</v>
      </c>
      <c r="I25" s="88">
        <v>0.01</v>
      </c>
    </row>
    <row r="26" spans="2:12" x14ac:dyDescent="0.3">
      <c r="B26" s="19" t="s">
        <v>60</v>
      </c>
      <c r="C26" s="20" t="s">
        <v>61</v>
      </c>
      <c r="D26" s="129">
        <v>0</v>
      </c>
      <c r="E26" s="129"/>
      <c r="F26" s="130">
        <f t="shared" si="1"/>
        <v>175500</v>
      </c>
      <c r="G26" s="130"/>
      <c r="H26" s="21">
        <f t="shared" si="2"/>
        <v>0</v>
      </c>
      <c r="I26" s="88">
        <v>0.15</v>
      </c>
    </row>
    <row r="27" spans="2:12" x14ac:dyDescent="0.3">
      <c r="B27" s="19" t="s">
        <v>62</v>
      </c>
      <c r="C27" s="20" t="s">
        <v>56</v>
      </c>
      <c r="D27" s="129">
        <v>0</v>
      </c>
      <c r="E27" s="129"/>
      <c r="F27" s="130">
        <f t="shared" si="1"/>
        <v>117000</v>
      </c>
      <c r="G27" s="130"/>
      <c r="H27" s="21">
        <f t="shared" si="2"/>
        <v>0</v>
      </c>
      <c r="I27" s="88">
        <v>0.1</v>
      </c>
    </row>
    <row r="28" spans="2:12" x14ac:dyDescent="0.3">
      <c r="B28" s="24" t="s">
        <v>63</v>
      </c>
      <c r="C28" s="20" t="s">
        <v>61</v>
      </c>
      <c r="D28" s="129">
        <v>0</v>
      </c>
      <c r="E28" s="129"/>
      <c r="F28" s="130">
        <f t="shared" si="1"/>
        <v>64350</v>
      </c>
      <c r="G28" s="130"/>
      <c r="H28" s="21">
        <f t="shared" si="2"/>
        <v>0</v>
      </c>
      <c r="I28" s="87">
        <v>5.5E-2</v>
      </c>
    </row>
    <row r="29" spans="2:12" x14ac:dyDescent="0.3">
      <c r="B29" s="24" t="s">
        <v>64</v>
      </c>
      <c r="C29" s="20" t="s">
        <v>56</v>
      </c>
      <c r="D29" s="129">
        <v>0</v>
      </c>
      <c r="E29" s="129"/>
      <c r="F29" s="130">
        <f t="shared" si="1"/>
        <v>5850</v>
      </c>
      <c r="G29" s="130"/>
      <c r="H29" s="21">
        <f t="shared" si="2"/>
        <v>0</v>
      </c>
      <c r="I29" s="87">
        <v>5.0000000000000001E-3</v>
      </c>
    </row>
    <row r="30" spans="2:12" x14ac:dyDescent="0.3">
      <c r="B30" s="24" t="s">
        <v>65</v>
      </c>
      <c r="C30" s="20" t="s">
        <v>61</v>
      </c>
      <c r="D30" s="129">
        <v>0</v>
      </c>
      <c r="E30" s="129"/>
      <c r="F30" s="130">
        <f t="shared" si="1"/>
        <v>11700</v>
      </c>
      <c r="G30" s="130"/>
      <c r="H30" s="21">
        <f t="shared" si="2"/>
        <v>0</v>
      </c>
      <c r="I30" s="87">
        <v>0.01</v>
      </c>
    </row>
    <row r="31" spans="2:12" x14ac:dyDescent="0.3">
      <c r="B31" s="24" t="s">
        <v>66</v>
      </c>
      <c r="C31" s="20" t="s">
        <v>56</v>
      </c>
      <c r="D31" s="129">
        <v>0</v>
      </c>
      <c r="E31" s="129"/>
      <c r="F31" s="130">
        <f t="shared" si="1"/>
        <v>11700</v>
      </c>
      <c r="G31" s="130"/>
      <c r="H31" s="21">
        <f t="shared" si="2"/>
        <v>0</v>
      </c>
      <c r="I31" s="87">
        <v>0.01</v>
      </c>
    </row>
    <row r="32" spans="2:12" x14ac:dyDescent="0.3">
      <c r="B32" s="19" t="s">
        <v>67</v>
      </c>
      <c r="C32" s="20" t="s">
        <v>61</v>
      </c>
      <c r="D32" s="129">
        <v>0</v>
      </c>
      <c r="E32" s="129"/>
      <c r="F32" s="130">
        <f t="shared" si="1"/>
        <v>58500</v>
      </c>
      <c r="G32" s="130"/>
      <c r="H32" s="21">
        <f t="shared" si="2"/>
        <v>0</v>
      </c>
      <c r="I32" s="87">
        <v>0.05</v>
      </c>
    </row>
    <row r="33" spans="2:9" x14ac:dyDescent="0.3">
      <c r="B33" s="24" t="s">
        <v>68</v>
      </c>
      <c r="C33" s="20" t="s">
        <v>61</v>
      </c>
      <c r="D33" s="129">
        <v>0</v>
      </c>
      <c r="E33" s="129"/>
      <c r="F33" s="130">
        <f t="shared" si="1"/>
        <v>23400</v>
      </c>
      <c r="G33" s="130"/>
      <c r="H33" s="21">
        <f t="shared" si="2"/>
        <v>0</v>
      </c>
      <c r="I33" s="87">
        <v>0.02</v>
      </c>
    </row>
    <row r="34" spans="2:9" x14ac:dyDescent="0.3">
      <c r="B34" s="24" t="s">
        <v>69</v>
      </c>
      <c r="C34" s="20" t="s">
        <v>61</v>
      </c>
      <c r="D34" s="129">
        <v>0</v>
      </c>
      <c r="E34" s="129"/>
      <c r="F34" s="130">
        <f t="shared" si="1"/>
        <v>2925</v>
      </c>
      <c r="G34" s="130"/>
      <c r="H34" s="21">
        <f t="shared" si="2"/>
        <v>0</v>
      </c>
      <c r="I34" s="87">
        <v>2.5000000000000001E-3</v>
      </c>
    </row>
    <row r="35" spans="2:9" ht="13.5" thickBot="1" x14ac:dyDescent="0.35">
      <c r="B35" s="25" t="s">
        <v>70</v>
      </c>
      <c r="C35" s="26"/>
      <c r="D35" s="143"/>
      <c r="E35" s="143"/>
      <c r="F35" s="128">
        <f t="shared" si="1"/>
        <v>160875</v>
      </c>
      <c r="G35" s="128"/>
      <c r="H35" s="27">
        <f t="shared" si="2"/>
        <v>0</v>
      </c>
      <c r="I35" s="89">
        <v>0.13750000000000001</v>
      </c>
    </row>
    <row r="36" spans="2:9" ht="14" thickTop="1" thickBot="1" x14ac:dyDescent="0.35">
      <c r="B36" s="13" t="s">
        <v>71</v>
      </c>
      <c r="C36" s="29"/>
      <c r="D36" s="125"/>
      <c r="E36" s="125"/>
      <c r="F36" s="126">
        <f>60%*1950000</f>
        <v>1170000</v>
      </c>
      <c r="G36" s="126"/>
      <c r="H36" s="30">
        <f>SUM(H18:H35)</f>
        <v>0</v>
      </c>
      <c r="I36" s="90">
        <f>SUM(I18:I35)</f>
        <v>1.0000000000000002</v>
      </c>
    </row>
    <row r="37" spans="2:9" x14ac:dyDescent="0.3">
      <c r="B37" s="32"/>
      <c r="C37" s="32"/>
      <c r="D37" s="33"/>
      <c r="E37" s="34"/>
      <c r="F37" s="35"/>
      <c r="G37" s="35"/>
      <c r="H37" s="36"/>
      <c r="I37" s="91"/>
    </row>
    <row r="38" spans="2:9" x14ac:dyDescent="0.3">
      <c r="B38" s="38" t="s">
        <v>72</v>
      </c>
    </row>
    <row r="39" spans="2:9" x14ac:dyDescent="0.3">
      <c r="B39" s="38" t="s">
        <v>73</v>
      </c>
    </row>
    <row r="41" spans="2:9" x14ac:dyDescent="0.3">
      <c r="B41" s="14" t="s">
        <v>74</v>
      </c>
    </row>
    <row r="42" spans="2:9" x14ac:dyDescent="0.3">
      <c r="B42" s="14" t="s">
        <v>78</v>
      </c>
    </row>
    <row r="43" spans="2:9" x14ac:dyDescent="0.3">
      <c r="B43" s="14" t="s">
        <v>76</v>
      </c>
    </row>
  </sheetData>
  <mergeCells count="47">
    <mergeCell ref="D35:E35"/>
    <mergeCell ref="F35:G35"/>
    <mergeCell ref="D36:E36"/>
    <mergeCell ref="F36:G36"/>
    <mergeCell ref="D34:E34"/>
    <mergeCell ref="F34:G34"/>
    <mergeCell ref="D31:E31"/>
    <mergeCell ref="F31:G31"/>
    <mergeCell ref="D32:E32"/>
    <mergeCell ref="F32:G32"/>
    <mergeCell ref="D33:E33"/>
    <mergeCell ref="F33:G33"/>
    <mergeCell ref="D28:E28"/>
    <mergeCell ref="F28:G28"/>
    <mergeCell ref="D29:E29"/>
    <mergeCell ref="F29:G29"/>
    <mergeCell ref="D30:E30"/>
    <mergeCell ref="F30:G30"/>
    <mergeCell ref="D25:E25"/>
    <mergeCell ref="F25:G25"/>
    <mergeCell ref="D26:E26"/>
    <mergeCell ref="F26:G26"/>
    <mergeCell ref="D27:E27"/>
    <mergeCell ref="F27:G27"/>
    <mergeCell ref="D22:E22"/>
    <mergeCell ref="F22:G22"/>
    <mergeCell ref="D23:E23"/>
    <mergeCell ref="F23:G23"/>
    <mergeCell ref="D24:E24"/>
    <mergeCell ref="F24:G24"/>
    <mergeCell ref="D19:E19"/>
    <mergeCell ref="F19:G19"/>
    <mergeCell ref="D20:E20"/>
    <mergeCell ref="F20:G20"/>
    <mergeCell ref="D21:E21"/>
    <mergeCell ref="F21:G21"/>
    <mergeCell ref="D18:E18"/>
    <mergeCell ref="F18:G18"/>
    <mergeCell ref="D5:E5"/>
    <mergeCell ref="F5:G5"/>
    <mergeCell ref="B6:C6"/>
    <mergeCell ref="B7:C7"/>
    <mergeCell ref="B8:C8"/>
    <mergeCell ref="B9:C9"/>
    <mergeCell ref="B17:C17"/>
    <mergeCell ref="D17:E17"/>
    <mergeCell ref="F17:G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3BB0E-97C8-4E5C-9256-67B835AAE4D5}">
  <dimension ref="B3:L43"/>
  <sheetViews>
    <sheetView tabSelected="1" topLeftCell="A12" zoomScale="70" zoomScaleNormal="70" workbookViewId="0">
      <selection activeCell="L28" sqref="L28"/>
    </sheetView>
  </sheetViews>
  <sheetFormatPr defaultColWidth="8.81640625" defaultRowHeight="13" x14ac:dyDescent="0.3"/>
  <cols>
    <col min="1" max="1" width="8.81640625" style="14"/>
    <col min="2" max="3" width="30.81640625" style="14" customWidth="1"/>
    <col min="4" max="7" width="15.81640625" style="14" customWidth="1"/>
    <col min="8" max="9" width="30.81640625" style="14" customWidth="1"/>
    <col min="10" max="16384" width="8.81640625" style="14"/>
  </cols>
  <sheetData>
    <row r="3" spans="2:9" ht="14" x14ac:dyDescent="0.3">
      <c r="B3" s="50" t="s">
        <v>158</v>
      </c>
      <c r="C3" s="51"/>
      <c r="D3" s="52"/>
      <c r="E3" s="53"/>
      <c r="F3" s="53"/>
      <c r="G3" s="53"/>
      <c r="H3" s="53"/>
      <c r="I3" s="53"/>
    </row>
    <row r="4" spans="2:9" x14ac:dyDescent="0.3">
      <c r="B4" s="53"/>
      <c r="C4" s="54"/>
      <c r="D4" s="54"/>
      <c r="E4" s="54"/>
      <c r="F4" s="54"/>
      <c r="G4" s="55"/>
      <c r="H4" s="56"/>
      <c r="I4" s="53"/>
    </row>
    <row r="5" spans="2:9" s="34" customFormat="1" ht="14.5" x14ac:dyDescent="0.35">
      <c r="B5" s="63" t="s">
        <v>39</v>
      </c>
      <c r="C5" s="64"/>
      <c r="D5" s="139" t="s">
        <v>40</v>
      </c>
      <c r="E5" s="140"/>
      <c r="F5" s="139" t="s">
        <v>41</v>
      </c>
      <c r="G5" s="140"/>
      <c r="H5" s="65" t="s">
        <v>42</v>
      </c>
      <c r="I5" s="65" t="s">
        <v>43</v>
      </c>
    </row>
    <row r="6" spans="2:9" x14ac:dyDescent="0.3">
      <c r="B6" s="138" t="s">
        <v>44</v>
      </c>
      <c r="C6" s="138"/>
      <c r="D6" s="57">
        <v>8</v>
      </c>
      <c r="E6" s="58" t="s">
        <v>45</v>
      </c>
      <c r="F6" s="61"/>
      <c r="G6" s="58" t="s">
        <v>45</v>
      </c>
      <c r="H6" s="62"/>
      <c r="I6" s="59" t="e">
        <f>(D6/F6)*H6</f>
        <v>#DIV/0!</v>
      </c>
    </row>
    <row r="7" spans="2:9" x14ac:dyDescent="0.3">
      <c r="B7" s="141" t="s">
        <v>143</v>
      </c>
      <c r="C7" s="141"/>
      <c r="D7" s="60"/>
      <c r="E7" s="58" t="s">
        <v>45</v>
      </c>
      <c r="F7" s="61"/>
      <c r="G7" s="58" t="s">
        <v>45</v>
      </c>
      <c r="H7" s="62"/>
      <c r="I7" s="59" t="e">
        <f t="shared" ref="I7:I9" si="0">(D7/F7)*H7</f>
        <v>#DIV/0!</v>
      </c>
    </row>
    <row r="8" spans="2:9" ht="14.5" x14ac:dyDescent="0.3">
      <c r="B8" s="144" t="s">
        <v>159</v>
      </c>
      <c r="C8" s="145"/>
      <c r="D8" s="60"/>
      <c r="E8" s="58" t="s">
        <v>45</v>
      </c>
      <c r="F8" s="61"/>
      <c r="G8" s="58" t="s">
        <v>45</v>
      </c>
      <c r="H8" s="62"/>
      <c r="I8" s="59" t="e">
        <f t="shared" si="0"/>
        <v>#DIV/0!</v>
      </c>
    </row>
    <row r="9" spans="2:9" ht="14.5" x14ac:dyDescent="0.3">
      <c r="B9" s="144" t="s">
        <v>159</v>
      </c>
      <c r="C9" s="145"/>
      <c r="D9" s="60"/>
      <c r="E9" s="58" t="s">
        <v>45</v>
      </c>
      <c r="F9" s="61"/>
      <c r="G9" s="58" t="s">
        <v>45</v>
      </c>
      <c r="H9" s="62"/>
      <c r="I9" s="59" t="e">
        <f t="shared" si="0"/>
        <v>#DIV/0!</v>
      </c>
    </row>
    <row r="11" spans="2:9" x14ac:dyDescent="0.3">
      <c r="B11" s="1" t="s">
        <v>46</v>
      </c>
    </row>
    <row r="12" spans="2:9" x14ac:dyDescent="0.3">
      <c r="B12" s="1" t="s">
        <v>164</v>
      </c>
    </row>
    <row r="15" spans="2:9" ht="14" x14ac:dyDescent="0.3">
      <c r="B15" s="50" t="s">
        <v>48</v>
      </c>
    </row>
    <row r="16" spans="2:9" ht="13.5" thickBot="1" x14ac:dyDescent="0.35"/>
    <row r="17" spans="2:12" ht="13.5" thickBot="1" x14ac:dyDescent="0.35">
      <c r="B17" s="131" t="s">
        <v>49</v>
      </c>
      <c r="C17" s="132"/>
      <c r="D17" s="133" t="s">
        <v>50</v>
      </c>
      <c r="E17" s="134"/>
      <c r="F17" s="133" t="s">
        <v>51</v>
      </c>
      <c r="G17" s="134"/>
      <c r="H17" s="4" t="s">
        <v>52</v>
      </c>
      <c r="I17" s="5" t="s">
        <v>53</v>
      </c>
    </row>
    <row r="18" spans="2:12" x14ac:dyDescent="0.3">
      <c r="B18" s="15" t="s">
        <v>54</v>
      </c>
      <c r="C18" s="16" t="s">
        <v>55</v>
      </c>
      <c r="D18" s="135">
        <v>0</v>
      </c>
      <c r="E18" s="135"/>
      <c r="F18" s="136">
        <v>72150</v>
      </c>
      <c r="G18" s="137"/>
      <c r="H18" s="17">
        <f>D18*F18</f>
        <v>0</v>
      </c>
      <c r="I18" s="18">
        <v>0.37</v>
      </c>
    </row>
    <row r="19" spans="2:12" x14ac:dyDescent="0.3">
      <c r="B19" s="19" t="s">
        <v>54</v>
      </c>
      <c r="C19" s="20" t="s">
        <v>56</v>
      </c>
      <c r="D19" s="146"/>
      <c r="E19" s="146"/>
      <c r="F19" s="130"/>
      <c r="G19" s="130"/>
      <c r="H19" s="21"/>
      <c r="I19" s="22"/>
    </row>
    <row r="20" spans="2:12" x14ac:dyDescent="0.3">
      <c r="B20" s="19" t="s">
        <v>54</v>
      </c>
      <c r="C20" s="20" t="s">
        <v>57</v>
      </c>
      <c r="D20" s="146"/>
      <c r="E20" s="146"/>
      <c r="F20" s="130"/>
      <c r="G20" s="130"/>
      <c r="H20" s="21"/>
      <c r="I20" s="22"/>
    </row>
    <row r="21" spans="2:12" x14ac:dyDescent="0.3">
      <c r="B21" s="19" t="s">
        <v>54</v>
      </c>
      <c r="C21" s="20" t="s">
        <v>58</v>
      </c>
      <c r="D21" s="146"/>
      <c r="E21" s="146"/>
      <c r="F21" s="130"/>
      <c r="G21" s="130"/>
      <c r="H21" s="21"/>
      <c r="I21" s="23"/>
    </row>
    <row r="22" spans="2:12" x14ac:dyDescent="0.3">
      <c r="B22" s="19" t="s">
        <v>59</v>
      </c>
      <c r="C22" s="20" t="s">
        <v>55</v>
      </c>
      <c r="D22" s="129">
        <v>0</v>
      </c>
      <c r="E22" s="129"/>
      <c r="F22" s="130">
        <v>28763</v>
      </c>
      <c r="G22" s="130"/>
      <c r="H22" s="21">
        <f t="shared" ref="H20:H35" si="1">D22*F22</f>
        <v>0</v>
      </c>
      <c r="I22" s="23">
        <v>0.14749999999999999</v>
      </c>
    </row>
    <row r="23" spans="2:12" x14ac:dyDescent="0.3">
      <c r="B23" s="19" t="s">
        <v>59</v>
      </c>
      <c r="C23" s="20" t="s">
        <v>56</v>
      </c>
      <c r="D23" s="148"/>
      <c r="E23" s="148"/>
      <c r="F23" s="130"/>
      <c r="G23" s="130"/>
      <c r="H23" s="21"/>
      <c r="I23" s="23"/>
      <c r="J23" s="6"/>
      <c r="K23" s="6"/>
      <c r="L23" s="6"/>
    </row>
    <row r="24" spans="2:12" x14ac:dyDescent="0.3">
      <c r="B24" s="19" t="s">
        <v>59</v>
      </c>
      <c r="C24" s="20" t="s">
        <v>57</v>
      </c>
      <c r="D24" s="148"/>
      <c r="E24" s="148"/>
      <c r="F24" s="130"/>
      <c r="G24" s="130"/>
      <c r="H24" s="21"/>
      <c r="I24" s="23"/>
      <c r="J24" s="6"/>
      <c r="K24" s="6"/>
      <c r="L24" s="6"/>
    </row>
    <row r="25" spans="2:12" x14ac:dyDescent="0.3">
      <c r="B25" s="19" t="s">
        <v>59</v>
      </c>
      <c r="C25" s="20" t="s">
        <v>58</v>
      </c>
      <c r="D25" s="148"/>
      <c r="E25" s="148"/>
      <c r="F25" s="130"/>
      <c r="G25" s="130"/>
      <c r="H25" s="21"/>
      <c r="I25" s="23"/>
    </row>
    <row r="26" spans="2:12" x14ac:dyDescent="0.3">
      <c r="B26" s="19" t="s">
        <v>60</v>
      </c>
      <c r="C26" s="20" t="s">
        <v>61</v>
      </c>
      <c r="D26" s="129">
        <v>0</v>
      </c>
      <c r="E26" s="129"/>
      <c r="F26" s="130">
        <v>63375</v>
      </c>
      <c r="G26" s="130"/>
      <c r="H26" s="21">
        <f t="shared" si="1"/>
        <v>0</v>
      </c>
      <c r="I26" s="23">
        <v>0.32500000000000001</v>
      </c>
    </row>
    <row r="27" spans="2:12" x14ac:dyDescent="0.3">
      <c r="B27" s="19" t="s">
        <v>62</v>
      </c>
      <c r="C27" s="20" t="s">
        <v>56</v>
      </c>
      <c r="D27" s="148"/>
      <c r="E27" s="148"/>
      <c r="F27" s="130"/>
      <c r="G27" s="130"/>
      <c r="H27" s="21"/>
      <c r="I27" s="23"/>
    </row>
    <row r="28" spans="2:12" x14ac:dyDescent="0.3">
      <c r="B28" s="24" t="s">
        <v>63</v>
      </c>
      <c r="C28" s="20" t="s">
        <v>61</v>
      </c>
      <c r="D28" s="146"/>
      <c r="E28" s="146"/>
      <c r="F28" s="130"/>
      <c r="G28" s="130"/>
      <c r="H28" s="21"/>
      <c r="I28" s="22"/>
    </row>
    <row r="29" spans="2:12" x14ac:dyDescent="0.3">
      <c r="B29" s="24" t="s">
        <v>64</v>
      </c>
      <c r="C29" s="20" t="s">
        <v>56</v>
      </c>
      <c r="D29" s="146"/>
      <c r="E29" s="146"/>
      <c r="F29" s="130"/>
      <c r="G29" s="130"/>
      <c r="H29" s="21"/>
      <c r="I29" s="22"/>
    </row>
    <row r="30" spans="2:12" x14ac:dyDescent="0.3">
      <c r="B30" s="24" t="s">
        <v>65</v>
      </c>
      <c r="C30" s="20" t="s">
        <v>61</v>
      </c>
      <c r="D30" s="129">
        <v>0</v>
      </c>
      <c r="E30" s="129"/>
      <c r="F30" s="130">
        <v>3900</v>
      </c>
      <c r="G30" s="130"/>
      <c r="H30" s="21">
        <f t="shared" si="1"/>
        <v>0</v>
      </c>
      <c r="I30" s="22">
        <v>0.02</v>
      </c>
    </row>
    <row r="31" spans="2:12" x14ac:dyDescent="0.3">
      <c r="B31" s="24" t="s">
        <v>66</v>
      </c>
      <c r="C31" s="20" t="s">
        <v>56</v>
      </c>
      <c r="D31" s="148"/>
      <c r="E31" s="148"/>
      <c r="F31" s="130"/>
      <c r="G31" s="130"/>
      <c r="H31" s="21"/>
      <c r="I31" s="22"/>
    </row>
    <row r="32" spans="2:12" x14ac:dyDescent="0.3">
      <c r="B32" s="19" t="s">
        <v>67</v>
      </c>
      <c r="C32" s="20" t="s">
        <v>61</v>
      </c>
      <c r="D32" s="146"/>
      <c r="E32" s="146"/>
      <c r="F32" s="130"/>
      <c r="G32" s="130"/>
      <c r="H32" s="21"/>
      <c r="I32" s="22"/>
    </row>
    <row r="33" spans="2:9" x14ac:dyDescent="0.3">
      <c r="B33" s="24" t="s">
        <v>68</v>
      </c>
      <c r="C33" s="20" t="s">
        <v>61</v>
      </c>
      <c r="D33" s="146"/>
      <c r="E33" s="146"/>
      <c r="F33" s="130"/>
      <c r="G33" s="130"/>
      <c r="H33" s="21"/>
      <c r="I33" s="22"/>
    </row>
    <row r="34" spans="2:9" x14ac:dyDescent="0.3">
      <c r="B34" s="24" t="s">
        <v>69</v>
      </c>
      <c r="C34" s="20" t="s">
        <v>61</v>
      </c>
      <c r="D34" s="146"/>
      <c r="E34" s="146"/>
      <c r="F34" s="130"/>
      <c r="G34" s="130"/>
      <c r="H34" s="21"/>
      <c r="I34" s="22"/>
    </row>
    <row r="35" spans="2:9" ht="13.5" thickBot="1" x14ac:dyDescent="0.35">
      <c r="B35" s="25" t="s">
        <v>70</v>
      </c>
      <c r="C35" s="26"/>
      <c r="D35" s="143"/>
      <c r="E35" s="143"/>
      <c r="F35" s="128">
        <f t="shared" ref="F18:F35" si="2">I35*$F$36</f>
        <v>26812.500000000004</v>
      </c>
      <c r="G35" s="128"/>
      <c r="H35" s="27">
        <f t="shared" si="1"/>
        <v>0</v>
      </c>
      <c r="I35" s="28">
        <v>0.13750000000000001</v>
      </c>
    </row>
    <row r="36" spans="2:9" ht="14" thickTop="1" thickBot="1" x14ac:dyDescent="0.35">
      <c r="B36" s="13" t="s">
        <v>71</v>
      </c>
      <c r="C36" s="29"/>
      <c r="D36" s="125"/>
      <c r="E36" s="125"/>
      <c r="F36" s="126">
        <f>10%*1950000</f>
        <v>195000</v>
      </c>
      <c r="G36" s="126"/>
      <c r="H36" s="30">
        <f>SUM(H18:H35)</f>
        <v>0</v>
      </c>
      <c r="I36" s="31">
        <f>SUM(I18:I35)</f>
        <v>1</v>
      </c>
    </row>
    <row r="37" spans="2:9" x14ac:dyDescent="0.3">
      <c r="B37" s="32"/>
      <c r="C37" s="32"/>
      <c r="D37" s="33"/>
      <c r="E37" s="34"/>
      <c r="F37" s="35"/>
      <c r="G37" s="35"/>
      <c r="H37" s="36"/>
      <c r="I37" s="37"/>
    </row>
    <row r="38" spans="2:9" x14ac:dyDescent="0.3">
      <c r="B38" s="38" t="s">
        <v>72</v>
      </c>
    </row>
    <row r="39" spans="2:9" x14ac:dyDescent="0.3">
      <c r="B39" s="38" t="s">
        <v>73</v>
      </c>
    </row>
    <row r="41" spans="2:9" x14ac:dyDescent="0.3">
      <c r="B41" s="14" t="s">
        <v>74</v>
      </c>
    </row>
    <row r="42" spans="2:9" x14ac:dyDescent="0.3">
      <c r="B42" s="14" t="s">
        <v>139</v>
      </c>
    </row>
    <row r="43" spans="2:9" x14ac:dyDescent="0.3">
      <c r="B43" s="14" t="s">
        <v>76</v>
      </c>
    </row>
  </sheetData>
  <mergeCells count="47">
    <mergeCell ref="D35:E35"/>
    <mergeCell ref="F35:G35"/>
    <mergeCell ref="D36:E36"/>
    <mergeCell ref="F36:G36"/>
    <mergeCell ref="D34:E34"/>
    <mergeCell ref="F34:G34"/>
    <mergeCell ref="D31:E31"/>
    <mergeCell ref="F31:G31"/>
    <mergeCell ref="D32:E32"/>
    <mergeCell ref="F32:G32"/>
    <mergeCell ref="D33:E33"/>
    <mergeCell ref="F33:G33"/>
    <mergeCell ref="D28:E28"/>
    <mergeCell ref="F28:G28"/>
    <mergeCell ref="D29:E29"/>
    <mergeCell ref="F29:G29"/>
    <mergeCell ref="D30:E30"/>
    <mergeCell ref="F30:G30"/>
    <mergeCell ref="D25:E25"/>
    <mergeCell ref="F25:G25"/>
    <mergeCell ref="D26:E26"/>
    <mergeCell ref="F26:G26"/>
    <mergeCell ref="D27:E27"/>
    <mergeCell ref="F27:G27"/>
    <mergeCell ref="D22:E22"/>
    <mergeCell ref="F22:G22"/>
    <mergeCell ref="D23:E23"/>
    <mergeCell ref="F23:G23"/>
    <mergeCell ref="D24:E24"/>
    <mergeCell ref="F24:G24"/>
    <mergeCell ref="D19:E19"/>
    <mergeCell ref="F19:G19"/>
    <mergeCell ref="D20:E20"/>
    <mergeCell ref="F20:G20"/>
    <mergeCell ref="D21:E21"/>
    <mergeCell ref="F21:G21"/>
    <mergeCell ref="D18:E18"/>
    <mergeCell ref="F18:G18"/>
    <mergeCell ref="D5:E5"/>
    <mergeCell ref="F5:G5"/>
    <mergeCell ref="B6:C6"/>
    <mergeCell ref="B7:C7"/>
    <mergeCell ref="B9:C9"/>
    <mergeCell ref="B17:C17"/>
    <mergeCell ref="D17:E17"/>
    <mergeCell ref="F17:G17"/>
    <mergeCell ref="B8:C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8B2DC-5FF2-4B48-96D0-FE2C5A07BDC5}">
  <dimension ref="B3:G19"/>
  <sheetViews>
    <sheetView zoomScale="70" zoomScaleNormal="70" workbookViewId="0">
      <selection activeCell="G13" sqref="G13"/>
    </sheetView>
  </sheetViews>
  <sheetFormatPr defaultColWidth="8.81640625" defaultRowHeight="14.5" x14ac:dyDescent="0.35"/>
  <cols>
    <col min="1" max="1" width="8.81640625" style="3"/>
    <col min="2" max="2" width="60.81640625" style="3" customWidth="1"/>
    <col min="3" max="3" width="18.6328125" style="41" customWidth="1"/>
    <col min="4" max="7" width="18.6328125" style="3" customWidth="1"/>
    <col min="8" max="8" width="15.6328125" style="3" customWidth="1"/>
    <col min="9" max="9" width="8.81640625" style="3" customWidth="1"/>
    <col min="10" max="16384" width="8.81640625" style="3"/>
  </cols>
  <sheetData>
    <row r="3" spans="2:7" x14ac:dyDescent="0.35">
      <c r="B3" s="2" t="s">
        <v>144</v>
      </c>
    </row>
    <row r="4" spans="2:7" ht="15" thickBot="1" x14ac:dyDescent="0.4"/>
    <row r="5" spans="2:7" x14ac:dyDescent="0.35">
      <c r="B5" s="109" t="s">
        <v>39</v>
      </c>
      <c r="C5" s="110" t="s">
        <v>151</v>
      </c>
      <c r="D5" s="110" t="s">
        <v>153</v>
      </c>
      <c r="E5" s="110" t="s">
        <v>152</v>
      </c>
      <c r="F5" s="110" t="s">
        <v>156</v>
      </c>
      <c r="G5" s="111" t="s">
        <v>154</v>
      </c>
    </row>
    <row r="6" spans="2:7" x14ac:dyDescent="0.35">
      <c r="B6" s="112" t="s">
        <v>145</v>
      </c>
      <c r="C6" s="83"/>
      <c r="D6" s="105"/>
      <c r="E6" s="59" t="e">
        <f>C6/D6</f>
        <v>#DIV/0!</v>
      </c>
      <c r="F6" s="119">
        <v>150000</v>
      </c>
      <c r="G6" s="113" t="e">
        <f>E6*F6</f>
        <v>#DIV/0!</v>
      </c>
    </row>
    <row r="7" spans="2:7" x14ac:dyDescent="0.35">
      <c r="B7" s="112" t="s">
        <v>146</v>
      </c>
      <c r="C7" s="83"/>
      <c r="D7" s="105"/>
      <c r="E7" s="59" t="e">
        <f t="shared" ref="E7:E12" si="0">C7/D7</f>
        <v>#DIV/0!</v>
      </c>
      <c r="F7" s="119">
        <v>70000</v>
      </c>
      <c r="G7" s="113" t="e">
        <f t="shared" ref="G7:G12" si="1">E7*F7</f>
        <v>#DIV/0!</v>
      </c>
    </row>
    <row r="8" spans="2:7" x14ac:dyDescent="0.35">
      <c r="B8" s="112" t="s">
        <v>147</v>
      </c>
      <c r="C8" s="83"/>
      <c r="D8" s="105"/>
      <c r="E8" s="59" t="e">
        <f t="shared" si="0"/>
        <v>#DIV/0!</v>
      </c>
      <c r="F8" s="119">
        <v>150000</v>
      </c>
      <c r="G8" s="113" t="e">
        <f t="shared" si="1"/>
        <v>#DIV/0!</v>
      </c>
    </row>
    <row r="9" spans="2:7" x14ac:dyDescent="0.35">
      <c r="B9" s="112" t="s">
        <v>160</v>
      </c>
      <c r="C9" s="83"/>
      <c r="D9" s="105"/>
      <c r="E9" s="59" t="e">
        <f t="shared" ref="E9" si="2">C9/D9</f>
        <v>#DIV/0!</v>
      </c>
      <c r="F9" s="119">
        <v>225000</v>
      </c>
      <c r="G9" s="113" t="e">
        <f t="shared" ref="G9" si="3">E9*F9</f>
        <v>#DIV/0!</v>
      </c>
    </row>
    <row r="10" spans="2:7" x14ac:dyDescent="0.35">
      <c r="B10" s="112" t="s">
        <v>148</v>
      </c>
      <c r="C10" s="83"/>
      <c r="D10" s="105"/>
      <c r="E10" s="59" t="e">
        <f t="shared" si="0"/>
        <v>#DIV/0!</v>
      </c>
      <c r="F10" s="119">
        <v>10000</v>
      </c>
      <c r="G10" s="113" t="e">
        <f t="shared" si="1"/>
        <v>#DIV/0!</v>
      </c>
    </row>
    <row r="11" spans="2:7" x14ac:dyDescent="0.35">
      <c r="B11" s="112" t="s">
        <v>149</v>
      </c>
      <c r="C11" s="83"/>
      <c r="D11" s="105"/>
      <c r="E11" s="59" t="e">
        <f t="shared" si="0"/>
        <v>#DIV/0!</v>
      </c>
      <c r="F11" s="119">
        <v>45000</v>
      </c>
      <c r="G11" s="113" t="e">
        <f t="shared" si="1"/>
        <v>#DIV/0!</v>
      </c>
    </row>
    <row r="12" spans="2:7" ht="15" thickBot="1" x14ac:dyDescent="0.4">
      <c r="B12" s="112" t="s">
        <v>150</v>
      </c>
      <c r="C12" s="83"/>
      <c r="D12" s="105"/>
      <c r="E12" s="59" t="e">
        <f t="shared" si="0"/>
        <v>#DIV/0!</v>
      </c>
      <c r="F12" s="119">
        <v>70000</v>
      </c>
      <c r="G12" s="114" t="e">
        <f t="shared" si="1"/>
        <v>#DIV/0!</v>
      </c>
    </row>
    <row r="13" spans="2:7" ht="15.5" thickTop="1" thickBot="1" x14ac:dyDescent="0.4">
      <c r="B13" s="13" t="s">
        <v>155</v>
      </c>
      <c r="C13" s="115"/>
      <c r="D13" s="116"/>
      <c r="E13" s="117"/>
      <c r="F13" s="116"/>
      <c r="G13" s="118" t="e">
        <f>SUM(G6:G12)</f>
        <v>#DIV/0!</v>
      </c>
    </row>
    <row r="16" spans="2:7" x14ac:dyDescent="0.35">
      <c r="B16" s="2" t="s">
        <v>79</v>
      </c>
      <c r="C16" s="42"/>
    </row>
    <row r="17" spans="2:3" ht="15" thickBot="1" x14ac:dyDescent="0.4"/>
    <row r="18" spans="2:3" x14ac:dyDescent="0.35">
      <c r="B18" s="106" t="s">
        <v>80</v>
      </c>
      <c r="C18" s="107" t="s">
        <v>81</v>
      </c>
    </row>
    <row r="19" spans="2:3" ht="15" thickBot="1" x14ac:dyDescent="0.4">
      <c r="B19" s="108" t="s">
        <v>82</v>
      </c>
      <c r="C19" s="9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633B8-ED39-4EE2-8837-3383562FBB52}">
  <dimension ref="B3:E39"/>
  <sheetViews>
    <sheetView topLeftCell="A18" zoomScale="70" zoomScaleNormal="70" workbookViewId="0">
      <selection activeCell="I32" sqref="I32"/>
    </sheetView>
  </sheetViews>
  <sheetFormatPr defaultColWidth="8.81640625" defaultRowHeight="13" x14ac:dyDescent="0.3"/>
  <cols>
    <col min="1" max="1" width="8.81640625" style="14"/>
    <col min="2" max="2" width="75.36328125" style="14" bestFit="1" customWidth="1"/>
    <col min="3" max="4" width="15.81640625" style="14" customWidth="1"/>
    <col min="5" max="5" width="18.453125" style="14" customWidth="1"/>
    <col min="6" max="16384" width="8.81640625" style="14"/>
  </cols>
  <sheetData>
    <row r="3" spans="2:5" ht="14.5" x14ac:dyDescent="0.35">
      <c r="B3" s="2" t="s">
        <v>84</v>
      </c>
    </row>
    <row r="5" spans="2:5" ht="14.5" x14ac:dyDescent="0.35">
      <c r="B5" s="40" t="s">
        <v>28</v>
      </c>
      <c r="C5" s="42"/>
      <c r="D5" s="41"/>
    </row>
    <row r="6" spans="2:5" ht="15" thickBot="1" x14ac:dyDescent="0.4">
      <c r="B6" s="3"/>
      <c r="C6" s="41"/>
      <c r="D6" s="41"/>
    </row>
    <row r="7" spans="2:5" x14ac:dyDescent="0.3">
      <c r="B7" s="12" t="s">
        <v>85</v>
      </c>
      <c r="C7" s="43" t="s">
        <v>86</v>
      </c>
      <c r="D7" s="69" t="s">
        <v>87</v>
      </c>
      <c r="E7" s="66" t="s">
        <v>31</v>
      </c>
    </row>
    <row r="8" spans="2:5" x14ac:dyDescent="0.3">
      <c r="B8" s="39" t="s">
        <v>88</v>
      </c>
      <c r="C8" s="67">
        <f>'Vaste kosten '!D8+'Vaste kosten '!D10</f>
        <v>0</v>
      </c>
      <c r="D8" s="70">
        <v>29</v>
      </c>
      <c r="E8" s="45">
        <f>C8*D8</f>
        <v>0</v>
      </c>
    </row>
    <row r="9" spans="2:5" x14ac:dyDescent="0.3">
      <c r="B9" s="39" t="s">
        <v>89</v>
      </c>
      <c r="C9" s="67">
        <f>'Vaste kosten '!D9</f>
        <v>0</v>
      </c>
      <c r="D9" s="70">
        <v>8</v>
      </c>
      <c r="E9" s="45">
        <f>C9*D9</f>
        <v>0</v>
      </c>
    </row>
    <row r="10" spans="2:5" ht="13.5" thickBot="1" x14ac:dyDescent="0.35">
      <c r="B10" s="39" t="s">
        <v>90</v>
      </c>
      <c r="C10" s="67"/>
      <c r="D10" s="71"/>
      <c r="E10" s="73">
        <f>'Ingr. ''Basis'' automaat'!H36</f>
        <v>0</v>
      </c>
    </row>
    <row r="11" spans="2:5" ht="14" thickTop="1" thickBot="1" x14ac:dyDescent="0.35">
      <c r="B11" s="13" t="s">
        <v>35</v>
      </c>
      <c r="C11" s="47"/>
      <c r="D11" s="72"/>
      <c r="E11" s="68">
        <f>SUM(E8:E10)</f>
        <v>0</v>
      </c>
    </row>
    <row r="13" spans="2:5" ht="14.5" x14ac:dyDescent="0.35">
      <c r="B13" s="40" t="s">
        <v>36</v>
      </c>
    </row>
    <row r="14" spans="2:5" ht="13.5" thickBot="1" x14ac:dyDescent="0.35"/>
    <row r="15" spans="2:5" x14ac:dyDescent="0.3">
      <c r="B15" s="12" t="s">
        <v>85</v>
      </c>
      <c r="C15" s="43" t="s">
        <v>86</v>
      </c>
      <c r="D15" s="69" t="s">
        <v>87</v>
      </c>
      <c r="E15" s="66" t="s">
        <v>31</v>
      </c>
    </row>
    <row r="16" spans="2:5" x14ac:dyDescent="0.3">
      <c r="B16" s="39" t="s">
        <v>88</v>
      </c>
      <c r="C16" s="67">
        <f>'Vaste kosten '!D16+'Vaste kosten '!D18</f>
        <v>0</v>
      </c>
      <c r="D16" s="70">
        <v>72</v>
      </c>
      <c r="E16" s="45">
        <f>C16*D16</f>
        <v>0</v>
      </c>
    </row>
    <row r="17" spans="2:5" x14ac:dyDescent="0.3">
      <c r="B17" s="39" t="s">
        <v>89</v>
      </c>
      <c r="C17" s="67">
        <f>'Vaste kosten '!D17</f>
        <v>0</v>
      </c>
      <c r="D17" s="70">
        <v>46</v>
      </c>
      <c r="E17" s="45">
        <f>C17*D17</f>
        <v>0</v>
      </c>
    </row>
    <row r="18" spans="2:5" ht="13.5" thickBot="1" x14ac:dyDescent="0.35">
      <c r="B18" s="39" t="s">
        <v>90</v>
      </c>
      <c r="C18" s="67"/>
      <c r="D18" s="71"/>
      <c r="E18" s="73">
        <f>'Ingr. ''Standaard'' automaat '!H36</f>
        <v>0</v>
      </c>
    </row>
    <row r="19" spans="2:5" ht="14" thickTop="1" thickBot="1" x14ac:dyDescent="0.35">
      <c r="B19" s="13" t="s">
        <v>35</v>
      </c>
      <c r="C19" s="47"/>
      <c r="D19" s="72"/>
      <c r="E19" s="68">
        <f>SUM(E16:E18)</f>
        <v>0</v>
      </c>
    </row>
    <row r="21" spans="2:5" ht="14.5" x14ac:dyDescent="0.35">
      <c r="B21" s="40" t="s">
        <v>157</v>
      </c>
    </row>
    <row r="22" spans="2:5" ht="16.5" thickBot="1" x14ac:dyDescent="0.45">
      <c r="B22" s="147"/>
      <c r="C22" s="147"/>
      <c r="D22" s="147"/>
      <c r="E22" s="147"/>
    </row>
    <row r="23" spans="2:5" x14ac:dyDescent="0.3">
      <c r="B23" s="12" t="s">
        <v>85</v>
      </c>
      <c r="C23" s="43" t="s">
        <v>86</v>
      </c>
      <c r="D23" s="69" t="s">
        <v>87</v>
      </c>
      <c r="E23" s="66" t="s">
        <v>31</v>
      </c>
    </row>
    <row r="24" spans="2:5" ht="15" customHeight="1" x14ac:dyDescent="0.3">
      <c r="B24" s="39" t="s">
        <v>88</v>
      </c>
      <c r="C24" s="67">
        <f>'Vaste kosten '!D24+'Vaste kosten '!D26</f>
        <v>0</v>
      </c>
      <c r="D24" s="70">
        <v>10</v>
      </c>
      <c r="E24" s="45">
        <f>C24*D24</f>
        <v>0</v>
      </c>
    </row>
    <row r="25" spans="2:5" ht="15" customHeight="1" x14ac:dyDescent="0.3">
      <c r="B25" s="39" t="s">
        <v>89</v>
      </c>
      <c r="C25" s="67">
        <f>'Vaste kosten '!D25</f>
        <v>0</v>
      </c>
      <c r="D25" s="70">
        <v>7</v>
      </c>
      <c r="E25" s="45">
        <f>C25*D25</f>
        <v>0</v>
      </c>
    </row>
    <row r="26" spans="2:5" ht="15" customHeight="1" thickBot="1" x14ac:dyDescent="0.35">
      <c r="B26" s="39" t="s">
        <v>90</v>
      </c>
      <c r="C26" s="67"/>
      <c r="D26" s="71"/>
      <c r="E26" s="73">
        <f>'Ingr. ''Luxe'' automaat'!H36</f>
        <v>0</v>
      </c>
    </row>
    <row r="27" spans="2:5" ht="15" customHeight="1" thickTop="1" thickBot="1" x14ac:dyDescent="0.35">
      <c r="B27" s="13" t="s">
        <v>35</v>
      </c>
      <c r="C27" s="47"/>
      <c r="D27" s="72"/>
      <c r="E27" s="68">
        <f>SUM(E24:E26)</f>
        <v>0</v>
      </c>
    </row>
    <row r="28" spans="2:5" ht="15" customHeight="1" x14ac:dyDescent="0.3"/>
    <row r="29" spans="2:5" ht="16" x14ac:dyDescent="0.4">
      <c r="B29" s="147"/>
      <c r="C29" s="147"/>
      <c r="D29" s="147"/>
      <c r="E29" s="147"/>
    </row>
    <row r="30" spans="2:5" ht="14.5" x14ac:dyDescent="0.35">
      <c r="B30" s="2" t="s">
        <v>91</v>
      </c>
    </row>
    <row r="31" spans="2:5" ht="15" thickBot="1" x14ac:dyDescent="0.4">
      <c r="B31" s="3"/>
      <c r="C31" s="41"/>
      <c r="D31" s="41"/>
    </row>
    <row r="32" spans="2:5" x14ac:dyDescent="0.3">
      <c r="B32" s="12" t="s">
        <v>85</v>
      </c>
      <c r="C32" s="43" t="s">
        <v>86</v>
      </c>
      <c r="D32" s="69" t="s">
        <v>92</v>
      </c>
      <c r="E32" s="66" t="s">
        <v>31</v>
      </c>
    </row>
    <row r="33" spans="2:5" x14ac:dyDescent="0.3">
      <c r="B33" s="39" t="s">
        <v>165</v>
      </c>
      <c r="C33" s="67"/>
      <c r="D33" s="70"/>
      <c r="E33" s="74">
        <f>E11</f>
        <v>0</v>
      </c>
    </row>
    <row r="34" spans="2:5" x14ac:dyDescent="0.3">
      <c r="B34" s="39" t="s">
        <v>166</v>
      </c>
      <c r="C34" s="67"/>
      <c r="D34" s="70"/>
      <c r="E34" s="75">
        <f>E19</f>
        <v>0</v>
      </c>
    </row>
    <row r="35" spans="2:5" x14ac:dyDescent="0.3">
      <c r="B35" s="39" t="s">
        <v>167</v>
      </c>
      <c r="C35" s="67"/>
      <c r="D35" s="70"/>
      <c r="E35" s="75">
        <f>E27</f>
        <v>0</v>
      </c>
    </row>
    <row r="36" spans="2:5" x14ac:dyDescent="0.3">
      <c r="B36" s="39" t="s">
        <v>168</v>
      </c>
      <c r="C36" s="67"/>
      <c r="D36" s="70"/>
      <c r="E36" s="75" t="e">
        <f>'Overige kosten'!G13</f>
        <v>#DIV/0!</v>
      </c>
    </row>
    <row r="37" spans="2:5" x14ac:dyDescent="0.3">
      <c r="B37" s="39" t="s">
        <v>170</v>
      </c>
      <c r="C37" s="67">
        <f>'Vaste kosten '!D33</f>
        <v>0</v>
      </c>
      <c r="D37" s="70">
        <v>20</v>
      </c>
      <c r="E37" s="124">
        <f>C37*D37</f>
        <v>0</v>
      </c>
    </row>
    <row r="38" spans="2:5" ht="13.5" thickBot="1" x14ac:dyDescent="0.35">
      <c r="B38" s="39" t="s">
        <v>169</v>
      </c>
      <c r="C38" s="67">
        <f>'Vaste kosten '!D39</f>
        <v>0</v>
      </c>
      <c r="D38" s="70">
        <v>28</v>
      </c>
      <c r="E38" s="123">
        <f>C38*D38</f>
        <v>0</v>
      </c>
    </row>
    <row r="39" spans="2:5" ht="14" thickTop="1" thickBot="1" x14ac:dyDescent="0.35">
      <c r="B39" s="13" t="s">
        <v>35</v>
      </c>
      <c r="C39" s="47"/>
      <c r="D39" s="72"/>
      <c r="E39" s="76" t="e">
        <f>SUM(E33:E38)</f>
        <v>#DIV/0!</v>
      </c>
    </row>
  </sheetData>
  <mergeCells count="2">
    <mergeCell ref="B22:E22"/>
    <mergeCell ref="B29:E29"/>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4B527-716B-4B45-9BDA-AB7F2C13AA2A}">
  <dimension ref="A1:F35"/>
  <sheetViews>
    <sheetView topLeftCell="A24" workbookViewId="0">
      <selection activeCell="C1" sqref="C1:F1048576"/>
    </sheetView>
  </sheetViews>
  <sheetFormatPr defaultRowHeight="14.5" x14ac:dyDescent="0.35"/>
  <cols>
    <col min="1" max="1" width="33.453125" bestFit="1" customWidth="1"/>
    <col min="2" max="2" width="36.81640625" bestFit="1" customWidth="1"/>
    <col min="3" max="6" width="14.6328125" customWidth="1"/>
  </cols>
  <sheetData>
    <row r="1" spans="1:6" ht="15" thickBot="1" x14ac:dyDescent="0.4">
      <c r="A1" s="102" t="s">
        <v>93</v>
      </c>
      <c r="B1" s="103" t="s">
        <v>94</v>
      </c>
      <c r="C1" s="103" t="s">
        <v>95</v>
      </c>
      <c r="D1" s="103" t="s">
        <v>96</v>
      </c>
      <c r="E1" s="103" t="s">
        <v>97</v>
      </c>
      <c r="F1" s="104" t="s">
        <v>98</v>
      </c>
    </row>
    <row r="2" spans="1:6" x14ac:dyDescent="0.35">
      <c r="A2" s="99" t="s">
        <v>99</v>
      </c>
      <c r="B2" s="100" t="s">
        <v>100</v>
      </c>
      <c r="C2" s="100"/>
      <c r="D2" s="100">
        <v>18</v>
      </c>
      <c r="E2" s="100">
        <v>3</v>
      </c>
      <c r="F2" s="101">
        <v>0</v>
      </c>
    </row>
    <row r="3" spans="1:6" x14ac:dyDescent="0.35">
      <c r="A3" s="93" t="s">
        <v>101</v>
      </c>
      <c r="B3" s="78" t="s">
        <v>102</v>
      </c>
      <c r="C3" s="78"/>
      <c r="D3" s="78">
        <v>5</v>
      </c>
      <c r="E3" s="78"/>
      <c r="F3" s="94">
        <v>0</v>
      </c>
    </row>
    <row r="4" spans="1:6" x14ac:dyDescent="0.35">
      <c r="A4" s="93" t="s">
        <v>99</v>
      </c>
      <c r="B4" s="78" t="s">
        <v>103</v>
      </c>
      <c r="C4" s="78"/>
      <c r="D4" s="78">
        <v>1</v>
      </c>
      <c r="E4" s="78"/>
      <c r="F4" s="94">
        <f t="shared" ref="F4:F8" si="0">SUM(C4:E4)</f>
        <v>1</v>
      </c>
    </row>
    <row r="5" spans="1:6" x14ac:dyDescent="0.35">
      <c r="A5" s="93" t="s">
        <v>99</v>
      </c>
      <c r="B5" s="78" t="s">
        <v>104</v>
      </c>
      <c r="C5" s="78"/>
      <c r="D5" s="78">
        <v>2</v>
      </c>
      <c r="E5" s="78"/>
      <c r="F5" s="94">
        <f t="shared" si="0"/>
        <v>2</v>
      </c>
    </row>
    <row r="6" spans="1:6" x14ac:dyDescent="0.35">
      <c r="A6" s="93" t="s">
        <v>99</v>
      </c>
      <c r="B6" s="78" t="s">
        <v>105</v>
      </c>
      <c r="C6" s="78"/>
      <c r="D6" s="78">
        <v>2</v>
      </c>
      <c r="E6" s="78"/>
      <c r="F6" s="94">
        <f t="shared" si="0"/>
        <v>2</v>
      </c>
    </row>
    <row r="7" spans="1:6" x14ac:dyDescent="0.35">
      <c r="A7" s="93" t="s">
        <v>99</v>
      </c>
      <c r="B7" s="78" t="s">
        <v>106</v>
      </c>
      <c r="C7" s="78"/>
      <c r="D7" s="78">
        <v>1</v>
      </c>
      <c r="E7" s="78"/>
      <c r="F7" s="94">
        <f t="shared" si="0"/>
        <v>1</v>
      </c>
    </row>
    <row r="8" spans="1:6" x14ac:dyDescent="0.35">
      <c r="A8" s="93" t="s">
        <v>99</v>
      </c>
      <c r="B8" s="78" t="s">
        <v>107</v>
      </c>
      <c r="C8" s="78"/>
      <c r="D8" s="78">
        <v>6</v>
      </c>
      <c r="E8" s="78"/>
      <c r="F8" s="94">
        <f t="shared" si="0"/>
        <v>6</v>
      </c>
    </row>
    <row r="9" spans="1:6" x14ac:dyDescent="0.35">
      <c r="A9" s="93" t="s">
        <v>99</v>
      </c>
      <c r="B9" s="78" t="s">
        <v>108</v>
      </c>
      <c r="C9" s="78"/>
      <c r="D9" s="78">
        <v>1</v>
      </c>
      <c r="E9" s="78"/>
      <c r="F9" s="94">
        <v>0</v>
      </c>
    </row>
    <row r="10" spans="1:6" x14ac:dyDescent="0.35">
      <c r="A10" s="93" t="s">
        <v>99</v>
      </c>
      <c r="B10" s="78" t="s">
        <v>109</v>
      </c>
      <c r="C10" s="78"/>
      <c r="D10" s="78">
        <v>1</v>
      </c>
      <c r="E10" s="78"/>
      <c r="F10" s="94">
        <v>0</v>
      </c>
    </row>
    <row r="11" spans="1:6" x14ac:dyDescent="0.35">
      <c r="A11" s="93" t="s">
        <v>99</v>
      </c>
      <c r="B11" s="78" t="s">
        <v>110</v>
      </c>
      <c r="C11" s="78"/>
      <c r="D11" s="78"/>
      <c r="E11" s="78">
        <v>2</v>
      </c>
      <c r="F11" s="94">
        <f>SUM(C11:E11)</f>
        <v>2</v>
      </c>
    </row>
    <row r="12" spans="1:6" x14ac:dyDescent="0.35">
      <c r="A12" s="93" t="s">
        <v>111</v>
      </c>
      <c r="B12" s="78" t="s">
        <v>112</v>
      </c>
      <c r="C12" s="78">
        <v>13</v>
      </c>
      <c r="D12" s="78"/>
      <c r="E12" s="78"/>
      <c r="F12" s="94">
        <v>0</v>
      </c>
    </row>
    <row r="13" spans="1:6" x14ac:dyDescent="0.35">
      <c r="A13" s="93" t="s">
        <v>111</v>
      </c>
      <c r="B13" s="78" t="s">
        <v>113</v>
      </c>
      <c r="C13" s="78">
        <v>2</v>
      </c>
      <c r="D13" s="78"/>
      <c r="E13" s="78"/>
      <c r="F13" s="94">
        <v>0</v>
      </c>
    </row>
    <row r="14" spans="1:6" x14ac:dyDescent="0.35">
      <c r="A14" s="93" t="s">
        <v>111</v>
      </c>
      <c r="B14" s="78" t="s">
        <v>114</v>
      </c>
      <c r="C14" s="78">
        <v>1</v>
      </c>
      <c r="D14" s="78"/>
      <c r="E14" s="78"/>
      <c r="F14" s="94">
        <v>0</v>
      </c>
    </row>
    <row r="15" spans="1:6" x14ac:dyDescent="0.35">
      <c r="A15" s="93" t="s">
        <v>111</v>
      </c>
      <c r="B15" s="78" t="s">
        <v>115</v>
      </c>
      <c r="C15" s="78">
        <v>1</v>
      </c>
      <c r="D15" s="78"/>
      <c r="E15" s="78"/>
      <c r="F15" s="94">
        <v>0</v>
      </c>
    </row>
    <row r="16" spans="1:6" x14ac:dyDescent="0.35">
      <c r="A16" s="93" t="s">
        <v>111</v>
      </c>
      <c r="B16" s="78" t="s">
        <v>116</v>
      </c>
      <c r="C16" s="78">
        <v>2</v>
      </c>
      <c r="D16" s="78"/>
      <c r="E16" s="78"/>
      <c r="F16" s="94">
        <v>0</v>
      </c>
    </row>
    <row r="17" spans="1:6" x14ac:dyDescent="0.35">
      <c r="A17" s="93" t="s">
        <v>111</v>
      </c>
      <c r="B17" s="78" t="s">
        <v>117</v>
      </c>
      <c r="C17" s="78">
        <v>1</v>
      </c>
      <c r="D17" s="78"/>
      <c r="E17" s="78"/>
      <c r="F17" s="94">
        <v>0</v>
      </c>
    </row>
    <row r="18" spans="1:6" x14ac:dyDescent="0.35">
      <c r="A18" s="93" t="s">
        <v>111</v>
      </c>
      <c r="B18" s="78" t="s">
        <v>118</v>
      </c>
      <c r="C18" s="78">
        <v>1</v>
      </c>
      <c r="D18" s="78"/>
      <c r="E18" s="78"/>
      <c r="F18" s="94">
        <v>0</v>
      </c>
    </row>
    <row r="19" spans="1:6" x14ac:dyDescent="0.35">
      <c r="A19" s="93" t="s">
        <v>119</v>
      </c>
      <c r="B19" s="78" t="s">
        <v>120</v>
      </c>
      <c r="C19" s="78"/>
      <c r="D19" s="78">
        <v>3</v>
      </c>
      <c r="E19" s="78">
        <v>2</v>
      </c>
      <c r="F19" s="94">
        <f t="shared" ref="F19:F33" si="1">SUM(C19:E19)</f>
        <v>5</v>
      </c>
    </row>
    <row r="20" spans="1:6" x14ac:dyDescent="0.35">
      <c r="A20" s="93" t="s">
        <v>119</v>
      </c>
      <c r="B20" s="78" t="s">
        <v>121</v>
      </c>
      <c r="C20" s="78"/>
      <c r="D20" s="78">
        <v>1</v>
      </c>
      <c r="E20" s="78"/>
      <c r="F20" s="94">
        <f t="shared" si="1"/>
        <v>1</v>
      </c>
    </row>
    <row r="21" spans="1:6" x14ac:dyDescent="0.35">
      <c r="A21" s="93" t="s">
        <v>122</v>
      </c>
      <c r="B21" s="78" t="s">
        <v>122</v>
      </c>
      <c r="C21" s="78"/>
      <c r="D21" s="78">
        <v>4</v>
      </c>
      <c r="E21" s="78"/>
      <c r="F21" s="94">
        <f t="shared" si="1"/>
        <v>4</v>
      </c>
    </row>
    <row r="22" spans="1:6" x14ac:dyDescent="0.35">
      <c r="A22" s="93" t="s">
        <v>122</v>
      </c>
      <c r="B22" s="78" t="s">
        <v>123</v>
      </c>
      <c r="C22" s="78"/>
      <c r="D22" s="78">
        <v>1</v>
      </c>
      <c r="E22" s="78"/>
      <c r="F22" s="94">
        <f t="shared" si="1"/>
        <v>1</v>
      </c>
    </row>
    <row r="23" spans="1:6" x14ac:dyDescent="0.35">
      <c r="A23" s="93" t="s">
        <v>122</v>
      </c>
      <c r="B23" s="78" t="s">
        <v>161</v>
      </c>
      <c r="C23" s="78"/>
      <c r="D23" s="78">
        <v>1</v>
      </c>
      <c r="E23" s="78"/>
      <c r="F23" s="94">
        <f t="shared" si="1"/>
        <v>1</v>
      </c>
    </row>
    <row r="24" spans="1:6" x14ac:dyDescent="0.35">
      <c r="A24" s="93" t="s">
        <v>124</v>
      </c>
      <c r="B24" s="78" t="s">
        <v>124</v>
      </c>
      <c r="C24" s="78">
        <v>2</v>
      </c>
      <c r="D24" s="78">
        <v>4</v>
      </c>
      <c r="E24" s="78">
        <v>1</v>
      </c>
      <c r="F24" s="94">
        <f t="shared" si="1"/>
        <v>7</v>
      </c>
    </row>
    <row r="25" spans="1:6" x14ac:dyDescent="0.35">
      <c r="A25" s="93" t="s">
        <v>125</v>
      </c>
      <c r="B25" s="78" t="s">
        <v>126</v>
      </c>
      <c r="C25" s="78">
        <v>3</v>
      </c>
      <c r="D25" s="78">
        <v>3</v>
      </c>
      <c r="E25" s="78"/>
      <c r="F25" s="94">
        <f t="shared" si="1"/>
        <v>6</v>
      </c>
    </row>
    <row r="26" spans="1:6" x14ac:dyDescent="0.35">
      <c r="A26" s="93" t="s">
        <v>125</v>
      </c>
      <c r="B26" s="78" t="s">
        <v>127</v>
      </c>
      <c r="C26" s="78">
        <v>1</v>
      </c>
      <c r="D26" s="78">
        <v>1</v>
      </c>
      <c r="E26" s="78"/>
      <c r="F26" s="94">
        <f t="shared" si="1"/>
        <v>2</v>
      </c>
    </row>
    <row r="27" spans="1:6" x14ac:dyDescent="0.35">
      <c r="A27" s="93" t="s">
        <v>128</v>
      </c>
      <c r="B27" s="78" t="s">
        <v>129</v>
      </c>
      <c r="C27" s="78"/>
      <c r="D27" s="78">
        <v>4</v>
      </c>
      <c r="E27" s="78"/>
      <c r="F27" s="94">
        <f t="shared" si="1"/>
        <v>4</v>
      </c>
    </row>
    <row r="28" spans="1:6" x14ac:dyDescent="0.35">
      <c r="A28" s="93" t="s">
        <v>128</v>
      </c>
      <c r="B28" s="78" t="s">
        <v>130</v>
      </c>
      <c r="C28" s="78"/>
      <c r="D28" s="78">
        <v>2</v>
      </c>
      <c r="E28" s="78"/>
      <c r="F28" s="94">
        <f t="shared" si="1"/>
        <v>2</v>
      </c>
    </row>
    <row r="29" spans="1:6" x14ac:dyDescent="0.35">
      <c r="A29" s="93" t="s">
        <v>128</v>
      </c>
      <c r="B29" s="78" t="s">
        <v>131</v>
      </c>
      <c r="C29" s="78">
        <v>1</v>
      </c>
      <c r="D29" s="78">
        <v>1</v>
      </c>
      <c r="E29" s="78"/>
      <c r="F29" s="94">
        <f t="shared" si="1"/>
        <v>2</v>
      </c>
    </row>
    <row r="30" spans="1:6" x14ac:dyDescent="0.35">
      <c r="A30" s="93" t="s">
        <v>128</v>
      </c>
      <c r="B30" s="78" t="s">
        <v>132</v>
      </c>
      <c r="C30" s="78"/>
      <c r="D30" s="78">
        <v>1</v>
      </c>
      <c r="E30" s="78"/>
      <c r="F30" s="94">
        <f t="shared" si="1"/>
        <v>1</v>
      </c>
    </row>
    <row r="31" spans="1:6" x14ac:dyDescent="0.35">
      <c r="A31" s="93" t="s">
        <v>133</v>
      </c>
      <c r="B31" s="78" t="s">
        <v>134</v>
      </c>
      <c r="C31" s="78">
        <v>1</v>
      </c>
      <c r="D31" s="78">
        <v>6</v>
      </c>
      <c r="E31" s="78">
        <v>2</v>
      </c>
      <c r="F31" s="94">
        <f t="shared" si="1"/>
        <v>9</v>
      </c>
    </row>
    <row r="32" spans="1:6" x14ac:dyDescent="0.35">
      <c r="A32" s="93" t="s">
        <v>133</v>
      </c>
      <c r="B32" s="78" t="s">
        <v>135</v>
      </c>
      <c r="C32" s="78"/>
      <c r="D32" s="78">
        <v>1</v>
      </c>
      <c r="E32" s="78"/>
      <c r="F32" s="94">
        <f t="shared" si="1"/>
        <v>1</v>
      </c>
    </row>
    <row r="33" spans="1:6" x14ac:dyDescent="0.35">
      <c r="A33" s="93" t="s">
        <v>133</v>
      </c>
      <c r="B33" s="78" t="s">
        <v>136</v>
      </c>
      <c r="C33" s="78"/>
      <c r="D33" s="78">
        <v>2</v>
      </c>
      <c r="E33" s="78"/>
      <c r="F33" s="94">
        <f t="shared" si="1"/>
        <v>2</v>
      </c>
    </row>
    <row r="34" spans="1:6" x14ac:dyDescent="0.35">
      <c r="A34" s="93"/>
      <c r="B34" s="77" t="s">
        <v>137</v>
      </c>
      <c r="C34" s="77">
        <f>SUM(C2:C33)</f>
        <v>29</v>
      </c>
      <c r="D34" s="77">
        <f>SUM(D2:D33)</f>
        <v>72</v>
      </c>
      <c r="E34" s="77">
        <f>SUM(E2:E33)</f>
        <v>10</v>
      </c>
      <c r="F34" s="95">
        <f>SUM(F2:F33)</f>
        <v>62</v>
      </c>
    </row>
    <row r="35" spans="1:6" ht="15" thickBot="1" x14ac:dyDescent="0.4">
      <c r="A35" s="96"/>
      <c r="B35" s="97" t="s">
        <v>138</v>
      </c>
      <c r="C35" s="97"/>
      <c r="D35" s="97"/>
      <c r="E35" s="97">
        <f>SUM(C34:E34)</f>
        <v>111</v>
      </c>
      <c r="F35" s="98">
        <f>F34/E35</f>
        <v>0.55855855855855852</v>
      </c>
    </row>
  </sheetData>
  <sheetProtection autoFilter="0"/>
  <autoFilter ref="A1:F35" xr:uid="{8964B527-716B-4B45-9BDA-AB7F2C13AA2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429ea4807b79381fc9cf0e9d1333ab51">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5d7b65190c3896d44f59c4e114b2a762"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ba25a7a-e915-4276-833c-6575bc1da025" xsi:nil="true"/>
    <lcf76f155ced4ddcb4097134ff3c332f xmlns="2d99f15f-cf07-484e-a6b2-d764e48b776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B70F4D-1F77-4B92-901D-D8DC73BF78E7}"/>
</file>

<file path=customXml/itemProps2.xml><?xml version="1.0" encoding="utf-8"?>
<ds:datastoreItem xmlns:ds="http://schemas.openxmlformats.org/officeDocument/2006/customXml" ds:itemID="{362D1A32-759D-4AB2-A832-C1A57F187479}">
  <ds:schemaRefs>
    <ds:schemaRef ds:uri="http://purl.org/dc/dcmitype/"/>
    <ds:schemaRef ds:uri="a1ff5da5-b275-407c-867f-be29f6620561"/>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purl.org/dc/terms/"/>
    <ds:schemaRef ds:uri="http://schemas.microsoft.com/office/infopath/2007/PartnerControls"/>
    <ds:schemaRef ds:uri="http://www.w3.org/XML/1998/namespace"/>
    <ds:schemaRef ds:uri="ec83273c-a814-441b-9c33-b4075d4b0408"/>
    <ds:schemaRef ds:uri="74a528d1-267b-41a2-9cae-d5fdaa8c5a90"/>
  </ds:schemaRefs>
</ds:datastoreItem>
</file>

<file path=customXml/itemProps3.xml><?xml version="1.0" encoding="utf-8"?>
<ds:datastoreItem xmlns:ds="http://schemas.openxmlformats.org/officeDocument/2006/customXml" ds:itemID="{1D935FDD-710D-4476-8495-771BB191C659}">
  <ds:schemaRefs>
    <ds:schemaRef ds:uri="http://schemas.microsoft.com/sharepoint/v3/contenttype/forms"/>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Instructie</vt:lpstr>
      <vt:lpstr>Ondertekening</vt:lpstr>
      <vt:lpstr>Vaste kosten </vt:lpstr>
      <vt:lpstr>Ingr. 'Basis' automaat</vt:lpstr>
      <vt:lpstr>Ingr. 'Standaard' automaat </vt:lpstr>
      <vt:lpstr>Ingr. 'Luxe' automaat</vt:lpstr>
      <vt:lpstr>Overige kosten</vt:lpstr>
      <vt:lpstr>Totaaloverzicht kosten</vt:lpstr>
      <vt:lpstr>Locatieoverzicht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Pieter | The Food Office</dc:creator>
  <cp:keywords/>
  <dc:description/>
  <cp:lastModifiedBy>Pieter | The Food Office</cp:lastModifiedBy>
  <cp:revision/>
  <dcterms:created xsi:type="dcterms:W3CDTF">2018-10-10T18:05:47Z</dcterms:created>
  <dcterms:modified xsi:type="dcterms:W3CDTF">2025-11-19T07:32:54Z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