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BWRM AZC-Barneveld/02 Specificatie/01 Aanvraag/02 Definitief/"/>
    </mc:Choice>
  </mc:AlternateContent>
  <xr:revisionPtr revIDLastSave="1" documentId="8_{6A906656-87FB-4A87-8074-D4B72E9F4584}" xr6:coauthVersionLast="47" xr6:coauthVersionMax="47" xr10:uidLastSave="{F3D4081C-9F29-4A38-9C11-B94FBBA70161}"/>
  <bookViews>
    <workbookView xWindow="28680" yWindow="-2550" windowWidth="29040" windowHeight="16440" tabRatio="392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D45" i="6"/>
  <c r="E45" i="6"/>
  <c r="G45" i="6"/>
  <c r="D46" i="6"/>
  <c r="E46" i="6"/>
  <c r="G46" i="6"/>
  <c r="D47" i="6"/>
  <c r="E47" i="6"/>
  <c r="G47" i="6"/>
  <c r="D44" i="6"/>
  <c r="D43" i="6"/>
  <c r="D37" i="6"/>
  <c r="D38" i="6"/>
  <c r="D39" i="6"/>
  <c r="D40" i="6"/>
  <c r="D36" i="6"/>
  <c r="D23" i="6"/>
  <c r="D24" i="6"/>
  <c r="D25" i="6"/>
  <c r="D26" i="6"/>
  <c r="D27" i="6"/>
  <c r="D28" i="6"/>
  <c r="D29" i="6"/>
  <c r="D30" i="6"/>
  <c r="D31" i="6"/>
  <c r="D32" i="6"/>
  <c r="D33" i="6"/>
  <c r="D22" i="6"/>
  <c r="D16" i="6"/>
  <c r="D17" i="6"/>
  <c r="D18" i="6"/>
  <c r="D19" i="6"/>
  <c r="D15" i="6"/>
  <c r="D12" i="6"/>
  <c r="D11" i="6"/>
  <c r="E44" i="6"/>
  <c r="E43" i="6"/>
  <c r="E40" i="6"/>
  <c r="E39" i="6"/>
  <c r="E38" i="6"/>
  <c r="E37" i="6"/>
  <c r="E36" i="6"/>
  <c r="E23" i="6"/>
  <c r="E24" i="6"/>
  <c r="E25" i="6"/>
  <c r="E26" i="6"/>
  <c r="E27" i="6"/>
  <c r="E28" i="6"/>
  <c r="E29" i="6"/>
  <c r="E30" i="6"/>
  <c r="E31" i="6"/>
  <c r="E32" i="6"/>
  <c r="E33" i="6"/>
  <c r="E22" i="6"/>
  <c r="E16" i="6"/>
  <c r="E17" i="6"/>
  <c r="E18" i="6"/>
  <c r="E19" i="6"/>
  <c r="E15" i="6"/>
  <c r="E12" i="6"/>
  <c r="E11" i="6"/>
  <c r="G44" i="6"/>
  <c r="G38" i="6"/>
  <c r="G39" i="6"/>
  <c r="G40" i="6"/>
  <c r="G23" i="6"/>
  <c r="G24" i="6"/>
  <c r="G25" i="6"/>
  <c r="G26" i="6"/>
  <c r="G27" i="6"/>
  <c r="G28" i="6"/>
  <c r="G29" i="6"/>
  <c r="G30" i="6"/>
  <c r="G17" i="6"/>
  <c r="G18" i="6"/>
  <c r="G19" i="6"/>
  <c r="G43" i="6"/>
  <c r="A4" i="6"/>
  <c r="A5" i="6"/>
  <c r="A6" i="6"/>
  <c r="A3" i="6"/>
  <c r="B4" i="6"/>
  <c r="B5" i="6"/>
  <c r="B6" i="6"/>
  <c r="B3" i="6"/>
  <c r="G37" i="6"/>
  <c r="G32" i="6"/>
  <c r="G33" i="6"/>
  <c r="G11" i="6"/>
  <c r="G12" i="6"/>
  <c r="G15" i="6"/>
  <c r="G16" i="6"/>
  <c r="G31" i="6"/>
  <c r="G22" i="6"/>
  <c r="G36" i="6"/>
  <c r="B10" i="5"/>
  <c r="I42" i="6" s="1"/>
  <c r="I35" i="6"/>
  <c r="I21" i="6"/>
  <c r="I14" i="6" l="1"/>
  <c r="I10" i="6"/>
  <c r="I9" i="6" s="1"/>
  <c r="D35" i="6"/>
  <c r="D21" i="6"/>
  <c r="E35" i="6"/>
  <c r="D14" i="6"/>
  <c r="D42" i="6"/>
  <c r="E10" i="6"/>
  <c r="G14" i="6"/>
  <c r="G35" i="6"/>
  <c r="G10" i="6"/>
  <c r="E14" i="6"/>
  <c r="E21" i="6"/>
  <c r="I29" i="6" s="1"/>
  <c r="E42" i="6"/>
  <c r="I43" i="6" s="1"/>
  <c r="G42" i="6"/>
  <c r="H42" i="6" s="1"/>
  <c r="G21" i="6"/>
  <c r="D10" i="6"/>
  <c r="I37" i="6" l="1"/>
  <c r="H35" i="6"/>
  <c r="I39" i="6"/>
  <c r="I36" i="6"/>
  <c r="I38" i="6"/>
  <c r="I40" i="6"/>
  <c r="I22" i="6"/>
  <c r="I27" i="6"/>
  <c r="H21" i="6"/>
  <c r="I23" i="6"/>
  <c r="I33" i="6"/>
  <c r="I30" i="6"/>
  <c r="I25" i="6"/>
  <c r="I32" i="6"/>
  <c r="I31" i="6"/>
  <c r="I28" i="6"/>
  <c r="I26" i="6"/>
  <c r="I24" i="6"/>
  <c r="D9" i="6"/>
  <c r="I16" i="6"/>
  <c r="H14" i="6"/>
  <c r="I44" i="6"/>
  <c r="I45" i="6"/>
  <c r="I46" i="6"/>
  <c r="I47" i="6"/>
  <c r="I18" i="6"/>
  <c r="I17" i="6"/>
  <c r="H10" i="6"/>
  <c r="I11" i="6"/>
  <c r="I19" i="6"/>
  <c r="I1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<sst xmlns="http://schemas.openxmlformats.org/spreadsheetml/2006/main" count="100" uniqueCount="100">
  <si>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</si>
  <si>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</si>
  <si>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</si>
  <si>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</si>
  <si>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</si>
  <si>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</si>
  <si>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</si>
  <si>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</si>
  <si>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</si>
  <si>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</si>
  <si>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</si>
  <si>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</si>
  <si>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</si>
  <si>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</si>
  <si>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</si>
  <si>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</si>
  <si>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</si>
  <si>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</si>
  <si>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</si>
  <si>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</si>
  <si>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</si>
  <si>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</si>
  <si>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</si>
  <si>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</si>
  <si>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</si>
  <si>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</si>
  <si>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</si>
  <si>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</si>
  <si>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</si>
  <si>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</si>
  <si>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</si>
  <si>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</si>
  <si>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</si>
  <si>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</si>
  <si>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</si>
  <si>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</si>
  <si>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</si>
  <si>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</si>
  <si>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</si>
  <si>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</si>
  <si>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</si>
  <si>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</si>
  <si>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</si>
  <si>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</si>
  <si>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</si>
  <si>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</si>
  <si>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</si>
  <si>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</si>
  <si>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Naam</t>
  </si>
  <si>
    <t>Dossier</t>
  </si>
  <si>
    <t>3.8</t>
  </si>
  <si>
    <t>3.9</t>
  </si>
  <si>
    <t>3.10</t>
  </si>
  <si>
    <t>3.11</t>
  </si>
  <si>
    <t>3.12</t>
  </si>
  <si>
    <t>5.2</t>
  </si>
  <si>
    <t>5.3</t>
  </si>
  <si>
    <t>5.4</t>
  </si>
  <si>
    <t>5.5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</si>
  <si>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</si>
  <si>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</si>
  <si>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</si>
  <si>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</si>
  <si>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Werkterrein / veilig werken</t>
  </si>
  <si>
    <t>Communicatie</t>
  </si>
  <si>
    <t>Projectkwaliteit en uitvoering</t>
  </si>
  <si>
    <t>Algemeen tijdschema, werkplan / projectadministratie</t>
  </si>
  <si>
    <t>Aanleveren documenten</t>
  </si>
  <si>
    <t>Indienen onderbouwde termijnen, herleidbaar berekend, met aantoonbare hoeveelhedenverklaring, bonnen en schetsen tijdig en compleet indienen.</t>
  </si>
  <si>
    <t xml:space="preserve">Alle aan te leveren documenten worden juist en conform contract aangeleverd. </t>
  </si>
  <si>
    <t>Revisie- en inspectiegegevens tijdig en compleet indienen.</t>
  </si>
  <si>
    <t>Algemeen tijdsschema en gedetailleerd werkplan, 
voldoet aan de contracteisen en par.26 van de UAV 2012 
en wordt wekelijks geoptimaliseerd.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</si>
  <si>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</si>
  <si>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</si>
  <si>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Dagrapporten worden wekelijks en compleet ingediend.</t>
  </si>
  <si>
    <t>BWRM AZC-Barneveld</t>
  </si>
  <si>
    <t>CIV-6240-B01</t>
  </si>
  <si>
    <t xml:space="preserve"> -</t>
  </si>
  <si>
    <t>Kwaliteitsborging wordt zodanig uitgevoerd dan bij (vermoeden van) onvoldoend werk, de opdrachtnemer dit zelf, proactief, signaleert en meldt, voordat onvoldoende werk door de directie is gesignaleerd.</t>
  </si>
  <si>
    <t>Stop- en bijwoonpunten tijdig aangemeld.</t>
  </si>
  <si>
    <t>Proactief voorkomen van schade aan werk en omgeving binnen de projectlocatie (bermen/bomen).</t>
  </si>
  <si>
    <t>Proactief herstellen van onvoldoend werk en schade.</t>
  </si>
  <si>
    <t>Graafmeldingen tijdig melden het DSO (digitaal Stelsel Omgevingswet)</t>
  </si>
  <si>
    <t>Grondstromen tijdig melden bij Meldpunt Bodemkwaliteit conform het Besluit Bodemkwaliteit</t>
  </si>
  <si>
    <t>Buiten werktijden alle bouwstoffen, afvalstoffen ect in een afgesloten omgeving.</t>
  </si>
  <si>
    <t>Grond van verschillende kwaliteit gescheiden ontgraven, melden, afvoeren en opslaan.</t>
  </si>
  <si>
    <t>Verdichting ondergrond, sleuven, aanvullingen en de fundering voldoen aan bestekeisen.</t>
  </si>
  <si>
    <t>Asfalt en betonconstructie voldoet aan bestekeisen.</t>
  </si>
  <si>
    <t>Elementenverharding voldoet aan bestekeisen.</t>
  </si>
  <si>
    <t>Riolering voldoet aan bestekeisen</t>
  </si>
  <si>
    <t>Opdrachtnemer komt afspraken met, en aanwijzingen van de directie juist en tijdig na.</t>
  </si>
  <si>
    <t>Uitvoerder en/of projectleider is telefonisch goed bereikbaar en reageert dagelijks op vragen en opmerkingen.</t>
  </si>
  <si>
    <t>Afspraken met derden (netwerkbeheerders/combi-aannemer, andere opdrachtnemers en bewoners worden vastgelegd en tijdig gecommuniceerd met de directie.</t>
  </si>
  <si>
    <t>Opdrachtnemer heeft oog voor de sociale aspecten naar de omgeving.</t>
  </si>
  <si>
    <t>De opdrachtnemer voorkomt discussie door afspraken met de directie dagelijks per mail te bevestigen.</t>
  </si>
  <si>
    <t>Verkeersplannen moeten tijdig ingediend worden bij de directie.</t>
  </si>
  <si>
    <t>Maatregelen uit V&amp;G-plan worden nagekomen.</t>
  </si>
  <si>
    <t>Veilig werken en voorkomen gevaarlijke situaties voor medewerkers, omwonenden en weggebruikers.</t>
  </si>
  <si>
    <t>Het werkterrein is ordelijk.</t>
  </si>
  <si>
    <t>Verkeersmaatregelen worden dagelijks in stand gehouden.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</si>
</sst>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vertical="top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6" fontId="4" fillId="3" borderId="27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6" borderId="10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10" xfId="0" applyFont="1" applyBorder="1" applyAlignment="1" applyProtection="1">
      <alignment horizontal="left" vertical="top"/>
    </xf>
    <xf numFmtId="0" fontId="4" fillId="0" borderId="11" xfId="0" applyFont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Border="1" applyAlignment="1" applyProtection="1">
      <alignment horizontal="left" vertical="top" wrapText="1"/>
    </xf>
    <xf numFmtId="0" fontId="3" fillId="0" borderId="33" xfId="0" applyFont="1" applyBorder="1" applyAlignment="1" applyProtection="1">
      <alignment horizontal="center" vertical="top" wrapText="1"/>
    </xf>
    <xf numFmtId="0" fontId="3" fillId="0" borderId="34" xfId="0" applyFont="1" applyBorder="1" applyAlignment="1" applyProtection="1">
      <alignment vertical="top" wrapText="1"/>
    </xf>
    <xf numFmtId="0" fontId="3" fillId="0" borderId="28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8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top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vertical="top" wrapText="1"/>
    </xf>
    <xf numFmtId="0" fontId="4" fillId="0" borderId="2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3" fillId="0" borderId="20" xfId="0" applyFont="1" applyBorder="1" applyProtection="1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67" t="s">
        <v>8</v>
      </c>
      <c r="B1" s="68"/>
    </row>
    <row r="2" spans="1:2" ht="15" customHeight="1" x14ac:dyDescent="0.2">
      <c r="A2" s="71" t="s">
        <v>18</v>
      </c>
      <c r="B2" s="72"/>
    </row>
    <row r="3" spans="1:2" ht="15" customHeight="1" x14ac:dyDescent="0.2">
      <c r="A3" s="84" t="s">
        <v>48</v>
      </c>
      <c r="B3" s="85" t="s">
        <v>75</v>
      </c>
    </row>
    <row r="4" spans="1:2" ht="15" customHeight="1" x14ac:dyDescent="0.2">
      <c r="A4" s="84" t="s">
        <v>9</v>
      </c>
      <c r="B4" s="86" t="s">
        <v>76</v>
      </c>
    </row>
    <row r="5" spans="1:2" ht="15" customHeight="1" x14ac:dyDescent="0.2">
      <c r="A5" s="84" t="s">
        <v>49</v>
      </c>
      <c r="B5" s="85" t="s">
        <v>77</v>
      </c>
    </row>
    <row r="6" spans="1:2" ht="15" customHeight="1" x14ac:dyDescent="0.2">
      <c r="A6" s="84" t="s">
        <v>1</v>
      </c>
      <c r="B6" s="87">
        <v>45902</v>
      </c>
    </row>
    <row r="7" spans="1:2" ht="15" customHeight="1" x14ac:dyDescent="0.2">
      <c r="A7" s="88"/>
      <c r="B7" s="89"/>
    </row>
    <row r="8" spans="1:2" ht="15" customHeight="1" x14ac:dyDescent="0.2">
      <c r="A8" s="18" t="s">
        <v>10</v>
      </c>
      <c r="B8" s="19">
        <v>0.15</v>
      </c>
    </row>
    <row r="9" spans="1:2" ht="15" customHeight="1" x14ac:dyDescent="0.2">
      <c r="A9" s="18" t="s">
        <v>37</v>
      </c>
      <c r="B9" s="20">
        <v>250000</v>
      </c>
    </row>
    <row r="10" spans="1:2" ht="15" customHeight="1" x14ac:dyDescent="0.2">
      <c r="A10" s="18" t="s">
        <v>12</v>
      </c>
      <c r="B10" s="21">
        <f>B9*B8</f>
        <v>37500</v>
      </c>
    </row>
    <row r="11" spans="1:2" ht="15" customHeight="1" x14ac:dyDescent="0.2">
      <c r="A11" s="18" t="s">
        <v>13</v>
      </c>
      <c r="B11" s="22">
        <f>Projectbeoordelingsformulier!H9</f>
        <v>1</v>
      </c>
    </row>
    <row r="12" spans="1:2" ht="15" customHeight="1" x14ac:dyDescent="0.2">
      <c r="A12" s="18" t="s">
        <v>14</v>
      </c>
      <c r="B12" s="23">
        <v>0.8</v>
      </c>
    </row>
    <row r="13" spans="1:2" ht="15" customHeight="1" x14ac:dyDescent="0.2">
      <c r="A13" s="18" t="s">
        <v>3</v>
      </c>
      <c r="B13" s="24">
        <f>ROUND(B11-B12,2)</f>
        <v>0.2</v>
      </c>
    </row>
    <row r="14" spans="1:2" ht="15" customHeight="1" x14ac:dyDescent="0.2">
      <c r="A14" s="18" t="s">
        <v>4</v>
      </c>
      <c r="B14" s="21">
        <f>IF(B13&lt;=0%,B8*B9*B13*B17,B8*B9*B13*B16)</f>
        <v>5625</v>
      </c>
    </row>
    <row r="15" spans="1:2" ht="15" customHeight="1" x14ac:dyDescent="0.2">
      <c r="A15" s="69"/>
      <c r="B15" s="70"/>
    </row>
    <row r="16" spans="1:2" ht="15.75" x14ac:dyDescent="0.2">
      <c r="A16" s="18" t="s">
        <v>16</v>
      </c>
      <c r="B16" s="59">
        <v>0.75</v>
      </c>
    </row>
    <row r="17" spans="1:2" ht="15.75" x14ac:dyDescent="0.2">
      <c r="A17" s="18" t="s">
        <v>17</v>
      </c>
      <c r="B17" s="59">
        <v>2.5</v>
      </c>
    </row>
    <row r="18" spans="1:2" ht="15" customHeight="1" thickBot="1" x14ac:dyDescent="0.25">
      <c r="A18" s="65"/>
      <c r="B18" s="66"/>
    </row>
    <row r="20" spans="1:2" x14ac:dyDescent="0.2">
      <c r="A20" s="2" t="s">
        <v>38</v>
      </c>
    </row>
  </sheetData>
  <sheetProtection algorithmName="SHA-512" hashValue="mW/ag2pj8lHzLkcb1zBphhknOp1vG366V+2VF9BrMXlqHnA5J5sntGRQGHMhociIb/Gsvk4ZnSc4wlYvuwG4WA==" saltValue="BFld1/pELkTjybWf1sxYNw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5"/>
  <sheetViews>
    <sheetView zoomScaleNormal="100" zoomScaleSheetLayoutView="85" workbookViewId="0">
      <selection activeCell="F11" sqref="F11"/>
    </sheetView>
  </sheetViews>
  <sheetFormatPr defaultRowHeight="12.75" x14ac:dyDescent="0.2"/>
  <cols>
    <col min="1" max="1" width="9.7109375" style="12" bestFit="1" customWidth="1"/>
    <col min="2" max="2" width="61.5703125" style="6" customWidth="1"/>
    <col min="3" max="3" width="9.85546875" style="7" bestFit="1" customWidth="1"/>
    <col min="4" max="4" width="9.42578125" style="61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75" t="s">
        <v>0</v>
      </c>
      <c r="B1" s="76"/>
      <c r="C1" s="76"/>
      <c r="D1" s="76"/>
      <c r="E1" s="76"/>
      <c r="F1" s="76"/>
      <c r="G1" s="76"/>
      <c r="H1" s="76"/>
      <c r="I1" s="77"/>
    </row>
    <row r="2" spans="1:9" s="6" customFormat="1" x14ac:dyDescent="0.2">
      <c r="A2" s="3"/>
      <c r="B2" s="4"/>
      <c r="C2" s="5"/>
      <c r="D2" s="60"/>
      <c r="E2" s="4"/>
      <c r="F2" s="16">
        <v>5</v>
      </c>
      <c r="G2" s="83" t="s">
        <v>5</v>
      </c>
      <c r="H2" s="83"/>
      <c r="I2" s="83"/>
    </row>
    <row r="3" spans="1:9" x14ac:dyDescent="0.2">
      <c r="A3" s="50" t="str">
        <f>IF(rekenmodel!A3="","",rekenmodel!A3)</f>
        <v>Naam</v>
      </c>
      <c r="B3" s="14" t="str">
        <f>IF(rekenmodel!B3="","",rekenmodel!B3)</f>
        <v>BWRM AZC-Barneveld</v>
      </c>
      <c r="E3" s="7"/>
      <c r="F3" s="16">
        <v>3</v>
      </c>
      <c r="G3" s="80" t="s">
        <v>59</v>
      </c>
      <c r="H3" s="81"/>
      <c r="I3" s="82"/>
    </row>
    <row r="4" spans="1:9" ht="12.75" customHeight="1" x14ac:dyDescent="0.2">
      <c r="A4" s="51" t="str">
        <f>IF(rekenmodel!A4="","",rekenmodel!A4)</f>
        <v>Bestek</v>
      </c>
      <c r="B4" s="15" t="str">
        <f>IF(rekenmodel!B4="","",rekenmodel!B4)</f>
        <v>CIV-6240-B01</v>
      </c>
      <c r="E4" s="7"/>
      <c r="F4" s="73">
        <v>1</v>
      </c>
      <c r="G4" s="74" t="s">
        <v>60</v>
      </c>
      <c r="H4" s="74"/>
      <c r="I4" s="74"/>
    </row>
    <row r="5" spans="1:9" x14ac:dyDescent="0.2">
      <c r="A5" s="51" t="str">
        <f>IF(rekenmodel!A5="","",rekenmodel!A5)</f>
        <v>Dossier</v>
      </c>
      <c r="B5" s="15" t="str">
        <f>IF(rekenmodel!B5="","",rekenmodel!B5)</f>
        <v xml:space="preserve"> -</v>
      </c>
      <c r="E5" s="7"/>
      <c r="F5" s="73"/>
      <c r="G5" s="74"/>
      <c r="H5" s="74"/>
      <c r="I5" s="74"/>
    </row>
    <row r="6" spans="1:9" ht="12.75" customHeight="1" x14ac:dyDescent="0.2">
      <c r="A6" s="52" t="str">
        <f>IF(rekenmodel!A6="","",rekenmodel!A6)</f>
        <v>Datum</v>
      </c>
      <c r="B6" s="58">
        <f>IF(rekenmodel!B6="","",rekenmodel!B6)</f>
        <v>45902</v>
      </c>
      <c r="E6" s="7"/>
      <c r="F6" s="73">
        <v>0</v>
      </c>
      <c r="G6" s="74" t="s">
        <v>61</v>
      </c>
      <c r="H6" s="74"/>
      <c r="I6" s="74"/>
    </row>
    <row r="7" spans="1:9" ht="13.5" thickBot="1" x14ac:dyDescent="0.25">
      <c r="A7" s="8"/>
      <c r="B7" s="9"/>
      <c r="C7" s="42"/>
      <c r="D7" s="62"/>
      <c r="E7" s="42"/>
      <c r="F7" s="73"/>
      <c r="G7" s="74"/>
      <c r="H7" s="74"/>
      <c r="I7" s="74"/>
    </row>
    <row r="8" spans="1:9" ht="38.25" customHeight="1" x14ac:dyDescent="0.2">
      <c r="A8" s="39"/>
      <c r="B8" s="90" t="s">
        <v>11</v>
      </c>
      <c r="C8" s="91" t="s">
        <v>19</v>
      </c>
      <c r="D8" s="92" t="s">
        <v>62</v>
      </c>
      <c r="E8" s="93" t="s">
        <v>6</v>
      </c>
      <c r="F8" s="78" t="s">
        <v>20</v>
      </c>
      <c r="G8" s="40" t="s">
        <v>7</v>
      </c>
      <c r="H8" s="40" t="s">
        <v>21</v>
      </c>
      <c r="I8" s="17" t="s">
        <v>15</v>
      </c>
    </row>
    <row r="9" spans="1:9" x14ac:dyDescent="0.2">
      <c r="A9" s="10"/>
      <c r="B9" s="94"/>
      <c r="C9" s="95">
        <f>C10+C14+C21+C35+C42</f>
        <v>1</v>
      </c>
      <c r="D9" s="96">
        <f>D10+D14+D21+D35+D42</f>
        <v>1</v>
      </c>
      <c r="E9" s="97"/>
      <c r="F9" s="79"/>
      <c r="G9" s="11" t="s">
        <v>2</v>
      </c>
      <c r="H9" s="13">
        <f>H10+H14+H21+H35+H42</f>
        <v>1</v>
      </c>
      <c r="I9" s="41">
        <f>I10+I14+I21+I35+I42</f>
        <v>37500</v>
      </c>
    </row>
    <row r="10" spans="1:9" s="29" customFormat="1" ht="15" customHeight="1" x14ac:dyDescent="0.25">
      <c r="A10" s="53">
        <v>1</v>
      </c>
      <c r="B10" s="98" t="s">
        <v>67</v>
      </c>
      <c r="C10" s="99">
        <v>0.05</v>
      </c>
      <c r="D10" s="100">
        <f>SUM(D11:D12)</f>
        <v>0.05</v>
      </c>
      <c r="E10" s="101">
        <f>SUM(E11:E12)</f>
        <v>10</v>
      </c>
      <c r="F10" s="25"/>
      <c r="G10" s="26">
        <f>SUM(G11:G12)</f>
        <v>10</v>
      </c>
      <c r="H10" s="27">
        <f>G10/E10*C10</f>
        <v>0.05</v>
      </c>
      <c r="I10" s="28">
        <f>C10*rekenmodel!B10</f>
        <v>1875</v>
      </c>
    </row>
    <row r="11" spans="1:9" s="29" customFormat="1" ht="25.5" x14ac:dyDescent="0.25">
      <c r="A11" s="54" t="s">
        <v>22</v>
      </c>
      <c r="B11" s="102" t="s">
        <v>69</v>
      </c>
      <c r="C11" s="103">
        <v>1</v>
      </c>
      <c r="D11" s="63">
        <f>$C$10/(SUM($C$11:$C$12))*C11</f>
        <v>2.5000000000000001E-2</v>
      </c>
      <c r="E11" s="104">
        <f>C11*$F$2</f>
        <v>5</v>
      </c>
      <c r="F11" s="30">
        <v>5</v>
      </c>
      <c r="G11" s="49">
        <f>C11*F11</f>
        <v>5</v>
      </c>
      <c r="H11" s="32"/>
      <c r="I11" s="31">
        <f>$I$10/$E$10*E11</f>
        <v>937.5</v>
      </c>
    </row>
    <row r="12" spans="1:9" s="29" customFormat="1" x14ac:dyDescent="0.25">
      <c r="A12" s="55" t="s">
        <v>23</v>
      </c>
      <c r="B12" s="105" t="s">
        <v>70</v>
      </c>
      <c r="C12" s="103">
        <v>1</v>
      </c>
      <c r="D12" s="63">
        <f>$C$10/(SUM($C$11:$C$12))*C12</f>
        <v>2.5000000000000001E-2</v>
      </c>
      <c r="E12" s="104">
        <f t="shared" ref="E12" si="0">C12*$F$2</f>
        <v>5</v>
      </c>
      <c r="F12" s="30">
        <v>5</v>
      </c>
      <c r="G12" s="49">
        <f>C12*F12</f>
        <v>5</v>
      </c>
      <c r="H12" s="32"/>
      <c r="I12" s="31">
        <f>$I$10/$E$10*E12</f>
        <v>937.5</v>
      </c>
    </row>
    <row r="13" spans="1:9" s="29" customFormat="1" ht="15" customHeight="1" x14ac:dyDescent="0.25">
      <c r="A13" s="47"/>
      <c r="B13" s="106"/>
      <c r="C13" s="107"/>
      <c r="D13" s="108"/>
      <c r="E13" s="107"/>
      <c r="F13" s="49"/>
      <c r="G13" s="49"/>
      <c r="H13" s="32"/>
      <c r="I13" s="33"/>
    </row>
    <row r="14" spans="1:9" s="34" customFormat="1" x14ac:dyDescent="0.25">
      <c r="A14" s="53" t="s">
        <v>33</v>
      </c>
      <c r="B14" s="98" t="s">
        <v>66</v>
      </c>
      <c r="C14" s="109">
        <v>0.1</v>
      </c>
      <c r="D14" s="100">
        <f>SUM(D15:D19)</f>
        <v>0.1</v>
      </c>
      <c r="E14" s="101">
        <f>SUM(E15:E19)</f>
        <v>100</v>
      </c>
      <c r="F14" s="25"/>
      <c r="G14" s="26">
        <f>SUM(G15:G19)</f>
        <v>100</v>
      </c>
      <c r="H14" s="27">
        <f>G14/E14*C14</f>
        <v>0.1</v>
      </c>
      <c r="I14" s="28">
        <f>C14*rekenmodel!B10</f>
        <v>3750</v>
      </c>
    </row>
    <row r="15" spans="1:9" s="34" customFormat="1" ht="38.25" x14ac:dyDescent="0.25">
      <c r="A15" s="54" t="s">
        <v>24</v>
      </c>
      <c r="B15" s="110" t="s">
        <v>71</v>
      </c>
      <c r="C15" s="103">
        <v>5</v>
      </c>
      <c r="D15" s="63">
        <f>$C$14/(SUM($C$15:$C$19))*C15</f>
        <v>2.5000000000000001E-2</v>
      </c>
      <c r="E15" s="111">
        <f>C15*$F$2</f>
        <v>25</v>
      </c>
      <c r="F15" s="30">
        <v>5</v>
      </c>
      <c r="G15" s="49">
        <f>F15*C15</f>
        <v>25</v>
      </c>
      <c r="H15" s="35"/>
      <c r="I15" s="31">
        <f>$I$14/$E$14*E15</f>
        <v>937.5</v>
      </c>
    </row>
    <row r="16" spans="1:9" s="34" customFormat="1" ht="25.5" x14ac:dyDescent="0.25">
      <c r="A16" s="57" t="s">
        <v>39</v>
      </c>
      <c r="B16" s="112" t="s">
        <v>72</v>
      </c>
      <c r="C16" s="103">
        <v>5</v>
      </c>
      <c r="D16" s="63">
        <f>$C$14/(SUM($C$15:$C$19))*C16</f>
        <v>2.5000000000000001E-2</v>
      </c>
      <c r="E16" s="104">
        <f t="shared" ref="E16:E19" si="1">C16*$F$2</f>
        <v>25</v>
      </c>
      <c r="F16" s="30">
        <v>5</v>
      </c>
      <c r="G16" s="49">
        <f>F16*C16</f>
        <v>25</v>
      </c>
      <c r="H16" s="35"/>
      <c r="I16" s="31">
        <f>$I$14/$E$14*E16</f>
        <v>937.5</v>
      </c>
    </row>
    <row r="17" spans="1:11" s="34" customFormat="1" ht="38.25" x14ac:dyDescent="0.25">
      <c r="A17" s="57" t="s">
        <v>45</v>
      </c>
      <c r="B17" s="112" t="s">
        <v>73</v>
      </c>
      <c r="C17" s="103">
        <v>5</v>
      </c>
      <c r="D17" s="63">
        <f>$C$14/(SUM($C$15:$C$19))*C17</f>
        <v>2.5000000000000001E-2</v>
      </c>
      <c r="E17" s="104">
        <f t="shared" si="1"/>
        <v>25</v>
      </c>
      <c r="F17" s="30">
        <v>5</v>
      </c>
      <c r="G17" s="49">
        <f t="shared" ref="G17:G19" si="2">F17*C17</f>
        <v>25</v>
      </c>
      <c r="H17" s="35"/>
      <c r="I17" s="31">
        <f t="shared" ref="I17:I19" si="3">$I$14/$E$14*E17</f>
        <v>937.5</v>
      </c>
    </row>
    <row r="18" spans="1:11" s="34" customFormat="1" ht="38.25" x14ac:dyDescent="0.25">
      <c r="A18" s="57" t="s">
        <v>46</v>
      </c>
      <c r="B18" s="112" t="s">
        <v>68</v>
      </c>
      <c r="C18" s="103">
        <v>3</v>
      </c>
      <c r="D18" s="63">
        <f>$C$14/(SUM($C$15:$C$19))*C18</f>
        <v>1.4999999999999999E-2</v>
      </c>
      <c r="E18" s="104">
        <f t="shared" si="1"/>
        <v>15</v>
      </c>
      <c r="F18" s="30">
        <v>5</v>
      </c>
      <c r="G18" s="49">
        <f t="shared" si="2"/>
        <v>15</v>
      </c>
      <c r="H18" s="35"/>
      <c r="I18" s="31">
        <f t="shared" si="3"/>
        <v>562.5</v>
      </c>
    </row>
    <row r="19" spans="1:11" s="34" customFormat="1" x14ac:dyDescent="0.25">
      <c r="A19" s="57" t="s">
        <v>47</v>
      </c>
      <c r="B19" s="112" t="s">
        <v>74</v>
      </c>
      <c r="C19" s="103">
        <v>2</v>
      </c>
      <c r="D19" s="63">
        <f>$C$14/(SUM($C$15:$C$19))*C19</f>
        <v>0.01</v>
      </c>
      <c r="E19" s="104">
        <f t="shared" si="1"/>
        <v>10</v>
      </c>
      <c r="F19" s="30">
        <v>5</v>
      </c>
      <c r="G19" s="49">
        <f t="shared" si="2"/>
        <v>10</v>
      </c>
      <c r="H19" s="35"/>
      <c r="I19" s="31">
        <f t="shared" si="3"/>
        <v>375</v>
      </c>
    </row>
    <row r="20" spans="1:11" s="34" customFormat="1" ht="15" customHeight="1" x14ac:dyDescent="0.25">
      <c r="A20" s="48"/>
      <c r="B20" s="113"/>
      <c r="C20" s="114"/>
      <c r="D20" s="115"/>
      <c r="E20" s="107"/>
      <c r="F20" s="49"/>
      <c r="G20" s="49"/>
      <c r="H20" s="35"/>
      <c r="I20" s="33"/>
    </row>
    <row r="21" spans="1:11" s="34" customFormat="1" ht="15" customHeight="1" x14ac:dyDescent="0.25">
      <c r="A21" s="53" t="s">
        <v>34</v>
      </c>
      <c r="B21" s="98" t="s">
        <v>65</v>
      </c>
      <c r="C21" s="109">
        <v>0.55000000000000004</v>
      </c>
      <c r="D21" s="100">
        <f>SUM(D22:D33)</f>
        <v>0.55000000000000004</v>
      </c>
      <c r="E21" s="101">
        <f>SUM(E22:E33)</f>
        <v>200</v>
      </c>
      <c r="F21" s="25"/>
      <c r="G21" s="26">
        <f>SUM(G22:G33)</f>
        <v>200</v>
      </c>
      <c r="H21" s="27">
        <f>G21/E21*C21</f>
        <v>0.55000000000000004</v>
      </c>
      <c r="I21" s="28">
        <f>C21*rekenmodel!B10</f>
        <v>20625</v>
      </c>
    </row>
    <row r="22" spans="1:11" s="34" customFormat="1" ht="38.25" x14ac:dyDescent="0.25">
      <c r="A22" s="56" t="s">
        <v>25</v>
      </c>
      <c r="B22" s="116" t="s">
        <v>78</v>
      </c>
      <c r="C22" s="103">
        <v>3</v>
      </c>
      <c r="D22" s="63">
        <f>$C$21/(SUM($C$22:$C$33))*C22</f>
        <v>4.1250000000000009E-2</v>
      </c>
      <c r="E22" s="117">
        <f>C22*$F$2</f>
        <v>15</v>
      </c>
      <c r="F22" s="30">
        <v>5</v>
      </c>
      <c r="G22" s="49">
        <f>F22*C22</f>
        <v>15</v>
      </c>
      <c r="H22" s="38"/>
      <c r="I22" s="31">
        <f>$I$21/$E$21*E22</f>
        <v>1546.875</v>
      </c>
      <c r="J22" s="36"/>
      <c r="K22" s="36"/>
    </row>
    <row r="23" spans="1:11" s="34" customFormat="1" x14ac:dyDescent="0.25">
      <c r="A23" s="57" t="s">
        <v>26</v>
      </c>
      <c r="B23" s="112" t="s">
        <v>79</v>
      </c>
      <c r="C23" s="103">
        <v>2</v>
      </c>
      <c r="D23" s="63">
        <f>$C$21/(SUM($C$22:$C$33))*C23</f>
        <v>2.7500000000000004E-2</v>
      </c>
      <c r="E23" s="107">
        <f t="shared" ref="E23:E33" si="4">C23*$F$2</f>
        <v>10</v>
      </c>
      <c r="F23" s="30">
        <v>5</v>
      </c>
      <c r="G23" s="49">
        <f t="shared" ref="G23:G30" si="5">F23*C23</f>
        <v>10</v>
      </c>
      <c r="H23" s="38"/>
      <c r="I23" s="31">
        <f t="shared" ref="I23:I30" si="6">$I$21/$E$21*E23</f>
        <v>1031.25</v>
      </c>
      <c r="J23" s="36"/>
      <c r="K23" s="36"/>
    </row>
    <row r="24" spans="1:11" s="34" customFormat="1" ht="25.5" x14ac:dyDescent="0.25">
      <c r="A24" s="57" t="s">
        <v>27</v>
      </c>
      <c r="B24" s="112" t="s">
        <v>80</v>
      </c>
      <c r="C24" s="103">
        <v>3</v>
      </c>
      <c r="D24" s="63">
        <f>$C$21/(SUM($C$22:$C$33))*C24</f>
        <v>4.1250000000000009E-2</v>
      </c>
      <c r="E24" s="107">
        <f t="shared" si="4"/>
        <v>15</v>
      </c>
      <c r="F24" s="30">
        <v>5</v>
      </c>
      <c r="G24" s="49">
        <f t="shared" si="5"/>
        <v>15</v>
      </c>
      <c r="H24" s="38"/>
      <c r="I24" s="31">
        <f t="shared" si="6"/>
        <v>1546.875</v>
      </c>
      <c r="J24" s="36"/>
      <c r="K24" s="36"/>
    </row>
    <row r="25" spans="1:11" s="34" customFormat="1" x14ac:dyDescent="0.25">
      <c r="A25" s="57" t="s">
        <v>28</v>
      </c>
      <c r="B25" s="112" t="s">
        <v>81</v>
      </c>
      <c r="C25" s="103">
        <v>3</v>
      </c>
      <c r="D25" s="63">
        <f>$C$21/(SUM($C$22:$C$33))*C25</f>
        <v>4.1250000000000009E-2</v>
      </c>
      <c r="E25" s="107">
        <f t="shared" si="4"/>
        <v>15</v>
      </c>
      <c r="F25" s="30">
        <v>5</v>
      </c>
      <c r="G25" s="49">
        <f t="shared" si="5"/>
        <v>15</v>
      </c>
      <c r="H25" s="38"/>
      <c r="I25" s="31">
        <f t="shared" si="6"/>
        <v>1546.875</v>
      </c>
      <c r="J25" s="36"/>
      <c r="K25" s="36"/>
    </row>
    <row r="26" spans="1:11" s="34" customFormat="1" x14ac:dyDescent="0.25">
      <c r="A26" s="57" t="s">
        <v>40</v>
      </c>
      <c r="B26" s="112" t="s">
        <v>82</v>
      </c>
      <c r="C26" s="103">
        <v>2</v>
      </c>
      <c r="D26" s="63">
        <f>$C$21/(SUM($C$22:$C$33))*C26</f>
        <v>2.7500000000000004E-2</v>
      </c>
      <c r="E26" s="107">
        <f t="shared" si="4"/>
        <v>10</v>
      </c>
      <c r="F26" s="30">
        <v>5</v>
      </c>
      <c r="G26" s="49">
        <f t="shared" si="5"/>
        <v>10</v>
      </c>
      <c r="H26" s="38"/>
      <c r="I26" s="31">
        <f t="shared" si="6"/>
        <v>1031.25</v>
      </c>
      <c r="J26" s="36"/>
      <c r="K26" s="36"/>
    </row>
    <row r="27" spans="1:11" s="34" customFormat="1" ht="25.5" x14ac:dyDescent="0.25">
      <c r="A27" s="57" t="s">
        <v>41</v>
      </c>
      <c r="B27" s="112" t="s">
        <v>83</v>
      </c>
      <c r="C27" s="103">
        <v>2</v>
      </c>
      <c r="D27" s="63">
        <f>$C$21/(SUM($C$22:$C$33))*C27</f>
        <v>2.7500000000000004E-2</v>
      </c>
      <c r="E27" s="107">
        <f t="shared" si="4"/>
        <v>10</v>
      </c>
      <c r="F27" s="30">
        <v>5</v>
      </c>
      <c r="G27" s="49">
        <f t="shared" si="5"/>
        <v>10</v>
      </c>
      <c r="H27" s="38"/>
      <c r="I27" s="31">
        <f t="shared" si="6"/>
        <v>1031.25</v>
      </c>
      <c r="J27" s="36"/>
      <c r="K27" s="36"/>
    </row>
    <row r="28" spans="1:11" s="34" customFormat="1" ht="25.5" x14ac:dyDescent="0.25">
      <c r="A28" s="57" t="s">
        <v>42</v>
      </c>
      <c r="B28" s="112" t="s">
        <v>84</v>
      </c>
      <c r="C28" s="103">
        <v>5</v>
      </c>
      <c r="D28" s="63">
        <f>$C$21/(SUM($C$22:$C$33))*C28</f>
        <v>6.8750000000000006E-2</v>
      </c>
      <c r="E28" s="107">
        <f t="shared" si="4"/>
        <v>25</v>
      </c>
      <c r="F28" s="30">
        <v>5</v>
      </c>
      <c r="G28" s="49">
        <f t="shared" si="5"/>
        <v>25</v>
      </c>
      <c r="H28" s="38"/>
      <c r="I28" s="31">
        <f t="shared" si="6"/>
        <v>2578.125</v>
      </c>
      <c r="J28" s="36"/>
      <c r="K28" s="36"/>
    </row>
    <row r="29" spans="1:11" s="34" customFormat="1" ht="25.5" x14ac:dyDescent="0.25">
      <c r="A29" s="57" t="s">
        <v>50</v>
      </c>
      <c r="B29" s="112" t="s">
        <v>85</v>
      </c>
      <c r="C29" s="103">
        <v>2</v>
      </c>
      <c r="D29" s="63">
        <f>$C$21/(SUM($C$22:$C$33))*C29</f>
        <v>2.7500000000000004E-2</v>
      </c>
      <c r="E29" s="107">
        <f t="shared" si="4"/>
        <v>10</v>
      </c>
      <c r="F29" s="30">
        <v>5</v>
      </c>
      <c r="G29" s="49">
        <f t="shared" si="5"/>
        <v>10</v>
      </c>
      <c r="H29" s="38"/>
      <c r="I29" s="31">
        <f t="shared" si="6"/>
        <v>1031.25</v>
      </c>
      <c r="J29" s="36"/>
      <c r="K29" s="36"/>
    </row>
    <row r="30" spans="1:11" s="34" customFormat="1" ht="25.5" x14ac:dyDescent="0.25">
      <c r="A30" s="57" t="s">
        <v>51</v>
      </c>
      <c r="B30" s="112" t="s">
        <v>86</v>
      </c>
      <c r="C30" s="103">
        <v>3</v>
      </c>
      <c r="D30" s="63">
        <f>$C$21/(SUM($C$22:$C$33))*C30</f>
        <v>4.1250000000000009E-2</v>
      </c>
      <c r="E30" s="107">
        <f t="shared" si="4"/>
        <v>15</v>
      </c>
      <c r="F30" s="30">
        <v>5</v>
      </c>
      <c r="G30" s="49">
        <f t="shared" si="5"/>
        <v>15</v>
      </c>
      <c r="H30" s="38"/>
      <c r="I30" s="31">
        <f t="shared" si="6"/>
        <v>1546.875</v>
      </c>
      <c r="J30" s="36"/>
      <c r="K30" s="36"/>
    </row>
    <row r="31" spans="1:11" s="34" customFormat="1" x14ac:dyDescent="0.25">
      <c r="A31" s="57" t="s">
        <v>52</v>
      </c>
      <c r="B31" s="112" t="s">
        <v>87</v>
      </c>
      <c r="C31" s="103">
        <v>5</v>
      </c>
      <c r="D31" s="63">
        <f>$C$21/(SUM($C$22:$C$33))*C31</f>
        <v>6.8750000000000006E-2</v>
      </c>
      <c r="E31" s="107">
        <f t="shared" si="4"/>
        <v>25</v>
      </c>
      <c r="F31" s="30">
        <v>5</v>
      </c>
      <c r="G31" s="49">
        <f t="shared" ref="G31:G33" si="7">F31*C31</f>
        <v>25</v>
      </c>
      <c r="H31" s="38"/>
      <c r="I31" s="31">
        <f t="shared" ref="I31:I33" si="8">$I$21/$E$21*E31</f>
        <v>2578.125</v>
      </c>
      <c r="J31" s="36"/>
      <c r="K31" s="36"/>
    </row>
    <row r="32" spans="1:11" s="34" customFormat="1" x14ac:dyDescent="0.25">
      <c r="A32" s="57" t="s">
        <v>53</v>
      </c>
      <c r="B32" s="112" t="s">
        <v>88</v>
      </c>
      <c r="C32" s="103">
        <v>5</v>
      </c>
      <c r="D32" s="63">
        <f>$C$21/(SUM($C$22:$C$33))*C32</f>
        <v>6.8750000000000006E-2</v>
      </c>
      <c r="E32" s="107">
        <f t="shared" si="4"/>
        <v>25</v>
      </c>
      <c r="F32" s="30">
        <v>5</v>
      </c>
      <c r="G32" s="49">
        <f t="shared" si="7"/>
        <v>25</v>
      </c>
      <c r="H32" s="38"/>
      <c r="I32" s="31">
        <f t="shared" si="8"/>
        <v>2578.125</v>
      </c>
      <c r="J32" s="36"/>
      <c r="K32" s="36"/>
    </row>
    <row r="33" spans="1:11" s="34" customFormat="1" x14ac:dyDescent="0.25">
      <c r="A33" s="57" t="s">
        <v>54</v>
      </c>
      <c r="B33" s="112" t="s">
        <v>89</v>
      </c>
      <c r="C33" s="103">
        <v>5</v>
      </c>
      <c r="D33" s="63">
        <f>$C$21/(SUM($C$22:$C$33))*C33</f>
        <v>6.8750000000000006E-2</v>
      </c>
      <c r="E33" s="107">
        <f t="shared" si="4"/>
        <v>25</v>
      </c>
      <c r="F33" s="30">
        <v>5</v>
      </c>
      <c r="G33" s="49">
        <f t="shared" si="7"/>
        <v>25</v>
      </c>
      <c r="H33" s="38"/>
      <c r="I33" s="31">
        <f t="shared" si="8"/>
        <v>2578.125</v>
      </c>
      <c r="J33" s="36"/>
      <c r="K33" s="36"/>
    </row>
    <row r="34" spans="1:11" s="34" customFormat="1" ht="15" customHeight="1" x14ac:dyDescent="0.25">
      <c r="A34" s="37"/>
      <c r="B34" s="118"/>
      <c r="C34" s="114"/>
      <c r="D34" s="115"/>
      <c r="E34" s="107"/>
      <c r="F34" s="49"/>
      <c r="G34" s="49"/>
      <c r="H34" s="38"/>
      <c r="I34" s="33"/>
    </row>
    <row r="35" spans="1:11" s="34" customFormat="1" ht="15" customHeight="1" x14ac:dyDescent="0.25">
      <c r="A35" s="53" t="s">
        <v>35</v>
      </c>
      <c r="B35" s="98" t="s">
        <v>64</v>
      </c>
      <c r="C35" s="109">
        <v>0.15</v>
      </c>
      <c r="D35" s="100">
        <f>SUM(D36:D40)</f>
        <v>0.15</v>
      </c>
      <c r="E35" s="101">
        <f>SUM(E36:E40)</f>
        <v>100</v>
      </c>
      <c r="F35" s="25"/>
      <c r="G35" s="26">
        <f>SUM(G36:G40)</f>
        <v>100</v>
      </c>
      <c r="H35" s="27">
        <f>G35/E35*C35</f>
        <v>0.15</v>
      </c>
      <c r="I35" s="28">
        <f>C35*rekenmodel!B10</f>
        <v>5625</v>
      </c>
    </row>
    <row r="36" spans="1:11" s="34" customFormat="1" ht="25.5" x14ac:dyDescent="0.25">
      <c r="A36" s="57" t="s">
        <v>29</v>
      </c>
      <c r="B36" s="112" t="s">
        <v>90</v>
      </c>
      <c r="C36" s="103">
        <v>4</v>
      </c>
      <c r="D36" s="63">
        <f>$C$35/(SUM($C$36:$C$40))*C36</f>
        <v>0.03</v>
      </c>
      <c r="E36" s="107">
        <f>C36*$F$2</f>
        <v>20</v>
      </c>
      <c r="F36" s="30">
        <v>5</v>
      </c>
      <c r="G36" s="49">
        <f>F36*C36</f>
        <v>20</v>
      </c>
      <c r="H36" s="38"/>
      <c r="I36" s="31">
        <f>$I$35/$E$35*E36</f>
        <v>1125</v>
      </c>
      <c r="J36" s="36"/>
      <c r="K36" s="36"/>
    </row>
    <row r="37" spans="1:11" s="34" customFormat="1" ht="25.5" x14ac:dyDescent="0.25">
      <c r="A37" s="57" t="s">
        <v>30</v>
      </c>
      <c r="B37" s="112" t="s">
        <v>91</v>
      </c>
      <c r="C37" s="103">
        <v>4</v>
      </c>
      <c r="D37" s="63">
        <f>$C$35/(SUM($C$36:$C$40))*C37</f>
        <v>0.03</v>
      </c>
      <c r="E37" s="107">
        <f t="shared" ref="E37:E40" si="9">C37*$F$2</f>
        <v>20</v>
      </c>
      <c r="F37" s="30">
        <v>5</v>
      </c>
      <c r="G37" s="49">
        <f>F37*C37</f>
        <v>20</v>
      </c>
      <c r="H37" s="38"/>
      <c r="I37" s="31">
        <f>$I$35/$E$35*E37</f>
        <v>1125</v>
      </c>
      <c r="J37" s="36"/>
      <c r="K37" s="36"/>
    </row>
    <row r="38" spans="1:11" s="34" customFormat="1" ht="38.25" x14ac:dyDescent="0.25">
      <c r="A38" s="57" t="s">
        <v>31</v>
      </c>
      <c r="B38" s="112" t="s">
        <v>92</v>
      </c>
      <c r="C38" s="103">
        <v>4</v>
      </c>
      <c r="D38" s="63">
        <f>$C$35/(SUM($C$36:$C$40))*C38</f>
        <v>0.03</v>
      </c>
      <c r="E38" s="107">
        <f t="shared" si="9"/>
        <v>20</v>
      </c>
      <c r="F38" s="30">
        <v>5</v>
      </c>
      <c r="G38" s="49">
        <f t="shared" ref="G38:G40" si="10">F38*C38</f>
        <v>20</v>
      </c>
      <c r="H38" s="38"/>
      <c r="I38" s="31">
        <f t="shared" ref="I38:I40" si="11">$I$35/$E$35*E38</f>
        <v>1125</v>
      </c>
      <c r="J38" s="36"/>
      <c r="K38" s="36"/>
    </row>
    <row r="39" spans="1:11" s="34" customFormat="1" x14ac:dyDescent="0.25">
      <c r="A39" s="57" t="s">
        <v>43</v>
      </c>
      <c r="B39" s="112" t="s">
        <v>93</v>
      </c>
      <c r="C39" s="103">
        <v>3</v>
      </c>
      <c r="D39" s="63">
        <f>$C$35/(SUM($C$36:$C$40))*C39</f>
        <v>2.2499999999999999E-2</v>
      </c>
      <c r="E39" s="107">
        <f t="shared" si="9"/>
        <v>15</v>
      </c>
      <c r="F39" s="30">
        <v>5</v>
      </c>
      <c r="G39" s="49">
        <f t="shared" si="10"/>
        <v>15</v>
      </c>
      <c r="H39" s="38"/>
      <c r="I39" s="31">
        <f t="shared" si="11"/>
        <v>843.75</v>
      </c>
      <c r="J39" s="36"/>
      <c r="K39" s="36"/>
    </row>
    <row r="40" spans="1:11" s="34" customFormat="1" ht="25.5" x14ac:dyDescent="0.25">
      <c r="A40" s="57" t="s">
        <v>44</v>
      </c>
      <c r="B40" s="112" t="s">
        <v>94</v>
      </c>
      <c r="C40" s="103">
        <v>5</v>
      </c>
      <c r="D40" s="63">
        <f>$C$35/(SUM($C$36:$C$40))*C40</f>
        <v>3.7499999999999999E-2</v>
      </c>
      <c r="E40" s="107">
        <f t="shared" si="9"/>
        <v>25</v>
      </c>
      <c r="F40" s="30">
        <v>5</v>
      </c>
      <c r="G40" s="49">
        <f t="shared" si="10"/>
        <v>25</v>
      </c>
      <c r="H40" s="38"/>
      <c r="I40" s="31">
        <f t="shared" si="11"/>
        <v>1406.25</v>
      </c>
      <c r="J40" s="36"/>
      <c r="K40" s="36"/>
    </row>
    <row r="41" spans="1:11" s="34" customFormat="1" ht="15" customHeight="1" x14ac:dyDescent="0.25">
      <c r="A41" s="37"/>
      <c r="B41" s="118"/>
      <c r="C41" s="114"/>
      <c r="D41" s="115"/>
      <c r="E41" s="107"/>
      <c r="F41" s="49"/>
      <c r="G41" s="49"/>
      <c r="H41" s="38"/>
      <c r="I41" s="33"/>
    </row>
    <row r="42" spans="1:11" s="34" customFormat="1" ht="15" customHeight="1" x14ac:dyDescent="0.25">
      <c r="A42" s="64" t="s">
        <v>36</v>
      </c>
      <c r="B42" s="98" t="s">
        <v>63</v>
      </c>
      <c r="C42" s="109">
        <v>0.15</v>
      </c>
      <c r="D42" s="100">
        <f>SUM(D43:D47)</f>
        <v>0.15</v>
      </c>
      <c r="E42" s="101">
        <f>SUM(E43:E47)</f>
        <v>100</v>
      </c>
      <c r="F42" s="25"/>
      <c r="G42" s="26">
        <f>SUM(G43:G47)</f>
        <v>100</v>
      </c>
      <c r="H42" s="27">
        <f>G42/E42*C42</f>
        <v>0.15</v>
      </c>
      <c r="I42" s="28">
        <f>C42*rekenmodel!B10</f>
        <v>5625</v>
      </c>
    </row>
    <row r="43" spans="1:11" s="34" customFormat="1" x14ac:dyDescent="0.25">
      <c r="A43" s="57" t="s">
        <v>32</v>
      </c>
      <c r="B43" s="112" t="s">
        <v>95</v>
      </c>
      <c r="C43" s="103">
        <v>5</v>
      </c>
      <c r="D43" s="63">
        <f>$C$42/(SUM($C$43:$C$47))*C43</f>
        <v>3.7499999999999999E-2</v>
      </c>
      <c r="E43" s="107">
        <f>C43*$F$2</f>
        <v>25</v>
      </c>
      <c r="F43" s="30">
        <v>5</v>
      </c>
      <c r="G43" s="49">
        <f>F43*C43</f>
        <v>25</v>
      </c>
      <c r="H43" s="38"/>
      <c r="I43" s="31">
        <f>$I$42/$E$42*E43</f>
        <v>1406.25</v>
      </c>
      <c r="J43" s="36"/>
      <c r="K43" s="36"/>
    </row>
    <row r="44" spans="1:11" s="34" customFormat="1" x14ac:dyDescent="0.25">
      <c r="A44" s="57" t="s">
        <v>55</v>
      </c>
      <c r="B44" s="112" t="s">
        <v>99</v>
      </c>
      <c r="C44" s="103">
        <v>3</v>
      </c>
      <c r="D44" s="63">
        <f>$C$42/(SUM($C$43:$C$47))*C44</f>
        <v>2.2499999999999999E-2</v>
      </c>
      <c r="E44" s="107">
        <f>C44*$F$2</f>
        <v>15</v>
      </c>
      <c r="F44" s="30">
        <v>5</v>
      </c>
      <c r="G44" s="49">
        <f>F44*C44</f>
        <v>15</v>
      </c>
      <c r="H44" s="38"/>
      <c r="I44" s="31">
        <f>$I$42/$E$42*E44</f>
        <v>843.75</v>
      </c>
      <c r="J44" s="36"/>
      <c r="K44" s="36"/>
    </row>
    <row r="45" spans="1:11" s="34" customFormat="1" x14ac:dyDescent="0.25">
      <c r="A45" s="57" t="s">
        <v>56</v>
      </c>
      <c r="B45" s="112" t="s">
        <v>96</v>
      </c>
      <c r="C45" s="103">
        <v>4</v>
      </c>
      <c r="D45" s="63">
        <f>$C$42/(SUM($C$43:$C$47))*C45</f>
        <v>0.03</v>
      </c>
      <c r="E45" s="107">
        <f t="shared" ref="E45:E47" si="12">C45*$F$2</f>
        <v>20</v>
      </c>
      <c r="F45" s="30">
        <v>5</v>
      </c>
      <c r="G45" s="49">
        <f t="shared" ref="G45:G47" si="13">F45*C45</f>
        <v>20</v>
      </c>
      <c r="H45" s="38"/>
      <c r="I45" s="31">
        <f t="shared" ref="I45:I47" si="14">$I$42/$E$42*E45</f>
        <v>1125</v>
      </c>
      <c r="J45" s="36"/>
      <c r="K45" s="36"/>
    </row>
    <row r="46" spans="1:11" s="34" customFormat="1" ht="25.5" x14ac:dyDescent="0.25">
      <c r="A46" s="57" t="s">
        <v>57</v>
      </c>
      <c r="B46" s="112" t="s">
        <v>97</v>
      </c>
      <c r="C46" s="103">
        <v>4</v>
      </c>
      <c r="D46" s="63">
        <f>$C$42/(SUM($C$43:$C$47))*C46</f>
        <v>0.03</v>
      </c>
      <c r="E46" s="107">
        <f t="shared" si="12"/>
        <v>20</v>
      </c>
      <c r="F46" s="30">
        <v>5</v>
      </c>
      <c r="G46" s="49">
        <f t="shared" si="13"/>
        <v>20</v>
      </c>
      <c r="H46" s="38"/>
      <c r="I46" s="31">
        <f t="shared" si="14"/>
        <v>1125</v>
      </c>
      <c r="J46" s="36"/>
      <c r="K46" s="36"/>
    </row>
    <row r="47" spans="1:11" s="34" customFormat="1" x14ac:dyDescent="0.25">
      <c r="A47" s="57" t="s">
        <v>58</v>
      </c>
      <c r="B47" s="112" t="s">
        <v>98</v>
      </c>
      <c r="C47" s="103">
        <v>4</v>
      </c>
      <c r="D47" s="63">
        <f>$C$42/(SUM($C$43:$C$47))*C47</f>
        <v>0.03</v>
      </c>
      <c r="E47" s="107">
        <f t="shared" si="12"/>
        <v>20</v>
      </c>
      <c r="F47" s="30">
        <v>5</v>
      </c>
      <c r="G47" s="49">
        <f t="shared" si="13"/>
        <v>20</v>
      </c>
      <c r="H47" s="38"/>
      <c r="I47" s="31">
        <f t="shared" si="14"/>
        <v>1125</v>
      </c>
      <c r="J47" s="36"/>
      <c r="K47" s="36"/>
    </row>
    <row r="48" spans="1:11" ht="13.5" thickBot="1" x14ac:dyDescent="0.25">
      <c r="A48" s="44"/>
      <c r="B48" s="119"/>
      <c r="C48" s="120"/>
      <c r="D48" s="121"/>
      <c r="E48" s="122"/>
      <c r="F48" s="45"/>
      <c r="G48" s="46"/>
      <c r="H48" s="42"/>
      <c r="I48" s="43"/>
    </row>
    <row r="49" spans="2:5" x14ac:dyDescent="0.2">
      <c r="B49" s="123"/>
      <c r="C49" s="124"/>
      <c r="D49" s="125"/>
      <c r="E49" s="126"/>
    </row>
    <row r="50" spans="2:5" x14ac:dyDescent="0.2">
      <c r="B50" s="123"/>
      <c r="C50" s="124"/>
      <c r="D50" s="125"/>
      <c r="E50" s="126"/>
    </row>
    <row r="51" spans="2:5" x14ac:dyDescent="0.2">
      <c r="B51" s="123"/>
      <c r="C51" s="124"/>
      <c r="D51" s="125"/>
      <c r="E51" s="126"/>
    </row>
    <row r="52" spans="2:5" x14ac:dyDescent="0.2">
      <c r="B52" s="123"/>
      <c r="C52" s="124"/>
      <c r="D52" s="125"/>
      <c r="E52" s="126"/>
    </row>
    <row r="53" spans="2:5" x14ac:dyDescent="0.2">
      <c r="B53" s="123"/>
      <c r="C53" s="124"/>
      <c r="D53" s="125"/>
      <c r="E53" s="126"/>
    </row>
    <row r="54" spans="2:5" x14ac:dyDescent="0.2">
      <c r="B54" s="123"/>
      <c r="C54" s="124"/>
      <c r="D54" s="125"/>
      <c r="E54" s="126"/>
    </row>
    <row r="55" spans="2:5" x14ac:dyDescent="0.2">
      <c r="B55" s="123"/>
      <c r="C55" s="124"/>
      <c r="D55" s="125"/>
      <c r="E55" s="126"/>
    </row>
    <row r="56" spans="2:5" x14ac:dyDescent="0.2">
      <c r="B56" s="123"/>
      <c r="C56" s="124"/>
      <c r="D56" s="125"/>
      <c r="E56" s="126"/>
    </row>
    <row r="57" spans="2:5" x14ac:dyDescent="0.2">
      <c r="B57" s="123"/>
      <c r="C57" s="124"/>
      <c r="D57" s="125"/>
      <c r="E57" s="126"/>
    </row>
    <row r="58" spans="2:5" x14ac:dyDescent="0.2">
      <c r="B58" s="123"/>
      <c r="C58" s="124"/>
      <c r="D58" s="125"/>
      <c r="E58" s="126"/>
    </row>
    <row r="59" spans="2:5" x14ac:dyDescent="0.2">
      <c r="B59" s="123"/>
      <c r="C59" s="124"/>
      <c r="D59" s="125"/>
      <c r="E59" s="126"/>
    </row>
    <row r="60" spans="2:5" x14ac:dyDescent="0.2">
      <c r="B60" s="123"/>
      <c r="C60" s="124"/>
      <c r="D60" s="125"/>
      <c r="E60" s="126"/>
    </row>
    <row r="61" spans="2:5" x14ac:dyDescent="0.2">
      <c r="B61" s="123"/>
      <c r="C61" s="124"/>
      <c r="D61" s="125"/>
      <c r="E61" s="126"/>
    </row>
    <row r="62" spans="2:5" x14ac:dyDescent="0.2">
      <c r="B62" s="123"/>
      <c r="C62" s="124"/>
      <c r="D62" s="125"/>
      <c r="E62" s="126"/>
    </row>
    <row r="63" spans="2:5" x14ac:dyDescent="0.2">
      <c r="B63" s="123"/>
      <c r="C63" s="124"/>
      <c r="D63" s="125"/>
      <c r="E63" s="126"/>
    </row>
    <row r="64" spans="2:5" x14ac:dyDescent="0.2">
      <c r="B64" s="123"/>
      <c r="C64" s="124"/>
      <c r="D64" s="125"/>
      <c r="E64" s="126"/>
    </row>
    <row r="65" spans="2:5" x14ac:dyDescent="0.2">
      <c r="B65" s="123"/>
      <c r="C65" s="124"/>
      <c r="D65" s="125"/>
      <c r="E65" s="126"/>
    </row>
  </sheetData>
  <sheetProtection algorithmName="SHA-512" hashValue="jGS7MyyzQW2iC8YBdXVrUTpy9ImKRS+7gmfUGSuFKS+kNAijH0QjUBOsHtGTfqQchZhZuCnevMhvG6KqHLPKVQ==" saltValue="CF1+QYztAnA9irLNcYwBGA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36:F40 F22:F33 F11:F12 F43:F47" xr:uid="{00000000-0002-0000-0100-000000000000}">
      <formula1>$F$2:$F$7</formula1>
    </dataValidation>
    <dataValidation type="list" allowBlank="1" showInputMessage="1" showErrorMessage="1" sqref="C11:C12 C15:C19 C36:C40 C22:C33 C43:C47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8A9039-5DEA-4970-846F-B34E173E2B96}">
  <ds:schemaRefs>
    <ds:schemaRef ds:uri="http://schemas.microsoft.com/office/2006/metadata/properties"/>
    <ds:schemaRef ds:uri="ebeaf7aa-9b33-4abc-bc0f-b926eb6c1d69"/>
    <ds:schemaRef ds:uri="http://www.w3.org/XML/1998/namespace"/>
    <ds:schemaRef ds:uri="277ecb1c-f5e5-4756-8487-fc551feec2f0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5C618A7-D32F-45E9-94D2-7D98F114C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2025-09-02T15:09:42Z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