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J:\Inkoop\Projecten\03. GWW\Groenaanleg Spoorzone contract 4 I240200004\02 Specificatie\01 Aanvraag\03 Verzonden\"/>
    </mc:Choice>
  </mc:AlternateContent>
  <xr:revisionPtr revIDLastSave="0" documentId="13_ncr:1_{450B92F6-6D4F-4D4C-B2C9-A6ADC3B1ACDD}" xr6:coauthVersionLast="47" xr6:coauthVersionMax="47" xr10:uidLastSave="{00000000-0000-0000-0000-000000000000}"/>
  <bookViews>
    <workbookView xWindow="-28905" yWindow="-105" windowWidth="29010" windowHeight="17610" tabRatio="761" activeTab="1" xr2:uid="{00000000-000D-0000-FFFF-FFFF00000000}"/>
  </bookViews>
  <sheets>
    <sheet name="rekenmodel" sheetId="5" r:id="rId1"/>
    <sheet name="Projectbeoordelingsformulier" sheetId="6" r:id="rId2"/>
  </sheets>
  <definedNames>
    <definedName name="_xlnm.Print_Area" localSheetId="1">Projectbeoordelingsformulier!$A$1:$I$96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5" i="6" l="1"/>
  <c r="C9" i="6"/>
  <c r="D81" i="6"/>
  <c r="E81" i="6"/>
  <c r="G81" i="6"/>
  <c r="D82" i="6"/>
  <c r="E82" i="6"/>
  <c r="G82" i="6"/>
  <c r="D83" i="6"/>
  <c r="E83" i="6"/>
  <c r="G83" i="6"/>
  <c r="D84" i="6"/>
  <c r="E84" i="6"/>
  <c r="G84" i="6"/>
  <c r="D85" i="6"/>
  <c r="E85" i="6"/>
  <c r="G85" i="6"/>
  <c r="D86" i="6"/>
  <c r="E86" i="6"/>
  <c r="G86" i="6"/>
  <c r="D87" i="6"/>
  <c r="E87" i="6"/>
  <c r="G87" i="6"/>
  <c r="D88" i="6"/>
  <c r="E88" i="6"/>
  <c r="G88" i="6"/>
  <c r="D89" i="6"/>
  <c r="E89" i="6"/>
  <c r="G89" i="6"/>
  <c r="D90" i="6"/>
  <c r="E90" i="6"/>
  <c r="G90" i="6"/>
  <c r="D91" i="6"/>
  <c r="E91" i="6"/>
  <c r="G91" i="6"/>
  <c r="D92" i="6"/>
  <c r="E92" i="6"/>
  <c r="G92" i="6"/>
  <c r="D93" i="6"/>
  <c r="E93" i="6"/>
  <c r="G93" i="6"/>
  <c r="G13" i="6"/>
  <c r="D97" i="6"/>
  <c r="D98" i="6"/>
  <c r="D99" i="6"/>
  <c r="D100" i="6"/>
  <c r="D101" i="6"/>
  <c r="D102" i="6"/>
  <c r="D103" i="6"/>
  <c r="D104" i="6"/>
  <c r="D105" i="6"/>
  <c r="D106" i="6"/>
  <c r="D107" i="6"/>
  <c r="D108" i="6"/>
  <c r="D109" i="6"/>
  <c r="D110" i="6"/>
  <c r="D96" i="6"/>
  <c r="D80" i="6"/>
  <c r="D79" i="6"/>
  <c r="D63" i="6"/>
  <c r="D64" i="6"/>
  <c r="D65" i="6"/>
  <c r="D66" i="6"/>
  <c r="D67" i="6"/>
  <c r="D68" i="6"/>
  <c r="D69" i="6"/>
  <c r="D70" i="6"/>
  <c r="D71" i="6"/>
  <c r="D72" i="6"/>
  <c r="D73" i="6"/>
  <c r="D74" i="6"/>
  <c r="D75" i="6"/>
  <c r="D76" i="6"/>
  <c r="D62" i="6"/>
  <c r="D46" i="6"/>
  <c r="D47" i="6"/>
  <c r="D48" i="6"/>
  <c r="D49" i="6"/>
  <c r="D50" i="6"/>
  <c r="D51" i="6"/>
  <c r="D52" i="6"/>
  <c r="D53" i="6"/>
  <c r="D54" i="6"/>
  <c r="D55" i="6"/>
  <c r="D56" i="6"/>
  <c r="D57" i="6"/>
  <c r="D58" i="6"/>
  <c r="D59" i="6"/>
  <c r="D45" i="6"/>
  <c r="D29" i="6"/>
  <c r="D30" i="6"/>
  <c r="D31" i="6"/>
  <c r="D32" i="6"/>
  <c r="D33" i="6"/>
  <c r="D34" i="6"/>
  <c r="D35" i="6"/>
  <c r="D36" i="6"/>
  <c r="D37" i="6"/>
  <c r="D38" i="6"/>
  <c r="D39" i="6"/>
  <c r="D40" i="6"/>
  <c r="D41" i="6"/>
  <c r="D42" i="6"/>
  <c r="D28" i="6"/>
  <c r="D12" i="6"/>
  <c r="D13" i="6"/>
  <c r="D14" i="6"/>
  <c r="D15" i="6"/>
  <c r="D16" i="6"/>
  <c r="D17" i="6"/>
  <c r="D18" i="6"/>
  <c r="D19" i="6"/>
  <c r="D20" i="6"/>
  <c r="D21" i="6"/>
  <c r="D22" i="6"/>
  <c r="D23" i="6"/>
  <c r="D24" i="6"/>
  <c r="D25" i="6"/>
  <c r="D11" i="6"/>
  <c r="E110" i="6"/>
  <c r="E109" i="6"/>
  <c r="E108" i="6"/>
  <c r="E107" i="6"/>
  <c r="E106" i="6"/>
  <c r="E105" i="6"/>
  <c r="E104" i="6"/>
  <c r="E103" i="6"/>
  <c r="E102" i="6"/>
  <c r="E101" i="6"/>
  <c r="E100" i="6"/>
  <c r="E99" i="6"/>
  <c r="E98" i="6"/>
  <c r="E97" i="6"/>
  <c r="E96" i="6"/>
  <c r="E95" i="6" s="1"/>
  <c r="E80" i="6"/>
  <c r="E79" i="6"/>
  <c r="E76" i="6"/>
  <c r="E75" i="6"/>
  <c r="E74" i="6"/>
  <c r="E73" i="6"/>
  <c r="E72" i="6"/>
  <c r="E71" i="6"/>
  <c r="E70" i="6"/>
  <c r="E69" i="6"/>
  <c r="E68" i="6"/>
  <c r="E67" i="6"/>
  <c r="E66" i="6"/>
  <c r="E65" i="6"/>
  <c r="E64" i="6"/>
  <c r="E63" i="6"/>
  <c r="E62" i="6"/>
  <c r="E46" i="6"/>
  <c r="E47" i="6"/>
  <c r="E48" i="6"/>
  <c r="E49" i="6"/>
  <c r="E50" i="6"/>
  <c r="E51" i="6"/>
  <c r="E52" i="6"/>
  <c r="E53" i="6"/>
  <c r="E54" i="6"/>
  <c r="E55" i="6"/>
  <c r="E56" i="6"/>
  <c r="E57" i="6"/>
  <c r="E58" i="6"/>
  <c r="E59" i="6"/>
  <c r="E45" i="6"/>
  <c r="E29" i="6"/>
  <c r="E30" i="6"/>
  <c r="E31" i="6"/>
  <c r="E32" i="6"/>
  <c r="E33" i="6"/>
  <c r="E34" i="6"/>
  <c r="E35" i="6"/>
  <c r="E36" i="6"/>
  <c r="E37" i="6"/>
  <c r="E38" i="6"/>
  <c r="E39" i="6"/>
  <c r="E40" i="6"/>
  <c r="E41" i="6"/>
  <c r="E42" i="6"/>
  <c r="E28" i="6"/>
  <c r="E12" i="6"/>
  <c r="E13" i="6"/>
  <c r="E14" i="6"/>
  <c r="E15" i="6"/>
  <c r="E16" i="6"/>
  <c r="E17" i="6"/>
  <c r="E18" i="6"/>
  <c r="E19" i="6"/>
  <c r="E20" i="6"/>
  <c r="E21" i="6"/>
  <c r="E22" i="6"/>
  <c r="E23" i="6"/>
  <c r="E24" i="6"/>
  <c r="E25" i="6"/>
  <c r="E11" i="6"/>
  <c r="G98" i="6"/>
  <c r="G99" i="6"/>
  <c r="G100" i="6"/>
  <c r="G101" i="6"/>
  <c r="G102" i="6"/>
  <c r="G103" i="6"/>
  <c r="G104" i="6"/>
  <c r="G105" i="6"/>
  <c r="G106" i="6"/>
  <c r="G107" i="6"/>
  <c r="G108" i="6"/>
  <c r="G109" i="6"/>
  <c r="G110" i="6"/>
  <c r="G80" i="6"/>
  <c r="G64" i="6"/>
  <c r="G65" i="6"/>
  <c r="G66" i="6"/>
  <c r="G67" i="6"/>
  <c r="G68" i="6"/>
  <c r="G69" i="6"/>
  <c r="G70" i="6"/>
  <c r="G71" i="6"/>
  <c r="G72" i="6"/>
  <c r="G73" i="6"/>
  <c r="G74" i="6"/>
  <c r="G75" i="6"/>
  <c r="G76" i="6"/>
  <c r="G46" i="6"/>
  <c r="G47" i="6"/>
  <c r="G48" i="6"/>
  <c r="G49" i="6"/>
  <c r="G50" i="6"/>
  <c r="G51" i="6"/>
  <c r="G52" i="6"/>
  <c r="G53" i="6"/>
  <c r="G30" i="6"/>
  <c r="G31" i="6"/>
  <c r="G32" i="6"/>
  <c r="G33" i="6"/>
  <c r="G34" i="6"/>
  <c r="G35" i="6"/>
  <c r="G36" i="6"/>
  <c r="G37" i="6"/>
  <c r="G38" i="6"/>
  <c r="G39" i="6"/>
  <c r="G40" i="6"/>
  <c r="G41" i="6"/>
  <c r="G42" i="6"/>
  <c r="G14" i="6"/>
  <c r="G15" i="6"/>
  <c r="G16" i="6"/>
  <c r="G17" i="6"/>
  <c r="G18" i="6"/>
  <c r="G19" i="6"/>
  <c r="G20" i="6"/>
  <c r="G21" i="6"/>
  <c r="G22" i="6"/>
  <c r="G23" i="6"/>
  <c r="G24" i="6"/>
  <c r="G25" i="6"/>
  <c r="G79" i="6"/>
  <c r="A4" i="6"/>
  <c r="A5" i="6"/>
  <c r="A6" i="6"/>
  <c r="A3" i="6"/>
  <c r="B4" i="6"/>
  <c r="B5" i="6"/>
  <c r="B6" i="6"/>
  <c r="B3" i="6"/>
  <c r="G97" i="6"/>
  <c r="G63" i="6"/>
  <c r="G55" i="6"/>
  <c r="G56" i="6"/>
  <c r="G57" i="6"/>
  <c r="G58" i="6"/>
  <c r="G59" i="6"/>
  <c r="G11" i="6"/>
  <c r="G12" i="6"/>
  <c r="G28" i="6"/>
  <c r="G29" i="6"/>
  <c r="G54" i="6"/>
  <c r="G45" i="6"/>
  <c r="G62" i="6"/>
  <c r="G96" i="6"/>
  <c r="B10" i="5"/>
  <c r="I78" i="6"/>
  <c r="I10" i="6"/>
  <c r="I61" i="6"/>
  <c r="I44" i="6"/>
  <c r="I27" i="6"/>
  <c r="I9" i="6" l="1"/>
  <c r="D61" i="6"/>
  <c r="E61" i="6"/>
  <c r="I76" i="6" s="1"/>
  <c r="D44" i="6"/>
  <c r="D27" i="6"/>
  <c r="D78" i="6"/>
  <c r="D95" i="6"/>
  <c r="E10" i="6"/>
  <c r="I14" i="6" s="1"/>
  <c r="G27" i="6"/>
  <c r="G61" i="6"/>
  <c r="G10" i="6"/>
  <c r="E27" i="6"/>
  <c r="I41" i="6" s="1"/>
  <c r="E44" i="6"/>
  <c r="I56" i="6" s="1"/>
  <c r="E78" i="6"/>
  <c r="I102" i="6"/>
  <c r="I107" i="6"/>
  <c r="I100" i="6"/>
  <c r="I99" i="6"/>
  <c r="I109" i="6"/>
  <c r="I98" i="6"/>
  <c r="G78" i="6"/>
  <c r="G44" i="6"/>
  <c r="I66" i="6"/>
  <c r="I104" i="6"/>
  <c r="I101" i="6"/>
  <c r="I108" i="6"/>
  <c r="G95" i="6"/>
  <c r="H95" i="6" s="1"/>
  <c r="D10" i="6"/>
  <c r="I105" i="6"/>
  <c r="I79" i="6"/>
  <c r="I106" i="6"/>
  <c r="I97" i="6"/>
  <c r="I103" i="6"/>
  <c r="I96" i="6"/>
  <c r="I110" i="6"/>
  <c r="H78" i="6" l="1"/>
  <c r="I29" i="6"/>
  <c r="I23" i="6"/>
  <c r="I68" i="6"/>
  <c r="I65" i="6"/>
  <c r="H61" i="6"/>
  <c r="I72" i="6"/>
  <c r="I71" i="6"/>
  <c r="I64" i="6"/>
  <c r="I73" i="6"/>
  <c r="I70" i="6"/>
  <c r="I63" i="6"/>
  <c r="I67" i="6"/>
  <c r="I62" i="6"/>
  <c r="I75" i="6"/>
  <c r="I69" i="6"/>
  <c r="I74" i="6"/>
  <c r="I57" i="6"/>
  <c r="I48" i="6"/>
  <c r="I47" i="6"/>
  <c r="I53" i="6"/>
  <c r="I49" i="6"/>
  <c r="I46" i="6"/>
  <c r="I51" i="6"/>
  <c r="I52" i="6"/>
  <c r="I58" i="6"/>
  <c r="I45" i="6"/>
  <c r="H44" i="6"/>
  <c r="I59" i="6"/>
  <c r="I50" i="6"/>
  <c r="I54" i="6"/>
  <c r="I55" i="6"/>
  <c r="D9" i="6"/>
  <c r="H27" i="6"/>
  <c r="I80" i="6"/>
  <c r="I81" i="6"/>
  <c r="I84" i="6"/>
  <c r="I87" i="6"/>
  <c r="I90" i="6"/>
  <c r="I93" i="6"/>
  <c r="I82" i="6"/>
  <c r="I85" i="6"/>
  <c r="I88" i="6"/>
  <c r="I91" i="6"/>
  <c r="I83" i="6"/>
  <c r="I86" i="6"/>
  <c r="I89" i="6"/>
  <c r="I92" i="6"/>
  <c r="I20" i="6"/>
  <c r="I15" i="6"/>
  <c r="I31" i="6"/>
  <c r="I30" i="6"/>
  <c r="I22" i="6"/>
  <c r="I24" i="6"/>
  <c r="H10" i="6"/>
  <c r="I11" i="6"/>
  <c r="I13" i="6"/>
  <c r="I33" i="6"/>
  <c r="I21" i="6"/>
  <c r="I19" i="6"/>
  <c r="I37" i="6"/>
  <c r="I32" i="6"/>
  <c r="I28" i="6"/>
  <c r="I36" i="6"/>
  <c r="I38" i="6"/>
  <c r="I18" i="6"/>
  <c r="I16" i="6"/>
  <c r="I17" i="6"/>
  <c r="I35" i="6"/>
  <c r="I34" i="6"/>
  <c r="I40" i="6"/>
  <c r="I39" i="6"/>
  <c r="I42" i="6"/>
  <c r="I25" i="6"/>
  <c r="I12" i="6"/>
  <c r="H9" i="6" l="1"/>
  <c r="B11" i="5" s="1"/>
  <c r="B13" i="5" s="1"/>
  <c r="B14" i="5" s="1"/>
</calcChain>
</file>

<file path=xl/sharedStrings.xml><?xml version="1.0" encoding="utf-8"?>
<sst xmlns="http://schemas.openxmlformats.org/spreadsheetml/2006/main" count="156" uniqueCount="156">
  <si>
    <t>PROJECTBEOORDELINGSFORMULIER</t>
  </si>
  <si>
    <t>Datum</t>
  </si>
  <si>
    <t>totaal gescoorde waarde</t>
  </si>
  <si>
    <t>Verschil</t>
  </si>
  <si>
    <t>Te verrekenen bedrag</t>
  </si>
  <si>
    <t>voldaan zonder herstel of tekortkoming</t>
  </si>
  <si>
    <t>Maximaal te behalen punten</t>
  </si>
  <si>
    <t>Behaalde punten</t>
  </si>
  <si>
    <t xml:space="preserve"> Rekenmodel prestatiemeting</t>
  </si>
  <si>
    <t>Bestek</t>
  </si>
  <si>
    <t>Factor</t>
  </si>
  <si>
    <t>Toetsingsonderdelen</t>
  </si>
  <si>
    <t>Rekenwaarde prestatiemeting</t>
  </si>
  <si>
    <t>Behaald % prestatiemeting</t>
  </si>
  <si>
    <t>Aangeboden %  prestatiemeting</t>
  </si>
  <si>
    <t>Max. rekenwaarde</t>
  </si>
  <si>
    <t>Factor bij bonus</t>
  </si>
  <si>
    <t>Factor bij malus</t>
  </si>
  <si>
    <t>Projectgegevens</t>
  </si>
  <si>
    <t>Wegings- factor</t>
  </si>
  <si>
    <t>Beoorde-lings waarde</t>
  </si>
  <si>
    <t>Gescoorde waarde in procenten</t>
  </si>
  <si>
    <t>1.1</t>
  </si>
  <si>
    <t>1.2</t>
  </si>
  <si>
    <t>1.3</t>
  </si>
  <si>
    <t>2.1</t>
  </si>
  <si>
    <t>3.1</t>
  </si>
  <si>
    <t>3.2</t>
  </si>
  <si>
    <t>3.3</t>
  </si>
  <si>
    <t>3.4</t>
  </si>
  <si>
    <t>4.1</t>
  </si>
  <si>
    <t>4.2</t>
  </si>
  <si>
    <t>4.3</t>
  </si>
  <si>
    <t>5.1</t>
  </si>
  <si>
    <t>2.</t>
  </si>
  <si>
    <t>3.</t>
  </si>
  <si>
    <t>4.</t>
  </si>
  <si>
    <t>5.</t>
  </si>
  <si>
    <t>Aanneemsom</t>
  </si>
  <si>
    <t>De gele cellen zijn invulbaar</t>
  </si>
  <si>
    <t>2.2</t>
  </si>
  <si>
    <t>1.4</t>
  </si>
  <si>
    <t>1.5</t>
  </si>
  <si>
    <t>1.6</t>
  </si>
  <si>
    <t>1.7</t>
  </si>
  <si>
    <t>3.5</t>
  </si>
  <si>
    <t>3.6</t>
  </si>
  <si>
    <t>3.7</t>
  </si>
  <si>
    <t>4.4</t>
  </si>
  <si>
    <t>4.5</t>
  </si>
  <si>
    <t>2.3</t>
  </si>
  <si>
    <t>2.4</t>
  </si>
  <si>
    <t>2.5</t>
  </si>
  <si>
    <t>2.6</t>
  </si>
  <si>
    <t>Naam</t>
  </si>
  <si>
    <t>Dossier</t>
  </si>
  <si>
    <t>1.8</t>
  </si>
  <si>
    <t>6.1</t>
  </si>
  <si>
    <t>6.</t>
  </si>
  <si>
    <t>6.2</t>
  </si>
  <si>
    <t>6.3</t>
  </si>
  <si>
    <t>6.4</t>
  </si>
  <si>
    <t>1.9</t>
  </si>
  <si>
    <t>1.10</t>
  </si>
  <si>
    <t>1.11</t>
  </si>
  <si>
    <t>1.12</t>
  </si>
  <si>
    <t>1.13</t>
  </si>
  <si>
    <t>1.14</t>
  </si>
  <si>
    <t>1.15</t>
  </si>
  <si>
    <t>2.7</t>
  </si>
  <si>
    <t>2.8</t>
  </si>
  <si>
    <t>2.9</t>
  </si>
  <si>
    <t>2.10</t>
  </si>
  <si>
    <t>2.11</t>
  </si>
  <si>
    <t>2.12</t>
  </si>
  <si>
    <t>2.13</t>
  </si>
  <si>
    <t>2.14</t>
  </si>
  <si>
    <t>2.15</t>
  </si>
  <si>
    <t>3.8</t>
  </si>
  <si>
    <t>3.9</t>
  </si>
  <si>
    <t>3.10</t>
  </si>
  <si>
    <t>3.11</t>
  </si>
  <si>
    <t>3.12</t>
  </si>
  <si>
    <t>3.13</t>
  </si>
  <si>
    <t>3.14</t>
  </si>
  <si>
    <t>3.15</t>
  </si>
  <si>
    <t>4.6</t>
  </si>
  <si>
    <t>4.7</t>
  </si>
  <si>
    <t>4.8</t>
  </si>
  <si>
    <t>4.9</t>
  </si>
  <si>
    <t>4.10</t>
  </si>
  <si>
    <t>4.11</t>
  </si>
  <si>
    <t>4.12</t>
  </si>
  <si>
    <t>4.13</t>
  </si>
  <si>
    <t>4.14</t>
  </si>
  <si>
    <t>4.15</t>
  </si>
  <si>
    <t>5.2</t>
  </si>
  <si>
    <t>5.3</t>
  </si>
  <si>
    <t>5.4</t>
  </si>
  <si>
    <t>5.5</t>
  </si>
  <si>
    <t>6.5</t>
  </si>
  <si>
    <t>6.6</t>
  </si>
  <si>
    <t>6.7</t>
  </si>
  <si>
    <t>6.8</t>
  </si>
  <si>
    <t>6.9</t>
  </si>
  <si>
    <t>6.10</t>
  </si>
  <si>
    <t>6.11</t>
  </si>
  <si>
    <t>6.12</t>
  </si>
  <si>
    <t>6.13</t>
  </si>
  <si>
    <t>6.14</t>
  </si>
  <si>
    <t>6.15</t>
  </si>
  <si>
    <t>voldaan na incidentele tekortkoming</t>
  </si>
  <si>
    <t>voldaan na meerder verzoek of meerder herstel of meerdere tekortkomingen of gevolgen voor TGKIO</t>
  </si>
  <si>
    <t>voldaan na herhaaldelijk verzoek of herhaaldelijk herstel of met grote gevolgen voor TGKIO</t>
  </si>
  <si>
    <t>WF ter info en controle in %</t>
  </si>
  <si>
    <t>5.6</t>
  </si>
  <si>
    <t>5.7</t>
  </si>
  <si>
    <t>5.8</t>
  </si>
  <si>
    <t>5.9</t>
  </si>
  <si>
    <t>5.10</t>
  </si>
  <si>
    <t>5.11</t>
  </si>
  <si>
    <t>5.12</t>
  </si>
  <si>
    <t>5.13</t>
  </si>
  <si>
    <t>5.14</t>
  </si>
  <si>
    <t>5.15</t>
  </si>
  <si>
    <t>Groenaanleg Spoorzone contract 4</t>
  </si>
  <si>
    <t>Aanleveren documenten</t>
  </si>
  <si>
    <t>Alle vooraf aan te leveren documenten (Denk aan gedetaillleerd werkplan, algemeen tijdschema, kwaliteits- en keuringsplan, V&amp;G plan, werkplannen voor specifieke onderwerpen, omgaan met vrijgekomen materialen, verkeersplan, etc.) juist, tijdig en compleet indienen.</t>
  </si>
  <si>
    <t>Rioolinspectiegegevens tijdig en compleet indienen.</t>
  </si>
  <si>
    <t>Revisiegegevens tijdig en compleet indienen.</t>
  </si>
  <si>
    <t>Overdrachtsdossier tijdig en compleet indienen.</t>
  </si>
  <si>
    <t>Algemeen tijdschema, werkplan / projectadministratie</t>
  </si>
  <si>
    <t>Algemeen tijdsschema en gedetailleerd werkplan, voldoet aan de eisen van het contract en par.26 van de UAV 2012 en dient wekelijks geoptimaliseerd te worden. Tevens worden afwijkingen op het tijdsschema wekelijks gemeld bij de directie.</t>
  </si>
  <si>
    <t>Dagrapporten worden wekelijks en compleet ingediend.</t>
  </si>
  <si>
    <t>Afwijkingen worden tijdig gemeld, duidelijk omschreven en goed gemotiveerd. Na verzoek indienen van open begroting met marktconforme prijzen.</t>
  </si>
  <si>
    <t>Indienen onderbouwde termijnen, herleidbaar berekend, met aantoonbare hoeveelhedenverklaring, bonnen en schetsen tijdig en compleet indienen.</t>
  </si>
  <si>
    <t>Projectkwaliteit en uitvoering</t>
  </si>
  <si>
    <t>Kwaliteitsborging wordt zodanig uitgevoerd dat bij (vermoeden van) onvoldoend werk, de opdrachtnemer dit zelf, proactief, signaleert, meldt en hersteld voordat onvoldoende werk door de directie is gesignaleerd.</t>
  </si>
  <si>
    <t>Stop- en bijwoonpunten tijdig aangemeld.</t>
  </si>
  <si>
    <t>Aanplanten bomen en groeiplaatsverbetering voldoen aan bestekseisen</t>
  </si>
  <si>
    <t>Grond van verschillende kwaliteit gescheiden ontgraven, melden, afvoeren en opslaan.</t>
  </si>
  <si>
    <t>Het werk wordt volgens planning en gedetailleerd werkplan uitgevoerd.</t>
  </si>
  <si>
    <t>Communicatie</t>
  </si>
  <si>
    <t>Uitvoerder en/of projectleider is telefonisch goed bereikbaar en reageert dagelijks op vragen en opmerkingen.</t>
  </si>
  <si>
    <t>De opdrachtnemer voorkomt discussie door afspraken met de directie dagelijks per mail te bevestigen.</t>
  </si>
  <si>
    <t>De opdrachtnemer zorgt voor een goede coördinatie met derden (nutsen, andere opdrachtnemers, stakeholders en bewoners). Afspraken met derden worden vastgelegd en tijdig gecommuniceerd met de directie.</t>
  </si>
  <si>
    <t>Werkterrein / veilig werken</t>
  </si>
  <si>
    <t>Maatregelen uit V&amp;G-plan worden nagekomen.</t>
  </si>
  <si>
    <t>Het werkterrein is ordelijk en netjes.</t>
  </si>
  <si>
    <t>Voorkomen van schade aan werk en omgeving (bomen/bermen/groen).</t>
  </si>
  <si>
    <t>Opdrachtnemer komt afspraken met, en aanwijzingen van de directie juist en tijdig na.</t>
  </si>
  <si>
    <t xml:space="preserve">De opdrachtnemer komt afspraken met, en aanwijzingen van de ecoloog juist en tijdig na. Tevens wordt volgens het ecologisch werkprotocol gewerkt. </t>
  </si>
  <si>
    <t>09-2024</t>
  </si>
  <si>
    <t>Verdichting ondergrond (bij groen en verharding), sleuven, aanvullingen en de fundering voldoen aan bestekeisen.</t>
  </si>
  <si>
    <t xml:space="preserve">Verkeersmaatregelen en afzettingen worden dagelijks in stand gehouden. Tevens worden er wekelijks fotos door gestuurd. </t>
  </si>
  <si>
    <t>Riolering en verhardingen zijn volgens bestekseisen uitgevoerd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</si>
</sst>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
    <numFmt numFmtId="166" formatCode="[$-413]dd\ mmmm\ yyyy;@"/>
  </numFmts>
  <fonts count="12" x14ac:knownFonts="1">
    <font>
      <sz val="11"/>
      <color indexed="8"/>
      <name val="Calibri"/>
      <family val="2"/>
    </font>
    <font>
      <sz val="11"/>
      <color indexed="8"/>
      <name val="Calibri"/>
      <family val="2"/>
    </font>
    <font>
      <sz val="8"/>
      <name val="Calibri"/>
      <family val="2"/>
    </font>
    <font>
      <sz val="10"/>
      <color indexed="8"/>
      <name val="Arial"/>
      <family val="2"/>
    </font>
    <font>
      <b/>
      <sz val="10"/>
      <color indexed="8"/>
      <name val="Arial"/>
      <family val="2"/>
    </font>
    <font>
      <b/>
      <sz val="11"/>
      <color indexed="8"/>
      <name val="Arial"/>
      <family val="2"/>
    </font>
    <font>
      <sz val="8"/>
      <color indexed="8"/>
      <name val="Arial"/>
      <family val="2"/>
    </font>
    <font>
      <b/>
      <sz val="24"/>
      <color indexed="8"/>
      <name val="Arial"/>
      <family val="2"/>
    </font>
    <font>
      <sz val="10"/>
      <name val="Arial"/>
      <family val="2"/>
    </font>
    <font>
      <i/>
      <sz val="10"/>
      <color indexed="8"/>
      <name val="Arial"/>
      <family val="2"/>
    </font>
    <font>
      <b/>
      <sz val="12"/>
      <color indexed="8"/>
      <name val="Arial"/>
      <family val="2"/>
    </font>
    <font>
      <i/>
      <sz val="8"/>
      <color indexed="8"/>
      <name val="Arial"/>
      <family val="2"/>
    </font>
  </fonts>
  <fills count="8">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55"/>
        <bgColor indexed="64"/>
      </patternFill>
    </fill>
    <fill>
      <patternFill patternType="solid">
        <fgColor theme="9" tint="0.59999389629810485"/>
        <bgColor indexed="64"/>
      </patternFill>
    </fill>
    <fill>
      <patternFill patternType="solid">
        <fgColor theme="0" tint="-0.249977111117893"/>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165" fontId="3" fillId="4" borderId="11" xfId="0" applyNumberFormat="1" applyFont="1" applyFill="1" applyBorder="1" applyAlignment="1" applyProtection="1">
      <alignment horizontal="left" vertical="top" wrapText="1"/>
      <protection locked="0"/>
    </xf>
    <xf numFmtId="9" fontId="3" fillId="4" borderId="11" xfId="0" applyNumberFormat="1" applyFont="1" applyFill="1" applyBorder="1" applyAlignment="1" applyProtection="1">
      <alignment horizontal="left" vertical="top" wrapText="1"/>
      <protection locked="0"/>
    </xf>
    <xf numFmtId="44" fontId="3" fillId="3" borderId="11" xfId="1" applyFont="1" applyFill="1" applyBorder="1" applyAlignment="1" applyProtection="1">
      <alignment horizontal="center" vertical="center" wrapText="1"/>
    </xf>
    <xf numFmtId="0" fontId="3" fillId="4" borderId="6" xfId="0" applyFont="1" applyFill="1" applyBorder="1" applyAlignment="1" applyProtection="1">
      <alignment horizontal="center" vertical="center" wrapText="1"/>
      <protection locked="0"/>
    </xf>
    <xf numFmtId="44" fontId="3" fillId="0" borderId="12" xfId="1" applyFont="1" applyBorder="1" applyAlignment="1" applyProtection="1">
      <alignment horizontal="center" vertical="center" wrapText="1"/>
    </xf>
    <xf numFmtId="44" fontId="3" fillId="0" borderId="16" xfId="1" applyFont="1" applyBorder="1" applyAlignment="1" applyProtection="1">
      <alignment horizontal="center" vertical="center" wrapText="1"/>
    </xf>
    <xf numFmtId="10" fontId="11" fillId="0" borderId="13" xfId="2" applyNumberFormat="1" applyFont="1" applyFill="1" applyBorder="1" applyAlignment="1" applyProtection="1">
      <alignment horizontal="center" vertical="top" wrapText="1"/>
    </xf>
    <xf numFmtId="44" fontId="3" fillId="7" borderId="11" xfId="1" applyFont="1" applyFill="1" applyBorder="1" applyAlignment="1" applyProtection="1">
      <alignment horizontal="center" vertical="center" wrapText="1"/>
    </xf>
    <xf numFmtId="0" fontId="3" fillId="0" borderId="0" xfId="0" applyFont="1" applyProtection="1"/>
    <xf numFmtId="0" fontId="3" fillId="0" borderId="10" xfId="0" applyFont="1" applyBorder="1" applyAlignment="1" applyProtection="1">
      <alignment horizontal="left" vertical="top"/>
    </xf>
    <xf numFmtId="0" fontId="4" fillId="0" borderId="11" xfId="0" applyFont="1" applyFill="1" applyBorder="1" applyAlignment="1" applyProtection="1">
      <alignment horizontal="left" vertical="top" wrapText="1"/>
    </xf>
    <xf numFmtId="49" fontId="4" fillId="0" borderId="11" xfId="0" applyNumberFormat="1" applyFont="1" applyFill="1" applyBorder="1" applyAlignment="1" applyProtection="1">
      <alignment horizontal="left" vertical="top" wrapText="1"/>
    </xf>
    <xf numFmtId="166" fontId="4" fillId="0" borderId="11" xfId="0" applyNumberFormat="1" applyFont="1" applyFill="1" applyBorder="1" applyAlignment="1" applyProtection="1">
      <alignment horizontal="left" vertical="top" wrapText="1"/>
    </xf>
    <xf numFmtId="0" fontId="3" fillId="0" borderId="10" xfId="0" applyFont="1" applyBorder="1" applyAlignment="1" applyProtection="1">
      <alignment vertical="top" wrapText="1"/>
    </xf>
    <xf numFmtId="4" fontId="3" fillId="0" borderId="11" xfId="0" applyNumberFormat="1" applyFont="1" applyBorder="1" applyAlignment="1" applyProtection="1">
      <alignment horizontal="left" vertical="top" wrapText="1"/>
    </xf>
    <xf numFmtId="165" fontId="3" fillId="2" borderId="11" xfId="0" applyNumberFormat="1" applyFont="1" applyFill="1" applyBorder="1" applyAlignment="1" applyProtection="1">
      <alignment horizontal="left" vertical="top" wrapText="1"/>
    </xf>
    <xf numFmtId="9" fontId="3" fillId="2" borderId="11" xfId="0" applyNumberFormat="1" applyFont="1" applyFill="1" applyBorder="1" applyAlignment="1" applyProtection="1">
      <alignment horizontal="left" vertical="top" wrapText="1"/>
    </xf>
    <xf numFmtId="9" fontId="3" fillId="0" borderId="11" xfId="0" applyNumberFormat="1" applyFont="1" applyBorder="1" applyAlignment="1" applyProtection="1">
      <alignment horizontal="left" vertical="top"/>
    </xf>
    <xf numFmtId="4" fontId="10" fillId="0" borderId="11" xfId="0" applyNumberFormat="1" applyFont="1" applyBorder="1" applyAlignment="1" applyProtection="1">
      <alignment horizontal="left" vertical="top" wrapText="1"/>
    </xf>
    <xf numFmtId="0" fontId="6" fillId="0" borderId="0" xfId="0" applyFont="1" applyProtection="1"/>
    <xf numFmtId="0" fontId="3" fillId="0" borderId="1" xfId="0" applyFont="1" applyBorder="1" applyAlignment="1" applyProtection="1">
      <alignment vertical="top" wrapText="1"/>
    </xf>
    <xf numFmtId="0" fontId="3" fillId="0" borderId="2" xfId="0" applyFont="1" applyBorder="1" applyAlignment="1" applyProtection="1">
      <alignment vertical="top" wrapText="1"/>
    </xf>
    <xf numFmtId="0" fontId="3" fillId="0" borderId="2" xfId="0" applyFont="1" applyBorder="1" applyAlignment="1" applyProtection="1">
      <alignment horizontal="center" vertical="top" wrapText="1"/>
    </xf>
    <xf numFmtId="0" fontId="11" fillId="0" borderId="2" xfId="0" applyFont="1" applyBorder="1" applyAlignment="1" applyProtection="1">
      <alignment horizontal="center" vertical="top" wrapText="1"/>
    </xf>
    <xf numFmtId="0" fontId="4" fillId="3" borderId="6" xfId="0" applyFont="1" applyFill="1" applyBorder="1" applyAlignment="1" applyProtection="1">
      <alignment horizontal="center"/>
    </xf>
    <xf numFmtId="0" fontId="3" fillId="0" borderId="0" xfId="0" applyFont="1" applyAlignment="1" applyProtection="1">
      <alignment vertical="top" wrapText="1"/>
    </xf>
    <xf numFmtId="0" fontId="9" fillId="3" borderId="25" xfId="0" applyFont="1" applyFill="1" applyBorder="1" applyAlignment="1" applyProtection="1">
      <alignment horizontal="left" vertical="top" wrapText="1"/>
    </xf>
    <xf numFmtId="0" fontId="4" fillId="3" borderId="7" xfId="0" applyFont="1" applyFill="1" applyBorder="1" applyAlignment="1" applyProtection="1">
      <alignment horizontal="left" vertical="top" wrapText="1"/>
    </xf>
    <xf numFmtId="0" fontId="3" fillId="0" borderId="0" xfId="0" applyFont="1" applyAlignment="1" applyProtection="1">
      <alignment horizontal="center"/>
    </xf>
    <xf numFmtId="0" fontId="11" fillId="0" borderId="0" xfId="0" applyFont="1" applyAlignment="1" applyProtection="1">
      <alignment horizontal="center"/>
    </xf>
    <xf numFmtId="0" fontId="9" fillId="3" borderId="0" xfId="0" applyFont="1" applyFill="1" applyAlignment="1" applyProtection="1">
      <alignment horizontal="left" vertical="top" wrapText="1"/>
    </xf>
    <xf numFmtId="0" fontId="4" fillId="3" borderId="8" xfId="0" applyFont="1" applyFill="1" applyBorder="1" applyAlignment="1" applyProtection="1">
      <alignment horizontal="left" vertical="top" wrapText="1"/>
    </xf>
    <xf numFmtId="0" fontId="9" fillId="3" borderId="26" xfId="0" applyFont="1" applyFill="1" applyBorder="1" applyAlignment="1" applyProtection="1">
      <alignment horizontal="left" vertical="top" wrapText="1"/>
    </xf>
    <xf numFmtId="166" fontId="4" fillId="3" borderId="28" xfId="0" applyNumberFormat="1" applyFont="1" applyFill="1" applyBorder="1" applyAlignment="1" applyProtection="1">
      <alignment horizontal="left" vertical="top" wrapText="1"/>
    </xf>
    <xf numFmtId="0" fontId="3" fillId="0" borderId="3" xfId="0" applyFont="1" applyBorder="1" applyProtection="1"/>
    <xf numFmtId="0" fontId="3" fillId="0" borderId="4" xfId="0" applyFont="1" applyBorder="1" applyAlignment="1" applyProtection="1">
      <alignment horizontal="left" vertical="top" wrapText="1"/>
    </xf>
    <xf numFmtId="0" fontId="3" fillId="0" borderId="4" xfId="0" applyFont="1" applyBorder="1" applyAlignment="1" applyProtection="1">
      <alignment horizontal="center"/>
    </xf>
    <xf numFmtId="0" fontId="11" fillId="0" borderId="4" xfId="0" applyFont="1" applyBorder="1" applyAlignment="1" applyProtection="1">
      <alignment horizontal="center"/>
    </xf>
    <xf numFmtId="0" fontId="3" fillId="0" borderId="1" xfId="0" applyFont="1" applyBorder="1" applyProtection="1"/>
    <xf numFmtId="0" fontId="3" fillId="0" borderId="15" xfId="0" applyFont="1" applyBorder="1" applyAlignment="1" applyProtection="1">
      <alignment horizontal="center" vertical="top" wrapText="1"/>
    </xf>
    <xf numFmtId="0" fontId="11" fillId="0" borderId="29" xfId="0" applyFont="1" applyBorder="1" applyAlignment="1" applyProtection="1">
      <alignment horizontal="center" vertical="top" wrapText="1"/>
    </xf>
    <xf numFmtId="0" fontId="3" fillId="0" borderId="9" xfId="0" applyFont="1" applyBorder="1" applyAlignment="1" applyProtection="1">
      <alignment vertical="top" wrapText="1"/>
    </xf>
    <xf numFmtId="0" fontId="3" fillId="0" borderId="5" xfId="0" applyFont="1" applyBorder="1" applyProtection="1"/>
    <xf numFmtId="9" fontId="3" fillId="0" borderId="6" xfId="0" applyNumberFormat="1" applyFont="1" applyBorder="1" applyAlignment="1" applyProtection="1">
      <alignment horizontal="center" vertical="center"/>
    </xf>
    <xf numFmtId="9" fontId="11" fillId="0" borderId="6" xfId="0" applyNumberFormat="1" applyFont="1" applyBorder="1" applyAlignment="1" applyProtection="1">
      <alignment horizontal="center" vertical="center"/>
    </xf>
    <xf numFmtId="0" fontId="3" fillId="0" borderId="6" xfId="0" applyFont="1" applyBorder="1" applyAlignment="1" applyProtection="1">
      <alignment horizontal="center" wrapText="1"/>
    </xf>
    <xf numFmtId="9" fontId="4" fillId="2" borderId="6" xfId="0" applyNumberFormat="1" applyFont="1" applyFill="1" applyBorder="1" applyAlignment="1" applyProtection="1">
      <alignment horizontal="center" vertical="center"/>
    </xf>
    <xf numFmtId="164" fontId="3" fillId="0" borderId="11" xfId="0" applyNumberFormat="1" applyFont="1" applyBorder="1" applyAlignment="1" applyProtection="1">
      <alignment horizontal="center" vertical="center"/>
    </xf>
    <xf numFmtId="0" fontId="4" fillId="7" borderId="10" xfId="0" applyFont="1" applyFill="1" applyBorder="1" applyAlignment="1" applyProtection="1">
      <alignment horizontal="left" vertical="center" wrapText="1"/>
    </xf>
    <xf numFmtId="0" fontId="4" fillId="7" borderId="6" xfId="0" applyFont="1" applyFill="1" applyBorder="1" applyAlignment="1" applyProtection="1">
      <alignment vertical="center" wrapText="1"/>
    </xf>
    <xf numFmtId="9" fontId="4" fillId="7" borderId="6" xfId="2" applyFont="1" applyFill="1" applyBorder="1" applyAlignment="1" applyProtection="1">
      <alignment horizontal="center" vertical="center" wrapText="1"/>
    </xf>
    <xf numFmtId="9" fontId="11" fillId="7" borderId="6" xfId="0" applyNumberFormat="1" applyFont="1" applyFill="1" applyBorder="1" applyAlignment="1" applyProtection="1">
      <alignment horizontal="center" vertical="center" wrapText="1"/>
    </xf>
    <xf numFmtId="1" fontId="4" fillId="7" borderId="6" xfId="0" applyNumberFormat="1" applyFont="1" applyFill="1" applyBorder="1" applyAlignment="1" applyProtection="1">
      <alignment horizontal="center" vertical="center" wrapText="1"/>
    </xf>
    <xf numFmtId="0" fontId="3" fillId="7" borderId="6" xfId="0" applyFont="1" applyFill="1" applyBorder="1" applyAlignment="1" applyProtection="1">
      <alignment vertical="center" wrapText="1"/>
    </xf>
    <xf numFmtId="0" fontId="3" fillId="7" borderId="6" xfId="0" applyFont="1" applyFill="1" applyBorder="1" applyAlignment="1" applyProtection="1">
      <alignment horizontal="center" vertical="center" wrapText="1"/>
    </xf>
    <xf numFmtId="10" fontId="3" fillId="7" borderId="6" xfId="0" applyNumberFormat="1" applyFont="1" applyFill="1" applyBorder="1" applyAlignment="1" applyProtection="1">
      <alignment horizontal="center" vertical="center" wrapText="1"/>
    </xf>
    <xf numFmtId="0" fontId="3" fillId="0" borderId="0" xfId="0" applyFont="1" applyAlignment="1" applyProtection="1">
      <alignment vertical="center" wrapText="1"/>
    </xf>
    <xf numFmtId="0" fontId="3" fillId="0" borderId="27" xfId="0" applyFont="1" applyBorder="1" applyAlignment="1" applyProtection="1">
      <alignment horizontal="left" vertical="center" wrapText="1"/>
    </xf>
    <xf numFmtId="0" fontId="3" fillId="0" borderId="24" xfId="0" applyFont="1" applyFill="1" applyBorder="1" applyAlignment="1" applyProtection="1">
      <alignment horizontal="left" vertical="top" wrapText="1"/>
    </xf>
    <xf numFmtId="0" fontId="3" fillId="0" borderId="13" xfId="0" applyFont="1" applyFill="1" applyBorder="1" applyAlignment="1" applyProtection="1">
      <alignment horizontal="center" vertical="top" wrapText="1"/>
    </xf>
    <xf numFmtId="0" fontId="3" fillId="0" borderId="13" xfId="0" applyFont="1" applyBorder="1" applyAlignment="1" applyProtection="1">
      <alignment horizontal="center" vertical="top" wrapText="1"/>
    </xf>
    <xf numFmtId="0" fontId="3" fillId="4" borderId="6" xfId="0" applyFont="1" applyFill="1" applyBorder="1" applyAlignment="1" applyProtection="1">
      <alignment horizontal="center" vertical="center" wrapText="1"/>
    </xf>
    <xf numFmtId="0" fontId="3" fillId="0" borderId="13" xfId="0" applyFont="1" applyBorder="1" applyAlignment="1" applyProtection="1">
      <alignment horizontal="center" vertical="center" wrapText="1"/>
    </xf>
    <xf numFmtId="165" fontId="3" fillId="0" borderId="13" xfId="0" applyNumberFormat="1" applyFont="1" applyBorder="1" applyAlignment="1" applyProtection="1">
      <alignment horizontal="center" vertical="center" wrapText="1"/>
    </xf>
    <xf numFmtId="0" fontId="3" fillId="0" borderId="14" xfId="0" applyFont="1" applyBorder="1" applyAlignment="1" applyProtection="1">
      <alignment horizontal="left" vertical="center" wrapText="1"/>
    </xf>
    <xf numFmtId="0" fontId="3" fillId="0" borderId="13" xfId="0" applyFont="1" applyFill="1" applyBorder="1" applyAlignment="1" applyProtection="1">
      <alignment horizontal="left" vertical="top" wrapText="1"/>
    </xf>
    <xf numFmtId="0" fontId="3" fillId="6" borderId="13" xfId="0" applyFont="1" applyFill="1" applyBorder="1" applyAlignment="1" applyProtection="1">
      <alignment horizontal="left" vertical="top" wrapText="1"/>
    </xf>
    <xf numFmtId="0" fontId="3" fillId="0" borderId="22" xfId="0" applyFont="1" applyBorder="1" applyAlignment="1" applyProtection="1">
      <alignment horizontal="left" vertical="center" wrapText="1"/>
    </xf>
    <xf numFmtId="0" fontId="3" fillId="0" borderId="23" xfId="0" applyFont="1" applyBorder="1" applyAlignment="1" applyProtection="1">
      <alignment vertical="center" wrapText="1"/>
    </xf>
    <xf numFmtId="0" fontId="3" fillId="0" borderId="13" xfId="0" applyFont="1" applyFill="1" applyBorder="1" applyAlignment="1" applyProtection="1">
      <alignment horizontal="center" vertical="center" wrapText="1"/>
    </xf>
    <xf numFmtId="0" fontId="11" fillId="0" borderId="13" xfId="0" applyFont="1" applyBorder="1" applyAlignment="1" applyProtection="1">
      <alignment horizontal="center" vertical="center" wrapText="1"/>
    </xf>
    <xf numFmtId="2" fontId="3" fillId="0" borderId="12" xfId="0" applyNumberFormat="1" applyFont="1" applyBorder="1" applyAlignment="1" applyProtection="1">
      <alignment horizontal="center" vertical="center" wrapText="1"/>
    </xf>
    <xf numFmtId="9" fontId="4" fillId="7" borderId="6" xfId="0" applyNumberFormat="1" applyFont="1" applyFill="1" applyBorder="1" applyAlignment="1" applyProtection="1">
      <alignment horizontal="center" vertical="center" wrapText="1"/>
    </xf>
    <xf numFmtId="0" fontId="3" fillId="0" borderId="0" xfId="0" applyFont="1" applyAlignment="1" applyProtection="1">
      <alignment vertical="center"/>
    </xf>
    <xf numFmtId="0" fontId="8" fillId="0" borderId="24" xfId="0" applyFont="1" applyFill="1" applyBorder="1" applyAlignment="1" applyProtection="1">
      <alignment vertical="top" wrapText="1"/>
    </xf>
    <xf numFmtId="0" fontId="3" fillId="0" borderId="24" xfId="0" applyFont="1" applyBorder="1" applyAlignment="1" applyProtection="1">
      <alignment horizontal="center" vertical="top" wrapText="1"/>
    </xf>
    <xf numFmtId="165" fontId="3" fillId="0" borderId="13" xfId="0" applyNumberFormat="1" applyFont="1" applyBorder="1" applyAlignment="1" applyProtection="1">
      <alignment horizontal="center" vertical="center"/>
    </xf>
    <xf numFmtId="0" fontId="3" fillId="0" borderId="5" xfId="0" applyFont="1" applyBorder="1" applyAlignment="1" applyProtection="1">
      <alignment horizontal="left" vertical="center"/>
    </xf>
    <xf numFmtId="0" fontId="3" fillId="0" borderId="13" xfId="0" applyFont="1" applyFill="1" applyBorder="1" applyAlignment="1" applyProtection="1">
      <alignment vertical="top" wrapText="1"/>
    </xf>
    <xf numFmtId="0" fontId="3" fillId="6" borderId="13" xfId="0" applyFont="1" applyFill="1" applyBorder="1" applyAlignment="1" applyProtection="1">
      <alignment vertical="top" wrapText="1"/>
    </xf>
    <xf numFmtId="0" fontId="3" fillId="0" borderId="22" xfId="0" applyFont="1" applyBorder="1" applyAlignment="1" applyProtection="1">
      <alignment horizontal="left" vertical="center"/>
    </xf>
    <xf numFmtId="0" fontId="4" fillId="0" borderId="23" xfId="0" applyFont="1" applyBorder="1" applyAlignment="1" applyProtection="1">
      <alignment horizontal="left" vertical="center" wrapText="1"/>
    </xf>
    <xf numFmtId="0" fontId="3" fillId="0" borderId="13" xfId="0" applyFont="1" applyFill="1" applyBorder="1" applyAlignment="1" applyProtection="1">
      <alignment horizontal="center" vertical="center"/>
    </xf>
    <xf numFmtId="0" fontId="11" fillId="0" borderId="13" xfId="0" applyFont="1" applyBorder="1" applyAlignment="1" applyProtection="1">
      <alignment horizontal="center" vertical="center"/>
    </xf>
    <xf numFmtId="0" fontId="3" fillId="0" borderId="27" xfId="0" applyFont="1" applyBorder="1" applyAlignment="1" applyProtection="1">
      <alignment horizontal="left" vertical="center"/>
    </xf>
    <xf numFmtId="0" fontId="3" fillId="0" borderId="24" xfId="0" applyFont="1" applyFill="1" applyBorder="1" applyAlignment="1" applyProtection="1">
      <alignment vertical="top" wrapText="1"/>
    </xf>
    <xf numFmtId="0" fontId="3" fillId="0" borderId="24" xfId="0" applyFont="1" applyBorder="1" applyAlignment="1" applyProtection="1">
      <alignment horizontal="center" vertical="center" wrapText="1"/>
    </xf>
    <xf numFmtId="0" fontId="3" fillId="0" borderId="13"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14" xfId="0" applyFont="1" applyBorder="1" applyAlignment="1" applyProtection="1">
      <alignment horizontal="left" vertical="center"/>
    </xf>
    <xf numFmtId="0" fontId="3" fillId="0" borderId="13" xfId="0" applyFont="1" applyBorder="1" applyAlignment="1" applyProtection="1">
      <alignment vertical="center" wrapText="1"/>
    </xf>
    <xf numFmtId="0" fontId="3" fillId="6" borderId="13" xfId="0" applyFont="1" applyFill="1" applyBorder="1" applyAlignment="1" applyProtection="1">
      <alignment horizontal="center" vertical="top" wrapText="1"/>
    </xf>
    <xf numFmtId="0" fontId="4" fillId="5" borderId="27" xfId="0" applyFont="1" applyFill="1" applyBorder="1" applyAlignment="1" applyProtection="1">
      <alignment horizontal="left" vertical="center" wrapText="1"/>
    </xf>
    <xf numFmtId="9" fontId="4" fillId="6" borderId="6" xfId="0" applyNumberFormat="1" applyFont="1" applyFill="1" applyBorder="1" applyAlignment="1" applyProtection="1">
      <alignment horizontal="center" vertical="center" wrapText="1"/>
    </xf>
    <xf numFmtId="9" fontId="11" fillId="5" borderId="6" xfId="0" applyNumberFormat="1" applyFont="1" applyFill="1" applyBorder="1" applyAlignment="1" applyProtection="1">
      <alignment horizontal="center" vertical="center" wrapText="1"/>
    </xf>
    <xf numFmtId="1" fontId="4" fillId="5" borderId="6" xfId="0" applyNumberFormat="1" applyFont="1" applyFill="1" applyBorder="1" applyAlignment="1" applyProtection="1">
      <alignment horizontal="center" vertical="center" wrapText="1"/>
    </xf>
    <xf numFmtId="0" fontId="3" fillId="3" borderId="6" xfId="0" applyFont="1" applyFill="1" applyBorder="1" applyAlignment="1" applyProtection="1">
      <alignment vertical="center" wrapText="1"/>
    </xf>
    <xf numFmtId="0" fontId="3" fillId="3" borderId="6" xfId="0" applyFont="1" applyFill="1" applyBorder="1" applyAlignment="1" applyProtection="1">
      <alignment horizontal="center" vertical="center" wrapText="1"/>
    </xf>
    <xf numFmtId="10" fontId="3" fillId="3" borderId="6" xfId="0" applyNumberFormat="1" applyFont="1" applyFill="1" applyBorder="1" applyAlignment="1" applyProtection="1">
      <alignment horizontal="center" vertical="center" wrapText="1"/>
    </xf>
    <xf numFmtId="0" fontId="3" fillId="4" borderId="18" xfId="0" applyFont="1" applyFill="1" applyBorder="1" applyAlignment="1" applyProtection="1">
      <alignment horizontal="center" vertical="center" wrapText="1"/>
    </xf>
    <xf numFmtId="0" fontId="3" fillId="0" borderId="19" xfId="0" applyFont="1" applyBorder="1" applyAlignment="1" applyProtection="1">
      <alignment vertical="top"/>
    </xf>
    <xf numFmtId="0" fontId="3" fillId="0" borderId="20" xfId="0" applyFont="1" applyBorder="1" applyAlignment="1" applyProtection="1">
      <alignment vertical="top" wrapText="1"/>
    </xf>
    <xf numFmtId="0" fontId="3" fillId="0" borderId="21" xfId="0" applyFont="1" applyBorder="1" applyAlignment="1" applyProtection="1">
      <alignment horizontal="center"/>
    </xf>
    <xf numFmtId="0" fontId="11" fillId="0" borderId="21" xfId="0" applyFont="1" applyBorder="1" applyAlignment="1" applyProtection="1">
      <alignment horizontal="center"/>
    </xf>
    <xf numFmtId="0" fontId="3" fillId="0" borderId="21" xfId="0" applyFont="1" applyBorder="1" applyProtection="1"/>
    <xf numFmtId="0" fontId="3" fillId="0" borderId="17" xfId="0" applyFont="1" applyBorder="1" applyAlignment="1" applyProtection="1">
      <alignment horizontal="center"/>
    </xf>
    <xf numFmtId="0" fontId="3" fillId="0" borderId="0" xfId="0" applyFont="1" applyAlignment="1" applyProtection="1">
      <alignment vertical="top"/>
    </xf>
    <xf numFmtId="0" fontId="3" fillId="0" borderId="30" xfId="0" applyFont="1" applyBorder="1" applyAlignment="1" applyProtection="1">
      <alignment horizontal="center" vertical="top" wrapText="1"/>
    </xf>
    <xf numFmtId="0" fontId="3" fillId="0" borderId="31" xfId="0" applyFont="1" applyBorder="1" applyAlignment="1" applyProtection="1">
      <alignment vertical="top" wrapText="1"/>
    </xf>
    <xf numFmtId="0" fontId="7" fillId="3" borderId="32" xfId="0" applyFont="1" applyFill="1" applyBorder="1" applyAlignment="1" applyProtection="1">
      <alignment horizontal="center" vertical="center" wrapText="1"/>
    </xf>
    <xf numFmtId="0" fontId="7" fillId="3" borderId="33" xfId="0" applyFont="1" applyFill="1" applyBorder="1" applyAlignment="1" applyProtection="1">
      <alignment horizontal="center" vertical="center" wrapText="1"/>
    </xf>
    <xf numFmtId="0" fontId="3" fillId="0" borderId="34" xfId="0" applyFont="1" applyBorder="1" applyAlignment="1" applyProtection="1">
      <alignment horizontal="center" vertical="top" wrapText="1"/>
    </xf>
    <xf numFmtId="0" fontId="3" fillId="0" borderId="35" xfId="0" applyFont="1" applyBorder="1" applyAlignment="1" applyProtection="1">
      <alignment vertical="top" wrapText="1"/>
    </xf>
    <xf numFmtId="0" fontId="5" fillId="3" borderId="36" xfId="0" applyFont="1" applyFill="1" applyBorder="1" applyAlignment="1" applyProtection="1">
      <alignment horizontal="left" vertical="top" wrapText="1"/>
    </xf>
    <xf numFmtId="0" fontId="5" fillId="0" borderId="37" xfId="0" applyFont="1" applyBorder="1" applyAlignment="1" applyProtection="1">
      <alignment horizontal="left" vertical="top" wrapText="1"/>
    </xf>
    <xf numFmtId="0" fontId="4" fillId="3" borderId="6" xfId="0" applyFont="1" applyFill="1" applyBorder="1" applyAlignment="1" applyProtection="1">
      <alignment horizontal="center" vertical="center"/>
    </xf>
    <xf numFmtId="0" fontId="4" fillId="3" borderId="6" xfId="0" applyFont="1" applyFill="1" applyBorder="1" applyAlignment="1" applyProtection="1">
      <alignment horizontal="left" wrapText="1"/>
    </xf>
    <xf numFmtId="0" fontId="4" fillId="3" borderId="32" xfId="0" applyFont="1" applyFill="1" applyBorder="1" applyAlignment="1" applyProtection="1">
      <alignment horizontal="center" vertical="center" wrapText="1"/>
    </xf>
    <xf numFmtId="0" fontId="4" fillId="3" borderId="38" xfId="0" applyFont="1" applyFill="1" applyBorder="1" applyAlignment="1" applyProtection="1">
      <alignment horizontal="center" vertical="center" wrapText="1"/>
    </xf>
    <xf numFmtId="0" fontId="4" fillId="3" borderId="33" xfId="0" applyFont="1" applyFill="1" applyBorder="1" applyAlignment="1" applyProtection="1">
      <alignment horizontal="center" vertical="center" wrapText="1"/>
    </xf>
    <xf numFmtId="0" fontId="3" fillId="0" borderId="29" xfId="0" applyFont="1" applyBorder="1" applyAlignment="1" applyProtection="1">
      <alignment vertical="top" wrapText="1"/>
    </xf>
    <xf numFmtId="0" fontId="3" fillId="0" borderId="23" xfId="0" applyFont="1" applyBorder="1" applyAlignment="1" applyProtection="1">
      <alignment wrapText="1"/>
    </xf>
    <xf numFmtId="0" fontId="3" fillId="0" borderId="29" xfId="0" applyFont="1" applyBorder="1" applyAlignment="1" applyProtection="1">
      <alignment horizontal="center" vertical="top" wrapText="1"/>
    </xf>
    <xf numFmtId="0" fontId="3" fillId="0" borderId="23" xfId="0" applyFont="1" applyBorder="1" applyAlignment="1" applyProtection="1">
      <alignment horizontal="center" vertical="top" wrapText="1"/>
    </xf>
    <xf numFmtId="0" fontId="4" fillId="3" borderId="39" xfId="0" applyFont="1" applyFill="1" applyBorder="1" applyAlignment="1" applyProtection="1">
      <alignment horizontal="left"/>
    </xf>
    <xf numFmtId="0" fontId="4" fillId="3" borderId="18" xfId="0" applyFont="1" applyFill="1" applyBorder="1" applyAlignment="1" applyProtection="1">
      <alignment horizontal="left"/>
    </xf>
    <xf numFmtId="0" fontId="4" fillId="3" borderId="40" xfId="0" applyFont="1" applyFill="1" applyBorder="1" applyAlignment="1" applyProtection="1">
      <alignment horizontal="left"/>
    </xf>
    <xf numFmtId="0" fontId="4" fillId="3" borderId="6" xfId="0" applyFont="1" applyFill="1" applyBorder="1" applyAlignment="1" applyProtection="1">
      <alignment horizontal="left"/>
    </xf>
  </cellXfs>
  <cellStyles count="3">
    <cellStyle name="Euro" xfId="1" xr:uid="{00000000-0005-0000-0000-000000000000}"/>
    <cellStyle name="Procent" xfId="2" builtinId="5"/>
    <cellStyle name="Standaard" xfId="0" builtinId="0"/>
  </cellStyles>
  <dxfs count="1">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workbookViewId="0">
      <selection activeCell="B12" sqref="B12"/>
    </sheetView>
  </sheetViews>
  <sheetFormatPr defaultColWidth="9.109375" defaultRowHeight="13.2" x14ac:dyDescent="0.25"/>
  <cols>
    <col min="1" max="1" width="40.6640625" style="9" customWidth="1"/>
    <col min="2" max="2" width="42.109375" style="9" bestFit="1" customWidth="1"/>
    <col min="3" max="16384" width="9.109375" style="9"/>
  </cols>
  <sheetData>
    <row r="1" spans="1:2" ht="30.6" thickBot="1" x14ac:dyDescent="0.3">
      <c r="A1" s="110" t="s">
        <v>8</v>
      </c>
      <c r="B1" s="111"/>
    </row>
    <row r="2" spans="1:2" ht="15" customHeight="1" x14ac:dyDescent="0.25">
      <c r="A2" s="114" t="s">
        <v>18</v>
      </c>
      <c r="B2" s="115"/>
    </row>
    <row r="3" spans="1:2" ht="15" customHeight="1" x14ac:dyDescent="0.25">
      <c r="A3" s="10" t="s">
        <v>54</v>
      </c>
      <c r="B3" s="11" t="s">
        <v>125</v>
      </c>
    </row>
    <row r="4" spans="1:2" ht="15" customHeight="1" x14ac:dyDescent="0.25">
      <c r="A4" s="10" t="s">
        <v>9</v>
      </c>
      <c r="B4" s="12" t="s">
        <v>152</v>
      </c>
    </row>
    <row r="5" spans="1:2" ht="15" customHeight="1" x14ac:dyDescent="0.25">
      <c r="A5" s="10" t="s">
        <v>55</v>
      </c>
      <c r="B5" s="11">
        <v>3049</v>
      </c>
    </row>
    <row r="6" spans="1:2" ht="15" customHeight="1" x14ac:dyDescent="0.25">
      <c r="A6" s="10" t="s">
        <v>1</v>
      </c>
      <c r="B6" s="13">
        <v>45852</v>
      </c>
    </row>
    <row r="7" spans="1:2" ht="15" customHeight="1" x14ac:dyDescent="0.25">
      <c r="A7" s="112"/>
      <c r="B7" s="113"/>
    </row>
    <row r="8" spans="1:2" ht="15" customHeight="1" x14ac:dyDescent="0.25">
      <c r="A8" s="14" t="s">
        <v>10</v>
      </c>
      <c r="B8" s="15">
        <v>0.15</v>
      </c>
    </row>
    <row r="9" spans="1:2" ht="15" customHeight="1" x14ac:dyDescent="0.25">
      <c r="A9" s="14" t="s">
        <v>38</v>
      </c>
      <c r="B9" s="1">
        <v>250000</v>
      </c>
    </row>
    <row r="10" spans="1:2" ht="15" customHeight="1" x14ac:dyDescent="0.25">
      <c r="A10" s="14" t="s">
        <v>12</v>
      </c>
      <c r="B10" s="16">
        <f>B9*B8</f>
        <v>37500</v>
      </c>
    </row>
    <row r="11" spans="1:2" ht="15" customHeight="1" x14ac:dyDescent="0.25">
      <c r="A11" s="14" t="s">
        <v>13</v>
      </c>
      <c r="B11" s="17">
        <f>Projectbeoordelingsformulier!H9</f>
        <v>1</v>
      </c>
    </row>
    <row r="12" spans="1:2" ht="15" customHeight="1" x14ac:dyDescent="0.25">
      <c r="A12" s="14" t="s">
        <v>14</v>
      </c>
      <c r="B12" s="2">
        <v>0.8</v>
      </c>
    </row>
    <row r="13" spans="1:2" ht="15" customHeight="1" x14ac:dyDescent="0.25">
      <c r="A13" s="14" t="s">
        <v>3</v>
      </c>
      <c r="B13" s="18">
        <f>ROUND(B11-B12,2)</f>
        <v>0.2</v>
      </c>
    </row>
    <row r="14" spans="1:2" ht="15" customHeight="1" x14ac:dyDescent="0.25">
      <c r="A14" s="14" t="s">
        <v>4</v>
      </c>
      <c r="B14" s="16">
        <f>IF(B13&lt;=0%,B8*B9*B13*B17,B8*B9*B13*B16)</f>
        <v>5625</v>
      </c>
    </row>
    <row r="15" spans="1:2" ht="15" customHeight="1" x14ac:dyDescent="0.25">
      <c r="A15" s="112"/>
      <c r="B15" s="113"/>
    </row>
    <row r="16" spans="1:2" ht="15.6" x14ac:dyDescent="0.25">
      <c r="A16" s="14" t="s">
        <v>16</v>
      </c>
      <c r="B16" s="19">
        <v>0.75</v>
      </c>
    </row>
    <row r="17" spans="1:2" ht="15.6" x14ac:dyDescent="0.25">
      <c r="A17" s="14" t="s">
        <v>17</v>
      </c>
      <c r="B17" s="19">
        <v>2.5</v>
      </c>
    </row>
    <row r="18" spans="1:2" ht="15" customHeight="1" thickBot="1" x14ac:dyDescent="0.3">
      <c r="A18" s="108"/>
      <c r="B18" s="109"/>
    </row>
    <row r="20" spans="1:2" x14ac:dyDescent="0.25">
      <c r="A20" s="20" t="s">
        <v>39</v>
      </c>
    </row>
  </sheetData>
  <sheetProtection algorithmName="SHA-512" hashValue="bTlqtVg3B+FllH2BEPuQ5L9b4j04Hj7pH1ONDiM1/dvo1ad6TudlRsNGeceS5R6UiFwnmUt9cd4vN1yRlIx1KA==" saltValue="6zDSbQM+8bZgYJPFr0Kcww==" spinCount="100000" sheet="1" selectLockedCells="1"/>
  <mergeCells count="5">
    <mergeCell ref="A18:B18"/>
    <mergeCell ref="A1:B1"/>
    <mergeCell ref="A7:B7"/>
    <mergeCell ref="A2:B2"/>
    <mergeCell ref="A15:B15"/>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1"/>
  <sheetViews>
    <sheetView tabSelected="1" topLeftCell="A11" zoomScaleNormal="115" zoomScaleSheetLayoutView="85" workbookViewId="0">
      <selection activeCell="F11" sqref="F11"/>
    </sheetView>
  </sheetViews>
  <sheetFormatPr defaultColWidth="9.109375" defaultRowHeight="13.2" x14ac:dyDescent="0.25"/>
  <cols>
    <col min="1" max="1" width="9.6640625" style="107" bestFit="1" customWidth="1"/>
    <col min="2" max="2" width="61.5546875" style="26" customWidth="1"/>
    <col min="3" max="3" width="9.88671875" style="29" bestFit="1" customWidth="1"/>
    <col min="4" max="4" width="9.44140625" style="30" bestFit="1" customWidth="1"/>
    <col min="5" max="5" width="9.88671875" style="9" customWidth="1"/>
    <col min="6" max="6" width="8.6640625" style="9" customWidth="1"/>
    <col min="7" max="7" width="23.44140625" style="29" bestFit="1" customWidth="1"/>
    <col min="8" max="8" width="20.33203125" style="29" bestFit="1" customWidth="1"/>
    <col min="9" max="9" width="24" style="29" customWidth="1"/>
    <col min="10" max="16384" width="9.109375" style="9"/>
  </cols>
  <sheetData>
    <row r="1" spans="1:9" ht="13.8" thickBot="1" x14ac:dyDescent="0.3">
      <c r="A1" s="118" t="s">
        <v>0</v>
      </c>
      <c r="B1" s="119"/>
      <c r="C1" s="119"/>
      <c r="D1" s="119"/>
      <c r="E1" s="119"/>
      <c r="F1" s="119"/>
      <c r="G1" s="119"/>
      <c r="H1" s="119"/>
      <c r="I1" s="120"/>
    </row>
    <row r="2" spans="1:9" s="26" customFormat="1" x14ac:dyDescent="0.25">
      <c r="A2" s="21"/>
      <c r="B2" s="22"/>
      <c r="C2" s="23"/>
      <c r="D2" s="24"/>
      <c r="E2" s="22"/>
      <c r="F2" s="25">
        <v>5</v>
      </c>
      <c r="G2" s="128" t="s">
        <v>5</v>
      </c>
      <c r="H2" s="128"/>
      <c r="I2" s="128"/>
    </row>
    <row r="3" spans="1:9" x14ac:dyDescent="0.25">
      <c r="A3" s="27" t="str">
        <f>IF(rekenmodel!A3="","",rekenmodel!A3)</f>
        <v>Naam</v>
      </c>
      <c r="B3" s="28" t="str">
        <f>IF(rekenmodel!B3="","",rekenmodel!B3)</f>
        <v>Groenaanleg Spoorzone contract 4</v>
      </c>
      <c r="E3" s="29"/>
      <c r="F3" s="25">
        <v>3</v>
      </c>
      <c r="G3" s="125" t="s">
        <v>111</v>
      </c>
      <c r="H3" s="126"/>
      <c r="I3" s="127"/>
    </row>
    <row r="4" spans="1:9" ht="12.75" customHeight="1" x14ac:dyDescent="0.25">
      <c r="A4" s="31" t="str">
        <f>IF(rekenmodel!A4="","",rekenmodel!A4)</f>
        <v>Bestek</v>
      </c>
      <c r="B4" s="32" t="str">
        <f>IF(rekenmodel!B4="","",rekenmodel!B4)</f>
        <v>09-2024</v>
      </c>
      <c r="E4" s="29"/>
      <c r="F4" s="116">
        <v>1</v>
      </c>
      <c r="G4" s="117" t="s">
        <v>112</v>
      </c>
      <c r="H4" s="117"/>
      <c r="I4" s="117"/>
    </row>
    <row r="5" spans="1:9" x14ac:dyDescent="0.25">
      <c r="A5" s="31" t="str">
        <f>IF(rekenmodel!A5="","",rekenmodel!A5)</f>
        <v>Dossier</v>
      </c>
      <c r="B5" s="32">
        <f>IF(rekenmodel!B5="","",rekenmodel!B5)</f>
        <v>3049</v>
      </c>
      <c r="E5" s="29"/>
      <c r="F5" s="116"/>
      <c r="G5" s="117"/>
      <c r="H5" s="117"/>
      <c r="I5" s="117"/>
    </row>
    <row r="6" spans="1:9" ht="12.75" customHeight="1" x14ac:dyDescent="0.25">
      <c r="A6" s="33" t="str">
        <f>IF(rekenmodel!A6="","",rekenmodel!A6)</f>
        <v>Datum</v>
      </c>
      <c r="B6" s="34">
        <f>IF(rekenmodel!B6="","",rekenmodel!B6)</f>
        <v>45852</v>
      </c>
      <c r="E6" s="29"/>
      <c r="F6" s="116">
        <v>0</v>
      </c>
      <c r="G6" s="117" t="s">
        <v>113</v>
      </c>
      <c r="H6" s="117"/>
      <c r="I6" s="117"/>
    </row>
    <row r="7" spans="1:9" ht="13.8" thickBot="1" x14ac:dyDescent="0.3">
      <c r="A7" s="35"/>
      <c r="B7" s="36"/>
      <c r="C7" s="37"/>
      <c r="D7" s="38"/>
      <c r="E7" s="37"/>
      <c r="F7" s="116"/>
      <c r="G7" s="117"/>
      <c r="H7" s="117"/>
      <c r="I7" s="117"/>
    </row>
    <row r="8" spans="1:9" ht="38.25" customHeight="1" x14ac:dyDescent="0.25">
      <c r="A8" s="39"/>
      <c r="B8" s="121" t="s">
        <v>11</v>
      </c>
      <c r="C8" s="40" t="s">
        <v>19</v>
      </c>
      <c r="D8" s="41" t="s">
        <v>114</v>
      </c>
      <c r="E8" s="123" t="s">
        <v>6</v>
      </c>
      <c r="F8" s="123" t="s">
        <v>20</v>
      </c>
      <c r="G8" s="40" t="s">
        <v>7</v>
      </c>
      <c r="H8" s="40" t="s">
        <v>21</v>
      </c>
      <c r="I8" s="42" t="s">
        <v>15</v>
      </c>
    </row>
    <row r="9" spans="1:9" x14ac:dyDescent="0.25">
      <c r="A9" s="43"/>
      <c r="B9" s="122"/>
      <c r="C9" s="44">
        <f>C10+C27+C44+C61+C78+C95</f>
        <v>1</v>
      </c>
      <c r="D9" s="45">
        <f>D10+D27+D44+D61+D78+D95</f>
        <v>1</v>
      </c>
      <c r="E9" s="124"/>
      <c r="F9" s="124"/>
      <c r="G9" s="46" t="s">
        <v>2</v>
      </c>
      <c r="H9" s="47">
        <f>H10+H27+H44+H61+H78+H95</f>
        <v>1</v>
      </c>
      <c r="I9" s="48">
        <f>I10+I27+I44+I61+I78+I95</f>
        <v>37500</v>
      </c>
    </row>
    <row r="10" spans="1:9" s="57" customFormat="1" ht="15" customHeight="1" x14ac:dyDescent="0.3">
      <c r="A10" s="49">
        <v>1</v>
      </c>
      <c r="B10" s="50" t="s">
        <v>126</v>
      </c>
      <c r="C10" s="51">
        <v>0.11</v>
      </c>
      <c r="D10" s="52">
        <f>SUM(D11:D25)</f>
        <v>0.11</v>
      </c>
      <c r="E10" s="53">
        <f>SUM(E11:E25)</f>
        <v>65</v>
      </c>
      <c r="F10" s="54"/>
      <c r="G10" s="55">
        <f>SUM(G11:G25)</f>
        <v>65</v>
      </c>
      <c r="H10" s="56">
        <f>G10/E10*C10</f>
        <v>0.11</v>
      </c>
      <c r="I10" s="8">
        <f>C10*rekenmodel!B10</f>
        <v>4125</v>
      </c>
    </row>
    <row r="11" spans="1:9" s="57" customFormat="1" ht="52.8" x14ac:dyDescent="0.3">
      <c r="A11" s="58" t="s">
        <v>22</v>
      </c>
      <c r="B11" s="59" t="s">
        <v>127</v>
      </c>
      <c r="C11" s="60">
        <v>4</v>
      </c>
      <c r="D11" s="7">
        <f>$C$10/(SUM($C$11:$C$25))*C11</f>
        <v>3.3846153846153845E-2</v>
      </c>
      <c r="E11" s="61">
        <f>C11*$F$2</f>
        <v>20</v>
      </c>
      <c r="F11" s="4">
        <v>5</v>
      </c>
      <c r="G11" s="63">
        <f>C11*F11</f>
        <v>20</v>
      </c>
      <c r="H11" s="64"/>
      <c r="I11" s="5">
        <f>$I$10/$E$10*E11</f>
        <v>1269.2307692307693</v>
      </c>
    </row>
    <row r="12" spans="1:9" s="57" customFormat="1" x14ac:dyDescent="0.3">
      <c r="A12" s="65" t="s">
        <v>23</v>
      </c>
      <c r="B12" s="66" t="s">
        <v>128</v>
      </c>
      <c r="C12" s="60">
        <v>1</v>
      </c>
      <c r="D12" s="7">
        <f t="shared" ref="D12:D25" si="0">$C$10/(SUM($C$11:$C$25))*C12</f>
        <v>8.4615384615384613E-3</v>
      </c>
      <c r="E12" s="61">
        <f t="shared" ref="E12:E25" si="1">C12*$F$2</f>
        <v>5</v>
      </c>
      <c r="F12" s="4">
        <v>5</v>
      </c>
      <c r="G12" s="63">
        <f>C12*F12</f>
        <v>5</v>
      </c>
      <c r="H12" s="64"/>
      <c r="I12" s="5">
        <f>$I$10/$E$10*E12</f>
        <v>317.30769230769232</v>
      </c>
    </row>
    <row r="13" spans="1:9" s="57" customFormat="1" x14ac:dyDescent="0.3">
      <c r="A13" s="65" t="s">
        <v>24</v>
      </c>
      <c r="B13" s="66" t="s">
        <v>129</v>
      </c>
      <c r="C13" s="60">
        <v>4</v>
      </c>
      <c r="D13" s="7">
        <f t="shared" si="0"/>
        <v>3.3846153846153845E-2</v>
      </c>
      <c r="E13" s="61">
        <f t="shared" si="1"/>
        <v>20</v>
      </c>
      <c r="F13" s="4">
        <v>5</v>
      </c>
      <c r="G13" s="63">
        <f>C13*F13</f>
        <v>20</v>
      </c>
      <c r="H13" s="64"/>
      <c r="I13" s="5">
        <f t="shared" ref="I13:I25" si="2">$I$10/$E$10*E13</f>
        <v>1269.2307692307693</v>
      </c>
    </row>
    <row r="14" spans="1:9" s="57" customFormat="1" x14ac:dyDescent="0.3">
      <c r="A14" s="65" t="s">
        <v>41</v>
      </c>
      <c r="B14" s="66" t="s">
        <v>130</v>
      </c>
      <c r="C14" s="60">
        <v>4</v>
      </c>
      <c r="D14" s="7">
        <f t="shared" si="0"/>
        <v>3.3846153846153845E-2</v>
      </c>
      <c r="E14" s="61">
        <f t="shared" si="1"/>
        <v>20</v>
      </c>
      <c r="F14" s="4">
        <v>5</v>
      </c>
      <c r="G14" s="63">
        <f t="shared" ref="G14:G25" si="3">C14*F14</f>
        <v>20</v>
      </c>
      <c r="H14" s="64"/>
      <c r="I14" s="5">
        <f t="shared" si="2"/>
        <v>1269.2307692307693</v>
      </c>
    </row>
    <row r="15" spans="1:9" s="57" customFormat="1" hidden="1" x14ac:dyDescent="0.3">
      <c r="A15" s="65" t="s">
        <v>42</v>
      </c>
      <c r="B15" s="67"/>
      <c r="C15" s="60">
        <v>0</v>
      </c>
      <c r="D15" s="7">
        <f t="shared" si="0"/>
        <v>0</v>
      </c>
      <c r="E15" s="61">
        <f t="shared" si="1"/>
        <v>0</v>
      </c>
      <c r="F15" s="62">
        <v>5</v>
      </c>
      <c r="G15" s="63">
        <f t="shared" si="3"/>
        <v>0</v>
      </c>
      <c r="H15" s="64"/>
      <c r="I15" s="5">
        <f t="shared" si="2"/>
        <v>0</v>
      </c>
    </row>
    <row r="16" spans="1:9" s="57" customFormat="1" hidden="1" x14ac:dyDescent="0.3">
      <c r="A16" s="65" t="s">
        <v>43</v>
      </c>
      <c r="B16" s="67"/>
      <c r="C16" s="60">
        <v>0</v>
      </c>
      <c r="D16" s="7">
        <f t="shared" si="0"/>
        <v>0</v>
      </c>
      <c r="E16" s="61">
        <f t="shared" si="1"/>
        <v>0</v>
      </c>
      <c r="F16" s="62">
        <v>5</v>
      </c>
      <c r="G16" s="63">
        <f t="shared" si="3"/>
        <v>0</v>
      </c>
      <c r="H16" s="64"/>
      <c r="I16" s="5">
        <f t="shared" si="2"/>
        <v>0</v>
      </c>
    </row>
    <row r="17" spans="1:9" s="57" customFormat="1" hidden="1" x14ac:dyDescent="0.3">
      <c r="A17" s="65" t="s">
        <v>44</v>
      </c>
      <c r="B17" s="67"/>
      <c r="C17" s="60">
        <v>0</v>
      </c>
      <c r="D17" s="7">
        <f t="shared" si="0"/>
        <v>0</v>
      </c>
      <c r="E17" s="61">
        <f t="shared" si="1"/>
        <v>0</v>
      </c>
      <c r="F17" s="62">
        <v>5</v>
      </c>
      <c r="G17" s="63">
        <f t="shared" si="3"/>
        <v>0</v>
      </c>
      <c r="H17" s="64"/>
      <c r="I17" s="5">
        <f t="shared" si="2"/>
        <v>0</v>
      </c>
    </row>
    <row r="18" spans="1:9" s="57" customFormat="1" hidden="1" x14ac:dyDescent="0.3">
      <c r="A18" s="65" t="s">
        <v>56</v>
      </c>
      <c r="B18" s="67"/>
      <c r="C18" s="60">
        <v>0</v>
      </c>
      <c r="D18" s="7">
        <f t="shared" si="0"/>
        <v>0</v>
      </c>
      <c r="E18" s="61">
        <f t="shared" si="1"/>
        <v>0</v>
      </c>
      <c r="F18" s="62">
        <v>5</v>
      </c>
      <c r="G18" s="63">
        <f t="shared" si="3"/>
        <v>0</v>
      </c>
      <c r="H18" s="64"/>
      <c r="I18" s="5">
        <f t="shared" si="2"/>
        <v>0</v>
      </c>
    </row>
    <row r="19" spans="1:9" s="57" customFormat="1" hidden="1" x14ac:dyDescent="0.3">
      <c r="A19" s="65" t="s">
        <v>62</v>
      </c>
      <c r="B19" s="67"/>
      <c r="C19" s="60">
        <v>0</v>
      </c>
      <c r="D19" s="7">
        <f t="shared" si="0"/>
        <v>0</v>
      </c>
      <c r="E19" s="61">
        <f t="shared" si="1"/>
        <v>0</v>
      </c>
      <c r="F19" s="62">
        <v>5</v>
      </c>
      <c r="G19" s="63">
        <f t="shared" si="3"/>
        <v>0</v>
      </c>
      <c r="H19" s="64"/>
      <c r="I19" s="5">
        <f t="shared" si="2"/>
        <v>0</v>
      </c>
    </row>
    <row r="20" spans="1:9" s="57" customFormat="1" hidden="1" x14ac:dyDescent="0.3">
      <c r="A20" s="65" t="s">
        <v>63</v>
      </c>
      <c r="B20" s="67"/>
      <c r="C20" s="60">
        <v>0</v>
      </c>
      <c r="D20" s="7">
        <f t="shared" si="0"/>
        <v>0</v>
      </c>
      <c r="E20" s="61">
        <f t="shared" si="1"/>
        <v>0</v>
      </c>
      <c r="F20" s="62">
        <v>5</v>
      </c>
      <c r="G20" s="63">
        <f t="shared" si="3"/>
        <v>0</v>
      </c>
      <c r="H20" s="64"/>
      <c r="I20" s="5">
        <f t="shared" si="2"/>
        <v>0</v>
      </c>
    </row>
    <row r="21" spans="1:9" s="57" customFormat="1" hidden="1" x14ac:dyDescent="0.3">
      <c r="A21" s="65" t="s">
        <v>64</v>
      </c>
      <c r="B21" s="67"/>
      <c r="C21" s="60">
        <v>0</v>
      </c>
      <c r="D21" s="7">
        <f t="shared" si="0"/>
        <v>0</v>
      </c>
      <c r="E21" s="61">
        <f t="shared" si="1"/>
        <v>0</v>
      </c>
      <c r="F21" s="62">
        <v>5</v>
      </c>
      <c r="G21" s="63">
        <f t="shared" si="3"/>
        <v>0</v>
      </c>
      <c r="H21" s="64"/>
      <c r="I21" s="5">
        <f t="shared" si="2"/>
        <v>0</v>
      </c>
    </row>
    <row r="22" spans="1:9" s="57" customFormat="1" hidden="1" x14ac:dyDescent="0.3">
      <c r="A22" s="65" t="s">
        <v>65</v>
      </c>
      <c r="B22" s="67"/>
      <c r="C22" s="60">
        <v>0</v>
      </c>
      <c r="D22" s="7">
        <f t="shared" si="0"/>
        <v>0</v>
      </c>
      <c r="E22" s="61">
        <f t="shared" si="1"/>
        <v>0</v>
      </c>
      <c r="F22" s="62">
        <v>5</v>
      </c>
      <c r="G22" s="63">
        <f t="shared" si="3"/>
        <v>0</v>
      </c>
      <c r="H22" s="64"/>
      <c r="I22" s="5">
        <f t="shared" si="2"/>
        <v>0</v>
      </c>
    </row>
    <row r="23" spans="1:9" s="57" customFormat="1" hidden="1" x14ac:dyDescent="0.3">
      <c r="A23" s="65" t="s">
        <v>66</v>
      </c>
      <c r="B23" s="67"/>
      <c r="C23" s="60">
        <v>0</v>
      </c>
      <c r="D23" s="7">
        <f t="shared" si="0"/>
        <v>0</v>
      </c>
      <c r="E23" s="61">
        <f t="shared" si="1"/>
        <v>0</v>
      </c>
      <c r="F23" s="62">
        <v>5</v>
      </c>
      <c r="G23" s="63">
        <f t="shared" si="3"/>
        <v>0</v>
      </c>
      <c r="H23" s="64"/>
      <c r="I23" s="5">
        <f t="shared" si="2"/>
        <v>0</v>
      </c>
    </row>
    <row r="24" spans="1:9" s="57" customFormat="1" hidden="1" x14ac:dyDescent="0.3">
      <c r="A24" s="65" t="s">
        <v>67</v>
      </c>
      <c r="B24" s="67"/>
      <c r="C24" s="60">
        <v>0</v>
      </c>
      <c r="D24" s="7">
        <f t="shared" si="0"/>
        <v>0</v>
      </c>
      <c r="E24" s="61">
        <f t="shared" si="1"/>
        <v>0</v>
      </c>
      <c r="F24" s="62">
        <v>5</v>
      </c>
      <c r="G24" s="63">
        <f t="shared" si="3"/>
        <v>0</v>
      </c>
      <c r="H24" s="64"/>
      <c r="I24" s="5">
        <f t="shared" si="2"/>
        <v>0</v>
      </c>
    </row>
    <row r="25" spans="1:9" s="57" customFormat="1" hidden="1" x14ac:dyDescent="0.3">
      <c r="A25" s="65" t="s">
        <v>68</v>
      </c>
      <c r="B25" s="67"/>
      <c r="C25" s="60">
        <v>0</v>
      </c>
      <c r="D25" s="7">
        <f t="shared" si="0"/>
        <v>0</v>
      </c>
      <c r="E25" s="61">
        <f t="shared" si="1"/>
        <v>0</v>
      </c>
      <c r="F25" s="62">
        <v>5</v>
      </c>
      <c r="G25" s="63">
        <f t="shared" si="3"/>
        <v>0</v>
      </c>
      <c r="H25" s="64"/>
      <c r="I25" s="5">
        <f t="shared" si="2"/>
        <v>0</v>
      </c>
    </row>
    <row r="26" spans="1:9" s="57" customFormat="1" ht="15" customHeight="1" x14ac:dyDescent="0.3">
      <c r="A26" s="68"/>
      <c r="B26" s="69"/>
      <c r="C26" s="70"/>
      <c r="D26" s="71"/>
      <c r="E26" s="63"/>
      <c r="F26" s="63"/>
      <c r="G26" s="63"/>
      <c r="H26" s="64"/>
      <c r="I26" s="72"/>
    </row>
    <row r="27" spans="1:9" s="74" customFormat="1" x14ac:dyDescent="0.3">
      <c r="A27" s="49" t="s">
        <v>34</v>
      </c>
      <c r="B27" s="50" t="s">
        <v>131</v>
      </c>
      <c r="C27" s="73">
        <v>0.13</v>
      </c>
      <c r="D27" s="52">
        <f>SUM(D28:D42)</f>
        <v>0.13</v>
      </c>
      <c r="E27" s="53">
        <f>SUM(E28:E42)</f>
        <v>50</v>
      </c>
      <c r="F27" s="54"/>
      <c r="G27" s="55">
        <f>SUM(G28:G42)</f>
        <v>50</v>
      </c>
      <c r="H27" s="56">
        <f>G27/E27*C27</f>
        <v>0.13</v>
      </c>
      <c r="I27" s="8">
        <f>C27*rekenmodel!B10</f>
        <v>4875</v>
      </c>
    </row>
    <row r="28" spans="1:9" s="74" customFormat="1" ht="52.8" x14ac:dyDescent="0.3">
      <c r="A28" s="58" t="s">
        <v>25</v>
      </c>
      <c r="B28" s="75" t="s">
        <v>132</v>
      </c>
      <c r="C28" s="60">
        <v>3</v>
      </c>
      <c r="D28" s="7">
        <f>$C$27/(SUM($C$28:$C$42))*C28</f>
        <v>3.9000000000000007E-2</v>
      </c>
      <c r="E28" s="76">
        <f>C28*$F$2</f>
        <v>15</v>
      </c>
      <c r="F28" s="4">
        <v>5</v>
      </c>
      <c r="G28" s="63">
        <f>F28*C28</f>
        <v>15</v>
      </c>
      <c r="H28" s="77"/>
      <c r="I28" s="5">
        <f>$I$27/$E$27*E28</f>
        <v>1462.5</v>
      </c>
    </row>
    <row r="29" spans="1:9" s="74" customFormat="1" x14ac:dyDescent="0.3">
      <c r="A29" s="78" t="s">
        <v>40</v>
      </c>
      <c r="B29" s="79" t="s">
        <v>133</v>
      </c>
      <c r="C29" s="60">
        <v>2</v>
      </c>
      <c r="D29" s="7">
        <f t="shared" ref="D29:D42" si="4">$C$27/(SUM($C$28:$C$42))*C29</f>
        <v>2.6000000000000002E-2</v>
      </c>
      <c r="E29" s="61">
        <f t="shared" ref="E29:E42" si="5">C29*$F$2</f>
        <v>10</v>
      </c>
      <c r="F29" s="4">
        <v>5</v>
      </c>
      <c r="G29" s="63">
        <f>F29*C29</f>
        <v>10</v>
      </c>
      <c r="H29" s="77"/>
      <c r="I29" s="5">
        <f>$I$27/$E$27*E29</f>
        <v>975</v>
      </c>
    </row>
    <row r="30" spans="1:9" s="74" customFormat="1" ht="39.6" x14ac:dyDescent="0.3">
      <c r="A30" s="78" t="s">
        <v>50</v>
      </c>
      <c r="B30" s="79" t="s">
        <v>134</v>
      </c>
      <c r="C30" s="60">
        <v>3</v>
      </c>
      <c r="D30" s="7">
        <f t="shared" si="4"/>
        <v>3.9000000000000007E-2</v>
      </c>
      <c r="E30" s="61">
        <f t="shared" si="5"/>
        <v>15</v>
      </c>
      <c r="F30" s="4">
        <v>5</v>
      </c>
      <c r="G30" s="63">
        <f t="shared" ref="G30:G42" si="6">F30*C30</f>
        <v>15</v>
      </c>
      <c r="H30" s="77"/>
      <c r="I30" s="5">
        <f t="shared" ref="I30:I42" si="7">$I$27/$E$27*E30</f>
        <v>1462.5</v>
      </c>
    </row>
    <row r="31" spans="1:9" s="74" customFormat="1" ht="39.6" x14ac:dyDescent="0.3">
      <c r="A31" s="78" t="s">
        <v>51</v>
      </c>
      <c r="B31" s="79" t="s">
        <v>135</v>
      </c>
      <c r="C31" s="60">
        <v>2</v>
      </c>
      <c r="D31" s="7">
        <f t="shared" si="4"/>
        <v>2.6000000000000002E-2</v>
      </c>
      <c r="E31" s="61">
        <f t="shared" si="5"/>
        <v>10</v>
      </c>
      <c r="F31" s="4">
        <v>5</v>
      </c>
      <c r="G31" s="63">
        <f t="shared" si="6"/>
        <v>10</v>
      </c>
      <c r="H31" s="77"/>
      <c r="I31" s="5">
        <f t="shared" si="7"/>
        <v>975</v>
      </c>
    </row>
    <row r="32" spans="1:9" s="74" customFormat="1" hidden="1" x14ac:dyDescent="0.3">
      <c r="A32" s="78" t="s">
        <v>52</v>
      </c>
      <c r="B32" s="80"/>
      <c r="C32" s="60">
        <v>0</v>
      </c>
      <c r="D32" s="7">
        <f t="shared" si="4"/>
        <v>0</v>
      </c>
      <c r="E32" s="61">
        <f t="shared" si="5"/>
        <v>0</v>
      </c>
      <c r="F32" s="62">
        <v>5</v>
      </c>
      <c r="G32" s="63">
        <f t="shared" si="6"/>
        <v>0</v>
      </c>
      <c r="H32" s="77"/>
      <c r="I32" s="5">
        <f t="shared" si="7"/>
        <v>0</v>
      </c>
    </row>
    <row r="33" spans="1:11" s="74" customFormat="1" hidden="1" x14ac:dyDescent="0.3">
      <c r="A33" s="78" t="s">
        <v>53</v>
      </c>
      <c r="B33" s="80"/>
      <c r="C33" s="60">
        <v>0</v>
      </c>
      <c r="D33" s="7">
        <f t="shared" si="4"/>
        <v>0</v>
      </c>
      <c r="E33" s="61">
        <f t="shared" si="5"/>
        <v>0</v>
      </c>
      <c r="F33" s="62">
        <v>5</v>
      </c>
      <c r="G33" s="63">
        <f t="shared" si="6"/>
        <v>0</v>
      </c>
      <c r="H33" s="77"/>
      <c r="I33" s="5">
        <f t="shared" si="7"/>
        <v>0</v>
      </c>
    </row>
    <row r="34" spans="1:11" s="74" customFormat="1" hidden="1" x14ac:dyDescent="0.3">
      <c r="A34" s="78" t="s">
        <v>69</v>
      </c>
      <c r="B34" s="80"/>
      <c r="C34" s="60">
        <v>0</v>
      </c>
      <c r="D34" s="7">
        <f t="shared" si="4"/>
        <v>0</v>
      </c>
      <c r="E34" s="61">
        <f t="shared" si="5"/>
        <v>0</v>
      </c>
      <c r="F34" s="62">
        <v>5</v>
      </c>
      <c r="G34" s="63">
        <f t="shared" si="6"/>
        <v>0</v>
      </c>
      <c r="H34" s="77"/>
      <c r="I34" s="5">
        <f t="shared" si="7"/>
        <v>0</v>
      </c>
    </row>
    <row r="35" spans="1:11" s="74" customFormat="1" hidden="1" x14ac:dyDescent="0.3">
      <c r="A35" s="78" t="s">
        <v>70</v>
      </c>
      <c r="B35" s="80"/>
      <c r="C35" s="60">
        <v>0</v>
      </c>
      <c r="D35" s="7">
        <f t="shared" si="4"/>
        <v>0</v>
      </c>
      <c r="E35" s="61">
        <f t="shared" si="5"/>
        <v>0</v>
      </c>
      <c r="F35" s="62">
        <v>5</v>
      </c>
      <c r="G35" s="63">
        <f t="shared" si="6"/>
        <v>0</v>
      </c>
      <c r="H35" s="77"/>
      <c r="I35" s="5">
        <f t="shared" si="7"/>
        <v>0</v>
      </c>
    </row>
    <row r="36" spans="1:11" s="74" customFormat="1" hidden="1" x14ac:dyDescent="0.3">
      <c r="A36" s="78" t="s">
        <v>71</v>
      </c>
      <c r="B36" s="80"/>
      <c r="C36" s="60">
        <v>0</v>
      </c>
      <c r="D36" s="7">
        <f t="shared" si="4"/>
        <v>0</v>
      </c>
      <c r="E36" s="61">
        <f t="shared" si="5"/>
        <v>0</v>
      </c>
      <c r="F36" s="62">
        <v>5</v>
      </c>
      <c r="G36" s="63">
        <f t="shared" si="6"/>
        <v>0</v>
      </c>
      <c r="H36" s="77"/>
      <c r="I36" s="5">
        <f t="shared" si="7"/>
        <v>0</v>
      </c>
    </row>
    <row r="37" spans="1:11" s="74" customFormat="1" hidden="1" x14ac:dyDescent="0.3">
      <c r="A37" s="78" t="s">
        <v>72</v>
      </c>
      <c r="B37" s="80"/>
      <c r="C37" s="60">
        <v>0</v>
      </c>
      <c r="D37" s="7">
        <f t="shared" si="4"/>
        <v>0</v>
      </c>
      <c r="E37" s="61">
        <f t="shared" si="5"/>
        <v>0</v>
      </c>
      <c r="F37" s="62">
        <v>5</v>
      </c>
      <c r="G37" s="63">
        <f t="shared" si="6"/>
        <v>0</v>
      </c>
      <c r="H37" s="77"/>
      <c r="I37" s="5">
        <f t="shared" si="7"/>
        <v>0</v>
      </c>
    </row>
    <row r="38" spans="1:11" s="74" customFormat="1" hidden="1" x14ac:dyDescent="0.3">
      <c r="A38" s="78" t="s">
        <v>73</v>
      </c>
      <c r="B38" s="80"/>
      <c r="C38" s="60">
        <v>0</v>
      </c>
      <c r="D38" s="7">
        <f t="shared" si="4"/>
        <v>0</v>
      </c>
      <c r="E38" s="61">
        <f t="shared" si="5"/>
        <v>0</v>
      </c>
      <c r="F38" s="62">
        <v>5</v>
      </c>
      <c r="G38" s="63">
        <f t="shared" si="6"/>
        <v>0</v>
      </c>
      <c r="H38" s="77"/>
      <c r="I38" s="5">
        <f t="shared" si="7"/>
        <v>0</v>
      </c>
    </row>
    <row r="39" spans="1:11" s="74" customFormat="1" hidden="1" x14ac:dyDescent="0.3">
      <c r="A39" s="78" t="s">
        <v>74</v>
      </c>
      <c r="B39" s="80"/>
      <c r="C39" s="60">
        <v>0</v>
      </c>
      <c r="D39" s="7">
        <f t="shared" si="4"/>
        <v>0</v>
      </c>
      <c r="E39" s="61">
        <f t="shared" si="5"/>
        <v>0</v>
      </c>
      <c r="F39" s="62">
        <v>5</v>
      </c>
      <c r="G39" s="63">
        <f t="shared" si="6"/>
        <v>0</v>
      </c>
      <c r="H39" s="77"/>
      <c r="I39" s="5">
        <f t="shared" si="7"/>
        <v>0</v>
      </c>
    </row>
    <row r="40" spans="1:11" s="74" customFormat="1" hidden="1" x14ac:dyDescent="0.3">
      <c r="A40" s="78" t="s">
        <v>75</v>
      </c>
      <c r="B40" s="80"/>
      <c r="C40" s="60">
        <v>0</v>
      </c>
      <c r="D40" s="7">
        <f t="shared" si="4"/>
        <v>0</v>
      </c>
      <c r="E40" s="61">
        <f t="shared" si="5"/>
        <v>0</v>
      </c>
      <c r="F40" s="62">
        <v>5</v>
      </c>
      <c r="G40" s="63">
        <f t="shared" si="6"/>
        <v>0</v>
      </c>
      <c r="H40" s="77"/>
      <c r="I40" s="5">
        <f t="shared" si="7"/>
        <v>0</v>
      </c>
    </row>
    <row r="41" spans="1:11" s="74" customFormat="1" hidden="1" x14ac:dyDescent="0.3">
      <c r="A41" s="78" t="s">
        <v>76</v>
      </c>
      <c r="B41" s="80"/>
      <c r="C41" s="60">
        <v>0</v>
      </c>
      <c r="D41" s="7">
        <f t="shared" si="4"/>
        <v>0</v>
      </c>
      <c r="E41" s="61">
        <f t="shared" si="5"/>
        <v>0</v>
      </c>
      <c r="F41" s="62">
        <v>5</v>
      </c>
      <c r="G41" s="63">
        <f t="shared" si="6"/>
        <v>0</v>
      </c>
      <c r="H41" s="77"/>
      <c r="I41" s="5">
        <f t="shared" si="7"/>
        <v>0</v>
      </c>
    </row>
    <row r="42" spans="1:11" s="74" customFormat="1" hidden="1" x14ac:dyDescent="0.3">
      <c r="A42" s="78" t="s">
        <v>77</v>
      </c>
      <c r="B42" s="80"/>
      <c r="C42" s="60">
        <v>0</v>
      </c>
      <c r="D42" s="7">
        <f t="shared" si="4"/>
        <v>0</v>
      </c>
      <c r="E42" s="61">
        <f t="shared" si="5"/>
        <v>0</v>
      </c>
      <c r="F42" s="62">
        <v>5</v>
      </c>
      <c r="G42" s="63">
        <f t="shared" si="6"/>
        <v>0</v>
      </c>
      <c r="H42" s="77"/>
      <c r="I42" s="5">
        <f t="shared" si="7"/>
        <v>0</v>
      </c>
    </row>
    <row r="43" spans="1:11" s="74" customFormat="1" ht="15" customHeight="1" x14ac:dyDescent="0.3">
      <c r="A43" s="81"/>
      <c r="B43" s="82"/>
      <c r="C43" s="83"/>
      <c r="D43" s="84"/>
      <c r="E43" s="63"/>
      <c r="F43" s="63"/>
      <c r="G43" s="63"/>
      <c r="H43" s="77"/>
      <c r="I43" s="72"/>
    </row>
    <row r="44" spans="1:11" s="74" customFormat="1" ht="15" customHeight="1" x14ac:dyDescent="0.3">
      <c r="A44" s="49" t="s">
        <v>35</v>
      </c>
      <c r="B44" s="50" t="s">
        <v>136</v>
      </c>
      <c r="C44" s="73">
        <v>0.31</v>
      </c>
      <c r="D44" s="52">
        <f>SUM(D45:D59)</f>
        <v>0.31000000000000005</v>
      </c>
      <c r="E44" s="53">
        <f>SUM(E45:E59)</f>
        <v>110</v>
      </c>
      <c r="F44" s="54"/>
      <c r="G44" s="55">
        <f>SUM(G45:G59)</f>
        <v>110</v>
      </c>
      <c r="H44" s="56">
        <f>G44/E44*C44</f>
        <v>0.31</v>
      </c>
      <c r="I44" s="8">
        <f>C44*rekenmodel!B10</f>
        <v>11625</v>
      </c>
    </row>
    <row r="45" spans="1:11" s="74" customFormat="1" ht="39.6" x14ac:dyDescent="0.3">
      <c r="A45" s="85" t="s">
        <v>26</v>
      </c>
      <c r="B45" s="86" t="s">
        <v>137</v>
      </c>
      <c r="C45" s="60">
        <v>2</v>
      </c>
      <c r="D45" s="7">
        <f>$C$44/(SUM($C$45:$C$59))*C45</f>
        <v>2.8181818181818183E-2</v>
      </c>
      <c r="E45" s="87">
        <f>C45*$F$2</f>
        <v>10</v>
      </c>
      <c r="F45" s="4">
        <v>5</v>
      </c>
      <c r="G45" s="63">
        <f>F45*C45</f>
        <v>10</v>
      </c>
      <c r="H45" s="88"/>
      <c r="I45" s="5">
        <f>$I$44/$E$44*E45</f>
        <v>1056.818181818182</v>
      </c>
      <c r="J45" s="89"/>
      <c r="K45" s="89"/>
    </row>
    <row r="46" spans="1:11" s="74" customFormat="1" x14ac:dyDescent="0.3">
      <c r="A46" s="78" t="s">
        <v>27</v>
      </c>
      <c r="B46" s="79" t="s">
        <v>138</v>
      </c>
      <c r="C46" s="60">
        <v>2</v>
      </c>
      <c r="D46" s="7">
        <f t="shared" ref="D46:D59" si="8">$C$44/(SUM($C$45:$C$59))*C46</f>
        <v>2.8181818181818183E-2</v>
      </c>
      <c r="E46" s="63">
        <f t="shared" ref="E46:E59" si="9">C46*$F$2</f>
        <v>10</v>
      </c>
      <c r="F46" s="4">
        <v>5</v>
      </c>
      <c r="G46" s="63">
        <f t="shared" ref="G46:G53" si="10">F46*C46</f>
        <v>10</v>
      </c>
      <c r="H46" s="88"/>
      <c r="I46" s="5">
        <f t="shared" ref="I46:I53" si="11">$I$44/$E$44*E46</f>
        <v>1056.818181818182</v>
      </c>
      <c r="J46" s="89"/>
      <c r="K46" s="89"/>
    </row>
    <row r="47" spans="1:11" s="74" customFormat="1" x14ac:dyDescent="0.3">
      <c r="A47" s="78" t="s">
        <v>28</v>
      </c>
      <c r="B47" s="79" t="s">
        <v>149</v>
      </c>
      <c r="C47" s="60">
        <v>4</v>
      </c>
      <c r="D47" s="7">
        <f t="shared" si="8"/>
        <v>5.6363636363636366E-2</v>
      </c>
      <c r="E47" s="63">
        <f t="shared" si="9"/>
        <v>20</v>
      </c>
      <c r="F47" s="4">
        <v>5</v>
      </c>
      <c r="G47" s="63">
        <f t="shared" si="10"/>
        <v>20</v>
      </c>
      <c r="H47" s="88"/>
      <c r="I47" s="5">
        <f t="shared" si="11"/>
        <v>2113.636363636364</v>
      </c>
      <c r="J47" s="89"/>
      <c r="K47" s="89"/>
    </row>
    <row r="48" spans="1:11" s="74" customFormat="1" ht="26.4" x14ac:dyDescent="0.3">
      <c r="A48" s="78" t="s">
        <v>29</v>
      </c>
      <c r="B48" s="79" t="s">
        <v>153</v>
      </c>
      <c r="C48" s="60">
        <v>3</v>
      </c>
      <c r="D48" s="7">
        <f t="shared" si="8"/>
        <v>4.2272727272727274E-2</v>
      </c>
      <c r="E48" s="63">
        <f t="shared" si="9"/>
        <v>15</v>
      </c>
      <c r="F48" s="4">
        <v>5</v>
      </c>
      <c r="G48" s="63">
        <f t="shared" si="10"/>
        <v>15</v>
      </c>
      <c r="H48" s="88"/>
      <c r="I48" s="5">
        <f t="shared" si="11"/>
        <v>1585.2272727272727</v>
      </c>
      <c r="J48" s="89"/>
      <c r="K48" s="89"/>
    </row>
    <row r="49" spans="1:11" s="74" customFormat="1" x14ac:dyDescent="0.3">
      <c r="A49" s="78" t="s">
        <v>45</v>
      </c>
      <c r="B49" s="79" t="s">
        <v>139</v>
      </c>
      <c r="C49" s="60">
        <v>4</v>
      </c>
      <c r="D49" s="7">
        <f t="shared" si="8"/>
        <v>5.6363636363636366E-2</v>
      </c>
      <c r="E49" s="63">
        <f t="shared" si="9"/>
        <v>20</v>
      </c>
      <c r="F49" s="4">
        <v>5</v>
      </c>
      <c r="G49" s="63">
        <f t="shared" si="10"/>
        <v>20</v>
      </c>
      <c r="H49" s="88"/>
      <c r="I49" s="5">
        <f t="shared" si="11"/>
        <v>2113.636363636364</v>
      </c>
      <c r="J49" s="89"/>
      <c r="K49" s="89"/>
    </row>
    <row r="50" spans="1:11" s="74" customFormat="1" ht="26.4" x14ac:dyDescent="0.3">
      <c r="A50" s="78" t="s">
        <v>46</v>
      </c>
      <c r="B50" s="79" t="s">
        <v>140</v>
      </c>
      <c r="C50" s="60">
        <v>3</v>
      </c>
      <c r="D50" s="7">
        <f t="shared" si="8"/>
        <v>4.2272727272727274E-2</v>
      </c>
      <c r="E50" s="63">
        <f t="shared" si="9"/>
        <v>15</v>
      </c>
      <c r="F50" s="4">
        <v>5</v>
      </c>
      <c r="G50" s="63">
        <f t="shared" si="10"/>
        <v>15</v>
      </c>
      <c r="H50" s="88"/>
      <c r="I50" s="5">
        <f t="shared" si="11"/>
        <v>1585.2272727272727</v>
      </c>
      <c r="J50" s="89"/>
      <c r="K50" s="89"/>
    </row>
    <row r="51" spans="1:11" s="74" customFormat="1" x14ac:dyDescent="0.3">
      <c r="A51" s="78" t="s">
        <v>47</v>
      </c>
      <c r="B51" s="79" t="s">
        <v>141</v>
      </c>
      <c r="C51" s="60">
        <v>2</v>
      </c>
      <c r="D51" s="7">
        <f t="shared" si="8"/>
        <v>2.8181818181818183E-2</v>
      </c>
      <c r="E51" s="63">
        <f t="shared" si="9"/>
        <v>10</v>
      </c>
      <c r="F51" s="4">
        <v>5</v>
      </c>
      <c r="G51" s="63">
        <f t="shared" si="10"/>
        <v>10</v>
      </c>
      <c r="H51" s="88"/>
      <c r="I51" s="5">
        <f t="shared" si="11"/>
        <v>1056.818181818182</v>
      </c>
      <c r="J51" s="89"/>
      <c r="K51" s="89"/>
    </row>
    <row r="52" spans="1:11" s="74" customFormat="1" x14ac:dyDescent="0.3">
      <c r="A52" s="78" t="s">
        <v>78</v>
      </c>
      <c r="B52" s="79" t="s">
        <v>155</v>
      </c>
      <c r="C52" s="60">
        <v>2</v>
      </c>
      <c r="D52" s="7">
        <f t="shared" si="8"/>
        <v>2.8181818181818183E-2</v>
      </c>
      <c r="E52" s="63">
        <f t="shared" si="9"/>
        <v>10</v>
      </c>
      <c r="F52" s="4">
        <v>5</v>
      </c>
      <c r="G52" s="63">
        <f t="shared" si="10"/>
        <v>10</v>
      </c>
      <c r="H52" s="88"/>
      <c r="I52" s="5">
        <f t="shared" si="11"/>
        <v>1056.818181818182</v>
      </c>
      <c r="J52" s="89"/>
      <c r="K52" s="89"/>
    </row>
    <row r="53" spans="1:11" s="74" customFormat="1" hidden="1" x14ac:dyDescent="0.3">
      <c r="A53" s="78" t="s">
        <v>79</v>
      </c>
      <c r="B53" s="80"/>
      <c r="C53" s="60">
        <v>0</v>
      </c>
      <c r="D53" s="7">
        <f t="shared" si="8"/>
        <v>0</v>
      </c>
      <c r="E53" s="63">
        <f t="shared" si="9"/>
        <v>0</v>
      </c>
      <c r="F53" s="62">
        <v>5</v>
      </c>
      <c r="G53" s="63">
        <f t="shared" si="10"/>
        <v>0</v>
      </c>
      <c r="H53" s="88"/>
      <c r="I53" s="5">
        <f t="shared" si="11"/>
        <v>0</v>
      </c>
      <c r="J53" s="89"/>
      <c r="K53" s="89"/>
    </row>
    <row r="54" spans="1:11" s="74" customFormat="1" hidden="1" x14ac:dyDescent="0.3">
      <c r="A54" s="78" t="s">
        <v>80</v>
      </c>
      <c r="B54" s="80"/>
      <c r="C54" s="60">
        <v>0</v>
      </c>
      <c r="D54" s="7">
        <f t="shared" si="8"/>
        <v>0</v>
      </c>
      <c r="E54" s="63">
        <f t="shared" si="9"/>
        <v>0</v>
      </c>
      <c r="F54" s="62">
        <v>5</v>
      </c>
      <c r="G54" s="63">
        <f t="shared" ref="G54:G59" si="12">F54*C54</f>
        <v>0</v>
      </c>
      <c r="H54" s="88"/>
      <c r="I54" s="5">
        <f t="shared" ref="I54:I59" si="13">$I$44/$E$44*E54</f>
        <v>0</v>
      </c>
      <c r="J54" s="89"/>
      <c r="K54" s="89"/>
    </row>
    <row r="55" spans="1:11" s="74" customFormat="1" hidden="1" x14ac:dyDescent="0.3">
      <c r="A55" s="78" t="s">
        <v>81</v>
      </c>
      <c r="B55" s="80"/>
      <c r="C55" s="60">
        <v>0</v>
      </c>
      <c r="D55" s="7">
        <f t="shared" si="8"/>
        <v>0</v>
      </c>
      <c r="E55" s="63">
        <f t="shared" si="9"/>
        <v>0</v>
      </c>
      <c r="F55" s="62">
        <v>5</v>
      </c>
      <c r="G55" s="63">
        <f t="shared" si="12"/>
        <v>0</v>
      </c>
      <c r="H55" s="88"/>
      <c r="I55" s="5">
        <f t="shared" si="13"/>
        <v>0</v>
      </c>
      <c r="J55" s="89"/>
      <c r="K55" s="89"/>
    </row>
    <row r="56" spans="1:11" s="74" customFormat="1" hidden="1" x14ac:dyDescent="0.3">
      <c r="A56" s="78" t="s">
        <v>82</v>
      </c>
      <c r="B56" s="80"/>
      <c r="C56" s="60">
        <v>0</v>
      </c>
      <c r="D56" s="7">
        <f t="shared" si="8"/>
        <v>0</v>
      </c>
      <c r="E56" s="63">
        <f t="shared" si="9"/>
        <v>0</v>
      </c>
      <c r="F56" s="62">
        <v>5</v>
      </c>
      <c r="G56" s="63">
        <f t="shared" si="12"/>
        <v>0</v>
      </c>
      <c r="H56" s="88"/>
      <c r="I56" s="5">
        <f t="shared" si="13"/>
        <v>0</v>
      </c>
      <c r="J56" s="89"/>
      <c r="K56" s="89"/>
    </row>
    <row r="57" spans="1:11" s="74" customFormat="1" hidden="1" x14ac:dyDescent="0.3">
      <c r="A57" s="78" t="s">
        <v>83</v>
      </c>
      <c r="B57" s="80"/>
      <c r="C57" s="60">
        <v>0</v>
      </c>
      <c r="D57" s="7">
        <f t="shared" si="8"/>
        <v>0</v>
      </c>
      <c r="E57" s="63">
        <f t="shared" si="9"/>
        <v>0</v>
      </c>
      <c r="F57" s="62">
        <v>5</v>
      </c>
      <c r="G57" s="63">
        <f t="shared" si="12"/>
        <v>0</v>
      </c>
      <c r="H57" s="88"/>
      <c r="I57" s="5">
        <f t="shared" si="13"/>
        <v>0</v>
      </c>
      <c r="J57" s="89"/>
      <c r="K57" s="89"/>
    </row>
    <row r="58" spans="1:11" s="74" customFormat="1" hidden="1" x14ac:dyDescent="0.3">
      <c r="A58" s="78" t="s">
        <v>84</v>
      </c>
      <c r="B58" s="80"/>
      <c r="C58" s="60">
        <v>0</v>
      </c>
      <c r="D58" s="7">
        <f t="shared" si="8"/>
        <v>0</v>
      </c>
      <c r="E58" s="63">
        <f t="shared" si="9"/>
        <v>0</v>
      </c>
      <c r="F58" s="62">
        <v>5</v>
      </c>
      <c r="G58" s="63">
        <f t="shared" si="12"/>
        <v>0</v>
      </c>
      <c r="H58" s="88"/>
      <c r="I58" s="5">
        <f t="shared" si="13"/>
        <v>0</v>
      </c>
      <c r="J58" s="89"/>
      <c r="K58" s="89"/>
    </row>
    <row r="59" spans="1:11" s="74" customFormat="1" hidden="1" x14ac:dyDescent="0.3">
      <c r="A59" s="78" t="s">
        <v>85</v>
      </c>
      <c r="B59" s="80"/>
      <c r="C59" s="60">
        <v>0</v>
      </c>
      <c r="D59" s="7">
        <f t="shared" si="8"/>
        <v>0</v>
      </c>
      <c r="E59" s="63">
        <f t="shared" si="9"/>
        <v>0</v>
      </c>
      <c r="F59" s="62">
        <v>5</v>
      </c>
      <c r="G59" s="63">
        <f t="shared" si="12"/>
        <v>0</v>
      </c>
      <c r="H59" s="88"/>
      <c r="I59" s="5">
        <f t="shared" si="13"/>
        <v>0</v>
      </c>
      <c r="J59" s="89"/>
      <c r="K59" s="89"/>
    </row>
    <row r="60" spans="1:11" s="74" customFormat="1" ht="15" customHeight="1" x14ac:dyDescent="0.3">
      <c r="A60" s="90"/>
      <c r="B60" s="91"/>
      <c r="C60" s="83"/>
      <c r="D60" s="84"/>
      <c r="E60" s="63"/>
      <c r="F60" s="63"/>
      <c r="G60" s="63"/>
      <c r="H60" s="88"/>
      <c r="I60" s="72"/>
    </row>
    <row r="61" spans="1:11" s="74" customFormat="1" ht="15" customHeight="1" x14ac:dyDescent="0.3">
      <c r="A61" s="49" t="s">
        <v>36</v>
      </c>
      <c r="B61" s="50" t="s">
        <v>142</v>
      </c>
      <c r="C61" s="73">
        <v>0.31</v>
      </c>
      <c r="D61" s="52">
        <f>SUM(D62:D76)</f>
        <v>0.31</v>
      </c>
      <c r="E61" s="53">
        <f>SUM(E62:E76)</f>
        <v>75</v>
      </c>
      <c r="F61" s="54"/>
      <c r="G61" s="55">
        <f>SUM(G62:G76)</f>
        <v>75</v>
      </c>
      <c r="H61" s="56">
        <f>G61/E61*C61</f>
        <v>0.31</v>
      </c>
      <c r="I61" s="8">
        <f>C61*rekenmodel!B10</f>
        <v>11625</v>
      </c>
    </row>
    <row r="62" spans="1:11" s="74" customFormat="1" ht="26.4" x14ac:dyDescent="0.3">
      <c r="A62" s="78" t="s">
        <v>30</v>
      </c>
      <c r="B62" s="79" t="s">
        <v>150</v>
      </c>
      <c r="C62" s="60">
        <v>3</v>
      </c>
      <c r="D62" s="7">
        <f>$C$61/(SUM($C$62:$C$76))*C62</f>
        <v>6.2E-2</v>
      </c>
      <c r="E62" s="63">
        <f>C62*$F$2</f>
        <v>15</v>
      </c>
      <c r="F62" s="4">
        <v>5</v>
      </c>
      <c r="G62" s="63">
        <f>F62*C62</f>
        <v>15</v>
      </c>
      <c r="H62" s="88"/>
      <c r="I62" s="5">
        <f>$I$61/$E$61*E62</f>
        <v>2325</v>
      </c>
      <c r="J62" s="89"/>
      <c r="K62" s="89"/>
    </row>
    <row r="63" spans="1:11" s="74" customFormat="1" ht="26.4" x14ac:dyDescent="0.3">
      <c r="A63" s="78" t="s">
        <v>31</v>
      </c>
      <c r="B63" s="79" t="s">
        <v>143</v>
      </c>
      <c r="C63" s="60">
        <v>2</v>
      </c>
      <c r="D63" s="7">
        <f t="shared" ref="D63:D76" si="14">$C$61/(SUM($C$62:$C$76))*C63</f>
        <v>4.1333333333333333E-2</v>
      </c>
      <c r="E63" s="63">
        <f t="shared" ref="E63:E76" si="15">C63*$F$2</f>
        <v>10</v>
      </c>
      <c r="F63" s="4">
        <v>5</v>
      </c>
      <c r="G63" s="63">
        <f>F63*C63</f>
        <v>10</v>
      </c>
      <c r="H63" s="88"/>
      <c r="I63" s="5">
        <f>$I$61/$E$61*E63</f>
        <v>1550</v>
      </c>
      <c r="J63" s="89"/>
      <c r="K63" s="89"/>
    </row>
    <row r="64" spans="1:11" s="74" customFormat="1" ht="26.4" x14ac:dyDescent="0.3">
      <c r="A64" s="78" t="s">
        <v>32</v>
      </c>
      <c r="B64" s="79" t="s">
        <v>144</v>
      </c>
      <c r="C64" s="60">
        <v>3</v>
      </c>
      <c r="D64" s="7">
        <f t="shared" si="14"/>
        <v>6.2E-2</v>
      </c>
      <c r="E64" s="63">
        <f t="shared" si="15"/>
        <v>15</v>
      </c>
      <c r="F64" s="4">
        <v>5</v>
      </c>
      <c r="G64" s="63">
        <f t="shared" ref="G64:G76" si="16">F64*C64</f>
        <v>15</v>
      </c>
      <c r="H64" s="88"/>
      <c r="I64" s="5">
        <f t="shared" ref="I64:I76" si="17">$I$61/$E$61*E64</f>
        <v>2325</v>
      </c>
      <c r="J64" s="89"/>
      <c r="K64" s="89"/>
    </row>
    <row r="65" spans="1:11" s="74" customFormat="1" ht="52.8" x14ac:dyDescent="0.3">
      <c r="A65" s="78" t="s">
        <v>48</v>
      </c>
      <c r="B65" s="79" t="s">
        <v>145</v>
      </c>
      <c r="C65" s="60">
        <v>3</v>
      </c>
      <c r="D65" s="7">
        <f t="shared" si="14"/>
        <v>6.2E-2</v>
      </c>
      <c r="E65" s="63">
        <f t="shared" si="15"/>
        <v>15</v>
      </c>
      <c r="F65" s="4">
        <v>5</v>
      </c>
      <c r="G65" s="63">
        <f t="shared" si="16"/>
        <v>15</v>
      </c>
      <c r="H65" s="88"/>
      <c r="I65" s="5">
        <f t="shared" si="17"/>
        <v>2325</v>
      </c>
      <c r="J65" s="89"/>
      <c r="K65" s="89"/>
    </row>
    <row r="66" spans="1:11" s="74" customFormat="1" ht="39.6" x14ac:dyDescent="0.3">
      <c r="A66" s="78" t="s">
        <v>49</v>
      </c>
      <c r="B66" s="79" t="s">
        <v>151</v>
      </c>
      <c r="C66" s="60">
        <v>4</v>
      </c>
      <c r="D66" s="7">
        <f t="shared" si="14"/>
        <v>8.2666666666666666E-2</v>
      </c>
      <c r="E66" s="63">
        <f t="shared" si="15"/>
        <v>20</v>
      </c>
      <c r="F66" s="4">
        <v>5</v>
      </c>
      <c r="G66" s="63">
        <f t="shared" si="16"/>
        <v>20</v>
      </c>
      <c r="H66" s="88"/>
      <c r="I66" s="5">
        <f t="shared" si="17"/>
        <v>3100</v>
      </c>
      <c r="J66" s="89"/>
      <c r="K66" s="89"/>
    </row>
    <row r="67" spans="1:11" s="74" customFormat="1" hidden="1" x14ac:dyDescent="0.3">
      <c r="A67" s="78" t="s">
        <v>86</v>
      </c>
      <c r="B67" s="80"/>
      <c r="C67" s="60">
        <v>0</v>
      </c>
      <c r="D67" s="7">
        <f t="shared" si="14"/>
        <v>0</v>
      </c>
      <c r="E67" s="63">
        <f t="shared" si="15"/>
        <v>0</v>
      </c>
      <c r="F67" s="62">
        <v>5</v>
      </c>
      <c r="G67" s="63">
        <f t="shared" si="16"/>
        <v>0</v>
      </c>
      <c r="H67" s="88"/>
      <c r="I67" s="5">
        <f t="shared" si="17"/>
        <v>0</v>
      </c>
      <c r="J67" s="89"/>
      <c r="K67" s="89"/>
    </row>
    <row r="68" spans="1:11" s="74" customFormat="1" hidden="1" x14ac:dyDescent="0.3">
      <c r="A68" s="78" t="s">
        <v>87</v>
      </c>
      <c r="B68" s="80"/>
      <c r="C68" s="60">
        <v>0</v>
      </c>
      <c r="D68" s="7">
        <f t="shared" si="14"/>
        <v>0</v>
      </c>
      <c r="E68" s="63">
        <f t="shared" si="15"/>
        <v>0</v>
      </c>
      <c r="F68" s="62">
        <v>5</v>
      </c>
      <c r="G68" s="63">
        <f t="shared" si="16"/>
        <v>0</v>
      </c>
      <c r="H68" s="88"/>
      <c r="I68" s="5">
        <f t="shared" si="17"/>
        <v>0</v>
      </c>
      <c r="J68" s="89"/>
      <c r="K68" s="89"/>
    </row>
    <row r="69" spans="1:11" s="74" customFormat="1" hidden="1" x14ac:dyDescent="0.3">
      <c r="A69" s="78" t="s">
        <v>88</v>
      </c>
      <c r="B69" s="80"/>
      <c r="C69" s="60">
        <v>0</v>
      </c>
      <c r="D69" s="7">
        <f t="shared" si="14"/>
        <v>0</v>
      </c>
      <c r="E69" s="63">
        <f t="shared" si="15"/>
        <v>0</v>
      </c>
      <c r="F69" s="62">
        <v>5</v>
      </c>
      <c r="G69" s="63">
        <f t="shared" si="16"/>
        <v>0</v>
      </c>
      <c r="H69" s="88"/>
      <c r="I69" s="5">
        <f t="shared" si="17"/>
        <v>0</v>
      </c>
      <c r="J69" s="89"/>
      <c r="K69" s="89"/>
    </row>
    <row r="70" spans="1:11" s="74" customFormat="1" hidden="1" x14ac:dyDescent="0.3">
      <c r="A70" s="78" t="s">
        <v>89</v>
      </c>
      <c r="B70" s="80"/>
      <c r="C70" s="60">
        <v>0</v>
      </c>
      <c r="D70" s="7">
        <f t="shared" si="14"/>
        <v>0</v>
      </c>
      <c r="E70" s="63">
        <f t="shared" si="15"/>
        <v>0</v>
      </c>
      <c r="F70" s="62">
        <v>5</v>
      </c>
      <c r="G70" s="63">
        <f t="shared" si="16"/>
        <v>0</v>
      </c>
      <c r="H70" s="88"/>
      <c r="I70" s="5">
        <f t="shared" si="17"/>
        <v>0</v>
      </c>
      <c r="J70" s="89"/>
      <c r="K70" s="89"/>
    </row>
    <row r="71" spans="1:11" s="74" customFormat="1" hidden="1" x14ac:dyDescent="0.3">
      <c r="A71" s="78" t="s">
        <v>90</v>
      </c>
      <c r="B71" s="80"/>
      <c r="C71" s="60">
        <v>0</v>
      </c>
      <c r="D71" s="7">
        <f t="shared" si="14"/>
        <v>0</v>
      </c>
      <c r="E71" s="63">
        <f t="shared" si="15"/>
        <v>0</v>
      </c>
      <c r="F71" s="62">
        <v>5</v>
      </c>
      <c r="G71" s="63">
        <f t="shared" si="16"/>
        <v>0</v>
      </c>
      <c r="H71" s="88"/>
      <c r="I71" s="5">
        <f t="shared" si="17"/>
        <v>0</v>
      </c>
      <c r="J71" s="89"/>
      <c r="K71" s="89"/>
    </row>
    <row r="72" spans="1:11" s="74" customFormat="1" hidden="1" x14ac:dyDescent="0.3">
      <c r="A72" s="78" t="s">
        <v>91</v>
      </c>
      <c r="B72" s="80"/>
      <c r="C72" s="60">
        <v>0</v>
      </c>
      <c r="D72" s="7">
        <f t="shared" si="14"/>
        <v>0</v>
      </c>
      <c r="E72" s="63">
        <f t="shared" si="15"/>
        <v>0</v>
      </c>
      <c r="F72" s="62">
        <v>5</v>
      </c>
      <c r="G72" s="63">
        <f t="shared" si="16"/>
        <v>0</v>
      </c>
      <c r="H72" s="88"/>
      <c r="I72" s="5">
        <f t="shared" si="17"/>
        <v>0</v>
      </c>
      <c r="J72" s="89"/>
      <c r="K72" s="89"/>
    </row>
    <row r="73" spans="1:11" s="74" customFormat="1" hidden="1" x14ac:dyDescent="0.3">
      <c r="A73" s="78" t="s">
        <v>92</v>
      </c>
      <c r="B73" s="80"/>
      <c r="C73" s="60">
        <v>0</v>
      </c>
      <c r="D73" s="7">
        <f t="shared" si="14"/>
        <v>0</v>
      </c>
      <c r="E73" s="63">
        <f t="shared" si="15"/>
        <v>0</v>
      </c>
      <c r="F73" s="62">
        <v>5</v>
      </c>
      <c r="G73" s="63">
        <f t="shared" si="16"/>
        <v>0</v>
      </c>
      <c r="H73" s="88"/>
      <c r="I73" s="5">
        <f t="shared" si="17"/>
        <v>0</v>
      </c>
      <c r="J73" s="89"/>
      <c r="K73" s="89"/>
    </row>
    <row r="74" spans="1:11" s="74" customFormat="1" hidden="1" x14ac:dyDescent="0.3">
      <c r="A74" s="78" t="s">
        <v>93</v>
      </c>
      <c r="B74" s="80"/>
      <c r="C74" s="60">
        <v>0</v>
      </c>
      <c r="D74" s="7">
        <f t="shared" si="14"/>
        <v>0</v>
      </c>
      <c r="E74" s="63">
        <f t="shared" si="15"/>
        <v>0</v>
      </c>
      <c r="F74" s="62">
        <v>5</v>
      </c>
      <c r="G74" s="63">
        <f t="shared" si="16"/>
        <v>0</v>
      </c>
      <c r="H74" s="88"/>
      <c r="I74" s="5">
        <f t="shared" si="17"/>
        <v>0</v>
      </c>
      <c r="J74" s="89"/>
      <c r="K74" s="89"/>
    </row>
    <row r="75" spans="1:11" s="74" customFormat="1" hidden="1" x14ac:dyDescent="0.3">
      <c r="A75" s="78" t="s">
        <v>94</v>
      </c>
      <c r="B75" s="80"/>
      <c r="C75" s="60">
        <v>0</v>
      </c>
      <c r="D75" s="7">
        <f t="shared" si="14"/>
        <v>0</v>
      </c>
      <c r="E75" s="63">
        <f t="shared" si="15"/>
        <v>0</v>
      </c>
      <c r="F75" s="62">
        <v>5</v>
      </c>
      <c r="G75" s="63">
        <f t="shared" si="16"/>
        <v>0</v>
      </c>
      <c r="H75" s="88"/>
      <c r="I75" s="5">
        <f t="shared" si="17"/>
        <v>0</v>
      </c>
      <c r="J75" s="89"/>
      <c r="K75" s="89"/>
    </row>
    <row r="76" spans="1:11" s="74" customFormat="1" hidden="1" x14ac:dyDescent="0.3">
      <c r="A76" s="78" t="s">
        <v>95</v>
      </c>
      <c r="B76" s="80"/>
      <c r="C76" s="60">
        <v>0</v>
      </c>
      <c r="D76" s="7">
        <f t="shared" si="14"/>
        <v>0</v>
      </c>
      <c r="E76" s="63">
        <f t="shared" si="15"/>
        <v>0</v>
      </c>
      <c r="F76" s="62">
        <v>5</v>
      </c>
      <c r="G76" s="63">
        <f t="shared" si="16"/>
        <v>0</v>
      </c>
      <c r="H76" s="88"/>
      <c r="I76" s="5">
        <f t="shared" si="17"/>
        <v>0</v>
      </c>
      <c r="J76" s="89"/>
      <c r="K76" s="89"/>
    </row>
    <row r="77" spans="1:11" s="74" customFormat="1" ht="15" customHeight="1" x14ac:dyDescent="0.3">
      <c r="A77" s="90"/>
      <c r="B77" s="91"/>
      <c r="C77" s="83"/>
      <c r="D77" s="84"/>
      <c r="E77" s="63"/>
      <c r="F77" s="63"/>
      <c r="G77" s="63"/>
      <c r="H77" s="88"/>
      <c r="I77" s="72"/>
    </row>
    <row r="78" spans="1:11" s="74" customFormat="1" ht="15" customHeight="1" x14ac:dyDescent="0.3">
      <c r="A78" s="49" t="s">
        <v>37</v>
      </c>
      <c r="B78" s="50" t="s">
        <v>146</v>
      </c>
      <c r="C78" s="73">
        <v>0.14000000000000001</v>
      </c>
      <c r="D78" s="52">
        <f>SUM(D79:D93)</f>
        <v>0.14000000000000001</v>
      </c>
      <c r="E78" s="53">
        <f>SUM(E79:E93)</f>
        <v>40</v>
      </c>
      <c r="F78" s="54"/>
      <c r="G78" s="55">
        <f>SUM(G79:G93)</f>
        <v>40</v>
      </c>
      <c r="H78" s="56">
        <f>G78/E78*C78</f>
        <v>0.14000000000000001</v>
      </c>
      <c r="I78" s="8">
        <f>C78*rekenmodel!B10</f>
        <v>5250.0000000000009</v>
      </c>
    </row>
    <row r="79" spans="1:11" s="74" customFormat="1" ht="26.4" x14ac:dyDescent="0.3">
      <c r="A79" s="78" t="s">
        <v>33</v>
      </c>
      <c r="B79" s="59" t="s">
        <v>154</v>
      </c>
      <c r="C79" s="60">
        <v>3</v>
      </c>
      <c r="D79" s="7">
        <f>$C$78/(SUM($C$79:$C$93))*C79</f>
        <v>5.2500000000000005E-2</v>
      </c>
      <c r="E79" s="63">
        <f>C79*$F$2</f>
        <v>15</v>
      </c>
      <c r="F79" s="4">
        <v>5</v>
      </c>
      <c r="G79" s="63">
        <f>F79*C79</f>
        <v>15</v>
      </c>
      <c r="H79" s="88"/>
      <c r="I79" s="5">
        <f>$I$78/$E$78*E79</f>
        <v>1968.7500000000005</v>
      </c>
      <c r="J79" s="89"/>
      <c r="K79" s="89"/>
    </row>
    <row r="80" spans="1:11" s="74" customFormat="1" x14ac:dyDescent="0.3">
      <c r="A80" s="78" t="s">
        <v>96</v>
      </c>
      <c r="B80" s="66" t="s">
        <v>147</v>
      </c>
      <c r="C80" s="60">
        <v>3</v>
      </c>
      <c r="D80" s="7">
        <f>$C$78/(SUM($C$79:$C$93))*C80</f>
        <v>5.2500000000000005E-2</v>
      </c>
      <c r="E80" s="63">
        <f>C80*$F$2</f>
        <v>15</v>
      </c>
      <c r="F80" s="4">
        <v>5</v>
      </c>
      <c r="G80" s="63">
        <f>F80*C80</f>
        <v>15</v>
      </c>
      <c r="H80" s="88"/>
      <c r="I80" s="5">
        <f>$I$78/$E$78*E80</f>
        <v>1968.7500000000005</v>
      </c>
      <c r="J80" s="89"/>
      <c r="K80" s="89"/>
    </row>
    <row r="81" spans="1:11" s="74" customFormat="1" x14ac:dyDescent="0.3">
      <c r="A81" s="78" t="s">
        <v>97</v>
      </c>
      <c r="B81" s="66" t="s">
        <v>148</v>
      </c>
      <c r="C81" s="60">
        <v>2</v>
      </c>
      <c r="D81" s="7">
        <f t="shared" ref="D81:D93" si="18">$C$78/(SUM($C$79:$C$93))*C81</f>
        <v>3.5000000000000003E-2</v>
      </c>
      <c r="E81" s="63">
        <f t="shared" ref="E81:E93" si="19">C81*$F$2</f>
        <v>10</v>
      </c>
      <c r="F81" s="4">
        <v>5</v>
      </c>
      <c r="G81" s="63">
        <f t="shared" ref="G81:G93" si="20">F81*C81</f>
        <v>10</v>
      </c>
      <c r="H81" s="88"/>
      <c r="I81" s="5">
        <f t="shared" ref="I81:I93" si="21">$I$78/$E$78*E81</f>
        <v>1312.5000000000002</v>
      </c>
      <c r="J81" s="89"/>
      <c r="K81" s="89"/>
    </row>
    <row r="82" spans="1:11" s="74" customFormat="1" hidden="1" x14ac:dyDescent="0.3">
      <c r="A82" s="78" t="s">
        <v>98</v>
      </c>
      <c r="B82" s="80"/>
      <c r="C82" s="92">
        <v>0</v>
      </c>
      <c r="D82" s="7">
        <f t="shared" si="18"/>
        <v>0</v>
      </c>
      <c r="E82" s="63">
        <f t="shared" si="19"/>
        <v>0</v>
      </c>
      <c r="F82" s="62">
        <v>5</v>
      </c>
      <c r="G82" s="63">
        <f t="shared" si="20"/>
        <v>0</v>
      </c>
      <c r="H82" s="88"/>
      <c r="I82" s="5">
        <f t="shared" si="21"/>
        <v>0</v>
      </c>
      <c r="J82" s="89"/>
      <c r="K82" s="89"/>
    </row>
    <row r="83" spans="1:11" s="74" customFormat="1" hidden="1" x14ac:dyDescent="0.3">
      <c r="A83" s="78" t="s">
        <v>99</v>
      </c>
      <c r="B83" s="80"/>
      <c r="C83" s="92">
        <v>0</v>
      </c>
      <c r="D83" s="7">
        <f t="shared" si="18"/>
        <v>0</v>
      </c>
      <c r="E83" s="63">
        <f t="shared" si="19"/>
        <v>0</v>
      </c>
      <c r="F83" s="62">
        <v>5</v>
      </c>
      <c r="G83" s="63">
        <f t="shared" si="20"/>
        <v>0</v>
      </c>
      <c r="H83" s="88"/>
      <c r="I83" s="5">
        <f t="shared" si="21"/>
        <v>0</v>
      </c>
      <c r="J83" s="89"/>
      <c r="K83" s="89"/>
    </row>
    <row r="84" spans="1:11" s="74" customFormat="1" hidden="1" x14ac:dyDescent="0.3">
      <c r="A84" s="78" t="s">
        <v>115</v>
      </c>
      <c r="B84" s="80"/>
      <c r="C84" s="92">
        <v>0</v>
      </c>
      <c r="D84" s="7">
        <f t="shared" si="18"/>
        <v>0</v>
      </c>
      <c r="E84" s="63">
        <f t="shared" si="19"/>
        <v>0</v>
      </c>
      <c r="F84" s="62">
        <v>5</v>
      </c>
      <c r="G84" s="63">
        <f t="shared" si="20"/>
        <v>0</v>
      </c>
      <c r="H84" s="88"/>
      <c r="I84" s="5">
        <f t="shared" si="21"/>
        <v>0</v>
      </c>
      <c r="J84" s="89"/>
      <c r="K84" s="89"/>
    </row>
    <row r="85" spans="1:11" s="74" customFormat="1" hidden="1" x14ac:dyDescent="0.3">
      <c r="A85" s="78" t="s">
        <v>116</v>
      </c>
      <c r="B85" s="80"/>
      <c r="C85" s="92">
        <v>0</v>
      </c>
      <c r="D85" s="7">
        <f t="shared" si="18"/>
        <v>0</v>
      </c>
      <c r="E85" s="63">
        <f t="shared" si="19"/>
        <v>0</v>
      </c>
      <c r="F85" s="62">
        <v>5</v>
      </c>
      <c r="G85" s="63">
        <f t="shared" si="20"/>
        <v>0</v>
      </c>
      <c r="H85" s="88"/>
      <c r="I85" s="5">
        <f t="shared" si="21"/>
        <v>0</v>
      </c>
      <c r="J85" s="89"/>
      <c r="K85" s="89"/>
    </row>
    <row r="86" spans="1:11" s="74" customFormat="1" hidden="1" x14ac:dyDescent="0.3">
      <c r="A86" s="78" t="s">
        <v>117</v>
      </c>
      <c r="B86" s="80"/>
      <c r="C86" s="92">
        <v>0</v>
      </c>
      <c r="D86" s="7">
        <f t="shared" si="18"/>
        <v>0</v>
      </c>
      <c r="E86" s="63">
        <f t="shared" si="19"/>
        <v>0</v>
      </c>
      <c r="F86" s="62">
        <v>5</v>
      </c>
      <c r="G86" s="63">
        <f t="shared" si="20"/>
        <v>0</v>
      </c>
      <c r="H86" s="88"/>
      <c r="I86" s="5">
        <f t="shared" si="21"/>
        <v>0</v>
      </c>
      <c r="J86" s="89"/>
      <c r="K86" s="89"/>
    </row>
    <row r="87" spans="1:11" s="74" customFormat="1" hidden="1" x14ac:dyDescent="0.3">
      <c r="A87" s="78" t="s">
        <v>118</v>
      </c>
      <c r="B87" s="80"/>
      <c r="C87" s="92">
        <v>0</v>
      </c>
      <c r="D87" s="7">
        <f t="shared" si="18"/>
        <v>0</v>
      </c>
      <c r="E87" s="63">
        <f t="shared" si="19"/>
        <v>0</v>
      </c>
      <c r="F87" s="62">
        <v>5</v>
      </c>
      <c r="G87" s="63">
        <f t="shared" si="20"/>
        <v>0</v>
      </c>
      <c r="H87" s="88"/>
      <c r="I87" s="5">
        <f t="shared" si="21"/>
        <v>0</v>
      </c>
      <c r="J87" s="89"/>
      <c r="K87" s="89"/>
    </row>
    <row r="88" spans="1:11" s="74" customFormat="1" hidden="1" x14ac:dyDescent="0.3">
      <c r="A88" s="78" t="s">
        <v>119</v>
      </c>
      <c r="B88" s="80"/>
      <c r="C88" s="92">
        <v>0</v>
      </c>
      <c r="D88" s="7">
        <f t="shared" si="18"/>
        <v>0</v>
      </c>
      <c r="E88" s="63">
        <f t="shared" si="19"/>
        <v>0</v>
      </c>
      <c r="F88" s="62">
        <v>5</v>
      </c>
      <c r="G88" s="63">
        <f t="shared" si="20"/>
        <v>0</v>
      </c>
      <c r="H88" s="88"/>
      <c r="I88" s="5">
        <f t="shared" si="21"/>
        <v>0</v>
      </c>
      <c r="J88" s="89"/>
      <c r="K88" s="89"/>
    </row>
    <row r="89" spans="1:11" s="74" customFormat="1" hidden="1" x14ac:dyDescent="0.3">
      <c r="A89" s="78" t="s">
        <v>120</v>
      </c>
      <c r="B89" s="80"/>
      <c r="C89" s="92">
        <v>0</v>
      </c>
      <c r="D89" s="7">
        <f t="shared" si="18"/>
        <v>0</v>
      </c>
      <c r="E89" s="63">
        <f t="shared" si="19"/>
        <v>0</v>
      </c>
      <c r="F89" s="62">
        <v>5</v>
      </c>
      <c r="G89" s="63">
        <f t="shared" si="20"/>
        <v>0</v>
      </c>
      <c r="H89" s="88"/>
      <c r="I89" s="5">
        <f t="shared" si="21"/>
        <v>0</v>
      </c>
      <c r="J89" s="89"/>
      <c r="K89" s="89"/>
    </row>
    <row r="90" spans="1:11" s="74" customFormat="1" hidden="1" x14ac:dyDescent="0.3">
      <c r="A90" s="78" t="s">
        <v>121</v>
      </c>
      <c r="B90" s="80"/>
      <c r="C90" s="92">
        <v>0</v>
      </c>
      <c r="D90" s="7">
        <f t="shared" si="18"/>
        <v>0</v>
      </c>
      <c r="E90" s="63">
        <f t="shared" si="19"/>
        <v>0</v>
      </c>
      <c r="F90" s="62">
        <v>5</v>
      </c>
      <c r="G90" s="63">
        <f t="shared" si="20"/>
        <v>0</v>
      </c>
      <c r="H90" s="88"/>
      <c r="I90" s="5">
        <f t="shared" si="21"/>
        <v>0</v>
      </c>
      <c r="J90" s="89"/>
      <c r="K90" s="89"/>
    </row>
    <row r="91" spans="1:11" s="74" customFormat="1" hidden="1" x14ac:dyDescent="0.3">
      <c r="A91" s="78" t="s">
        <v>122</v>
      </c>
      <c r="B91" s="80"/>
      <c r="C91" s="92">
        <v>0</v>
      </c>
      <c r="D91" s="7">
        <f t="shared" si="18"/>
        <v>0</v>
      </c>
      <c r="E91" s="63">
        <f t="shared" si="19"/>
        <v>0</v>
      </c>
      <c r="F91" s="62">
        <v>5</v>
      </c>
      <c r="G91" s="63">
        <f t="shared" si="20"/>
        <v>0</v>
      </c>
      <c r="H91" s="88"/>
      <c r="I91" s="5">
        <f t="shared" si="21"/>
        <v>0</v>
      </c>
      <c r="J91" s="89"/>
      <c r="K91" s="89"/>
    </row>
    <row r="92" spans="1:11" s="74" customFormat="1" hidden="1" x14ac:dyDescent="0.3">
      <c r="A92" s="78" t="s">
        <v>123</v>
      </c>
      <c r="B92" s="80"/>
      <c r="C92" s="92">
        <v>0</v>
      </c>
      <c r="D92" s="7">
        <f t="shared" si="18"/>
        <v>0</v>
      </c>
      <c r="E92" s="63">
        <f t="shared" si="19"/>
        <v>0</v>
      </c>
      <c r="F92" s="62">
        <v>5</v>
      </c>
      <c r="G92" s="63">
        <f t="shared" si="20"/>
        <v>0</v>
      </c>
      <c r="H92" s="88"/>
      <c r="I92" s="5">
        <f t="shared" si="21"/>
        <v>0</v>
      </c>
      <c r="J92" s="89"/>
      <c r="K92" s="89"/>
    </row>
    <row r="93" spans="1:11" s="74" customFormat="1" hidden="1" x14ac:dyDescent="0.3">
      <c r="A93" s="78" t="s">
        <v>124</v>
      </c>
      <c r="B93" s="80"/>
      <c r="C93" s="92">
        <v>0</v>
      </c>
      <c r="D93" s="7">
        <f t="shared" si="18"/>
        <v>0</v>
      </c>
      <c r="E93" s="63">
        <f t="shared" si="19"/>
        <v>0</v>
      </c>
      <c r="F93" s="62">
        <v>5</v>
      </c>
      <c r="G93" s="63">
        <f t="shared" si="20"/>
        <v>0</v>
      </c>
      <c r="H93" s="88"/>
      <c r="I93" s="5">
        <f t="shared" si="21"/>
        <v>0</v>
      </c>
      <c r="J93" s="89"/>
      <c r="K93" s="89"/>
    </row>
    <row r="94" spans="1:11" s="74" customFormat="1" ht="15" customHeight="1" x14ac:dyDescent="0.3">
      <c r="A94" s="90"/>
      <c r="B94" s="91"/>
      <c r="C94" s="88"/>
      <c r="D94" s="84"/>
      <c r="E94" s="63"/>
      <c r="F94" s="63"/>
      <c r="G94" s="63"/>
      <c r="H94" s="88"/>
      <c r="I94" s="72"/>
    </row>
    <row r="95" spans="1:11" s="74" customFormat="1" ht="15" hidden="1" customHeight="1" x14ac:dyDescent="0.3">
      <c r="A95" s="93" t="s">
        <v>58</v>
      </c>
      <c r="C95" s="94">
        <v>0</v>
      </c>
      <c r="D95" s="95">
        <f>SUM(D96:D110)</f>
        <v>0</v>
      </c>
      <c r="E95" s="96">
        <f>SUM(E96:E110)</f>
        <v>5</v>
      </c>
      <c r="F95" s="97"/>
      <c r="G95" s="98">
        <f>SUM(G96:G110)</f>
        <v>5</v>
      </c>
      <c r="H95" s="99">
        <f>G95/E95*C95</f>
        <v>0</v>
      </c>
      <c r="I95" s="3">
        <f>C95*rekenmodel!B10</f>
        <v>0</v>
      </c>
    </row>
    <row r="96" spans="1:11" s="74" customFormat="1" hidden="1" x14ac:dyDescent="0.3">
      <c r="A96" s="85" t="s">
        <v>57</v>
      </c>
      <c r="C96" s="92">
        <v>1</v>
      </c>
      <c r="D96" s="7">
        <f>$C$95/(SUM($C$96:$C$110))*C96</f>
        <v>0</v>
      </c>
      <c r="E96" s="87">
        <f t="shared" ref="E96:E110" si="22">C96*$F$2</f>
        <v>5</v>
      </c>
      <c r="F96" s="100">
        <v>5</v>
      </c>
      <c r="G96" s="87">
        <f>F96*C96</f>
        <v>5</v>
      </c>
      <c r="H96" s="89"/>
      <c r="I96" s="6">
        <f>$I$95/$E$95*E96</f>
        <v>0</v>
      </c>
    </row>
    <row r="97" spans="1:9" s="74" customFormat="1" hidden="1" x14ac:dyDescent="0.3">
      <c r="A97" s="90" t="s">
        <v>59</v>
      </c>
      <c r="C97" s="92">
        <v>0</v>
      </c>
      <c r="D97" s="7">
        <f t="shared" ref="D97:D110" si="23">$C$95/(SUM($C$96:$C$110))*C97</f>
        <v>0</v>
      </c>
      <c r="E97" s="63">
        <f t="shared" si="22"/>
        <v>0</v>
      </c>
      <c r="F97" s="100">
        <v>5</v>
      </c>
      <c r="G97" s="63">
        <f>F97*C97</f>
        <v>0</v>
      </c>
      <c r="H97" s="89"/>
      <c r="I97" s="5">
        <f>$I$95/$E$95*E97</f>
        <v>0</v>
      </c>
    </row>
    <row r="98" spans="1:9" s="74" customFormat="1" hidden="1" x14ac:dyDescent="0.3">
      <c r="A98" s="90" t="s">
        <v>60</v>
      </c>
      <c r="C98" s="92">
        <v>0</v>
      </c>
      <c r="D98" s="7">
        <f t="shared" si="23"/>
        <v>0</v>
      </c>
      <c r="E98" s="63">
        <f t="shared" si="22"/>
        <v>0</v>
      </c>
      <c r="F98" s="100">
        <v>5</v>
      </c>
      <c r="G98" s="63">
        <f t="shared" ref="G98:G110" si="24">F98*C98</f>
        <v>0</v>
      </c>
      <c r="H98" s="89"/>
      <c r="I98" s="5">
        <f t="shared" ref="I98:I110" si="25">$I$95/$E$95*E98</f>
        <v>0</v>
      </c>
    </row>
    <row r="99" spans="1:9" s="74" customFormat="1" hidden="1" x14ac:dyDescent="0.3">
      <c r="A99" s="90" t="s">
        <v>61</v>
      </c>
      <c r="B99" s="67"/>
      <c r="C99" s="92">
        <v>0</v>
      </c>
      <c r="D99" s="7">
        <f t="shared" si="23"/>
        <v>0</v>
      </c>
      <c r="E99" s="63">
        <f t="shared" si="22"/>
        <v>0</v>
      </c>
      <c r="F99" s="100">
        <v>5</v>
      </c>
      <c r="G99" s="63">
        <f t="shared" si="24"/>
        <v>0</v>
      </c>
      <c r="H99" s="89"/>
      <c r="I99" s="5">
        <f t="shared" si="25"/>
        <v>0</v>
      </c>
    </row>
    <row r="100" spans="1:9" s="74" customFormat="1" hidden="1" x14ac:dyDescent="0.3">
      <c r="A100" s="90" t="s">
        <v>100</v>
      </c>
      <c r="B100" s="67"/>
      <c r="C100" s="92">
        <v>0</v>
      </c>
      <c r="D100" s="7">
        <f t="shared" si="23"/>
        <v>0</v>
      </c>
      <c r="E100" s="63">
        <f t="shared" si="22"/>
        <v>0</v>
      </c>
      <c r="F100" s="100">
        <v>5</v>
      </c>
      <c r="G100" s="63">
        <f t="shared" si="24"/>
        <v>0</v>
      </c>
      <c r="H100" s="89"/>
      <c r="I100" s="5">
        <f t="shared" si="25"/>
        <v>0</v>
      </c>
    </row>
    <row r="101" spans="1:9" s="74" customFormat="1" hidden="1" x14ac:dyDescent="0.3">
      <c r="A101" s="90" t="s">
        <v>101</v>
      </c>
      <c r="B101" s="67"/>
      <c r="C101" s="92">
        <v>0</v>
      </c>
      <c r="D101" s="7">
        <f t="shared" si="23"/>
        <v>0</v>
      </c>
      <c r="E101" s="63">
        <f t="shared" si="22"/>
        <v>0</v>
      </c>
      <c r="F101" s="100">
        <v>5</v>
      </c>
      <c r="G101" s="63">
        <f t="shared" si="24"/>
        <v>0</v>
      </c>
      <c r="H101" s="89"/>
      <c r="I101" s="5">
        <f t="shared" si="25"/>
        <v>0</v>
      </c>
    </row>
    <row r="102" spans="1:9" s="74" customFormat="1" hidden="1" x14ac:dyDescent="0.3">
      <c r="A102" s="90" t="s">
        <v>102</v>
      </c>
      <c r="B102" s="67"/>
      <c r="C102" s="92">
        <v>0</v>
      </c>
      <c r="D102" s="7">
        <f t="shared" si="23"/>
        <v>0</v>
      </c>
      <c r="E102" s="63">
        <f t="shared" si="22"/>
        <v>0</v>
      </c>
      <c r="F102" s="100">
        <v>5</v>
      </c>
      <c r="G102" s="63">
        <f t="shared" si="24"/>
        <v>0</v>
      </c>
      <c r="H102" s="89"/>
      <c r="I102" s="5">
        <f t="shared" si="25"/>
        <v>0</v>
      </c>
    </row>
    <row r="103" spans="1:9" s="74" customFormat="1" hidden="1" x14ac:dyDescent="0.3">
      <c r="A103" s="90" t="s">
        <v>103</v>
      </c>
      <c r="B103" s="67"/>
      <c r="C103" s="92">
        <v>0</v>
      </c>
      <c r="D103" s="7">
        <f t="shared" si="23"/>
        <v>0</v>
      </c>
      <c r="E103" s="63">
        <f t="shared" si="22"/>
        <v>0</v>
      </c>
      <c r="F103" s="100">
        <v>5</v>
      </c>
      <c r="G103" s="63">
        <f t="shared" si="24"/>
        <v>0</v>
      </c>
      <c r="H103" s="89"/>
      <c r="I103" s="5">
        <f t="shared" si="25"/>
        <v>0</v>
      </c>
    </row>
    <row r="104" spans="1:9" s="74" customFormat="1" hidden="1" x14ac:dyDescent="0.3">
      <c r="A104" s="90" t="s">
        <v>104</v>
      </c>
      <c r="B104" s="67"/>
      <c r="C104" s="92">
        <v>0</v>
      </c>
      <c r="D104" s="7">
        <f t="shared" si="23"/>
        <v>0</v>
      </c>
      <c r="E104" s="63">
        <f t="shared" si="22"/>
        <v>0</v>
      </c>
      <c r="F104" s="100">
        <v>5</v>
      </c>
      <c r="G104" s="63">
        <f t="shared" si="24"/>
        <v>0</v>
      </c>
      <c r="H104" s="89"/>
      <c r="I104" s="5">
        <f t="shared" si="25"/>
        <v>0</v>
      </c>
    </row>
    <row r="105" spans="1:9" s="74" customFormat="1" hidden="1" x14ac:dyDescent="0.3">
      <c r="A105" s="90" t="s">
        <v>105</v>
      </c>
      <c r="B105" s="67"/>
      <c r="C105" s="92">
        <v>0</v>
      </c>
      <c r="D105" s="7">
        <f t="shared" si="23"/>
        <v>0</v>
      </c>
      <c r="E105" s="63">
        <f t="shared" si="22"/>
        <v>0</v>
      </c>
      <c r="F105" s="100">
        <v>5</v>
      </c>
      <c r="G105" s="63">
        <f t="shared" si="24"/>
        <v>0</v>
      </c>
      <c r="H105" s="89"/>
      <c r="I105" s="5">
        <f t="shared" si="25"/>
        <v>0</v>
      </c>
    </row>
    <row r="106" spans="1:9" s="74" customFormat="1" hidden="1" x14ac:dyDescent="0.3">
      <c r="A106" s="90" t="s">
        <v>106</v>
      </c>
      <c r="B106" s="67"/>
      <c r="C106" s="92">
        <v>0</v>
      </c>
      <c r="D106" s="7">
        <f t="shared" si="23"/>
        <v>0</v>
      </c>
      <c r="E106" s="63">
        <f t="shared" si="22"/>
        <v>0</v>
      </c>
      <c r="F106" s="100">
        <v>5</v>
      </c>
      <c r="G106" s="63">
        <f t="shared" si="24"/>
        <v>0</v>
      </c>
      <c r="H106" s="89"/>
      <c r="I106" s="5">
        <f t="shared" si="25"/>
        <v>0</v>
      </c>
    </row>
    <row r="107" spans="1:9" s="74" customFormat="1" hidden="1" x14ac:dyDescent="0.3">
      <c r="A107" s="90" t="s">
        <v>107</v>
      </c>
      <c r="B107" s="67"/>
      <c r="C107" s="92">
        <v>0</v>
      </c>
      <c r="D107" s="7">
        <f t="shared" si="23"/>
        <v>0</v>
      </c>
      <c r="E107" s="63">
        <f t="shared" si="22"/>
        <v>0</v>
      </c>
      <c r="F107" s="100">
        <v>5</v>
      </c>
      <c r="G107" s="63">
        <f t="shared" si="24"/>
        <v>0</v>
      </c>
      <c r="H107" s="89"/>
      <c r="I107" s="5">
        <f t="shared" si="25"/>
        <v>0</v>
      </c>
    </row>
    <row r="108" spans="1:9" s="74" customFormat="1" hidden="1" x14ac:dyDescent="0.3">
      <c r="A108" s="90" t="s">
        <v>108</v>
      </c>
      <c r="B108" s="67"/>
      <c r="C108" s="92">
        <v>0</v>
      </c>
      <c r="D108" s="7">
        <f t="shared" si="23"/>
        <v>0</v>
      </c>
      <c r="E108" s="63">
        <f t="shared" si="22"/>
        <v>0</v>
      </c>
      <c r="F108" s="100">
        <v>5</v>
      </c>
      <c r="G108" s="63">
        <f t="shared" si="24"/>
        <v>0</v>
      </c>
      <c r="H108" s="89"/>
      <c r="I108" s="5">
        <f t="shared" si="25"/>
        <v>0</v>
      </c>
    </row>
    <row r="109" spans="1:9" s="74" customFormat="1" hidden="1" x14ac:dyDescent="0.3">
      <c r="A109" s="90" t="s">
        <v>109</v>
      </c>
      <c r="B109" s="67"/>
      <c r="C109" s="92">
        <v>0</v>
      </c>
      <c r="D109" s="7">
        <f t="shared" si="23"/>
        <v>0</v>
      </c>
      <c r="E109" s="63">
        <f t="shared" si="22"/>
        <v>0</v>
      </c>
      <c r="F109" s="100">
        <v>5</v>
      </c>
      <c r="G109" s="63">
        <f t="shared" si="24"/>
        <v>0</v>
      </c>
      <c r="H109" s="89"/>
      <c r="I109" s="5">
        <f t="shared" si="25"/>
        <v>0</v>
      </c>
    </row>
    <row r="110" spans="1:9" s="74" customFormat="1" hidden="1" x14ac:dyDescent="0.3">
      <c r="A110" s="90" t="s">
        <v>110</v>
      </c>
      <c r="B110" s="67"/>
      <c r="C110" s="92">
        <v>0</v>
      </c>
      <c r="D110" s="7">
        <f t="shared" si="23"/>
        <v>0</v>
      </c>
      <c r="E110" s="63">
        <f t="shared" si="22"/>
        <v>0</v>
      </c>
      <c r="F110" s="100">
        <v>5</v>
      </c>
      <c r="G110" s="63">
        <f t="shared" si="24"/>
        <v>0</v>
      </c>
      <c r="H110" s="89"/>
      <c r="I110" s="5">
        <f t="shared" si="25"/>
        <v>0</v>
      </c>
    </row>
    <row r="111" spans="1:9" ht="13.8" thickBot="1" x14ac:dyDescent="0.3">
      <c r="A111" s="101"/>
      <c r="B111" s="102"/>
      <c r="C111" s="103"/>
      <c r="D111" s="104"/>
      <c r="E111" s="105"/>
      <c r="F111" s="105"/>
      <c r="G111" s="103"/>
      <c r="H111" s="37"/>
      <c r="I111" s="106"/>
    </row>
  </sheetData>
  <sheetProtection algorithmName="SHA-512" hashValue="wK40iS0poEUE9UL80Pvf4wsJkPfJoAKDUgG19P5ne5Ljmbg7dRGSnDiR3G1RWediH3ed8YnRJLzIUil6TFKgsQ==" saltValue="ft9G6Z3TbLfthtW2ifRbDA==" spinCount="100000" sheet="1" selectLockedCells="1"/>
  <mergeCells count="10">
    <mergeCell ref="F6:F7"/>
    <mergeCell ref="G6:I7"/>
    <mergeCell ref="A1:I1"/>
    <mergeCell ref="B8:B9"/>
    <mergeCell ref="E8:E9"/>
    <mergeCell ref="F8:F9"/>
    <mergeCell ref="G3:I3"/>
    <mergeCell ref="G2:I2"/>
    <mergeCell ref="F4:F5"/>
    <mergeCell ref="G4:I5"/>
  </mergeCells>
  <phoneticPr fontId="2" type="noConversion"/>
  <conditionalFormatting sqref="C9:D9">
    <cfRule type="cellIs" dxfId="0" priority="1" operator="notEqual">
      <formula>100%</formula>
    </cfRule>
  </conditionalFormatting>
  <dataValidations xWindow="760" yWindow="409" count="2">
    <dataValidation type="list" allowBlank="1" showInputMessage="1" showErrorMessage="1" promptTitle="Keuzevak" prompt="Klik op pijl en maak keuze" sqref="F28:F42 F96:F110 F62:F76 F45:F59 F11:F25 F79:F93" xr:uid="{00000000-0002-0000-0100-000000000000}">
      <formula1>$F$2:$F$7</formula1>
    </dataValidation>
    <dataValidation type="list" allowBlank="1" showInputMessage="1" showErrorMessage="1" sqref="C11:C25 C28:C42 C62:C76 C45:C59 C96:C110 C79:C93" xr:uid="{00000000-0002-0000-0100-000001000000}">
      <formula1>"0,1,2,3,4,5"</formula1>
    </dataValidation>
  </dataValidations>
  <pageMargins left="0.47244094488188981" right="0.11811023622047245" top="0.35433070866141736" bottom="0.35433070866141736" header="0.19685039370078741" footer="0.31496062992125984"/>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rekenmodel</vt:lpstr>
      <vt:lpstr>Projectbeoordelingsformulier</vt:lpstr>
      <vt:lpstr>Projectbeoordelingsformulier!Afdrukbereik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Bolt, Dick</dc:creator>
  <cp:lastModifiedBy>Hardeman, Simone</cp:lastModifiedBy>
  <cp:lastPrinted>2014-08-20T11:49:47Z</cp:lastPrinted>
  <dcterms:created xsi:type="dcterms:W3CDTF">2012-10-01T10:22:02Z</dcterms:created>
  <dcterms:modified xsi:type="dcterms:W3CDTF">2025-07-14T06:37:20Z</dcterms:modified>
</cp:coreProperties>
</file>