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arneveldnl.sharepoint.com/sites/Inkoop/Gedeelde documenten/GWW/Levering en correctief onderhoud gemalen/02 Specificatie/01 Aanvraag/02 Definitief/"/>
    </mc:Choice>
  </mc:AlternateContent>
  <xr:revisionPtr revIDLastSave="0" documentId="8_{1B5F7ECF-2568-49A0-890D-5392B38284BC}" xr6:coauthVersionLast="47" xr6:coauthVersionMax="47" xr10:uidLastSave="{00000000-0000-0000-0000-000000000000}"/>
  <bookViews>
    <workbookView xWindow="28680" yWindow="-2550" windowWidth="29040" windowHeight="16440" tabRatio="761" xr2:uid="{00000000-000D-0000-FFFF-FFFF00000000}"/>
  </bookViews>
  <sheets>
    <sheet name="rekenmodel" sheetId="5" r:id="rId1"/>
    <sheet name="Projectbeoordelingsformulier" sheetId="6" r:id="rId2"/>
  </sheets>
  <definedNames>
    <definedName name="_xlnm.Print_Area" localSheetId="1">Projectbeoordelingsformulier!$A$1:$I$40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6" l="1"/>
  <c r="D39" i="6"/>
  <c r="E39" i="6"/>
  <c r="G39" i="6"/>
  <c r="D40" i="6"/>
  <c r="E40" i="6"/>
  <c r="G40" i="6"/>
  <c r="G13" i="6"/>
  <c r="D38" i="6"/>
  <c r="D37" i="6"/>
  <c r="D31" i="6"/>
  <c r="D32" i="6"/>
  <c r="D33" i="6"/>
  <c r="D34" i="6"/>
  <c r="D30" i="6"/>
  <c r="D23" i="6"/>
  <c r="D24" i="6"/>
  <c r="D25" i="6"/>
  <c r="D26" i="6"/>
  <c r="D27" i="6"/>
  <c r="D22" i="6"/>
  <c r="D18" i="6"/>
  <c r="D19" i="6"/>
  <c r="D17" i="6"/>
  <c r="D12" i="6"/>
  <c r="D13" i="6"/>
  <c r="D14" i="6"/>
  <c r="D11" i="6"/>
  <c r="E38" i="6"/>
  <c r="E37" i="6"/>
  <c r="E34" i="6"/>
  <c r="E33" i="6"/>
  <c r="E32" i="6"/>
  <c r="E31" i="6"/>
  <c r="E30" i="6"/>
  <c r="E23" i="6"/>
  <c r="E24" i="6"/>
  <c r="E25" i="6"/>
  <c r="E26" i="6"/>
  <c r="E27" i="6"/>
  <c r="E22" i="6"/>
  <c r="E18" i="6"/>
  <c r="E19" i="6"/>
  <c r="E17" i="6"/>
  <c r="E12" i="6"/>
  <c r="E13" i="6"/>
  <c r="E14" i="6"/>
  <c r="E11" i="6"/>
  <c r="G38" i="6"/>
  <c r="G32" i="6"/>
  <c r="G33" i="6"/>
  <c r="G34" i="6"/>
  <c r="G23" i="6"/>
  <c r="G24" i="6"/>
  <c r="G25" i="6"/>
  <c r="G26" i="6"/>
  <c r="G27" i="6"/>
  <c r="G19" i="6"/>
  <c r="G14" i="6"/>
  <c r="G37" i="6"/>
  <c r="A4" i="6"/>
  <c r="A5" i="6"/>
  <c r="A6" i="6"/>
  <c r="A3" i="6"/>
  <c r="B4" i="6"/>
  <c r="B5" i="6"/>
  <c r="B6" i="6"/>
  <c r="B3" i="6"/>
  <c r="G31" i="6"/>
  <c r="G11" i="6"/>
  <c r="G12" i="6"/>
  <c r="G17" i="6"/>
  <c r="G18" i="6"/>
  <c r="G22" i="6"/>
  <c r="G30" i="6"/>
  <c r="B10" i="5"/>
  <c r="I36" i="6"/>
  <c r="I10" i="6"/>
  <c r="I29" i="6"/>
  <c r="I21" i="6"/>
  <c r="I16" i="6"/>
  <c r="I9" i="6" l="1"/>
  <c r="D21" i="6"/>
  <c r="D29" i="6"/>
  <c r="E29" i="6"/>
  <c r="I30" i="6" s="1"/>
  <c r="D16" i="6"/>
  <c r="D36" i="6"/>
  <c r="E10" i="6"/>
  <c r="I14" i="6" s="1"/>
  <c r="G16" i="6"/>
  <c r="I32" i="6"/>
  <c r="G29" i="6"/>
  <c r="H29" i="6" s="1"/>
  <c r="G10" i="6"/>
  <c r="E16" i="6"/>
  <c r="E21" i="6"/>
  <c r="E36" i="6"/>
  <c r="I37" i="6" s="1"/>
  <c r="G36" i="6"/>
  <c r="G21" i="6"/>
  <c r="I34" i="6"/>
  <c r="D10" i="6"/>
  <c r="I31" i="6" l="1"/>
  <c r="I33" i="6"/>
  <c r="H36" i="6"/>
  <c r="I24" i="6"/>
  <c r="I22" i="6"/>
  <c r="I23" i="6"/>
  <c r="I26" i="6"/>
  <c r="I25" i="6"/>
  <c r="I27" i="6"/>
  <c r="H21" i="6"/>
  <c r="I18" i="6"/>
  <c r="D9" i="6"/>
  <c r="H16" i="6"/>
  <c r="I38" i="6"/>
  <c r="I39" i="6"/>
  <c r="I40" i="6"/>
  <c r="I19" i="6"/>
  <c r="H10" i="6"/>
  <c r="I11" i="6"/>
  <c r="I13" i="6"/>
  <c r="I17" i="6"/>
  <c r="I12" i="6"/>
  <c r="H9" i="6" l="1"/>
  <c r="B11" i="5" s="1"/>
  <c r="B13" i="5" s="1"/>
  <c r="B14" i="5" s="1"/>
</calcChain>
</file>

<file path=xl/sharedStrings.xml><?xml version="1.0" encoding="utf-8"?>
<sst xmlns="http://schemas.openxmlformats.org/spreadsheetml/2006/main" count="86" uniqueCount="86">
  <si>
    <t>PROJECTBEOORDELINGSFORMULIER</t>
  </si>
  <si>
    <t>Datum</t>
  </si>
  <si>
    <t>totaal gescoorde waarde</t>
  </si>
  <si>
    <t>Verschil</t>
  </si>
  <si>
    <t>Te verrekenen bedrag</t>
  </si>
  <si>
    <t>voldaan zonder herstel of tekortkoming</t>
  </si>
  <si>
    <t>Maximaal te behalen punten</t>
  </si>
  <si>
    <t>Behaalde punten</t>
  </si>
  <si>
    <t xml:space="preserve"> Rekenmodel prestatiemeting</t>
  </si>
  <si>
    <t>Bestek</t>
  </si>
  <si>
    <t>Factor</t>
  </si>
  <si>
    <t>Toetsingsonderdelen</t>
  </si>
  <si>
    <t>Rekenwaarde prestatiemeting</t>
  </si>
  <si>
    <t>Behaald % prestatiemeting</t>
  </si>
  <si>
    <t>Aangeboden %  prestatiemeting</t>
  </si>
  <si>
    <t>Max. rekenwaarde</t>
  </si>
  <si>
    <t>Factor bij bonus</t>
  </si>
  <si>
    <t>Factor bij malus</t>
  </si>
  <si>
    <t>Projectgegevens</t>
  </si>
  <si>
    <t>Wegings- factor</t>
  </si>
  <si>
    <t>Beoorde-lings waarde</t>
  </si>
  <si>
    <t>Gescoorde waarde in procenten</t>
  </si>
  <si>
    <t>1.1</t>
  </si>
  <si>
    <t>1.2</t>
  </si>
  <si>
    <t>1.3</t>
  </si>
  <si>
    <t>2.1</t>
  </si>
  <si>
    <t>3.1</t>
  </si>
  <si>
    <t>3.2</t>
  </si>
  <si>
    <t>3.3</t>
  </si>
  <si>
    <t>3.4</t>
  </si>
  <si>
    <t>4.1</t>
  </si>
  <si>
    <t>4.2</t>
  </si>
  <si>
    <t>4.3</t>
  </si>
  <si>
    <t>5.1</t>
  </si>
  <si>
    <t>2.</t>
  </si>
  <si>
    <t>3.</t>
  </si>
  <si>
    <t>4.</t>
  </si>
  <si>
    <t>5.</t>
  </si>
  <si>
    <t>Aanneemsom</t>
  </si>
  <si>
    <t>De gele cellen zijn invulbaar</t>
  </si>
  <si>
    <t>2.2</t>
  </si>
  <si>
    <t>1.4</t>
  </si>
  <si>
    <t>3.6</t>
  </si>
  <si>
    <t>4.4</t>
  </si>
  <si>
    <t>4.5</t>
  </si>
  <si>
    <t>2.3</t>
  </si>
  <si>
    <t>Naam</t>
  </si>
  <si>
    <t>Dossier</t>
  </si>
  <si>
    <t>5.2</t>
  </si>
  <si>
    <t>5.3</t>
  </si>
  <si>
    <t>5.4</t>
  </si>
  <si>
    <t>voldaan na incidentele tekortkoming</t>
  </si>
  <si>
    <t>voldaan na meerder verzoek of meerder herstel of meerdere tekortkomingen of gevolgen voor TGKIO</t>
  </si>
  <si>
    <t>voldaan na herhaaldelijk verzoek of herhaaldelijk herstel of met grote gevolgen voor TGKIO</t>
  </si>
  <si>
    <t>WF ter info en controle in %</t>
  </si>
  <si>
    <t>-</t>
  </si>
  <si>
    <t>Levering en correctief onderhoud gemalen</t>
  </si>
  <si>
    <t>BEH-6060-B03</t>
  </si>
  <si>
    <t>Voor alle aan te leveren documenten geldt dat deze juist en conform contract aangeleverd dienen te worden. (Denk aan gedetailleerd werkplan, algemeen tijdschema, kwaliteits- en keuringsplan, V&amp;G plan, werkplannen voor specifieke onderwerpen, omgaan met vrijgekomen materialen, etc.</t>
  </si>
  <si>
    <t>Afwijkingsrapportages tijdig en compleet indienen.</t>
  </si>
  <si>
    <t>Tijdig indienen van rapportages incl. de omschreven foto’s</t>
  </si>
  <si>
    <t>Tijdig indienen van facturen</t>
  </si>
  <si>
    <t>Aanleveren documenten</t>
  </si>
  <si>
    <t>Algemeen tijdschema, werkplan / projectadministratie</t>
  </si>
  <si>
    <t>Wijzigingen in het algemeen tijdschema worden gemeld bij de directie.</t>
  </si>
  <si>
    <t>Afwijkingen worden tijdig gemeld, duidelijk omschreven en goed gemotiveerd. Na verzoek indienen van open begroting met marktconforme prijzen.</t>
  </si>
  <si>
    <t>Algemeen tijdsschema en gedetailleerd werkplan, voldoet aan de eisen van het contract en par.26 van de UAV 2012.</t>
  </si>
  <si>
    <t>Projectkwaliteit en uitvoering</t>
  </si>
  <si>
    <t>Er wordt binnen de gestelde werktijden gewerkt.</t>
  </si>
  <si>
    <t>Proactief voorkomen van schade aan werk en omgeving (tuinen, hekwerken, opritten, bermen, bomen, etc.).</t>
  </si>
  <si>
    <t>Proactief herstellen van onvoldoend werk en schade.</t>
  </si>
  <si>
    <t>Storingen worden tijdig gemeld en gemelde storingen worden tijdig opgelost.</t>
  </si>
  <si>
    <t>Er worden geen onnodige materialen of onderdelen vervangen</t>
  </si>
  <si>
    <t>Communicatie</t>
  </si>
  <si>
    <t>Opdrachtnemer komt afspraken met, en aanwijzingen van de directie juist en tijdig na.</t>
  </si>
  <si>
    <t>Uitvoerder en/of projectleider is telefonisch goed bereikbaar en reageert dagelijks op vragen en opmerkingen.</t>
  </si>
  <si>
    <t>Afspraken met derden worden vastgelegd en tijdig gecommuniceerd met de directie.</t>
  </si>
  <si>
    <t>Opdrachtnemer heeft oog voor de sociale aspecten naar de omgeving.</t>
  </si>
  <si>
    <t>De opdrachtnemer voorkomt discussie door afspraken met de directie dagelijks per mail te bevestigen.</t>
  </si>
  <si>
    <t>Werkterrein / veilig werken</t>
  </si>
  <si>
    <t>Verkeersmaatregelen worden door opdrachtnemer gecontroleerd.</t>
  </si>
  <si>
    <t>Maatregelen uit V&amp;G-plan worden nagekomen</t>
  </si>
  <si>
    <t>Veilig werken en voorkomen gevaarlijke situaties voor medewerkers, omwonenden en weggebruikers.</t>
  </si>
  <si>
    <t>Het werkterrein is ordelijk en wordt ook ordelijk achtergelaten</t>
  </si>
  <si>
    <t>Juist uitvoeren van het preventief onderhoud</t>
  </si>
  <si>
    <t>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</si>
</sst>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&quot;€&quot;\ #,##0.00"/>
    <numFmt numFmtId="166" formatCode="[$-413]dd\ mmmm\ yyyy;@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24"/>
      <color indexed="8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Alignment="1">
      <alignment vertical="top"/>
    </xf>
    <xf numFmtId="9" fontId="4" fillId="2" borderId="6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vertical="top" wrapText="1"/>
    </xf>
    <xf numFmtId="4" fontId="3" fillId="0" borderId="11" xfId="0" applyNumberFormat="1" applyFont="1" applyBorder="1" applyAlignment="1">
      <alignment horizontal="left" vertical="top" wrapText="1"/>
    </xf>
    <xf numFmtId="165" fontId="3" fillId="4" borderId="11" xfId="0" applyNumberFormat="1" applyFont="1" applyFill="1" applyBorder="1" applyAlignment="1" applyProtection="1">
      <alignment horizontal="left" vertical="top" wrapText="1"/>
      <protection locked="0"/>
    </xf>
    <xf numFmtId="165" fontId="3" fillId="2" borderId="11" xfId="0" applyNumberFormat="1" applyFont="1" applyFill="1" applyBorder="1" applyAlignment="1">
      <alignment horizontal="left" vertical="top" wrapText="1"/>
    </xf>
    <xf numFmtId="9" fontId="3" fillId="2" borderId="11" xfId="0" applyNumberFormat="1" applyFont="1" applyFill="1" applyBorder="1" applyAlignment="1">
      <alignment horizontal="left" vertical="top" wrapText="1"/>
    </xf>
    <xf numFmtId="9" fontId="3" fillId="4" borderId="11" xfId="0" applyNumberFormat="1" applyFont="1" applyFill="1" applyBorder="1" applyAlignment="1" applyProtection="1">
      <alignment horizontal="left" vertical="top" wrapText="1"/>
      <protection locked="0"/>
    </xf>
    <xf numFmtId="9" fontId="3" fillId="0" borderId="11" xfId="0" applyNumberFormat="1" applyFont="1" applyBorder="1" applyAlignment="1">
      <alignment horizontal="left" vertical="top"/>
    </xf>
    <xf numFmtId="1" fontId="4" fillId="5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10" fontId="3" fillId="3" borderId="6" xfId="0" applyNumberFormat="1" applyFont="1" applyFill="1" applyBorder="1" applyAlignment="1">
      <alignment horizontal="center" vertical="center" wrapText="1"/>
    </xf>
    <xf numFmtId="44" fontId="3" fillId="3" borderId="11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44" fontId="3" fillId="0" borderId="12" xfId="1" applyFont="1" applyBorder="1" applyAlignment="1" applyProtection="1">
      <alignment horizontal="center"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3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0" xfId="0" applyFont="1" applyBorder="1"/>
    <xf numFmtId="0" fontId="3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25" xfId="0" applyFont="1" applyFill="1" applyBorder="1" applyAlignment="1">
      <alignment horizontal="left" vertical="top" wrapText="1"/>
    </xf>
    <xf numFmtId="166" fontId="4" fillId="3" borderId="27" xfId="0" applyNumberFormat="1" applyFont="1" applyFill="1" applyBorder="1" applyAlignment="1">
      <alignment horizontal="left" vertical="top" wrapText="1"/>
    </xf>
    <xf numFmtId="4" fontId="10" fillId="0" borderId="11" xfId="0" applyNumberFormat="1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10" fontId="11" fillId="0" borderId="13" xfId="2" applyNumberFormat="1" applyFont="1" applyFill="1" applyBorder="1" applyAlignment="1" applyProtection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49" fontId="4" fillId="0" borderId="11" xfId="0" applyNumberFormat="1" applyFont="1" applyBorder="1" applyAlignment="1">
      <alignment horizontal="left" vertical="top" wrapText="1"/>
    </xf>
    <xf numFmtId="166" fontId="4" fillId="0" borderId="11" xfId="0" applyNumberFormat="1" applyFont="1" applyBorder="1" applyAlignment="1">
      <alignment horizontal="left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vertical="top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top" wrapText="1"/>
    </xf>
    <xf numFmtId="0" fontId="3" fillId="0" borderId="34" xfId="0" applyFont="1" applyBorder="1" applyAlignment="1">
      <alignment vertical="top" wrapText="1"/>
    </xf>
    <xf numFmtId="0" fontId="5" fillId="3" borderId="35" xfId="0" applyFont="1" applyFill="1" applyBorder="1" applyAlignment="1">
      <alignment horizontal="left" vertical="top" wrapText="1"/>
    </xf>
    <xf numFmtId="0" fontId="5" fillId="0" borderId="36" xfId="0" applyFont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4" fillId="3" borderId="38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3" borderId="39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3" fillId="0" borderId="1" xfId="0" applyFont="1" applyBorder="1" applyProtection="1"/>
    <xf numFmtId="0" fontId="3" fillId="0" borderId="28" xfId="0" applyFont="1" applyBorder="1" applyAlignment="1" applyProtection="1">
      <alignment vertical="top" wrapText="1"/>
    </xf>
    <xf numFmtId="0" fontId="3" fillId="0" borderId="15" xfId="0" applyFont="1" applyBorder="1" applyAlignment="1" applyProtection="1">
      <alignment horizontal="center" vertical="top" wrapText="1"/>
    </xf>
    <xf numFmtId="0" fontId="11" fillId="0" borderId="28" xfId="0" applyFont="1" applyBorder="1" applyAlignment="1" applyProtection="1">
      <alignment horizontal="center" vertical="top" wrapText="1"/>
    </xf>
    <xf numFmtId="0" fontId="3" fillId="0" borderId="5" xfId="0" applyFont="1" applyBorder="1" applyProtection="1"/>
    <xf numFmtId="0" fontId="3" fillId="0" borderId="22" xfId="0" applyFont="1" applyBorder="1" applyAlignment="1" applyProtection="1">
      <alignment wrapText="1"/>
    </xf>
    <xf numFmtId="9" fontId="3" fillId="0" borderId="6" xfId="0" applyNumberFormat="1" applyFont="1" applyBorder="1" applyAlignment="1" applyProtection="1">
      <alignment horizontal="center" vertical="center"/>
    </xf>
    <xf numFmtId="9" fontId="11" fillId="0" borderId="6" xfId="0" applyNumberFormat="1" applyFont="1" applyBorder="1" applyAlignment="1" applyProtection="1">
      <alignment horizontal="center" vertical="center"/>
    </xf>
    <xf numFmtId="0" fontId="4" fillId="6" borderId="10" xfId="0" applyFont="1" applyFill="1" applyBorder="1" applyAlignment="1" applyProtection="1">
      <alignment horizontal="left" vertical="center" wrapText="1"/>
    </xf>
    <xf numFmtId="0" fontId="4" fillId="6" borderId="6" xfId="0" applyFont="1" applyFill="1" applyBorder="1" applyAlignment="1" applyProtection="1">
      <alignment vertical="center" wrapText="1"/>
    </xf>
    <xf numFmtId="9" fontId="4" fillId="6" borderId="6" xfId="2" applyFont="1" applyFill="1" applyBorder="1" applyAlignment="1" applyProtection="1">
      <alignment horizontal="center" vertical="center" wrapText="1"/>
    </xf>
    <xf numFmtId="9" fontId="11" fillId="5" borderId="6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top" wrapText="1"/>
    </xf>
    <xf numFmtId="0" fontId="3" fillId="0" borderId="13" xfId="0" applyFont="1" applyFill="1" applyBorder="1" applyAlignment="1" applyProtection="1">
      <alignment horizontal="center" vertical="top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top" wrapText="1"/>
    </xf>
    <xf numFmtId="0" fontId="3" fillId="0" borderId="21" xfId="0" applyFont="1" applyBorder="1" applyAlignment="1" applyProtection="1">
      <alignment horizontal="left" vertical="center" wrapText="1"/>
    </xf>
    <xf numFmtId="0" fontId="3" fillId="0" borderId="22" xfId="0" applyFont="1" applyBorder="1" applyAlignment="1" applyProtection="1">
      <alignment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4" fillId="5" borderId="10" xfId="0" applyFont="1" applyFill="1" applyBorder="1" applyAlignment="1" applyProtection="1">
      <alignment horizontal="left" vertical="center" wrapText="1"/>
    </xf>
    <xf numFmtId="9" fontId="4" fillId="6" borderId="6" xfId="0" applyNumberFormat="1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vertical="top" wrapText="1"/>
    </xf>
    <xf numFmtId="0" fontId="3" fillId="0" borderId="5" xfId="0" applyFont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vertical="top" wrapText="1"/>
    </xf>
    <xf numFmtId="0" fontId="3" fillId="0" borderId="21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top" wrapText="1"/>
    </xf>
    <xf numFmtId="0" fontId="3" fillId="0" borderId="14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top"/>
    </xf>
    <xf numFmtId="0" fontId="3" fillId="0" borderId="19" xfId="0" applyFont="1" applyBorder="1" applyAlignment="1" applyProtection="1">
      <alignment vertical="top" wrapText="1"/>
    </xf>
    <xf numFmtId="0" fontId="3" fillId="0" borderId="20" xfId="0" applyFont="1" applyBorder="1" applyAlignment="1" applyProtection="1">
      <alignment horizontal="center"/>
    </xf>
    <xf numFmtId="0" fontId="11" fillId="0" borderId="20" xfId="0" applyFont="1" applyBorder="1" applyAlignment="1" applyProtection="1">
      <alignment horizontal="center"/>
    </xf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</cellXfs>
  <cellStyles count="3">
    <cellStyle name="Euro" xfId="1" xr:uid="{00000000-0005-0000-0000-000000000000}"/>
    <cellStyle name="Procent" xfId="2" builtinId="5"/>
    <cellStyle name="Standaard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B9" sqref="B9"/>
    </sheetView>
  </sheetViews>
  <sheetFormatPr defaultRowHeight="12.75" x14ac:dyDescent="0.2"/>
  <cols>
    <col min="1" max="1" width="40.7109375" style="1" customWidth="1"/>
    <col min="2" max="2" width="42.140625" style="1" bestFit="1" customWidth="1"/>
    <col min="3" max="16384" width="9.140625" style="1"/>
  </cols>
  <sheetData>
    <row r="1" spans="1:2" ht="30.75" thickBot="1" x14ac:dyDescent="0.25">
      <c r="A1" s="63" t="s">
        <v>8</v>
      </c>
      <c r="B1" s="64"/>
    </row>
    <row r="2" spans="1:2" ht="15" customHeight="1" x14ac:dyDescent="0.2">
      <c r="A2" s="67" t="s">
        <v>18</v>
      </c>
      <c r="B2" s="68"/>
    </row>
    <row r="3" spans="1:2" ht="15" customHeight="1" x14ac:dyDescent="0.2">
      <c r="A3" s="17" t="s">
        <v>46</v>
      </c>
      <c r="B3" s="58" t="s">
        <v>56</v>
      </c>
    </row>
    <row r="4" spans="1:2" ht="15" customHeight="1" x14ac:dyDescent="0.2">
      <c r="A4" s="17" t="s">
        <v>9</v>
      </c>
      <c r="B4" s="59" t="s">
        <v>57</v>
      </c>
    </row>
    <row r="5" spans="1:2" ht="15" customHeight="1" x14ac:dyDescent="0.2">
      <c r="A5" s="17" t="s">
        <v>47</v>
      </c>
      <c r="B5" s="58" t="s">
        <v>55</v>
      </c>
    </row>
    <row r="6" spans="1:2" ht="15" customHeight="1" x14ac:dyDescent="0.2">
      <c r="A6" s="17" t="s">
        <v>1</v>
      </c>
      <c r="B6" s="60">
        <v>45974</v>
      </c>
    </row>
    <row r="7" spans="1:2" ht="15" customHeight="1" x14ac:dyDescent="0.2">
      <c r="A7" s="65"/>
      <c r="B7" s="66"/>
    </row>
    <row r="8" spans="1:2" ht="15" customHeight="1" x14ac:dyDescent="0.2">
      <c r="A8" s="18" t="s">
        <v>10</v>
      </c>
      <c r="B8" s="19">
        <v>0.15</v>
      </c>
    </row>
    <row r="9" spans="1:2" ht="15" customHeight="1" x14ac:dyDescent="0.2">
      <c r="A9" s="18" t="s">
        <v>38</v>
      </c>
      <c r="B9" s="20">
        <v>250000</v>
      </c>
    </row>
    <row r="10" spans="1:2" ht="15" customHeight="1" x14ac:dyDescent="0.2">
      <c r="A10" s="18" t="s">
        <v>12</v>
      </c>
      <c r="B10" s="21">
        <f>B9*B8</f>
        <v>37500</v>
      </c>
    </row>
    <row r="11" spans="1:2" ht="15" customHeight="1" x14ac:dyDescent="0.2">
      <c r="A11" s="18" t="s">
        <v>13</v>
      </c>
      <c r="B11" s="22">
        <f>Projectbeoordelingsformulier!H9</f>
        <v>0.99999999999999989</v>
      </c>
    </row>
    <row r="12" spans="1:2" ht="15" customHeight="1" x14ac:dyDescent="0.2">
      <c r="A12" s="18" t="s">
        <v>14</v>
      </c>
      <c r="B12" s="23">
        <v>0.8</v>
      </c>
    </row>
    <row r="13" spans="1:2" ht="15" customHeight="1" x14ac:dyDescent="0.2">
      <c r="A13" s="18" t="s">
        <v>3</v>
      </c>
      <c r="B13" s="24">
        <f>ROUND(B11-B12,2)</f>
        <v>0.2</v>
      </c>
    </row>
    <row r="14" spans="1:2" ht="15" customHeight="1" x14ac:dyDescent="0.2">
      <c r="A14" s="18" t="s">
        <v>4</v>
      </c>
      <c r="B14" s="21">
        <f>IF(B13&lt;=0%,B8*B9*B13*B17,B8*B9*B13*B16)</f>
        <v>5625</v>
      </c>
    </row>
    <row r="15" spans="1:2" ht="15" customHeight="1" x14ac:dyDescent="0.2">
      <c r="A15" s="65"/>
      <c r="B15" s="66"/>
    </row>
    <row r="16" spans="1:2" ht="15.75" x14ac:dyDescent="0.2">
      <c r="A16" s="18" t="s">
        <v>16</v>
      </c>
      <c r="B16" s="53">
        <v>0.75</v>
      </c>
    </row>
    <row r="17" spans="1:2" ht="15.75" x14ac:dyDescent="0.2">
      <c r="A17" s="18" t="s">
        <v>17</v>
      </c>
      <c r="B17" s="53">
        <v>2.5</v>
      </c>
    </row>
    <row r="18" spans="1:2" ht="15" customHeight="1" thickBot="1" x14ac:dyDescent="0.25">
      <c r="A18" s="61"/>
      <c r="B18" s="62"/>
    </row>
    <row r="20" spans="1:2" x14ac:dyDescent="0.2">
      <c r="A20" s="2" t="s">
        <v>39</v>
      </c>
    </row>
  </sheetData>
  <sheetProtection algorithmName="SHA-512" hashValue="ZBLwi5uOL8XIIF3jUXJHV/3Pe36iRt7yuf7V74mArXgn0MP3kiGFqfNhsFhb3ojGvqONdB/aUbqzRgP1QtwC5Q==" saltValue="Tp6oYZm7jSABJjOe8FdQ3Q==" spinCount="100000" sheet="1" selectLockedCells="1"/>
  <mergeCells count="5">
    <mergeCell ref="A18:B18"/>
    <mergeCell ref="A1:B1"/>
    <mergeCell ref="A7:B7"/>
    <mergeCell ref="A2:B2"/>
    <mergeCell ref="A15:B1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7"/>
  <sheetViews>
    <sheetView zoomScale="130" zoomScaleNormal="130" zoomScaleSheetLayoutView="85" workbookViewId="0">
      <selection activeCell="F11" sqref="F11"/>
    </sheetView>
  </sheetViews>
  <sheetFormatPr defaultRowHeight="12.75" x14ac:dyDescent="0.2"/>
  <cols>
    <col min="1" max="1" width="9.7109375" style="11" bestFit="1" customWidth="1"/>
    <col min="2" max="2" width="61.5703125" style="6" customWidth="1"/>
    <col min="3" max="3" width="9.85546875" style="7" bestFit="1" customWidth="1"/>
    <col min="4" max="4" width="9.42578125" style="55" bestFit="1" customWidth="1"/>
    <col min="5" max="5" width="9.85546875" style="1" customWidth="1"/>
    <col min="6" max="6" width="8.7109375" style="1" customWidth="1"/>
    <col min="7" max="7" width="23.42578125" style="7" bestFit="1" customWidth="1"/>
    <col min="8" max="8" width="20.28515625" style="7" bestFit="1" customWidth="1"/>
    <col min="9" max="9" width="24" style="7" customWidth="1"/>
    <col min="10" max="16384" width="9.140625" style="1"/>
  </cols>
  <sheetData>
    <row r="1" spans="1:9" ht="13.5" thickBot="1" x14ac:dyDescent="0.25">
      <c r="A1" s="71" t="s">
        <v>0</v>
      </c>
      <c r="B1" s="72"/>
      <c r="C1" s="72"/>
      <c r="D1" s="72"/>
      <c r="E1" s="72"/>
      <c r="F1" s="72"/>
      <c r="G1" s="72"/>
      <c r="H1" s="72"/>
      <c r="I1" s="73"/>
    </row>
    <row r="2" spans="1:9" s="6" customFormat="1" x14ac:dyDescent="0.2">
      <c r="A2" s="3"/>
      <c r="B2" s="4"/>
      <c r="C2" s="5"/>
      <c r="D2" s="54"/>
      <c r="E2" s="4"/>
      <c r="F2" s="15">
        <v>5</v>
      </c>
      <c r="G2" s="79" t="s">
        <v>5</v>
      </c>
      <c r="H2" s="79"/>
      <c r="I2" s="79"/>
    </row>
    <row r="3" spans="1:9" x14ac:dyDescent="0.2">
      <c r="A3" s="49" t="str">
        <f>IF(rekenmodel!A3="","",rekenmodel!A3)</f>
        <v>Naam</v>
      </c>
      <c r="B3" s="13" t="str">
        <f>IF(rekenmodel!B3="","",rekenmodel!B3)</f>
        <v>Levering en correctief onderhoud gemalen</v>
      </c>
      <c r="E3" s="7"/>
      <c r="F3" s="15">
        <v>3</v>
      </c>
      <c r="G3" s="76" t="s">
        <v>51</v>
      </c>
      <c r="H3" s="77"/>
      <c r="I3" s="78"/>
    </row>
    <row r="4" spans="1:9" ht="12.75" customHeight="1" x14ac:dyDescent="0.2">
      <c r="A4" s="50" t="str">
        <f>IF(rekenmodel!A4="","",rekenmodel!A4)</f>
        <v>Bestek</v>
      </c>
      <c r="B4" s="14" t="str">
        <f>IF(rekenmodel!B4="","",rekenmodel!B4)</f>
        <v>BEH-6060-B03</v>
      </c>
      <c r="E4" s="7"/>
      <c r="F4" s="69">
        <v>1</v>
      </c>
      <c r="G4" s="70" t="s">
        <v>52</v>
      </c>
      <c r="H4" s="70"/>
      <c r="I4" s="70"/>
    </row>
    <row r="5" spans="1:9" x14ac:dyDescent="0.2">
      <c r="A5" s="50" t="str">
        <f>IF(rekenmodel!A5="","",rekenmodel!A5)</f>
        <v>Dossier</v>
      </c>
      <c r="B5" s="14" t="str">
        <f>IF(rekenmodel!B5="","",rekenmodel!B5)</f>
        <v>-</v>
      </c>
      <c r="E5" s="7"/>
      <c r="F5" s="69"/>
      <c r="G5" s="70"/>
      <c r="H5" s="70"/>
      <c r="I5" s="70"/>
    </row>
    <row r="6" spans="1:9" ht="12.75" customHeight="1" x14ac:dyDescent="0.2">
      <c r="A6" s="51" t="str">
        <f>IF(rekenmodel!A6="","",rekenmodel!A6)</f>
        <v>Datum</v>
      </c>
      <c r="B6" s="52">
        <f>IF(rekenmodel!B6="","",rekenmodel!B6)</f>
        <v>45974</v>
      </c>
      <c r="E6" s="7"/>
      <c r="F6" s="69">
        <v>0</v>
      </c>
      <c r="G6" s="70" t="s">
        <v>53</v>
      </c>
      <c r="H6" s="70"/>
      <c r="I6" s="70"/>
    </row>
    <row r="7" spans="1:9" ht="13.5" thickBot="1" x14ac:dyDescent="0.25">
      <c r="A7" s="8"/>
      <c r="B7" s="9"/>
      <c r="C7" s="41"/>
      <c r="D7" s="56"/>
      <c r="E7" s="41"/>
      <c r="F7" s="69"/>
      <c r="G7" s="70"/>
      <c r="H7" s="70"/>
      <c r="I7" s="70"/>
    </row>
    <row r="8" spans="1:9" ht="38.25" customHeight="1" x14ac:dyDescent="0.2">
      <c r="A8" s="80"/>
      <c r="B8" s="81" t="s">
        <v>11</v>
      </c>
      <c r="C8" s="82" t="s">
        <v>19</v>
      </c>
      <c r="D8" s="83" t="s">
        <v>54</v>
      </c>
      <c r="E8" s="74" t="s">
        <v>6</v>
      </c>
      <c r="F8" s="74" t="s">
        <v>20</v>
      </c>
      <c r="G8" s="39" t="s">
        <v>7</v>
      </c>
      <c r="H8" s="39" t="s">
        <v>21</v>
      </c>
      <c r="I8" s="16" t="s">
        <v>15</v>
      </c>
    </row>
    <row r="9" spans="1:9" x14ac:dyDescent="0.2">
      <c r="A9" s="84"/>
      <c r="B9" s="85"/>
      <c r="C9" s="86">
        <f>C10+C16+C21+C29+C36</f>
        <v>0.99999999999999989</v>
      </c>
      <c r="D9" s="87">
        <f>D10+D16+D21+D29+D36</f>
        <v>0.99999999999999989</v>
      </c>
      <c r="E9" s="75"/>
      <c r="F9" s="75"/>
      <c r="G9" s="10" t="s">
        <v>2</v>
      </c>
      <c r="H9" s="12">
        <f>H10+H16+H21+H29+H36</f>
        <v>0.99999999999999989</v>
      </c>
      <c r="I9" s="40">
        <f>I10+I16+I21+I29+I36</f>
        <v>37500</v>
      </c>
    </row>
    <row r="10" spans="1:9" s="30" customFormat="1" ht="15" customHeight="1" x14ac:dyDescent="0.25">
      <c r="A10" s="88">
        <v>1</v>
      </c>
      <c r="B10" s="89" t="s">
        <v>62</v>
      </c>
      <c r="C10" s="90">
        <v>0.15</v>
      </c>
      <c r="D10" s="91">
        <f>SUM(D11:D14)</f>
        <v>0.15</v>
      </c>
      <c r="E10" s="25">
        <f>SUM(E11:E14)</f>
        <v>30</v>
      </c>
      <c r="F10" s="26"/>
      <c r="G10" s="27">
        <f>SUM(G11:G14)</f>
        <v>30</v>
      </c>
      <c r="H10" s="28">
        <f>G10/E10*C10</f>
        <v>0.15</v>
      </c>
      <c r="I10" s="29">
        <f>C10*rekenmodel!B10</f>
        <v>5625</v>
      </c>
    </row>
    <row r="11" spans="1:9" s="30" customFormat="1" ht="63.75" x14ac:dyDescent="0.25">
      <c r="A11" s="92" t="s">
        <v>22</v>
      </c>
      <c r="B11" s="93" t="s">
        <v>58</v>
      </c>
      <c r="C11" s="94">
        <v>1</v>
      </c>
      <c r="D11" s="57">
        <f>$C$10/(SUM($C$11:$C$14))*C11</f>
        <v>2.4999999999999998E-2</v>
      </c>
      <c r="E11" s="46">
        <f>C11*$F$2</f>
        <v>5</v>
      </c>
      <c r="F11" s="31">
        <v>5</v>
      </c>
      <c r="G11" s="48">
        <f>C11*F11</f>
        <v>5</v>
      </c>
      <c r="H11" s="33"/>
      <c r="I11" s="32">
        <f>$I$10/$E$10*E11</f>
        <v>937.5</v>
      </c>
    </row>
    <row r="12" spans="1:9" s="30" customFormat="1" x14ac:dyDescent="0.25">
      <c r="A12" s="95" t="s">
        <v>23</v>
      </c>
      <c r="B12" s="96" t="s">
        <v>59</v>
      </c>
      <c r="C12" s="94">
        <v>2</v>
      </c>
      <c r="D12" s="57">
        <f>$C$10/(SUM($C$11:$C$14))*C12</f>
        <v>4.9999999999999996E-2</v>
      </c>
      <c r="E12" s="46">
        <f t="shared" ref="E12:E14" si="0">C12*$F$2</f>
        <v>10</v>
      </c>
      <c r="F12" s="31">
        <v>5</v>
      </c>
      <c r="G12" s="48">
        <f>C12*F12</f>
        <v>10</v>
      </c>
      <c r="H12" s="33"/>
      <c r="I12" s="32">
        <f>$I$10/$E$10*E12</f>
        <v>1875</v>
      </c>
    </row>
    <row r="13" spans="1:9" s="30" customFormat="1" x14ac:dyDescent="0.25">
      <c r="A13" s="95" t="s">
        <v>24</v>
      </c>
      <c r="B13" s="96" t="s">
        <v>60</v>
      </c>
      <c r="C13" s="94">
        <v>2</v>
      </c>
      <c r="D13" s="57">
        <f>$C$10/(SUM($C$11:$C$14))*C13</f>
        <v>4.9999999999999996E-2</v>
      </c>
      <c r="E13" s="46">
        <f t="shared" si="0"/>
        <v>10</v>
      </c>
      <c r="F13" s="31">
        <v>5</v>
      </c>
      <c r="G13" s="48">
        <f>C13*F13</f>
        <v>10</v>
      </c>
      <c r="H13" s="33"/>
      <c r="I13" s="32">
        <f t="shared" ref="I13:I14" si="1">$I$10/$E$10*E13</f>
        <v>1875</v>
      </c>
    </row>
    <row r="14" spans="1:9" s="30" customFormat="1" x14ac:dyDescent="0.25">
      <c r="A14" s="95" t="s">
        <v>41</v>
      </c>
      <c r="B14" s="96" t="s">
        <v>61</v>
      </c>
      <c r="C14" s="94">
        <v>1</v>
      </c>
      <c r="D14" s="57">
        <f>$C$10/(SUM($C$11:$C$14))*C14</f>
        <v>2.4999999999999998E-2</v>
      </c>
      <c r="E14" s="46">
        <f t="shared" si="0"/>
        <v>5</v>
      </c>
      <c r="F14" s="31">
        <v>5</v>
      </c>
      <c r="G14" s="48">
        <f t="shared" ref="G14" si="2">C14*F14</f>
        <v>5</v>
      </c>
      <c r="H14" s="33"/>
      <c r="I14" s="32">
        <f t="shared" si="1"/>
        <v>937.5</v>
      </c>
    </row>
    <row r="15" spans="1:9" s="30" customFormat="1" ht="15" customHeight="1" x14ac:dyDescent="0.25">
      <c r="A15" s="97"/>
      <c r="B15" s="98"/>
      <c r="C15" s="99"/>
      <c r="D15" s="100"/>
      <c r="E15" s="48"/>
      <c r="F15" s="48"/>
      <c r="G15" s="48"/>
      <c r="H15" s="33"/>
      <c r="I15" s="34"/>
    </row>
    <row r="16" spans="1:9" s="35" customFormat="1" x14ac:dyDescent="0.25">
      <c r="A16" s="101" t="s">
        <v>34</v>
      </c>
      <c r="B16" s="89" t="s">
        <v>63</v>
      </c>
      <c r="C16" s="102">
        <v>0.15</v>
      </c>
      <c r="D16" s="91">
        <f>SUM(D17:D19)</f>
        <v>0.15</v>
      </c>
      <c r="E16" s="25">
        <f>SUM(E17:E19)</f>
        <v>20</v>
      </c>
      <c r="F16" s="26"/>
      <c r="G16" s="27">
        <f>SUM(G17:G19)</f>
        <v>20</v>
      </c>
      <c r="H16" s="28">
        <f>G16/E16*C16</f>
        <v>0.15</v>
      </c>
      <c r="I16" s="29">
        <f>C16*rekenmodel!B10</f>
        <v>5625</v>
      </c>
    </row>
    <row r="17" spans="1:11" s="35" customFormat="1" ht="25.5" x14ac:dyDescent="0.25">
      <c r="A17" s="92" t="s">
        <v>25</v>
      </c>
      <c r="B17" s="103" t="s">
        <v>66</v>
      </c>
      <c r="C17" s="94">
        <v>1</v>
      </c>
      <c r="D17" s="57">
        <f>$C$16/(SUM($C$17:$C$19))*C17</f>
        <v>3.7499999999999999E-2</v>
      </c>
      <c r="E17" s="45">
        <f>C17*$F$2</f>
        <v>5</v>
      </c>
      <c r="F17" s="31">
        <v>5</v>
      </c>
      <c r="G17" s="48">
        <f>F17*C17</f>
        <v>5</v>
      </c>
      <c r="H17" s="36"/>
      <c r="I17" s="32">
        <f>$I$16/$E$16*E17</f>
        <v>1406.25</v>
      </c>
    </row>
    <row r="18" spans="1:11" s="35" customFormat="1" x14ac:dyDescent="0.25">
      <c r="A18" s="104" t="s">
        <v>40</v>
      </c>
      <c r="B18" s="105" t="s">
        <v>64</v>
      </c>
      <c r="C18" s="94">
        <v>1</v>
      </c>
      <c r="D18" s="57">
        <f>$C$16/(SUM($C$17:$C$19))*C18</f>
        <v>3.7499999999999999E-2</v>
      </c>
      <c r="E18" s="46">
        <f t="shared" ref="E18:E19" si="3">C18*$F$2</f>
        <v>5</v>
      </c>
      <c r="F18" s="31">
        <v>5</v>
      </c>
      <c r="G18" s="48">
        <f>F18*C18</f>
        <v>5</v>
      </c>
      <c r="H18" s="36"/>
      <c r="I18" s="32">
        <f>$I$16/$E$16*E18</f>
        <v>1406.25</v>
      </c>
    </row>
    <row r="19" spans="1:11" s="35" customFormat="1" ht="38.25" x14ac:dyDescent="0.25">
      <c r="A19" s="104" t="s">
        <v>45</v>
      </c>
      <c r="B19" s="105" t="s">
        <v>65</v>
      </c>
      <c r="C19" s="94">
        <v>2</v>
      </c>
      <c r="D19" s="57">
        <f>$C$16/(SUM($C$17:$C$19))*C19</f>
        <v>7.4999999999999997E-2</v>
      </c>
      <c r="E19" s="46">
        <f t="shared" si="3"/>
        <v>10</v>
      </c>
      <c r="F19" s="31">
        <v>5</v>
      </c>
      <c r="G19" s="48">
        <f t="shared" ref="G19" si="4">F19*C19</f>
        <v>10</v>
      </c>
      <c r="H19" s="36"/>
      <c r="I19" s="32">
        <f>$I$16/$E$16*E19</f>
        <v>2812.5</v>
      </c>
    </row>
    <row r="20" spans="1:11" s="35" customFormat="1" ht="15" customHeight="1" x14ac:dyDescent="0.25">
      <c r="A20" s="106"/>
      <c r="B20" s="107"/>
      <c r="C20" s="108"/>
      <c r="D20" s="109"/>
      <c r="E20" s="48"/>
      <c r="F20" s="48"/>
      <c r="G20" s="48"/>
      <c r="H20" s="36"/>
      <c r="I20" s="34"/>
    </row>
    <row r="21" spans="1:11" s="35" customFormat="1" ht="15" customHeight="1" x14ac:dyDescent="0.25">
      <c r="A21" s="101" t="s">
        <v>35</v>
      </c>
      <c r="B21" s="89" t="s">
        <v>67</v>
      </c>
      <c r="C21" s="102">
        <v>0.4</v>
      </c>
      <c r="D21" s="91">
        <f>SUM(D22:D27)</f>
        <v>0.39999999999999997</v>
      </c>
      <c r="E21" s="25">
        <f>SUM(E22:E27)</f>
        <v>60</v>
      </c>
      <c r="F21" s="26"/>
      <c r="G21" s="27">
        <f>SUM(G22:G27)</f>
        <v>60</v>
      </c>
      <c r="H21" s="28">
        <f>G21/E21*C21</f>
        <v>0.4</v>
      </c>
      <c r="I21" s="29">
        <f>C21*rekenmodel!B10</f>
        <v>15000</v>
      </c>
    </row>
    <row r="22" spans="1:11" s="35" customFormat="1" x14ac:dyDescent="0.25">
      <c r="A22" s="110" t="s">
        <v>26</v>
      </c>
      <c r="B22" s="111" t="s">
        <v>68</v>
      </c>
      <c r="C22" s="94">
        <v>1</v>
      </c>
      <c r="D22" s="57">
        <f t="shared" ref="D22:D27" si="5">$C$21/(SUM($C$22:$C$27))*C22</f>
        <v>3.3333333333333333E-2</v>
      </c>
      <c r="E22" s="47">
        <f>C22*$F$2</f>
        <v>5</v>
      </c>
      <c r="F22" s="31">
        <v>5</v>
      </c>
      <c r="G22" s="48">
        <f>F22*C22</f>
        <v>5</v>
      </c>
      <c r="H22" s="38"/>
      <c r="I22" s="32">
        <f t="shared" ref="I22:I27" si="6">$I$21/$E$21*E22</f>
        <v>1250</v>
      </c>
      <c r="J22" s="37"/>
      <c r="K22" s="37"/>
    </row>
    <row r="23" spans="1:11" s="35" customFormat="1" ht="25.5" x14ac:dyDescent="0.25">
      <c r="A23" s="104" t="s">
        <v>27</v>
      </c>
      <c r="B23" s="105" t="s">
        <v>69</v>
      </c>
      <c r="C23" s="94">
        <v>1</v>
      </c>
      <c r="D23" s="57">
        <f t="shared" si="5"/>
        <v>3.3333333333333333E-2</v>
      </c>
      <c r="E23" s="48">
        <f t="shared" ref="E23:E27" si="7">C23*$F$2</f>
        <v>5</v>
      </c>
      <c r="F23" s="31">
        <v>5</v>
      </c>
      <c r="G23" s="48">
        <f t="shared" ref="G23:G27" si="8">F23*C23</f>
        <v>5</v>
      </c>
      <c r="H23" s="38"/>
      <c r="I23" s="32">
        <f t="shared" si="6"/>
        <v>1250</v>
      </c>
      <c r="J23" s="37"/>
      <c r="K23" s="37"/>
    </row>
    <row r="24" spans="1:11" s="35" customFormat="1" x14ac:dyDescent="0.25">
      <c r="A24" s="110" t="s">
        <v>28</v>
      </c>
      <c r="B24" s="105" t="s">
        <v>70</v>
      </c>
      <c r="C24" s="94">
        <v>1</v>
      </c>
      <c r="D24" s="57">
        <f t="shared" si="5"/>
        <v>3.3333333333333333E-2</v>
      </c>
      <c r="E24" s="48">
        <f t="shared" si="7"/>
        <v>5</v>
      </c>
      <c r="F24" s="31">
        <v>5</v>
      </c>
      <c r="G24" s="48">
        <f t="shared" si="8"/>
        <v>5</v>
      </c>
      <c r="H24" s="38"/>
      <c r="I24" s="32">
        <f t="shared" si="6"/>
        <v>1250</v>
      </c>
      <c r="J24" s="37"/>
      <c r="K24" s="37"/>
    </row>
    <row r="25" spans="1:11" s="35" customFormat="1" ht="25.5" x14ac:dyDescent="0.25">
      <c r="A25" s="104" t="s">
        <v>29</v>
      </c>
      <c r="B25" s="105" t="s">
        <v>71</v>
      </c>
      <c r="C25" s="94">
        <v>5</v>
      </c>
      <c r="D25" s="57">
        <f t="shared" si="5"/>
        <v>0.16666666666666666</v>
      </c>
      <c r="E25" s="48">
        <f t="shared" si="7"/>
        <v>25</v>
      </c>
      <c r="F25" s="31">
        <v>5</v>
      </c>
      <c r="G25" s="48">
        <f t="shared" si="8"/>
        <v>25</v>
      </c>
      <c r="H25" s="38"/>
      <c r="I25" s="32">
        <f t="shared" si="6"/>
        <v>6250</v>
      </c>
      <c r="J25" s="37"/>
      <c r="K25" s="37"/>
    </row>
    <row r="26" spans="1:11" s="35" customFormat="1" x14ac:dyDescent="0.25">
      <c r="A26" s="110" t="s">
        <v>85</v>
      </c>
      <c r="B26" s="105" t="s">
        <v>84</v>
      </c>
      <c r="C26" s="94">
        <v>2</v>
      </c>
      <c r="D26" s="57">
        <f t="shared" si="5"/>
        <v>6.6666666666666666E-2</v>
      </c>
      <c r="E26" s="48">
        <f t="shared" si="7"/>
        <v>10</v>
      </c>
      <c r="F26" s="31">
        <v>5</v>
      </c>
      <c r="G26" s="48">
        <f t="shared" si="8"/>
        <v>10</v>
      </c>
      <c r="H26" s="38"/>
      <c r="I26" s="32">
        <f t="shared" si="6"/>
        <v>2500</v>
      </c>
      <c r="J26" s="37"/>
      <c r="K26" s="37"/>
    </row>
    <row r="27" spans="1:11" s="35" customFormat="1" x14ac:dyDescent="0.25">
      <c r="A27" s="104" t="s">
        <v>42</v>
      </c>
      <c r="B27" s="105" t="s">
        <v>72</v>
      </c>
      <c r="C27" s="94">
        <v>2</v>
      </c>
      <c r="D27" s="57">
        <f t="shared" si="5"/>
        <v>6.6666666666666666E-2</v>
      </c>
      <c r="E27" s="48">
        <f t="shared" si="7"/>
        <v>10</v>
      </c>
      <c r="F27" s="31">
        <v>5</v>
      </c>
      <c r="G27" s="48">
        <f t="shared" si="8"/>
        <v>10</v>
      </c>
      <c r="H27" s="38"/>
      <c r="I27" s="32">
        <f t="shared" si="6"/>
        <v>2500</v>
      </c>
      <c r="J27" s="37"/>
      <c r="K27" s="37"/>
    </row>
    <row r="28" spans="1:11" s="35" customFormat="1" ht="15" customHeight="1" x14ac:dyDescent="0.25">
      <c r="A28" s="112"/>
      <c r="B28" s="113"/>
      <c r="C28" s="108"/>
      <c r="D28" s="109"/>
      <c r="E28" s="48"/>
      <c r="F28" s="48"/>
      <c r="G28" s="48"/>
      <c r="H28" s="38"/>
      <c r="I28" s="34"/>
    </row>
    <row r="29" spans="1:11" s="35" customFormat="1" ht="15" customHeight="1" x14ac:dyDescent="0.25">
      <c r="A29" s="101" t="s">
        <v>36</v>
      </c>
      <c r="B29" s="89" t="s">
        <v>73</v>
      </c>
      <c r="C29" s="102">
        <v>0.2</v>
      </c>
      <c r="D29" s="91">
        <f>SUM(D30:D34)</f>
        <v>0.2</v>
      </c>
      <c r="E29" s="25">
        <f>SUM(E30:E34)</f>
        <v>35</v>
      </c>
      <c r="F29" s="26"/>
      <c r="G29" s="27">
        <f>SUM(G30:G34)</f>
        <v>35</v>
      </c>
      <c r="H29" s="28">
        <f>G29/E29*C29</f>
        <v>0.2</v>
      </c>
      <c r="I29" s="29">
        <f>C29*rekenmodel!B10</f>
        <v>7500</v>
      </c>
    </row>
    <row r="30" spans="1:11" s="35" customFormat="1" ht="25.5" x14ac:dyDescent="0.25">
      <c r="A30" s="104" t="s">
        <v>30</v>
      </c>
      <c r="B30" s="105" t="s">
        <v>74</v>
      </c>
      <c r="C30" s="94">
        <v>1</v>
      </c>
      <c r="D30" s="57">
        <f>$C$29/(SUM($C$30:$C$34))*C30</f>
        <v>2.8571428571428574E-2</v>
      </c>
      <c r="E30" s="48">
        <f>C30*$F$2</f>
        <v>5</v>
      </c>
      <c r="F30" s="31">
        <v>5</v>
      </c>
      <c r="G30" s="48">
        <f>F30*C30</f>
        <v>5</v>
      </c>
      <c r="H30" s="38"/>
      <c r="I30" s="32">
        <f>$I$29/$E$29*E30</f>
        <v>1071.4285714285713</v>
      </c>
      <c r="J30" s="37"/>
      <c r="K30" s="37"/>
    </row>
    <row r="31" spans="1:11" s="35" customFormat="1" ht="25.5" x14ac:dyDescent="0.25">
      <c r="A31" s="104" t="s">
        <v>31</v>
      </c>
      <c r="B31" s="105" t="s">
        <v>75</v>
      </c>
      <c r="C31" s="94">
        <v>1</v>
      </c>
      <c r="D31" s="57">
        <f>$C$29/(SUM($C$30:$C$34))*C31</f>
        <v>2.8571428571428574E-2</v>
      </c>
      <c r="E31" s="48">
        <f t="shared" ref="E31:E34" si="9">C31*$F$2</f>
        <v>5</v>
      </c>
      <c r="F31" s="31">
        <v>5</v>
      </c>
      <c r="G31" s="48">
        <f>F31*C31</f>
        <v>5</v>
      </c>
      <c r="H31" s="38"/>
      <c r="I31" s="32">
        <f>$I$29/$E$29*E31</f>
        <v>1071.4285714285713</v>
      </c>
      <c r="J31" s="37"/>
      <c r="K31" s="37"/>
    </row>
    <row r="32" spans="1:11" s="35" customFormat="1" ht="25.5" x14ac:dyDescent="0.25">
      <c r="A32" s="104" t="s">
        <v>32</v>
      </c>
      <c r="B32" s="105" t="s">
        <v>76</v>
      </c>
      <c r="C32" s="94">
        <v>1</v>
      </c>
      <c r="D32" s="57">
        <f>$C$29/(SUM($C$30:$C$34))*C32</f>
        <v>2.8571428571428574E-2</v>
      </c>
      <c r="E32" s="48">
        <f t="shared" si="9"/>
        <v>5</v>
      </c>
      <c r="F32" s="31">
        <v>5</v>
      </c>
      <c r="G32" s="48">
        <f t="shared" ref="G32:G34" si="10">F32*C32</f>
        <v>5</v>
      </c>
      <c r="H32" s="38"/>
      <c r="I32" s="32">
        <f>$I$29/$E$29*E32</f>
        <v>1071.4285714285713</v>
      </c>
      <c r="J32" s="37"/>
      <c r="K32" s="37"/>
    </row>
    <row r="33" spans="1:11" s="35" customFormat="1" x14ac:dyDescent="0.25">
      <c r="A33" s="104" t="s">
        <v>43</v>
      </c>
      <c r="B33" s="105" t="s">
        <v>77</v>
      </c>
      <c r="C33" s="94">
        <v>3</v>
      </c>
      <c r="D33" s="57">
        <f>$C$29/(SUM($C$30:$C$34))*C33</f>
        <v>8.5714285714285715E-2</v>
      </c>
      <c r="E33" s="48">
        <f t="shared" si="9"/>
        <v>15</v>
      </c>
      <c r="F33" s="31">
        <v>5</v>
      </c>
      <c r="G33" s="48">
        <f t="shared" si="10"/>
        <v>15</v>
      </c>
      <c r="H33" s="38"/>
      <c r="I33" s="32">
        <f>$I$29/$E$29*E33</f>
        <v>3214.2857142857142</v>
      </c>
      <c r="J33" s="37"/>
      <c r="K33" s="37"/>
    </row>
    <row r="34" spans="1:11" s="35" customFormat="1" ht="25.5" x14ac:dyDescent="0.25">
      <c r="A34" s="104" t="s">
        <v>44</v>
      </c>
      <c r="B34" s="105" t="s">
        <v>78</v>
      </c>
      <c r="C34" s="94">
        <v>1</v>
      </c>
      <c r="D34" s="57">
        <f>$C$29/(SUM($C$30:$C$34))*C34</f>
        <v>2.8571428571428574E-2</v>
      </c>
      <c r="E34" s="48">
        <f t="shared" si="9"/>
        <v>5</v>
      </c>
      <c r="F34" s="31">
        <v>5</v>
      </c>
      <c r="G34" s="48">
        <f t="shared" si="10"/>
        <v>5</v>
      </c>
      <c r="H34" s="38"/>
      <c r="I34" s="32">
        <f>$I$29/$E$29*E34</f>
        <v>1071.4285714285713</v>
      </c>
      <c r="J34" s="37"/>
      <c r="K34" s="37"/>
    </row>
    <row r="35" spans="1:11" s="35" customFormat="1" ht="15" customHeight="1" x14ac:dyDescent="0.25">
      <c r="A35" s="112"/>
      <c r="B35" s="113"/>
      <c r="C35" s="108"/>
      <c r="D35" s="109"/>
      <c r="E35" s="48"/>
      <c r="F35" s="48"/>
      <c r="G35" s="48"/>
      <c r="H35" s="38"/>
      <c r="I35" s="34"/>
    </row>
    <row r="36" spans="1:11" s="35" customFormat="1" ht="15" customHeight="1" x14ac:dyDescent="0.25">
      <c r="A36" s="101" t="s">
        <v>37</v>
      </c>
      <c r="B36" s="89" t="s">
        <v>79</v>
      </c>
      <c r="C36" s="102">
        <v>0.1</v>
      </c>
      <c r="D36" s="91">
        <f>SUM(D37:D40)</f>
        <v>0.1</v>
      </c>
      <c r="E36" s="25">
        <f>SUM(E37:E40)</f>
        <v>20</v>
      </c>
      <c r="F36" s="26"/>
      <c r="G36" s="27">
        <f>SUM(G37:G40)</f>
        <v>20</v>
      </c>
      <c r="H36" s="28">
        <f>G36/E36*C36</f>
        <v>0.1</v>
      </c>
      <c r="I36" s="29">
        <f>C36*rekenmodel!B10</f>
        <v>3750</v>
      </c>
    </row>
    <row r="37" spans="1:11" s="35" customFormat="1" x14ac:dyDescent="0.25">
      <c r="A37" s="104" t="s">
        <v>33</v>
      </c>
      <c r="B37" s="105" t="s">
        <v>80</v>
      </c>
      <c r="C37" s="94">
        <v>1</v>
      </c>
      <c r="D37" s="57">
        <f>$C$36/(SUM($C$37:$C$40))*C37</f>
        <v>2.5000000000000001E-2</v>
      </c>
      <c r="E37" s="48">
        <f>C37*$F$2</f>
        <v>5</v>
      </c>
      <c r="F37" s="31">
        <v>5</v>
      </c>
      <c r="G37" s="48">
        <f>F37*C37</f>
        <v>5</v>
      </c>
      <c r="H37" s="38"/>
      <c r="I37" s="32">
        <f>$I$36/$E$36*E37</f>
        <v>937.5</v>
      </c>
      <c r="J37" s="37"/>
      <c r="K37" s="37"/>
    </row>
    <row r="38" spans="1:11" s="35" customFormat="1" x14ac:dyDescent="0.25">
      <c r="A38" s="104" t="s">
        <v>48</v>
      </c>
      <c r="B38" s="105" t="s">
        <v>81</v>
      </c>
      <c r="C38" s="94">
        <v>1</v>
      </c>
      <c r="D38" s="57">
        <f>$C$36/(SUM($C$37:$C$40))*C38</f>
        <v>2.5000000000000001E-2</v>
      </c>
      <c r="E38" s="48">
        <f>C38*$F$2</f>
        <v>5</v>
      </c>
      <c r="F38" s="31">
        <v>5</v>
      </c>
      <c r="G38" s="48">
        <f>F38*C38</f>
        <v>5</v>
      </c>
      <c r="H38" s="38"/>
      <c r="I38" s="32">
        <f>$I$36/$E$36*E38</f>
        <v>937.5</v>
      </c>
      <c r="J38" s="37"/>
      <c r="K38" s="37"/>
    </row>
    <row r="39" spans="1:11" s="35" customFormat="1" ht="25.5" x14ac:dyDescent="0.25">
      <c r="A39" s="104" t="s">
        <v>49</v>
      </c>
      <c r="B39" s="105" t="s">
        <v>82</v>
      </c>
      <c r="C39" s="94">
        <v>1</v>
      </c>
      <c r="D39" s="57">
        <f>$C$36/(SUM($C$37:$C$40))*C39</f>
        <v>2.5000000000000001E-2</v>
      </c>
      <c r="E39" s="48">
        <f t="shared" ref="E39:E40" si="11">C39*$F$2</f>
        <v>5</v>
      </c>
      <c r="F39" s="31">
        <v>5</v>
      </c>
      <c r="G39" s="48">
        <f t="shared" ref="G39:G40" si="12">F39*C39</f>
        <v>5</v>
      </c>
      <c r="H39" s="38"/>
      <c r="I39" s="32">
        <f>$I$36/$E$36*E39</f>
        <v>937.5</v>
      </c>
      <c r="J39" s="37"/>
      <c r="K39" s="37"/>
    </row>
    <row r="40" spans="1:11" s="35" customFormat="1" x14ac:dyDescent="0.25">
      <c r="A40" s="104" t="s">
        <v>50</v>
      </c>
      <c r="B40" s="105" t="s">
        <v>83</v>
      </c>
      <c r="C40" s="94">
        <v>1</v>
      </c>
      <c r="D40" s="57">
        <f>$C$36/(SUM($C$37:$C$40))*C40</f>
        <v>2.5000000000000001E-2</v>
      </c>
      <c r="E40" s="48">
        <f t="shared" si="11"/>
        <v>5</v>
      </c>
      <c r="F40" s="31">
        <v>5</v>
      </c>
      <c r="G40" s="48">
        <f t="shared" si="12"/>
        <v>5</v>
      </c>
      <c r="H40" s="38"/>
      <c r="I40" s="32">
        <f>$I$36/$E$36*E40</f>
        <v>937.5</v>
      </c>
      <c r="J40" s="37"/>
      <c r="K40" s="37"/>
    </row>
    <row r="41" spans="1:11" ht="13.5" thickBot="1" x14ac:dyDescent="0.25">
      <c r="A41" s="114"/>
      <c r="B41" s="115"/>
      <c r="C41" s="116"/>
      <c r="D41" s="117"/>
      <c r="E41" s="43"/>
      <c r="F41" s="43"/>
      <c r="G41" s="44"/>
      <c r="H41" s="41"/>
      <c r="I41" s="42"/>
    </row>
    <row r="42" spans="1:11" x14ac:dyDescent="0.2">
      <c r="A42" s="118"/>
      <c r="B42" s="119"/>
      <c r="C42" s="120"/>
      <c r="D42" s="121"/>
    </row>
    <row r="43" spans="1:11" x14ac:dyDescent="0.2">
      <c r="A43" s="118"/>
      <c r="B43" s="119"/>
      <c r="C43" s="120"/>
      <c r="D43" s="121"/>
    </row>
    <row r="44" spans="1:11" x14ac:dyDescent="0.2">
      <c r="A44" s="118"/>
      <c r="B44" s="119"/>
      <c r="C44" s="120"/>
      <c r="D44" s="121"/>
    </row>
    <row r="45" spans="1:11" x14ac:dyDescent="0.2">
      <c r="A45" s="118"/>
      <c r="B45" s="119"/>
      <c r="C45" s="120"/>
      <c r="D45" s="121"/>
    </row>
    <row r="46" spans="1:11" x14ac:dyDescent="0.2">
      <c r="A46" s="118"/>
      <c r="B46" s="119"/>
      <c r="C46" s="120"/>
      <c r="D46" s="121"/>
    </row>
    <row r="47" spans="1:11" x14ac:dyDescent="0.2">
      <c r="A47" s="118"/>
      <c r="B47" s="119"/>
      <c r="C47" s="120"/>
      <c r="D47" s="121"/>
    </row>
    <row r="48" spans="1:11" x14ac:dyDescent="0.2">
      <c r="A48" s="118"/>
      <c r="B48" s="119"/>
      <c r="C48" s="120"/>
      <c r="D48" s="121"/>
    </row>
    <row r="49" spans="1:4" x14ac:dyDescent="0.2">
      <c r="A49" s="118"/>
      <c r="B49" s="119"/>
      <c r="C49" s="120"/>
      <c r="D49" s="121"/>
    </row>
    <row r="50" spans="1:4" x14ac:dyDescent="0.2">
      <c r="A50" s="118"/>
      <c r="B50" s="119"/>
      <c r="C50" s="120"/>
      <c r="D50" s="121"/>
    </row>
    <row r="51" spans="1:4" x14ac:dyDescent="0.2">
      <c r="A51" s="118"/>
      <c r="B51" s="119"/>
      <c r="C51" s="120"/>
      <c r="D51" s="121"/>
    </row>
    <row r="52" spans="1:4" x14ac:dyDescent="0.2">
      <c r="A52" s="118"/>
      <c r="B52" s="119"/>
      <c r="C52" s="120"/>
      <c r="D52" s="121"/>
    </row>
    <row r="53" spans="1:4" x14ac:dyDescent="0.2">
      <c r="A53" s="118"/>
      <c r="B53" s="119"/>
      <c r="C53" s="120"/>
      <c r="D53" s="121"/>
    </row>
    <row r="54" spans="1:4" x14ac:dyDescent="0.2">
      <c r="A54" s="118"/>
      <c r="B54" s="119"/>
      <c r="C54" s="120"/>
      <c r="D54" s="121"/>
    </row>
    <row r="55" spans="1:4" x14ac:dyDescent="0.2">
      <c r="A55" s="118"/>
      <c r="B55" s="119"/>
      <c r="C55" s="120"/>
      <c r="D55" s="121"/>
    </row>
    <row r="56" spans="1:4" x14ac:dyDescent="0.2">
      <c r="A56" s="118"/>
      <c r="B56" s="119"/>
      <c r="C56" s="120"/>
      <c r="D56" s="121"/>
    </row>
    <row r="57" spans="1:4" x14ac:dyDescent="0.2">
      <c r="A57" s="118"/>
      <c r="B57" s="119"/>
      <c r="C57" s="120"/>
      <c r="D57" s="121"/>
    </row>
    <row r="58" spans="1:4" x14ac:dyDescent="0.2">
      <c r="A58" s="118"/>
      <c r="B58" s="119"/>
      <c r="C58" s="120"/>
      <c r="D58" s="121"/>
    </row>
    <row r="59" spans="1:4" x14ac:dyDescent="0.2">
      <c r="A59" s="118"/>
      <c r="B59" s="119"/>
      <c r="C59" s="120"/>
      <c r="D59" s="121"/>
    </row>
    <row r="60" spans="1:4" x14ac:dyDescent="0.2">
      <c r="A60" s="118"/>
      <c r="B60" s="119"/>
      <c r="C60" s="120"/>
      <c r="D60" s="121"/>
    </row>
    <row r="61" spans="1:4" x14ac:dyDescent="0.2">
      <c r="A61" s="118"/>
      <c r="B61" s="119"/>
      <c r="C61" s="120"/>
      <c r="D61" s="121"/>
    </row>
    <row r="62" spans="1:4" x14ac:dyDescent="0.2">
      <c r="A62" s="118"/>
      <c r="B62" s="119"/>
      <c r="C62" s="120"/>
      <c r="D62" s="121"/>
    </row>
    <row r="63" spans="1:4" x14ac:dyDescent="0.2">
      <c r="A63" s="118"/>
      <c r="B63" s="119"/>
      <c r="C63" s="120"/>
      <c r="D63" s="121"/>
    </row>
    <row r="64" spans="1:4" x14ac:dyDescent="0.2">
      <c r="A64" s="118"/>
      <c r="B64" s="119"/>
      <c r="C64" s="120"/>
      <c r="D64" s="121"/>
    </row>
    <row r="65" spans="1:4" x14ac:dyDescent="0.2">
      <c r="A65" s="118"/>
      <c r="B65" s="119"/>
      <c r="C65" s="120"/>
      <c r="D65" s="121"/>
    </row>
    <row r="66" spans="1:4" x14ac:dyDescent="0.2">
      <c r="A66" s="118"/>
      <c r="B66" s="119"/>
      <c r="C66" s="120"/>
      <c r="D66" s="121"/>
    </row>
    <row r="67" spans="1:4" x14ac:dyDescent="0.2">
      <c r="A67" s="118"/>
      <c r="B67" s="119"/>
      <c r="C67" s="120"/>
      <c r="D67" s="121"/>
    </row>
    <row r="68" spans="1:4" x14ac:dyDescent="0.2">
      <c r="A68" s="118"/>
      <c r="B68" s="119"/>
      <c r="C68" s="120"/>
      <c r="D68" s="121"/>
    </row>
    <row r="69" spans="1:4" x14ac:dyDescent="0.2">
      <c r="A69" s="118"/>
      <c r="B69" s="119"/>
      <c r="C69" s="120"/>
      <c r="D69" s="121"/>
    </row>
    <row r="70" spans="1:4" x14ac:dyDescent="0.2">
      <c r="A70" s="118"/>
      <c r="B70" s="119"/>
      <c r="C70" s="120"/>
      <c r="D70" s="121"/>
    </row>
    <row r="71" spans="1:4" x14ac:dyDescent="0.2">
      <c r="A71" s="118"/>
      <c r="B71" s="119"/>
      <c r="C71" s="120"/>
      <c r="D71" s="121"/>
    </row>
    <row r="72" spans="1:4" x14ac:dyDescent="0.2">
      <c r="A72" s="118"/>
      <c r="B72" s="119"/>
      <c r="C72" s="120"/>
      <c r="D72" s="121"/>
    </row>
    <row r="73" spans="1:4" x14ac:dyDescent="0.2">
      <c r="A73" s="118"/>
      <c r="B73" s="119"/>
      <c r="C73" s="120"/>
      <c r="D73" s="121"/>
    </row>
    <row r="74" spans="1:4" x14ac:dyDescent="0.2">
      <c r="A74" s="118"/>
      <c r="B74" s="119"/>
      <c r="C74" s="120"/>
      <c r="D74" s="121"/>
    </row>
    <row r="75" spans="1:4" x14ac:dyDescent="0.2">
      <c r="A75" s="118"/>
      <c r="B75" s="119"/>
      <c r="C75" s="120"/>
      <c r="D75" s="121"/>
    </row>
    <row r="76" spans="1:4" x14ac:dyDescent="0.2">
      <c r="A76" s="118"/>
      <c r="B76" s="119"/>
      <c r="C76" s="120"/>
      <c r="D76" s="121"/>
    </row>
    <row r="77" spans="1:4" x14ac:dyDescent="0.2">
      <c r="A77" s="118"/>
      <c r="B77" s="119"/>
      <c r="C77" s="120"/>
      <c r="D77" s="121"/>
    </row>
    <row r="78" spans="1:4" x14ac:dyDescent="0.2">
      <c r="A78" s="118"/>
      <c r="B78" s="119"/>
      <c r="C78" s="120"/>
      <c r="D78" s="121"/>
    </row>
    <row r="79" spans="1:4" x14ac:dyDescent="0.2">
      <c r="A79" s="118"/>
      <c r="B79" s="119"/>
      <c r="C79" s="120"/>
      <c r="D79" s="121"/>
    </row>
    <row r="80" spans="1:4" x14ac:dyDescent="0.2">
      <c r="A80" s="118"/>
      <c r="B80" s="119"/>
      <c r="C80" s="120"/>
      <c r="D80" s="121"/>
    </row>
    <row r="81" spans="1:4" x14ac:dyDescent="0.2">
      <c r="A81" s="118"/>
      <c r="B81" s="119"/>
      <c r="C81" s="120"/>
      <c r="D81" s="121"/>
    </row>
    <row r="82" spans="1:4" x14ac:dyDescent="0.2">
      <c r="A82" s="118"/>
      <c r="B82" s="119"/>
      <c r="C82" s="120"/>
      <c r="D82" s="121"/>
    </row>
    <row r="83" spans="1:4" x14ac:dyDescent="0.2">
      <c r="A83" s="118"/>
      <c r="B83" s="119"/>
      <c r="C83" s="120"/>
      <c r="D83" s="121"/>
    </row>
    <row r="84" spans="1:4" x14ac:dyDescent="0.2">
      <c r="A84" s="118"/>
      <c r="B84" s="119"/>
      <c r="C84" s="120"/>
      <c r="D84" s="121"/>
    </row>
    <row r="85" spans="1:4" x14ac:dyDescent="0.2">
      <c r="A85" s="118"/>
      <c r="B85" s="119"/>
      <c r="C85" s="120"/>
      <c r="D85" s="121"/>
    </row>
    <row r="86" spans="1:4" x14ac:dyDescent="0.2">
      <c r="A86" s="118"/>
      <c r="B86" s="119"/>
      <c r="C86" s="120"/>
      <c r="D86" s="121"/>
    </row>
    <row r="87" spans="1:4" x14ac:dyDescent="0.2">
      <c r="A87" s="118"/>
      <c r="B87" s="119"/>
      <c r="C87" s="120"/>
      <c r="D87" s="121"/>
    </row>
  </sheetData>
  <sheetProtection algorithmName="SHA-512" hashValue="HOhW4c7sDGhtZPL//72O512kH3RHj/RQ3khGjEDuGaDPTLMO7TVVBPdAPogW61yyL0EjN4zGz+1qRmkMX+2oPA==" saltValue="XDe9gZpvbmep8dlFvELGGQ==" spinCount="100000" sheet="1" selectLockedCells="1"/>
  <mergeCells count="10">
    <mergeCell ref="F6:F7"/>
    <mergeCell ref="G6:I7"/>
    <mergeCell ref="A1:I1"/>
    <mergeCell ref="B8:B9"/>
    <mergeCell ref="E8:E9"/>
    <mergeCell ref="F8:F9"/>
    <mergeCell ref="G3:I3"/>
    <mergeCell ref="G2:I2"/>
    <mergeCell ref="F4:F5"/>
    <mergeCell ref="G4:I5"/>
  </mergeCells>
  <phoneticPr fontId="2" type="noConversion"/>
  <conditionalFormatting sqref="C9:D9">
    <cfRule type="cellIs" dxfId="0" priority="1" operator="notEqual">
      <formula>100%</formula>
    </cfRule>
  </conditionalFormatting>
  <dataValidations xWindow="760" yWindow="409" count="2">
    <dataValidation type="list" allowBlank="1" showInputMessage="1" showErrorMessage="1" promptTitle="Keuzevak" prompt="Klik op pijl en maak keuze" sqref="F17:F19 F30:F34 F11:F14 F37:F40 F22:F27" xr:uid="{00000000-0002-0000-0100-000000000000}">
      <formula1>$F$2:$F$7</formula1>
    </dataValidation>
    <dataValidation type="list" allowBlank="1" showInputMessage="1" showErrorMessage="1" sqref="C11:C14 C17:C19 C30:C34 C37:C40 C22:C27" xr:uid="{00000000-0002-0000-0100-000001000000}">
      <formula1>"0,1,2,3,4,5"</formula1>
    </dataValidation>
  </dataValidations>
  <pageMargins left="0.47244094488188981" right="0.11811023622047245" top="0.35433070866141736" bottom="0.35433070866141736" header="0.19685039370078741" footer="0.31496062992125984"/>
  <pageSetup paperSize="9" scale="5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eaf7aa-9b33-4abc-bc0f-b926eb6c1d69">
      <Terms xmlns="http://schemas.microsoft.com/office/infopath/2007/PartnerControls"/>
    </lcf76f155ced4ddcb4097134ff3c332f>
    <TaxCatchAll xmlns="277ecb1c-f5e5-4756-8487-fc551feec2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15E6E3F96A749B58BE6DB4CB3A95A" ma:contentTypeVersion="15" ma:contentTypeDescription="Een nieuw document maken." ma:contentTypeScope="" ma:versionID="ee2d1d01625b4be65c9cd3495a9181c3">
  <xsd:schema xmlns:xsd="http://www.w3.org/2001/XMLSchema" xmlns:xs="http://www.w3.org/2001/XMLSchema" xmlns:p="http://schemas.microsoft.com/office/2006/metadata/properties" xmlns:ns2="ebeaf7aa-9b33-4abc-bc0f-b926eb6c1d69" xmlns:ns3="277ecb1c-f5e5-4756-8487-fc551feec2f0" targetNamespace="http://schemas.microsoft.com/office/2006/metadata/properties" ma:root="true" ma:fieldsID="e4a015fe71690fe88c801f68ea2d7552" ns2:_="" ns3:_="">
    <xsd:import namespace="ebeaf7aa-9b33-4abc-bc0f-b926eb6c1d69"/>
    <xsd:import namespace="277ecb1c-f5e5-4756-8487-fc551feec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af7aa-9b33-4abc-bc0f-b926eb6c1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9e2a10d6-0e0d-4e5b-b58f-e01de6805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ecb1c-f5e5-4756-8487-fc551feec2f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7f1c076-c194-41d3-9ad4-6e3e7561d792}" ma:internalName="TaxCatchAll" ma:showField="CatchAllData" ma:web="277ecb1c-f5e5-4756-8487-fc551feec2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2A16F6-0F1A-4FDA-874F-71DF6EFF7F01}">
  <ds:schemaRefs>
    <ds:schemaRef ds:uri="http://schemas.microsoft.com/office/2006/metadata/properties"/>
    <ds:schemaRef ds:uri="http://schemas.microsoft.com/office/infopath/2007/PartnerControls"/>
    <ds:schemaRef ds:uri="ebeaf7aa-9b33-4abc-bc0f-b926eb6c1d69"/>
    <ds:schemaRef ds:uri="277ecb1c-f5e5-4756-8487-fc551feec2f0"/>
    <ds:schemaRef ds:uri="38531978-eefd-4f5b-8361-484c41667fbb"/>
    <ds:schemaRef ds:uri="2d82347f-269a-4b0c-b978-3f300510b657"/>
  </ds:schemaRefs>
</ds:datastoreItem>
</file>

<file path=customXml/itemProps2.xml><?xml version="1.0" encoding="utf-8"?>
<ds:datastoreItem xmlns:ds="http://schemas.openxmlformats.org/officeDocument/2006/customXml" ds:itemID="{791906D8-DA6C-496A-9314-C7A6A9AC00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af7aa-9b33-4abc-bc0f-b926eb6c1d69"/>
    <ds:schemaRef ds:uri="277ecb1c-f5e5-4756-8487-fc551feec2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263276-9DA4-4A13-9E90-6C978EDC27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rekenmodel</vt:lpstr>
      <vt:lpstr>Projectbeoordelingsformulier</vt:lpstr>
      <vt:lpstr>Projectbeoordelingsformulier!Afdrukbereik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Bolt, Dick</dc:creator>
  <cp:lastModifiedBy>Bolt, Dick</cp:lastModifiedBy>
  <cp:lastPrinted>2014-08-20T11:49:47Z</cp:lastPrinted>
  <dcterms:created xsi:type="dcterms:W3CDTF">2012-10-01T10:22:02Z</dcterms:created>
  <dcterms:modified xsi:type="dcterms:W3CDTF">2025-11-13T13:21:57Z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0x01010048A15E6E3F96A749B58BE6DB4CB3A95A</vt:lpwstr>
  </property>
  <property fmtid="{D5CDD505-2E9C-101B-9397-08002B2CF9AE}" pid="3" name="MediaServiceImageTags">
    <vt:lpwstr/>
  </property>
</Properties>
</file>