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02 Verduurzaming OVL/3 aanbestedingsstukken/"/>
    </mc:Choice>
  </mc:AlternateContent>
  <xr:revisionPtr revIDLastSave="30" documentId="8_{EA25D4FD-FD71-4561-B7E9-10692FB8DF6F}" xr6:coauthVersionLast="47" xr6:coauthVersionMax="47" xr10:uidLastSave="{63B05D5E-CD85-41B4-8A2D-795AFF8982F7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7" i="1" l="1"/>
  <c r="X103" i="1"/>
  <c r="X100" i="1"/>
  <c r="X96" i="1"/>
  <c r="X92" i="1"/>
  <c r="X84" i="1"/>
  <c r="X81" i="1"/>
  <c r="X78" i="1"/>
  <c r="X72" i="1"/>
  <c r="O107" i="1"/>
  <c r="AG108" i="1" s="1"/>
  <c r="O103" i="1"/>
  <c r="AH104" i="1" s="1"/>
  <c r="O100" i="1"/>
  <c r="AH101" i="1" s="1"/>
  <c r="O96" i="1"/>
  <c r="AJ97" i="1" s="1"/>
  <c r="O92" i="1"/>
  <c r="AG93" i="1" s="1"/>
  <c r="O84" i="1"/>
  <c r="AE85" i="1" s="1"/>
  <c r="O81" i="1"/>
  <c r="AB82" i="1" s="1"/>
  <c r="O72" i="1"/>
  <c r="O78" i="1"/>
  <c r="AA79" i="1" s="1"/>
  <c r="AA73" i="1"/>
  <c r="O112" i="1"/>
  <c r="AF108" i="1" l="1"/>
  <c r="AE108" i="1"/>
  <c r="AD108" i="1"/>
  <c r="AC108" i="1"/>
  <c r="AB108" i="1"/>
  <c r="AA108" i="1"/>
  <c r="AK108" i="1"/>
  <c r="AJ108" i="1"/>
  <c r="AI108" i="1"/>
  <c r="AH108" i="1"/>
  <c r="AG104" i="1"/>
  <c r="AF104" i="1"/>
  <c r="AE104" i="1"/>
  <c r="AD104" i="1"/>
  <c r="AC104" i="1"/>
  <c r="AB104" i="1"/>
  <c r="AA104" i="1"/>
  <c r="AK104" i="1"/>
  <c r="AJ104" i="1"/>
  <c r="AI104" i="1"/>
  <c r="AI97" i="1"/>
  <c r="AH97" i="1"/>
  <c r="AG97" i="1"/>
  <c r="AF97" i="1"/>
  <c r="AE97" i="1"/>
  <c r="AD97" i="1"/>
  <c r="AC97" i="1"/>
  <c r="AB97" i="1"/>
  <c r="AA97" i="1"/>
  <c r="AK97" i="1"/>
  <c r="AA101" i="1"/>
  <c r="AG101" i="1"/>
  <c r="AF101" i="1"/>
  <c r="AJ101" i="1"/>
  <c r="AE101" i="1"/>
  <c r="AD101" i="1"/>
  <c r="AC101" i="1"/>
  <c r="AB101" i="1"/>
  <c r="AK101" i="1"/>
  <c r="AI101" i="1"/>
  <c r="AD93" i="1"/>
  <c r="AF93" i="1"/>
  <c r="AE93" i="1"/>
  <c r="AC93" i="1"/>
  <c r="AB93" i="1"/>
  <c r="AA93" i="1"/>
  <c r="AK93" i="1"/>
  <c r="AI93" i="1"/>
  <c r="AH93" i="1"/>
  <c r="AJ93" i="1"/>
  <c r="AK82" i="1"/>
  <c r="AJ82" i="1"/>
  <c r="AI82" i="1"/>
  <c r="AA82" i="1"/>
  <c r="AD85" i="1"/>
  <c r="AC85" i="1"/>
  <c r="AB85" i="1"/>
  <c r="AA85" i="1"/>
  <c r="AK85" i="1"/>
  <c r="AJ85" i="1"/>
  <c r="AI85" i="1"/>
  <c r="AH85" i="1"/>
  <c r="AG85" i="1"/>
  <c r="AF85" i="1"/>
  <c r="AH82" i="1"/>
  <c r="AG82" i="1"/>
  <c r="AF82" i="1"/>
  <c r="AE82" i="1"/>
  <c r="AD82" i="1"/>
  <c r="AC82" i="1"/>
  <c r="AK79" i="1"/>
  <c r="AB79" i="1"/>
  <c r="AJ79" i="1"/>
  <c r="AI79" i="1"/>
  <c r="AH79" i="1"/>
  <c r="AG79" i="1"/>
  <c r="AF79" i="1"/>
  <c r="AE79" i="1"/>
  <c r="AD79" i="1"/>
  <c r="AC79" i="1"/>
  <c r="AL82" i="1" l="1"/>
  <c r="AL85" i="1"/>
  <c r="U107" i="1" l="1"/>
  <c r="U103" i="1"/>
  <c r="U100" i="1"/>
  <c r="U96" i="1"/>
  <c r="U92" i="1"/>
  <c r="U84" i="1"/>
  <c r="U81" i="1"/>
  <c r="U78" i="1"/>
  <c r="U72" i="1"/>
  <c r="AC73" i="1" l="1"/>
  <c r="AB73" i="1"/>
  <c r="R81" i="1"/>
  <c r="AL79" i="1"/>
  <c r="R78" i="1" s="1"/>
  <c r="AL108" i="1"/>
  <c r="R107" i="1" s="1"/>
  <c r="AL101" i="1"/>
  <c r="R100" i="1" s="1"/>
  <c r="AL104" i="1"/>
  <c r="R103" i="1" s="1"/>
  <c r="AL97" i="1"/>
  <c r="R96" i="1" s="1"/>
  <c r="O67" i="1"/>
  <c r="R67" i="1"/>
  <c r="U67" i="1"/>
  <c r="O23" i="1"/>
  <c r="O35" i="1"/>
  <c r="H9" i="2"/>
  <c r="H10" i="2" s="1"/>
  <c r="H11" i="2" s="1"/>
  <c r="H12" i="2" s="1"/>
  <c r="H13" i="2" s="1"/>
  <c r="H14" i="2" s="1"/>
  <c r="H15" i="2" s="1"/>
  <c r="H16" i="2" s="1"/>
  <c r="W107" i="1" l="1"/>
  <c r="V107" i="1"/>
  <c r="W81" i="1"/>
  <c r="V81" i="1"/>
  <c r="W96" i="1"/>
  <c r="V96" i="1"/>
  <c r="W103" i="1"/>
  <c r="V103" i="1"/>
  <c r="V100" i="1"/>
  <c r="W100" i="1"/>
  <c r="W78" i="1"/>
  <c r="V78" i="1"/>
  <c r="W67" i="1"/>
  <c r="V67" i="1"/>
  <c r="X67" i="1"/>
  <c r="AF23" i="1"/>
  <c r="AH35" i="1"/>
  <c r="AM35" i="1"/>
  <c r="AF35" i="1"/>
  <c r="AK35" i="1"/>
  <c r="AO35" i="1"/>
  <c r="AS35" i="1"/>
  <c r="AQ35" i="1"/>
  <c r="AI35" i="1"/>
  <c r="AJ35" i="1"/>
  <c r="AN35" i="1"/>
  <c r="AR35" i="1"/>
  <c r="AG35" i="1"/>
  <c r="AL35" i="1"/>
  <c r="AP35" i="1"/>
  <c r="AT35" i="1"/>
  <c r="AT23" i="1"/>
  <c r="AP23" i="1"/>
  <c r="AQ23" i="1"/>
  <c r="AM23" i="1"/>
  <c r="AI23" i="1"/>
  <c r="AH23" i="1"/>
  <c r="AG23" i="1"/>
  <c r="AL23" i="1"/>
  <c r="AS23" i="1"/>
  <c r="AK23" i="1"/>
  <c r="AR23" i="1"/>
  <c r="AN23" i="1"/>
  <c r="AL73" i="1" l="1"/>
  <c r="R72" i="1" s="1"/>
  <c r="R84" i="1"/>
  <c r="P56" i="1"/>
  <c r="AA56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3" i="1"/>
  <c r="O61" i="1"/>
  <c r="O58" i="1"/>
  <c r="O56" i="1"/>
  <c r="O51" i="1"/>
  <c r="O49" i="1"/>
  <c r="O46" i="1"/>
  <c r="O44" i="1"/>
  <c r="O30" i="1"/>
  <c r="O28" i="1"/>
  <c r="O21" i="1"/>
  <c r="W84" i="1" l="1"/>
  <c r="V84" i="1"/>
  <c r="V72" i="1"/>
  <c r="W72" i="1"/>
  <c r="U44" i="1"/>
  <c r="W44" i="1" s="1"/>
  <c r="AH9" i="3"/>
  <c r="AT63" i="1"/>
  <c r="AP63" i="1"/>
  <c r="AL63" i="1"/>
  <c r="AH63" i="1"/>
  <c r="AQ63" i="1"/>
  <c r="AS63" i="1"/>
  <c r="AO63" i="1"/>
  <c r="AK63" i="1"/>
  <c r="AG63" i="1"/>
  <c r="AI63" i="1"/>
  <c r="AR63" i="1"/>
  <c r="AN63" i="1"/>
  <c r="AJ63" i="1"/>
  <c r="AF63" i="1"/>
  <c r="AM63" i="1"/>
  <c r="U61" i="1"/>
  <c r="AQ61" i="1"/>
  <c r="AM61" i="1"/>
  <c r="AI61" i="1"/>
  <c r="AE61" i="1"/>
  <c r="AU61" i="1"/>
  <c r="AJ61" i="1"/>
  <c r="AT61" i="1"/>
  <c r="AP61" i="1"/>
  <c r="AL61" i="1"/>
  <c r="AH61" i="1"/>
  <c r="AR61" i="1"/>
  <c r="AF61" i="1"/>
  <c r="AS61" i="1"/>
  <c r="AO61" i="1"/>
  <c r="AK61" i="1"/>
  <c r="AG61" i="1"/>
  <c r="AN61" i="1"/>
  <c r="X9" i="3"/>
  <c r="AS51" i="1"/>
  <c r="AO51" i="1"/>
  <c r="AK51" i="1"/>
  <c r="AG51" i="1"/>
  <c r="AR51" i="1"/>
  <c r="AN51" i="1"/>
  <c r="AJ51" i="1"/>
  <c r="AF51" i="1"/>
  <c r="AQ51" i="1"/>
  <c r="AM51" i="1"/>
  <c r="AI51" i="1"/>
  <c r="AT51" i="1"/>
  <c r="AP51" i="1"/>
  <c r="AL51" i="1"/>
  <c r="AH51" i="1"/>
  <c r="X8" i="3"/>
  <c r="AS49" i="1"/>
  <c r="AO49" i="1"/>
  <c r="AK49" i="1"/>
  <c r="AG49" i="1"/>
  <c r="AU49" i="1"/>
  <c r="AR49" i="1"/>
  <c r="AN49" i="1"/>
  <c r="AJ49" i="1"/>
  <c r="AF49" i="1"/>
  <c r="AQ49" i="1"/>
  <c r="AM49" i="1"/>
  <c r="AI49" i="1"/>
  <c r="AE49" i="1"/>
  <c r="AT49" i="1"/>
  <c r="AP49" i="1"/>
  <c r="AL49" i="1"/>
  <c r="AH49" i="1"/>
  <c r="U33" i="1"/>
  <c r="AU33" i="1"/>
  <c r="AR33" i="1"/>
  <c r="AN33" i="1"/>
  <c r="AJ33" i="1"/>
  <c r="AF33" i="1"/>
  <c r="AP33" i="1"/>
  <c r="AH33" i="1"/>
  <c r="AQ33" i="1"/>
  <c r="AM33" i="1"/>
  <c r="AI33" i="1"/>
  <c r="AE33" i="1"/>
  <c r="AT33" i="1"/>
  <c r="AL33" i="1"/>
  <c r="AS33" i="1"/>
  <c r="AO33" i="1"/>
  <c r="AK33" i="1"/>
  <c r="AG33" i="1"/>
  <c r="AJ21" i="1"/>
  <c r="AN21" i="1"/>
  <c r="AR21" i="1"/>
  <c r="AU21" i="1"/>
  <c r="AH21" i="1"/>
  <c r="AK21" i="1"/>
  <c r="AO21" i="1"/>
  <c r="AS21" i="1"/>
  <c r="AE21" i="1"/>
  <c r="AI21" i="1"/>
  <c r="AL21" i="1"/>
  <c r="AP21" i="1"/>
  <c r="AT21" i="1"/>
  <c r="AF21" i="1"/>
  <c r="AM21" i="1"/>
  <c r="AQ21" i="1"/>
  <c r="AG21" i="1"/>
  <c r="R56" i="1"/>
  <c r="AA16" i="1"/>
  <c r="X44" i="1"/>
  <c r="AA44" i="1"/>
  <c r="AA28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6" i="1"/>
  <c r="U49" i="1"/>
  <c r="U28" i="1"/>
  <c r="W28" i="1" s="1"/>
  <c r="U21" i="1"/>
  <c r="U63" i="1" l="1"/>
  <c r="W56" i="1"/>
  <c r="V44" i="1"/>
  <c r="U35" i="1"/>
  <c r="X33" i="1"/>
  <c r="AL93" i="1"/>
  <c r="R92" i="1" s="1"/>
  <c r="AW33" i="1"/>
  <c r="R33" i="1" s="1"/>
  <c r="W33" i="1" s="1"/>
  <c r="X61" i="1"/>
  <c r="AW61" i="1"/>
  <c r="AW49" i="1"/>
  <c r="AW21" i="1"/>
  <c r="R21" i="1" s="1"/>
  <c r="P23" i="1" s="1"/>
  <c r="U51" i="1"/>
  <c r="V28" i="1"/>
  <c r="X49" i="1"/>
  <c r="X56" i="1"/>
  <c r="V56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J23" i="1" l="1"/>
  <c r="AU23" i="1"/>
  <c r="W92" i="1"/>
  <c r="V92" i="1"/>
  <c r="X35" i="1"/>
  <c r="W21" i="1"/>
  <c r="AE23" i="1"/>
  <c r="AO23" i="1"/>
  <c r="V33" i="1"/>
  <c r="X23" i="1"/>
  <c r="V21" i="1"/>
  <c r="R61" i="1"/>
  <c r="W61" i="1" s="1"/>
  <c r="R49" i="1"/>
  <c r="W49" i="1" s="1"/>
  <c r="P35" i="1"/>
  <c r="AE35" i="1" l="1"/>
  <c r="AU35" i="1"/>
  <c r="AW23" i="1"/>
  <c r="R23" i="1" s="1"/>
  <c r="W23" i="1" s="1"/>
  <c r="V61" i="1"/>
  <c r="V49" i="1"/>
  <c r="P63" i="1"/>
  <c r="P51" i="1"/>
  <c r="AE51" i="1" l="1"/>
  <c r="AU51" i="1"/>
  <c r="AW35" i="1"/>
  <c r="R35" i="1" s="1"/>
  <c r="W35" i="1" s="1"/>
  <c r="AE63" i="1"/>
  <c r="AU63" i="1"/>
  <c r="V23" i="1"/>
  <c r="D2" i="3"/>
  <c r="B2" i="3"/>
  <c r="AW51" i="1" l="1"/>
  <c r="AW63" i="1"/>
  <c r="R63" i="1" s="1"/>
  <c r="V35" i="1"/>
  <c r="V114" i="1" s="1"/>
  <c r="R115" i="1" s="1"/>
  <c r="R51" i="1"/>
  <c r="O16" i="1"/>
  <c r="O18" i="1"/>
  <c r="R16" i="1" l="1"/>
  <c r="R112" i="1" s="1"/>
  <c r="R117" i="1" s="1"/>
  <c r="Q120" i="1" l="1"/>
  <c r="Q124" i="1"/>
  <c r="AA14" i="3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</calcChain>
</file>

<file path=xl/sharedStrings.xml><?xml version="1.0" encoding="utf-8"?>
<sst xmlns="http://schemas.openxmlformats.org/spreadsheetml/2006/main" count="316" uniqueCount="149">
  <si>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</si>
  <si>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</si>
  <si>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</si>
  <si>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</si>
  <si>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</si>
  <si>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</si>
  <si>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</si>
  <si>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</si>
  <si>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</si>
  <si>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</si>
  <si>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</si>
  <si>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</si>
  <si>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</si>
  <si>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</si>
  <si>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</si>
  <si>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</si>
  <si>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</si>
  <si>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</si>
  <si>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</si>
  <si>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</si>
  <si>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</si>
  <si>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</si>
  <si>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</si>
  <si>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</si>
  <si>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</si>
  <si>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</si>
  <si>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</si>
  <si>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</si>
  <si>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</si>
  <si>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</si>
  <si>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</si>
  <si>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</si>
  <si>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</si>
  <si>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</si>
  <si>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</si>
  <si>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</si>
  <si>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</si>
  <si>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</si>
  <si>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</si>
  <si>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</si>
  <si>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</si>
  <si>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</si>
  <si>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</si>
  <si>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</si>
  <si>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</si>
  <si>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</si>
  <si>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</si>
  <si>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</si>
  <si>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</si>
  <si>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</si>
  <si>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</si>
  <si>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</si>
  <si>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</si>
  <si>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</si>
  <si>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</si>
  <si>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</si>
  <si>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</si>
  <si>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</si>
  <si>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</si>
  <si>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</si>
  <si>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>Bestek 20##-4###</t>
  </si>
  <si>
    <t>#######</t>
  </si>
  <si>
    <t xml:space="preserve">Wij zetten o.a. voertuigen in van de klasse Euro 6 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</si>
  <si>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</si>
  <si>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</si>
  <si>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</si>
  <si>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</si>
  <si>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</si>
  <si>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klasse 2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</si>
  <si>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</si>
  <si>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</si>
  <si>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</si>
  <si>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</si>
  <si>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</si>
  <si>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</si>
  <si>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</si>
  <si>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</si>
  <si>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</si>
  <si>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</si>
  <si>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</si>
  <si>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</si>
  <si>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</si>
  <si>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</si>
  <si>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</si>
  <si>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</si>
  <si>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</si>
  <si>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</si>
  <si>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</si>
  <si>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</si>
  <si>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</si>
  <si>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</si>
  <si>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</si>
  <si>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</si>
  <si>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</si>
  <si>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</si>
  <si>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</si>
  <si>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</si>
  <si>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</si>
  <si>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</si>
  <si>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</si>
  <si>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</si>
  <si>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</si>
  <si>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</si>
  <si>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</si>
  <si>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</si>
  <si>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</si>
  <si>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</si>
  <si>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</si>
  <si>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</si>
  <si>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</si>
  <si>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0-5</t>
  </si>
  <si>
    <t>Wij zetten o.a.full elektrische of hybride voertuigen in stappen van 5% tot 75% daarna 100%</t>
  </si>
  <si>
    <t>Wij zetten o.a.full elektrische of hybride voertuigen  in stappen van 5% tot 75% daarna 100%</t>
  </si>
  <si>
    <t>Wij zetten o.a.materieel in van de klasse 3  in stappen van 5% tot 75% daarna 100%</t>
  </si>
  <si>
    <t>Duurzaamheid</t>
  </si>
  <si>
    <t xml:space="preserve">Zijn de voorgaande duurzaamheidstoezeggingen ook van toepassing </t>
  </si>
  <si>
    <t>op de werkzaamheden die u voor Enexis verricht?</t>
  </si>
  <si>
    <t>Communicatie</t>
  </si>
  <si>
    <t>Binnen hoeveel dagen start u met het oplossen van klachten over het in uitvoering zijnde werk</t>
  </si>
  <si>
    <t>werkdag</t>
  </si>
  <si>
    <t>* na start dient aaneengesloten aan het oplossen van de klacht te worden gewerkt</t>
  </si>
  <si>
    <t>Kwaliteit</t>
  </si>
  <si>
    <t>Hoeveel uitval is er 1 werkdag na vervanging van de armaturen</t>
  </si>
  <si>
    <t>Hoeveel uitval is er 1 dag na vervanging van masten zonder verplaatsing*</t>
  </si>
  <si>
    <t>Hoeveel uitval is er 1 dag na vervanging van masten met verplaatsing*</t>
  </si>
  <si>
    <t>* zonder verplaatsing is met gebruik bestaande Enexisaansluiting. Met verplaatsing is met een nieuw Enexisaansluiting.</t>
  </si>
  <si>
    <t>meerwerk</t>
  </si>
  <si>
    <t>Welk deel van de te maken kosten brengt u in rekening voor niet bereikbare masten/armaturen door geparkeerde auto's?</t>
  </si>
  <si>
    <t>Zo, ja welk deel van de kosten</t>
  </si>
  <si>
    <t>Brengt u kosten in rekening als masten/armaturen in struiken &lt;1 meter staan?</t>
  </si>
  <si>
    <t>Brengt u kosten in rekening voor niet met een hoogwerker bereikbare masten/armaturen ?</t>
  </si>
  <si>
    <t>Brengt u kosten in rekening voor het verwijderen van armaturen die niet regulier zijn te verwijderen?</t>
  </si>
  <si>
    <t>communicatie</t>
  </si>
  <si>
    <t>kwaliteit</t>
  </si>
  <si>
    <t>doorlooptijd</t>
  </si>
  <si>
    <t>aantal</t>
  </si>
  <si>
    <t>duur</t>
  </si>
  <si>
    <t xml:space="preserve">Alle scores worden per regel op 0,1 punt afgerond. </t>
  </si>
  <si>
    <t>van 2016 tot nu</t>
  </si>
  <si>
    <t>ouder dan 2016</t>
  </si>
  <si>
    <t>Brengt u kosten in rekening voor het snoeien van takken tot ø25 mm?</t>
  </si>
  <si>
    <t>nee = 100</t>
  </si>
  <si>
    <t>nee = 0</t>
  </si>
  <si>
    <t>toezegging</t>
  </si>
  <si>
    <t xml:space="preserve">toezegging </t>
  </si>
  <si>
    <t>waardering</t>
  </si>
  <si>
    <t>resultaat</t>
  </si>
  <si>
    <t>Perceel 1</t>
  </si>
  <si>
    <t>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</si>
</sst>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0" fontId="2" fillId="3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0" fontId="3" fillId="0" borderId="0" xfId="0" applyFont="1"/>
    <xf numFmtId="164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0" xfId="1" applyFont="1" applyFill="1" applyBorder="1" applyAlignment="1" applyProtection="1">
      <alignment vertical="top"/>
    </xf>
    <xf numFmtId="0" fontId="2" fillId="0" borderId="30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Alignment="1">
      <alignment vertical="top"/>
    </xf>
    <xf numFmtId="164" fontId="2" fillId="0" borderId="30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0" fillId="2" borderId="0" xfId="0" applyFill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1" xfId="0" applyBorder="1"/>
    <xf numFmtId="9" fontId="0" fillId="0" borderId="4" xfId="3" applyFont="1" applyBorder="1"/>
    <xf numFmtId="166" fontId="0" fillId="0" borderId="26" xfId="3" applyNumberFormat="1" applyFont="1" applyBorder="1"/>
    <xf numFmtId="0" fontId="2" fillId="2" borderId="0" xfId="0" applyFont="1" applyFill="1" applyAlignment="1" applyProtection="1">
      <alignment vertical="top"/>
      <protection locked="0"/>
    </xf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0" fontId="0" fillId="0" borderId="0" xfId="0" applyAlignment="1">
      <alignment horizontal="left"/>
    </xf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64" fontId="1" fillId="0" borderId="18" xfId="0" applyNumberFormat="1" applyFont="1" applyBorder="1" applyAlignment="1">
      <alignment vertical="top"/>
    </xf>
    <xf numFmtId="44" fontId="4" fillId="0" borderId="0" xfId="1" applyFont="1" applyFill="1" applyBorder="1" applyAlignment="1" applyProtection="1">
      <alignment vertical="top"/>
    </xf>
    <xf numFmtId="9" fontId="1" fillId="4" borderId="0" xfId="0" applyNumberFormat="1" applyFont="1" applyFill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14" xfId="0" applyBorder="1" applyAlignment="1">
      <alignment vertical="top"/>
    </xf>
    <xf numFmtId="1" fontId="1" fillId="0" borderId="0" xfId="0" applyNumberFormat="1" applyFont="1" applyAlignment="1">
      <alignment vertical="top"/>
    </xf>
    <xf numFmtId="0" fontId="1" fillId="4" borderId="0" xfId="0" applyFont="1" applyFill="1" applyAlignment="1">
      <alignment vertical="top"/>
    </xf>
    <xf numFmtId="1" fontId="1" fillId="0" borderId="0" xfId="2" applyNumberFormat="1" applyFont="1" applyBorder="1" applyAlignment="1" applyProtection="1">
      <alignment vertical="top"/>
    </xf>
    <xf numFmtId="9" fontId="1" fillId="0" borderId="0" xfId="0" applyNumberFormat="1" applyFont="1" applyAlignment="1">
      <alignment vertical="top"/>
    </xf>
    <xf numFmtId="0" fontId="3" fillId="0" borderId="5" xfId="0" applyFont="1" applyBorder="1" applyAlignment="1">
      <alignment vertical="top"/>
    </xf>
    <xf numFmtId="1" fontId="4" fillId="0" borderId="0" xfId="2" applyNumberFormat="1" applyFont="1" applyBorder="1" applyAlignment="1" applyProtection="1">
      <alignment vertical="top"/>
    </xf>
    <xf numFmtId="9" fontId="1" fillId="0" borderId="0" xfId="3" applyFont="1" applyFill="1" applyBorder="1" applyAlignment="1" applyProtection="1">
      <alignment vertical="top"/>
    </xf>
    <xf numFmtId="0" fontId="1" fillId="0" borderId="0" xfId="0" applyFont="1" applyAlignment="1">
      <alignment horizontal="left" vertical="top" wrapText="1"/>
    </xf>
    <xf numFmtId="16" fontId="1" fillId="0" borderId="0" xfId="0" applyNumberFormat="1" applyFont="1" applyAlignment="1">
      <alignment vertical="top"/>
    </xf>
    <xf numFmtId="0" fontId="1" fillId="3" borderId="0" xfId="0" applyFont="1" applyFill="1" applyAlignment="1" applyProtection="1">
      <alignment vertical="top"/>
      <protection locked="0"/>
    </xf>
    <xf numFmtId="9" fontId="1" fillId="3" borderId="0" xfId="0" applyNumberFormat="1" applyFont="1" applyFill="1" applyAlignment="1" applyProtection="1">
      <alignment vertical="top"/>
      <protection locked="0"/>
    </xf>
    <xf numFmtId="9" fontId="1" fillId="3" borderId="0" xfId="3" applyFont="1" applyFill="1" applyBorder="1" applyAlignment="1" applyProtection="1">
      <alignment vertical="top"/>
      <protection locked="0"/>
    </xf>
    <xf numFmtId="9" fontId="0" fillId="3" borderId="0" xfId="0" applyNumberFormat="1" applyFill="1" applyAlignment="1" applyProtection="1">
      <alignment vertical="top"/>
      <protection locked="0"/>
    </xf>
    <xf numFmtId="2" fontId="2" fillId="0" borderId="0" xfId="0" applyNumberFormat="1" applyFont="1" applyAlignment="1">
      <alignment vertical="top"/>
    </xf>
    <xf numFmtId="167" fontId="2" fillId="0" borderId="0" xfId="2" applyNumberFormat="1" applyFont="1" applyAlignment="1">
      <alignment vertical="top"/>
    </xf>
    <xf numFmtId="9" fontId="2" fillId="0" borderId="0" xfId="3" applyFont="1" applyFill="1"/>
    <xf numFmtId="44" fontId="3" fillId="0" borderId="14" xfId="1" applyFont="1" applyFill="1" applyBorder="1" applyAlignment="1" applyProtection="1">
      <alignment vertical="top"/>
    </xf>
    <xf numFmtId="167" fontId="2" fillId="0" borderId="0" xfId="2" applyNumberFormat="1" applyFont="1" applyBorder="1" applyAlignment="1">
      <alignment vertical="top"/>
    </xf>
    <xf numFmtId="0" fontId="3" fillId="0" borderId="20" xfId="0" applyFont="1" applyBorder="1" applyAlignment="1">
      <alignment vertical="top"/>
    </xf>
    <xf numFmtId="167" fontId="2" fillId="0" borderId="20" xfId="2" applyNumberFormat="1" applyFont="1" applyBorder="1" applyAlignment="1">
      <alignment vertical="top"/>
    </xf>
    <xf numFmtId="44" fontId="2" fillId="0" borderId="21" xfId="0" applyNumberFormat="1" applyFont="1" applyBorder="1" applyAlignment="1">
      <alignment vertical="top"/>
    </xf>
    <xf numFmtId="164" fontId="1" fillId="0" borderId="32" xfId="0" applyNumberFormat="1" applyFont="1" applyBorder="1" applyAlignment="1">
      <alignment vertical="top"/>
    </xf>
    <xf numFmtId="44" fontId="4" fillId="0" borderId="20" xfId="1" applyFont="1" applyFill="1" applyBorder="1" applyAlignment="1" applyProtection="1">
      <alignment vertical="top"/>
    </xf>
    <xf numFmtId="0" fontId="1" fillId="0" borderId="19" xfId="0" applyFont="1" applyBorder="1" applyAlignment="1">
      <alignment vertical="top"/>
    </xf>
    <xf numFmtId="164" fontId="2" fillId="0" borderId="0" xfId="3" applyNumberFormat="1" applyFont="1" applyBorder="1" applyProtection="1"/>
    <xf numFmtId="0" fontId="1" fillId="0" borderId="0" xfId="0" applyFont="1" applyAlignment="1">
      <alignment horizontal="right" vertical="top"/>
    </xf>
    <xf numFmtId="9" fontId="1" fillId="4" borderId="0" xfId="3" applyFont="1" applyFill="1" applyBorder="1" applyAlignment="1" applyProtection="1">
      <alignment vertical="top"/>
    </xf>
    <xf numFmtId="9" fontId="2" fillId="0" borderId="0" xfId="3" applyFont="1" applyFill="1" applyBorder="1"/>
    <xf numFmtId="0" fontId="2" fillId="2" borderId="14" xfId="0" applyFont="1" applyFill="1" applyBorder="1" applyAlignment="1" applyProtection="1">
      <alignment vertical="top"/>
      <protection locked="0"/>
    </xf>
    <xf numFmtId="2" fontId="4" fillId="0" borderId="0" xfId="0" applyNumberFormat="1" applyFont="1" applyAlignment="1">
      <alignment vertical="top"/>
    </xf>
    <xf numFmtId="44" fontId="2" fillId="0" borderId="3" xfId="1" applyFont="1" applyBorder="1" applyAlignment="1" applyProtection="1">
      <alignment vertical="top"/>
    </xf>
    <xf numFmtId="44" fontId="2" fillId="0" borderId="5" xfId="1" applyFont="1" applyBorder="1" applyAlignment="1" applyProtection="1">
      <alignment vertical="top"/>
    </xf>
    <xf numFmtId="44" fontId="2" fillId="0" borderId="8" xfId="1" applyFont="1" applyBorder="1" applyAlignment="1" applyProtection="1">
      <alignment vertical="top"/>
    </xf>
    <xf numFmtId="0" fontId="2" fillId="0" borderId="1" xfId="0" applyFont="1" applyBorder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61</xdr:row>
      <xdr:rowOff>56029</xdr:rowOff>
    </xdr:from>
    <xdr:to>
      <xdr:col>19</xdr:col>
      <xdr:colOff>795617</xdr:colOff>
      <xdr:row>62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135"/>
  <sheetViews>
    <sheetView tabSelected="1" zoomScale="85" zoomScaleNormal="85" workbookViewId="0">
      <pane ySplit="8" topLeftCell="A66" activePane="bottomLeft" state="frozen"/>
      <selection pane="bottomLeft" activeCell="N78" sqref="N78"/>
    </sheetView>
  </sheetViews>
  <sheetFormatPr defaultRowHeight="12.75" x14ac:dyDescent="0.2"/>
  <cols>
    <col min="1" max="1" width="9.140625" style="5"/>
    <col min="2" max="2" width="12.85546875" style="5" bestFit="1" customWidth="1"/>
    <col min="3" max="3" width="1.140625" style="5" customWidth="1"/>
    <col min="4" max="4" width="3.140625" style="5" customWidth="1"/>
    <col min="5" max="5" width="10.7109375" style="5" customWidth="1"/>
    <col min="6" max="6" width="11.28515625" style="5" customWidth="1"/>
    <col min="7" max="7" width="9.140625" style="5"/>
    <col min="8" max="8" width="49.85546875" style="5" customWidth="1"/>
    <col min="9" max="9" width="7.7109375" style="5" customWidth="1"/>
    <col min="10" max="10" width="6.5703125" style="5" bestFit="1" customWidth="1"/>
    <col min="11" max="11" width="3.140625" style="5" bestFit="1" customWidth="1"/>
    <col min="12" max="12" width="4.140625" style="5" customWidth="1"/>
    <col min="13" max="13" width="3.140625" style="5" customWidth="1"/>
    <col min="14" max="14" width="9.140625" style="5"/>
    <col min="15" max="15" width="10.42578125" style="5" customWidth="1"/>
    <col min="16" max="16" width="9.42578125" style="5" customWidth="1"/>
    <col min="17" max="17" width="15.140625" style="5" customWidth="1"/>
    <col min="18" max="18" width="10.140625" style="5" customWidth="1"/>
    <col min="19" max="19" width="18.7109375" style="5" customWidth="1"/>
    <col min="20" max="20" width="15" style="5" bestFit="1" customWidth="1"/>
    <col min="21" max="21" width="4.140625" style="5" customWidth="1"/>
    <col min="22" max="22" width="10.85546875" style="5" customWidth="1"/>
    <col min="23" max="23" width="15.5703125" style="5" bestFit="1" customWidth="1"/>
    <col min="24" max="24" width="15.28515625" style="5" customWidth="1"/>
    <col min="25" max="25" width="3.85546875" style="5" customWidth="1"/>
    <col min="26" max="26" width="2.42578125" style="5" bestFit="1" customWidth="1"/>
    <col min="27" max="27" width="15.7109375" style="5" customWidth="1"/>
    <col min="28" max="28" width="8.28515625" style="5" customWidth="1"/>
    <col min="29" max="30" width="7.28515625" style="5" customWidth="1"/>
    <col min="31" max="31" width="7" style="5" customWidth="1"/>
    <col min="32" max="34" width="5.5703125" style="5" customWidth="1"/>
    <col min="35" max="35" width="6" style="5" bestFit="1" customWidth="1"/>
    <col min="36" max="47" width="6" style="5" customWidth="1"/>
    <col min="48" max="48" width="3.28515625" style="5" customWidth="1"/>
    <col min="49" max="49" width="5.7109375" style="5" bestFit="1" customWidth="1"/>
    <col min="50" max="50" width="19.28515625" style="5" customWidth="1"/>
    <col min="51" max="51" width="2.85546875" style="5" bestFit="1" customWidth="1"/>
    <col min="52" max="53" width="5" style="5" customWidth="1"/>
    <col min="54" max="16384" width="9.140625" style="5"/>
  </cols>
  <sheetData>
    <row r="2" spans="2:53" x14ac:dyDescent="0.2">
      <c r="B2" s="88" t="s">
        <v>59</v>
      </c>
      <c r="C2" s="88"/>
      <c r="D2" s="88"/>
      <c r="E2" s="8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2:53" x14ac:dyDescent="0.2">
      <c r="B3" s="89" t="s">
        <v>60</v>
      </c>
      <c r="C3" s="89"/>
      <c r="D3" s="88"/>
      <c r="E3" s="89" t="s">
        <v>61</v>
      </c>
      <c r="F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2:53" x14ac:dyDescent="0.2"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2:53" x14ac:dyDescent="0.2">
      <c r="E5" s="153"/>
      <c r="F5" s="153"/>
      <c r="G5" s="153"/>
      <c r="H5" s="15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2:53" x14ac:dyDescent="0.2">
      <c r="E6" s="153"/>
      <c r="F6" s="153"/>
      <c r="G6" s="153"/>
      <c r="H6" s="15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2:53" ht="13.5" thickBot="1" x14ac:dyDescent="0.25">
      <c r="B7" s="5" t="s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2:53" ht="53.25" customHeight="1" thickBot="1" x14ac:dyDescent="0.25">
      <c r="B8" s="54" t="s">
        <v>2</v>
      </c>
      <c r="C8" s="55"/>
      <c r="D8" s="55"/>
      <c r="E8" s="55" t="s">
        <v>20</v>
      </c>
      <c r="F8" s="55"/>
      <c r="G8" s="55"/>
      <c r="H8" s="55"/>
      <c r="I8" s="56" t="s">
        <v>19</v>
      </c>
      <c r="J8" s="55"/>
      <c r="K8" s="55"/>
      <c r="L8" s="57"/>
      <c r="M8" s="54"/>
      <c r="N8" s="55"/>
      <c r="O8" s="58" t="s">
        <v>33</v>
      </c>
      <c r="P8" s="58" t="s">
        <v>28</v>
      </c>
      <c r="Q8" s="58" t="s">
        <v>15</v>
      </c>
      <c r="R8" s="59" t="s">
        <v>17</v>
      </c>
      <c r="S8" s="58" t="s">
        <v>16</v>
      </c>
      <c r="T8" s="60" t="s">
        <v>13</v>
      </c>
      <c r="U8" s="58"/>
      <c r="V8" s="58" t="s">
        <v>104</v>
      </c>
      <c r="W8" s="101" t="s">
        <v>108</v>
      </c>
      <c r="X8" s="61" t="s">
        <v>14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2:53" x14ac:dyDescent="0.2">
      <c r="B9" s="62"/>
      <c r="C9" s="63"/>
      <c r="D9" s="154"/>
      <c r="E9" s="154"/>
      <c r="F9" s="154"/>
      <c r="G9" s="154"/>
      <c r="H9" s="154"/>
      <c r="I9" s="64"/>
      <c r="J9" s="49"/>
      <c r="K9" s="49"/>
      <c r="L9" s="49"/>
      <c r="M9" s="65"/>
      <c r="N9" s="49"/>
      <c r="O9" s="49"/>
      <c r="P9" s="49"/>
      <c r="Q9" s="48"/>
      <c r="R9" s="66"/>
      <c r="S9" s="48"/>
      <c r="T9" s="67"/>
      <c r="U9" s="48"/>
      <c r="V9" s="48"/>
      <c r="W9" s="102"/>
      <c r="X9" s="68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BA9" s="5" t="s">
        <v>7</v>
      </c>
    </row>
    <row r="10" spans="2:53" x14ac:dyDescent="0.2">
      <c r="B10" s="4"/>
      <c r="I10" s="8"/>
      <c r="J10" s="3"/>
      <c r="K10" s="3"/>
      <c r="L10" s="3"/>
      <c r="M10" s="50"/>
      <c r="N10" s="3"/>
      <c r="O10" s="3"/>
      <c r="P10" s="3"/>
      <c r="Q10" s="3"/>
      <c r="R10" s="10"/>
      <c r="S10" s="3"/>
      <c r="T10" s="8"/>
      <c r="U10" s="3"/>
      <c r="V10" s="3"/>
      <c r="W10" s="100"/>
      <c r="X10" s="16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53" x14ac:dyDescent="0.2">
      <c r="B11" s="4" t="s">
        <v>114</v>
      </c>
      <c r="E11" s="70"/>
      <c r="I11" s="8"/>
      <c r="J11" s="71"/>
      <c r="K11" s="3"/>
      <c r="L11" s="9"/>
      <c r="M11" s="69"/>
      <c r="P11" s="99"/>
      <c r="Q11" s="9"/>
      <c r="R11" s="10"/>
      <c r="S11" s="11"/>
      <c r="T11" s="8"/>
      <c r="U11" s="3"/>
      <c r="V11" s="18"/>
      <c r="W11" s="100"/>
      <c r="X11" s="1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W11" s="15"/>
      <c r="AX11" s="15"/>
      <c r="AY11" s="15"/>
      <c r="AZ11" s="15"/>
      <c r="BA11" s="15"/>
    </row>
    <row r="12" spans="2:53" x14ac:dyDescent="0.2">
      <c r="B12" s="4"/>
      <c r="E12" s="153"/>
      <c r="F12" s="153"/>
      <c r="G12" s="153"/>
      <c r="H12" s="153"/>
      <c r="I12" s="8"/>
      <c r="J12" s="72"/>
      <c r="K12" s="73"/>
      <c r="L12" s="3"/>
      <c r="M12" s="50"/>
      <c r="N12" s="3"/>
      <c r="P12" s="18"/>
      <c r="Q12" s="9"/>
      <c r="R12" s="10"/>
      <c r="S12" s="11"/>
      <c r="T12" s="8"/>
      <c r="U12" s="3"/>
      <c r="V12" s="18"/>
      <c r="W12" s="18"/>
      <c r="X12" s="1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2:53" x14ac:dyDescent="0.2">
      <c r="B13" s="4" t="s">
        <v>77</v>
      </c>
      <c r="E13" s="6"/>
      <c r="F13" s="7"/>
      <c r="G13" s="7"/>
      <c r="H13" s="7"/>
      <c r="I13" s="8"/>
      <c r="J13" s="9"/>
      <c r="K13" s="3"/>
      <c r="L13" s="9"/>
      <c r="M13" s="50"/>
      <c r="N13" s="3"/>
      <c r="P13" s="18"/>
      <c r="Q13" s="9"/>
      <c r="R13" s="10"/>
      <c r="S13" s="10"/>
      <c r="T13" s="11"/>
      <c r="U13" s="3"/>
      <c r="V13" s="18"/>
      <c r="W13" s="18"/>
      <c r="X13" s="1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W13" s="15"/>
      <c r="AX13" s="15"/>
      <c r="AY13" s="15"/>
      <c r="AZ13" s="15"/>
      <c r="BA13" s="15"/>
    </row>
    <row r="14" spans="2:53" x14ac:dyDescent="0.2">
      <c r="B14" s="4"/>
      <c r="D14" s="5" t="s">
        <v>26</v>
      </c>
      <c r="E14" s="6"/>
      <c r="F14" s="7"/>
      <c r="G14" s="7"/>
      <c r="H14" s="7"/>
      <c r="I14" s="8"/>
      <c r="J14" s="9"/>
      <c r="K14" s="3"/>
      <c r="L14" s="9"/>
      <c r="M14" s="50"/>
      <c r="N14" s="3"/>
      <c r="P14" s="18"/>
      <c r="Q14" s="9"/>
      <c r="R14" s="18"/>
      <c r="S14" s="74"/>
      <c r="T14" s="11"/>
      <c r="U14" s="3"/>
      <c r="V14" s="18"/>
      <c r="W14" s="18"/>
      <c r="X14" s="12"/>
      <c r="Z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W14" s="15"/>
      <c r="AX14" s="15"/>
      <c r="AY14" s="15"/>
      <c r="AZ14" s="15"/>
      <c r="BA14" s="15"/>
    </row>
    <row r="15" spans="2:53" x14ac:dyDescent="0.2">
      <c r="B15" s="4"/>
      <c r="E15" s="6"/>
      <c r="F15" s="7"/>
      <c r="G15" s="7"/>
      <c r="H15" s="7"/>
      <c r="I15" s="8"/>
      <c r="J15" s="9"/>
      <c r="K15" s="3"/>
      <c r="L15" s="9"/>
      <c r="M15" s="50"/>
      <c r="N15" s="3"/>
      <c r="P15" s="18"/>
      <c r="Q15" s="9"/>
      <c r="R15" s="18"/>
      <c r="S15" s="74"/>
      <c r="T15" s="11"/>
      <c r="U15" s="3"/>
      <c r="V15" s="18"/>
      <c r="W15" s="18"/>
      <c r="X15" s="1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W15" s="15"/>
      <c r="AX15" s="15"/>
      <c r="AY15" s="15"/>
      <c r="AZ15" s="15"/>
      <c r="BA15" s="15"/>
    </row>
    <row r="16" spans="2:53" x14ac:dyDescent="0.2">
      <c r="B16" s="4"/>
      <c r="E16" s="19" t="s">
        <v>72</v>
      </c>
      <c r="F16" s="7"/>
      <c r="G16" s="7"/>
      <c r="H16" s="7"/>
      <c r="I16" s="8" t="s">
        <v>3</v>
      </c>
      <c r="J16" s="3"/>
      <c r="K16" s="3"/>
      <c r="L16" s="3"/>
      <c r="M16" s="50"/>
      <c r="N16" s="2"/>
      <c r="O16" s="5">
        <f>+N16</f>
        <v>0</v>
      </c>
      <c r="P16" s="99">
        <f>-Q21/2</f>
        <v>-50</v>
      </c>
      <c r="Q16" s="9">
        <v>0</v>
      </c>
      <c r="R16" s="18">
        <f>IF(N16= "",+P16,IF(N16= "ja", P16, SUM(AW16:BA16)))</f>
        <v>-50</v>
      </c>
      <c r="S16" s="46">
        <v>5000</v>
      </c>
      <c r="T16" s="96">
        <v>3</v>
      </c>
      <c r="U16" s="3">
        <f>IF(O16="ja",1,T16)</f>
        <v>3</v>
      </c>
      <c r="V16" s="18">
        <f>+U16*R16-R16</f>
        <v>-100</v>
      </c>
      <c r="W16" s="100">
        <f>U16*R16*$Q$119/3000</f>
        <v>-3000</v>
      </c>
      <c r="X16" s="12">
        <f>IF(N16="",0,IF(O16="ja",0,+U16*S16))</f>
        <v>0</v>
      </c>
      <c r="Z16" s="3"/>
      <c r="AA16" s="13" t="str">
        <f xml:space="preserve"> "Ja = vermindering met " &amp; ABS(P16) &amp;" punten, nee = 0 punten"</f>
        <v>Ja = vermindering met 50 punten, nee = 0 punten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W16" s="15"/>
      <c r="AX16" s="15"/>
      <c r="AY16" s="15"/>
      <c r="AZ16" s="15"/>
      <c r="BA16" s="15"/>
    </row>
    <row r="17" spans="2:53" x14ac:dyDescent="0.2">
      <c r="B17" s="4"/>
      <c r="E17" s="6"/>
      <c r="F17" s="7"/>
      <c r="G17" s="7"/>
      <c r="H17" s="7"/>
      <c r="I17" s="8"/>
      <c r="J17" s="3"/>
      <c r="K17" s="3"/>
      <c r="L17" s="3"/>
      <c r="M17" s="50"/>
      <c r="N17" s="3"/>
      <c r="P17" s="18"/>
      <c r="Q17" s="9"/>
      <c r="R17" s="18"/>
      <c r="S17" s="74"/>
      <c r="T17" s="11"/>
      <c r="U17" s="3"/>
      <c r="V17" s="18"/>
      <c r="W17" s="18"/>
      <c r="X17" s="12"/>
      <c r="Z17" s="3"/>
      <c r="AW17" s="15"/>
      <c r="AX17" s="15"/>
      <c r="AY17" s="15"/>
      <c r="AZ17" s="15"/>
      <c r="BA17" s="15"/>
    </row>
    <row r="18" spans="2:53" x14ac:dyDescent="0.2">
      <c r="B18" s="4"/>
      <c r="E18" s="19" t="s">
        <v>62</v>
      </c>
      <c r="F18" s="7"/>
      <c r="G18" s="7"/>
      <c r="H18" s="7"/>
      <c r="I18" s="8" t="s">
        <v>3</v>
      </c>
      <c r="J18" s="3"/>
      <c r="K18" s="3"/>
      <c r="L18" s="3"/>
      <c r="M18" s="50"/>
      <c r="N18" s="2"/>
      <c r="O18" s="5">
        <f>+N18</f>
        <v>0</v>
      </c>
      <c r="P18" s="99">
        <v>0</v>
      </c>
      <c r="Q18" s="17">
        <v>0</v>
      </c>
      <c r="R18" s="18"/>
      <c r="S18" s="74"/>
      <c r="T18" s="11"/>
      <c r="U18" s="3"/>
      <c r="V18" s="18"/>
      <c r="W18" s="18"/>
      <c r="X18" s="12"/>
      <c r="Z18" s="3"/>
      <c r="AA18" s="13" t="s">
        <v>63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W18" s="15"/>
      <c r="AX18" s="15"/>
      <c r="AY18" s="15"/>
      <c r="AZ18" s="15"/>
      <c r="BA18" s="15"/>
    </row>
    <row r="19" spans="2:53" x14ac:dyDescent="0.2">
      <c r="B19" s="4"/>
      <c r="E19" s="19"/>
      <c r="F19" s="7"/>
      <c r="G19" s="7"/>
      <c r="H19" s="7"/>
      <c r="I19" s="8"/>
      <c r="J19" s="3"/>
      <c r="K19" s="3"/>
      <c r="L19" s="3"/>
      <c r="M19" s="50"/>
      <c r="N19" s="9"/>
      <c r="P19" s="99"/>
      <c r="Q19" s="17"/>
      <c r="R19" s="18"/>
      <c r="S19" s="74"/>
      <c r="T19" s="11"/>
      <c r="U19" s="3"/>
      <c r="V19" s="18"/>
      <c r="W19" s="18"/>
      <c r="X19" s="12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W19" s="15"/>
      <c r="AX19" s="15"/>
      <c r="AY19" s="15"/>
      <c r="AZ19" s="15"/>
      <c r="BA19" s="15"/>
    </row>
    <row r="20" spans="2:53" x14ac:dyDescent="0.2">
      <c r="B20" s="4"/>
      <c r="E20" s="19" t="s">
        <v>111</v>
      </c>
      <c r="F20" s="7"/>
      <c r="G20" s="7"/>
      <c r="H20" s="7"/>
      <c r="I20" s="8" t="s">
        <v>21</v>
      </c>
      <c r="J20" s="9">
        <v>0</v>
      </c>
      <c r="K20" s="3" t="s">
        <v>8</v>
      </c>
      <c r="L20" s="9">
        <v>100</v>
      </c>
      <c r="M20" s="50"/>
      <c r="N20" s="2"/>
      <c r="P20" s="90"/>
      <c r="R20" s="90"/>
      <c r="S20" s="74"/>
      <c r="T20" s="11"/>
      <c r="U20" s="3"/>
      <c r="V20" s="18"/>
      <c r="W20" s="18"/>
      <c r="X20" s="12"/>
      <c r="AE20" s="5">
        <v>0</v>
      </c>
      <c r="AF20" s="5">
        <v>5</v>
      </c>
      <c r="AG20" s="5">
        <v>10</v>
      </c>
      <c r="AH20" s="5">
        <v>15</v>
      </c>
      <c r="AI20" s="5">
        <v>20</v>
      </c>
      <c r="AJ20" s="5">
        <v>25</v>
      </c>
      <c r="AK20" s="5">
        <v>30</v>
      </c>
      <c r="AL20" s="5">
        <v>35</v>
      </c>
      <c r="AM20" s="5">
        <v>40</v>
      </c>
      <c r="AN20" s="5">
        <v>45</v>
      </c>
      <c r="AO20" s="5">
        <v>50</v>
      </c>
      <c r="AP20" s="5">
        <v>55</v>
      </c>
      <c r="AQ20" s="5">
        <v>60</v>
      </c>
      <c r="AR20" s="5">
        <v>65</v>
      </c>
      <c r="AS20" s="5">
        <v>70</v>
      </c>
      <c r="AT20" s="5">
        <v>75</v>
      </c>
      <c r="AU20" s="5">
        <v>100</v>
      </c>
    </row>
    <row r="21" spans="2:53" x14ac:dyDescent="0.2">
      <c r="B21" s="4"/>
      <c r="E21" s="19"/>
      <c r="F21" s="7"/>
      <c r="G21" s="7"/>
      <c r="H21" s="7"/>
      <c r="I21" s="8" t="s">
        <v>22</v>
      </c>
      <c r="J21" s="9">
        <v>5</v>
      </c>
      <c r="K21" s="3"/>
      <c r="L21" s="9"/>
      <c r="M21" s="50"/>
      <c r="O21" s="3">
        <f>IF(OR(N18="ja",N18=""),IF(N20&gt;75,75,N20),IF(OR(N16="ja",N16=""),IF(N20&gt;75,75,N20),+N20))</f>
        <v>0</v>
      </c>
      <c r="P21" s="90">
        <v>0</v>
      </c>
      <c r="Q21" s="5">
        <v>100</v>
      </c>
      <c r="R21" s="90">
        <f>+AW21</f>
        <v>0</v>
      </c>
      <c r="S21" s="46">
        <v>5000</v>
      </c>
      <c r="T21" s="96">
        <v>3</v>
      </c>
      <c r="U21" s="3">
        <f>IF(O21="ja",1,T21)</f>
        <v>3</v>
      </c>
      <c r="V21" s="18">
        <f>+U21*R21-R21</f>
        <v>0</v>
      </c>
      <c r="W21" s="100">
        <f>U21*R21*$Q$119/3000</f>
        <v>0</v>
      </c>
      <c r="X21" s="12">
        <f>IF(O21=0,0,+U21*S21)</f>
        <v>0</v>
      </c>
      <c r="AE21" s="90">
        <f t="shared" ref="AE21:AI21" si="0">IF(AE20=$O21,(AE20/100)^2*$Q21,0)</f>
        <v>0</v>
      </c>
      <c r="AF21" s="90">
        <f t="shared" si="0"/>
        <v>0</v>
      </c>
      <c r="AG21" s="90">
        <f t="shared" si="0"/>
        <v>0</v>
      </c>
      <c r="AH21" s="90">
        <f t="shared" si="0"/>
        <v>0</v>
      </c>
      <c r="AI21" s="90">
        <f t="shared" si="0"/>
        <v>0</v>
      </c>
      <c r="AJ21" s="90">
        <f>IF(AJ20=$O21,(AJ20/100)^2*$Q21,0)</f>
        <v>0</v>
      </c>
      <c r="AK21" s="90">
        <f t="shared" ref="AK21" si="1">IF(AK20=$O21,(AK20/100)^2*$Q21,0)</f>
        <v>0</v>
      </c>
      <c r="AL21" s="90">
        <f t="shared" ref="AL21" si="2">IF(AL20=$O21,(AL20/100)^2*$Q21,0)</f>
        <v>0</v>
      </c>
      <c r="AM21" s="90">
        <f t="shared" ref="AM21" si="3">IF(AM20=$O21,(AM20/100)^2*$Q21,0)</f>
        <v>0</v>
      </c>
      <c r="AN21" s="90">
        <f t="shared" ref="AN21" si="4">IF(AN20=$O21,(AN20/100)^2*$Q21,0)</f>
        <v>0</v>
      </c>
      <c r="AO21" s="90">
        <f t="shared" ref="AO21:AP21" si="5">IF(AO20=$O21,(AO20/100)^2*$Q21,0)</f>
        <v>0</v>
      </c>
      <c r="AP21" s="90">
        <f t="shared" si="5"/>
        <v>0</v>
      </c>
      <c r="AQ21" s="90">
        <f t="shared" ref="AQ21" si="6">IF(AQ20=$O21,(AQ20/100)^2*$Q21,0)</f>
        <v>0</v>
      </c>
      <c r="AR21" s="90">
        <f t="shared" ref="AR21" si="7">IF(AR20=$O21,(AR20/100)^2*$Q21,0)</f>
        <v>0</v>
      </c>
      <c r="AS21" s="90">
        <f t="shared" ref="AS21" si="8">IF(AS20=$O21,(AS20/100)^2*$Q21,0)</f>
        <v>0</v>
      </c>
      <c r="AT21" s="90">
        <f t="shared" ref="AT21" si="9">IF(AT20=$O21,(AT20/100)^2*$Q21,0)</f>
        <v>0</v>
      </c>
      <c r="AU21" s="90">
        <f t="shared" ref="AU21" si="10">IF(AU20=$O21,(AU20/100)^2*$Q21,0)</f>
        <v>0</v>
      </c>
      <c r="AW21" s="90">
        <f>SUM(AE21:AU21)</f>
        <v>0</v>
      </c>
      <c r="AX21" s="5" t="s">
        <v>66</v>
      </c>
    </row>
    <row r="22" spans="2:53" x14ac:dyDescent="0.2">
      <c r="B22" s="4"/>
      <c r="E22" s="19" t="s">
        <v>64</v>
      </c>
      <c r="F22" s="7"/>
      <c r="G22" s="7"/>
      <c r="H22" s="7"/>
      <c r="I22" s="8" t="s">
        <v>21</v>
      </c>
      <c r="J22" s="9">
        <v>0</v>
      </c>
      <c r="K22" s="3" t="s">
        <v>8</v>
      </c>
      <c r="L22" s="9">
        <v>100</v>
      </c>
      <c r="M22" s="50"/>
      <c r="N22" s="2"/>
      <c r="P22" s="90"/>
      <c r="R22" s="90"/>
      <c r="S22" s="74"/>
      <c r="T22" s="11"/>
      <c r="U22" s="3"/>
      <c r="V22" s="18"/>
      <c r="W22" s="18"/>
      <c r="X22" s="12"/>
    </row>
    <row r="23" spans="2:53" x14ac:dyDescent="0.2">
      <c r="B23" s="4"/>
      <c r="E23" s="19"/>
      <c r="F23" s="7"/>
      <c r="G23" s="7"/>
      <c r="H23" s="7"/>
      <c r="I23" s="8" t="s">
        <v>22</v>
      </c>
      <c r="J23" s="9">
        <v>5</v>
      </c>
      <c r="K23" s="3"/>
      <c r="L23" s="9"/>
      <c r="M23" s="50"/>
      <c r="O23" s="5">
        <f>IF(N20&gt;0,N22,0)</f>
        <v>0</v>
      </c>
      <c r="P23" s="90">
        <f>-R21*2/3</f>
        <v>0</v>
      </c>
      <c r="Q23" s="5">
        <v>0</v>
      </c>
      <c r="R23" s="90">
        <f>+AW23</f>
        <v>0</v>
      </c>
      <c r="S23" s="46">
        <v>5000</v>
      </c>
      <c r="T23" s="11" t="s">
        <v>106</v>
      </c>
      <c r="U23" s="3">
        <f>+U21</f>
        <v>3</v>
      </c>
      <c r="V23" s="18">
        <f>+U23*R23-R23</f>
        <v>0</v>
      </c>
      <c r="W23" s="100">
        <f>U23*R23*$Q$119/3000</f>
        <v>0</v>
      </c>
      <c r="X23" s="12">
        <f>IF(O23=0,0,+U23*S23)</f>
        <v>0</v>
      </c>
      <c r="AA23" s="5" t="s">
        <v>65</v>
      </c>
      <c r="AE23" s="97">
        <f>IF(AE20=$O23,$P23*(100-AE20)/100,0)</f>
        <v>0</v>
      </c>
      <c r="AF23" s="97">
        <f t="shared" ref="AF23:AU23" si="11">IF(AF20=$O23,$P23*(100-AF20)/100,0)</f>
        <v>0</v>
      </c>
      <c r="AG23" s="97">
        <f t="shared" si="11"/>
        <v>0</v>
      </c>
      <c r="AH23" s="97">
        <f t="shared" si="11"/>
        <v>0</v>
      </c>
      <c r="AI23" s="97">
        <f t="shared" si="11"/>
        <v>0</v>
      </c>
      <c r="AJ23" s="97">
        <f t="shared" si="11"/>
        <v>0</v>
      </c>
      <c r="AK23" s="97">
        <f t="shared" si="11"/>
        <v>0</v>
      </c>
      <c r="AL23" s="97">
        <f t="shared" si="11"/>
        <v>0</v>
      </c>
      <c r="AM23" s="97">
        <f t="shared" si="11"/>
        <v>0</v>
      </c>
      <c r="AN23" s="97">
        <f t="shared" si="11"/>
        <v>0</v>
      </c>
      <c r="AO23" s="97">
        <f t="shared" si="11"/>
        <v>0</v>
      </c>
      <c r="AP23" s="97">
        <f t="shared" si="11"/>
        <v>0</v>
      </c>
      <c r="AQ23" s="97">
        <f t="shared" si="11"/>
        <v>0</v>
      </c>
      <c r="AR23" s="97">
        <f t="shared" si="11"/>
        <v>0</v>
      </c>
      <c r="AS23" s="97">
        <f t="shared" si="11"/>
        <v>0</v>
      </c>
      <c r="AT23" s="97">
        <f t="shared" si="11"/>
        <v>0</v>
      </c>
      <c r="AU23" s="97">
        <f t="shared" si="11"/>
        <v>0</v>
      </c>
      <c r="AW23" s="90">
        <f>SUM(AE23:AU23)</f>
        <v>0</v>
      </c>
      <c r="AX23" s="5" t="s">
        <v>66</v>
      </c>
    </row>
    <row r="24" spans="2:53" x14ac:dyDescent="0.2">
      <c r="B24" s="4"/>
      <c r="E24" s="19"/>
      <c r="F24" s="7"/>
      <c r="G24" s="7"/>
      <c r="H24" s="7"/>
      <c r="I24" s="8"/>
      <c r="J24" s="9"/>
      <c r="K24" s="3"/>
      <c r="L24" s="9"/>
      <c r="M24" s="50"/>
      <c r="P24" s="90"/>
      <c r="R24" s="90"/>
      <c r="S24" s="74"/>
      <c r="T24" s="11"/>
      <c r="U24" s="3"/>
      <c r="V24" s="18"/>
      <c r="W24" s="18"/>
      <c r="X24" s="12"/>
    </row>
    <row r="25" spans="2:53" x14ac:dyDescent="0.2">
      <c r="B25" s="4" t="s">
        <v>78</v>
      </c>
      <c r="E25" s="6"/>
      <c r="F25" s="7"/>
      <c r="G25" s="7"/>
      <c r="H25" s="7"/>
      <c r="I25" s="8"/>
      <c r="J25" s="9"/>
      <c r="K25" s="3"/>
      <c r="L25" s="9"/>
      <c r="M25" s="50"/>
      <c r="N25" s="3"/>
      <c r="P25" s="18"/>
      <c r="Q25" s="9"/>
      <c r="R25" s="18"/>
      <c r="S25" s="74"/>
      <c r="T25" s="11"/>
      <c r="U25" s="3"/>
      <c r="V25" s="18"/>
      <c r="W25" s="18"/>
      <c r="X25" s="1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W25" s="15"/>
      <c r="AX25" s="15"/>
      <c r="AY25" s="15"/>
      <c r="AZ25" s="15"/>
      <c r="BA25" s="15"/>
    </row>
    <row r="26" spans="2:53" x14ac:dyDescent="0.2">
      <c r="B26" s="4"/>
      <c r="D26" s="5" t="s">
        <v>26</v>
      </c>
      <c r="E26" s="6"/>
      <c r="F26" s="7"/>
      <c r="G26" s="7"/>
      <c r="H26" s="7"/>
      <c r="I26" s="8"/>
      <c r="J26" s="9"/>
      <c r="K26" s="3"/>
      <c r="L26" s="9"/>
      <c r="M26" s="50"/>
      <c r="N26" s="3"/>
      <c r="P26" s="18"/>
      <c r="Q26" s="9"/>
      <c r="R26" s="18"/>
      <c r="S26" s="74"/>
      <c r="T26" s="11"/>
      <c r="U26" s="3"/>
      <c r="V26" s="18"/>
      <c r="W26" s="18"/>
      <c r="X26" s="1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W26" s="15"/>
      <c r="AX26" s="15"/>
      <c r="AY26" s="15"/>
      <c r="AZ26" s="15"/>
      <c r="BA26" s="15"/>
    </row>
    <row r="27" spans="2:53" x14ac:dyDescent="0.2">
      <c r="B27" s="4"/>
      <c r="E27" s="6"/>
      <c r="F27" s="7"/>
      <c r="G27" s="7"/>
      <c r="H27" s="7"/>
      <c r="I27" s="8"/>
      <c r="J27" s="9"/>
      <c r="K27" s="3"/>
      <c r="L27" s="9"/>
      <c r="M27" s="50"/>
      <c r="N27" s="3"/>
      <c r="P27" s="18"/>
      <c r="Q27" s="9"/>
      <c r="R27" s="18"/>
      <c r="S27" s="74"/>
      <c r="T27" s="11"/>
      <c r="U27" s="3"/>
      <c r="V27" s="18"/>
      <c r="W27" s="18"/>
      <c r="X27" s="1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W27" s="15"/>
      <c r="AX27" s="15"/>
      <c r="AY27" s="15"/>
      <c r="AZ27" s="15"/>
      <c r="BA27" s="15"/>
    </row>
    <row r="28" spans="2:53" x14ac:dyDescent="0.2">
      <c r="B28" s="4"/>
      <c r="E28" s="19" t="s">
        <v>72</v>
      </c>
      <c r="F28" s="7"/>
      <c r="G28" s="7"/>
      <c r="H28" s="7"/>
      <c r="I28" s="8" t="s">
        <v>3</v>
      </c>
      <c r="J28" s="3"/>
      <c r="K28" s="3"/>
      <c r="L28" s="3"/>
      <c r="M28" s="50"/>
      <c r="N28" s="2"/>
      <c r="O28" s="5">
        <f>+N28</f>
        <v>0</v>
      </c>
      <c r="P28" s="99">
        <f>-Q33/2</f>
        <v>-50</v>
      </c>
      <c r="Q28" s="9">
        <v>0</v>
      </c>
      <c r="R28" s="18">
        <f>IF(N28= "",+P28,IF(N28= "ja", P28, SUM(AW28:BA28)))</f>
        <v>-50</v>
      </c>
      <c r="S28" s="46">
        <v>5000</v>
      </c>
      <c r="T28" s="96">
        <v>1</v>
      </c>
      <c r="U28" s="3">
        <f>IF(O28="ja",1,T28)</f>
        <v>1</v>
      </c>
      <c r="V28" s="18">
        <f>+U28*R28-R28</f>
        <v>0</v>
      </c>
      <c r="W28" s="100">
        <f>U28*R28*$Q$119/3000</f>
        <v>-1000</v>
      </c>
      <c r="X28" s="12">
        <f>IF(N28="",0,IF(O28="ja",0,+U28*S28))</f>
        <v>0</v>
      </c>
      <c r="Z28" s="3"/>
      <c r="AA28" s="13" t="str">
        <f xml:space="preserve"> "Ja = vermindering met " &amp; ABS(P28) &amp;" punten, nee = 0 punten"</f>
        <v>Ja = vermindering met 50 punten, nee = 0 punten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W28" s="15"/>
      <c r="AX28" s="15"/>
      <c r="AY28" s="15"/>
      <c r="AZ28" s="15"/>
      <c r="BA28" s="15"/>
    </row>
    <row r="29" spans="2:53" x14ac:dyDescent="0.2">
      <c r="B29" s="4"/>
      <c r="E29" s="6"/>
      <c r="F29" s="7"/>
      <c r="G29" s="7"/>
      <c r="H29" s="7"/>
      <c r="I29" s="8"/>
      <c r="J29" s="3"/>
      <c r="K29" s="3"/>
      <c r="L29" s="3"/>
      <c r="M29" s="50"/>
      <c r="N29" s="3"/>
      <c r="P29" s="18"/>
      <c r="Q29" s="9"/>
      <c r="R29" s="18"/>
      <c r="S29" s="74"/>
      <c r="T29" s="11"/>
      <c r="U29" s="3"/>
      <c r="V29" s="18"/>
      <c r="W29" s="18"/>
      <c r="X29" s="12"/>
      <c r="Z29" s="3"/>
      <c r="AW29" s="15"/>
      <c r="AX29" s="15"/>
      <c r="AY29" s="15"/>
      <c r="AZ29" s="15"/>
      <c r="BA29" s="15"/>
    </row>
    <row r="30" spans="2:53" x14ac:dyDescent="0.2">
      <c r="B30" s="4"/>
      <c r="E30" s="19" t="s">
        <v>62</v>
      </c>
      <c r="F30" s="7"/>
      <c r="G30" s="7"/>
      <c r="H30" s="7"/>
      <c r="I30" s="8" t="s">
        <v>3</v>
      </c>
      <c r="J30" s="3"/>
      <c r="K30" s="3"/>
      <c r="L30" s="3"/>
      <c r="M30" s="50"/>
      <c r="N30" s="2"/>
      <c r="O30" s="5">
        <f>+N30</f>
        <v>0</v>
      </c>
      <c r="P30" s="99">
        <v>0</v>
      </c>
      <c r="Q30" s="17">
        <v>0</v>
      </c>
      <c r="R30" s="18"/>
      <c r="S30" s="74"/>
      <c r="T30" s="11"/>
      <c r="U30" s="3"/>
      <c r="V30" s="18"/>
      <c r="W30" s="18"/>
      <c r="X30" s="12"/>
      <c r="Z30" s="3"/>
      <c r="AA30" s="13" t="s">
        <v>63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W30" s="15"/>
      <c r="AX30" s="15"/>
      <c r="AY30" s="15"/>
      <c r="AZ30" s="15"/>
      <c r="BA30" s="15"/>
    </row>
    <row r="31" spans="2:53" x14ac:dyDescent="0.2">
      <c r="B31" s="4"/>
      <c r="E31" s="19"/>
      <c r="F31" s="7"/>
      <c r="G31" s="7"/>
      <c r="H31" s="7"/>
      <c r="I31" s="8"/>
      <c r="J31" s="3"/>
      <c r="K31" s="3"/>
      <c r="L31" s="3"/>
      <c r="M31" s="50"/>
      <c r="N31" s="9"/>
      <c r="P31" s="99"/>
      <c r="Q31" s="17"/>
      <c r="R31" s="18"/>
      <c r="S31" s="74"/>
      <c r="T31" s="11"/>
      <c r="U31" s="3"/>
      <c r="V31" s="18"/>
      <c r="W31" s="18"/>
      <c r="X31" s="1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W31" s="15"/>
      <c r="AX31" s="15"/>
      <c r="AY31" s="15"/>
      <c r="AZ31" s="15"/>
      <c r="BA31" s="15"/>
    </row>
    <row r="32" spans="2:53" x14ac:dyDescent="0.2">
      <c r="B32" s="4"/>
      <c r="E32" s="19" t="s">
        <v>112</v>
      </c>
      <c r="F32" s="7"/>
      <c r="G32" s="7"/>
      <c r="H32" s="7"/>
      <c r="I32" s="8" t="s">
        <v>21</v>
      </c>
      <c r="J32" s="9">
        <v>0</v>
      </c>
      <c r="K32" s="3" t="s">
        <v>8</v>
      </c>
      <c r="L32" s="9">
        <v>100</v>
      </c>
      <c r="M32" s="50"/>
      <c r="N32" s="2"/>
      <c r="P32" s="90"/>
      <c r="R32" s="90"/>
      <c r="S32" s="74"/>
      <c r="T32" s="11"/>
      <c r="U32" s="3"/>
      <c r="V32" s="18"/>
      <c r="W32" s="18"/>
      <c r="X32" s="12"/>
      <c r="AE32" s="5">
        <v>0</v>
      </c>
      <c r="AF32" s="5">
        <v>5</v>
      </c>
      <c r="AG32" s="5">
        <v>10</v>
      </c>
      <c r="AH32" s="5">
        <v>15</v>
      </c>
      <c r="AI32" s="5">
        <v>20</v>
      </c>
      <c r="AJ32" s="5">
        <v>25</v>
      </c>
      <c r="AK32" s="5">
        <v>30</v>
      </c>
      <c r="AL32" s="5">
        <v>35</v>
      </c>
      <c r="AM32" s="5">
        <v>40</v>
      </c>
      <c r="AN32" s="5">
        <v>45</v>
      </c>
      <c r="AO32" s="5">
        <v>50</v>
      </c>
      <c r="AP32" s="5">
        <v>55</v>
      </c>
      <c r="AQ32" s="5">
        <v>60</v>
      </c>
      <c r="AR32" s="5">
        <v>65</v>
      </c>
      <c r="AS32" s="5">
        <v>70</v>
      </c>
      <c r="AT32" s="5">
        <v>75</v>
      </c>
      <c r="AU32" s="5">
        <v>100</v>
      </c>
    </row>
    <row r="33" spans="2:53" x14ac:dyDescent="0.2">
      <c r="B33" s="4"/>
      <c r="E33" s="19"/>
      <c r="F33" s="7"/>
      <c r="G33" s="7"/>
      <c r="H33" s="7"/>
      <c r="I33" s="8" t="s">
        <v>22</v>
      </c>
      <c r="J33" s="9">
        <v>5</v>
      </c>
      <c r="K33" s="3"/>
      <c r="L33" s="9"/>
      <c r="M33" s="50"/>
      <c r="O33" s="3">
        <f>IF(OR(N30="ja",N30=""),IF(N32&gt;75,75,N32),IF(OR(N28="ja",N28=""),IF(N32&gt;75,75,N32),+N32))</f>
        <v>0</v>
      </c>
      <c r="P33" s="90">
        <v>0</v>
      </c>
      <c r="Q33" s="5">
        <v>100</v>
      </c>
      <c r="R33" s="90">
        <f>+AW33</f>
        <v>0</v>
      </c>
      <c r="S33" s="46">
        <v>5000</v>
      </c>
      <c r="T33" s="96">
        <v>1</v>
      </c>
      <c r="U33" s="3">
        <f>IF(O33="ja",1,T33)</f>
        <v>1</v>
      </c>
      <c r="V33" s="18">
        <f>+U33*R33-R33</f>
        <v>0</v>
      </c>
      <c r="W33" s="100">
        <f>U33*R33*$Q$119/3000</f>
        <v>0</v>
      </c>
      <c r="X33" s="12">
        <f>IF(O33=0,0,+U33*S33)</f>
        <v>0</v>
      </c>
      <c r="AE33" s="90">
        <f t="shared" ref="AE33" si="12">IF(AE32=$O33,(AE32/100)^2*$Q33,0)</f>
        <v>0</v>
      </c>
      <c r="AF33" s="90">
        <f t="shared" ref="AF33" si="13">IF(AF32=$O33,(AF32/100)^2*$Q33,0)</f>
        <v>0</v>
      </c>
      <c r="AG33" s="90">
        <f t="shared" ref="AG33" si="14">IF(AG32=$O33,(AG32/100)^2*$Q33,0)</f>
        <v>0</v>
      </c>
      <c r="AH33" s="90">
        <f t="shared" ref="AH33" si="15">IF(AH32=$O33,(AH32/100)^2*$Q33,0)</f>
        <v>0</v>
      </c>
      <c r="AI33" s="90">
        <f t="shared" ref="AI33" si="16">IF(AI32=$O33,(AI32/100)^2*$Q33,0)</f>
        <v>0</v>
      </c>
      <c r="AJ33" s="90">
        <f>IF(AJ32=$O33,(AJ32/100)^2*$Q33,0)</f>
        <v>0</v>
      </c>
      <c r="AK33" s="90">
        <f t="shared" ref="AK33" si="17">IF(AK32=$O33,(AK32/100)^2*$Q33,0)</f>
        <v>0</v>
      </c>
      <c r="AL33" s="90">
        <f t="shared" ref="AL33" si="18">IF(AL32=$O33,(AL32/100)^2*$Q33,0)</f>
        <v>0</v>
      </c>
      <c r="AM33" s="90">
        <f t="shared" ref="AM33" si="19">IF(AM32=$O33,(AM32/100)^2*$Q33,0)</f>
        <v>0</v>
      </c>
      <c r="AN33" s="90">
        <f t="shared" ref="AN33" si="20">IF(AN32=$O33,(AN32/100)^2*$Q33,0)</f>
        <v>0</v>
      </c>
      <c r="AO33" s="90">
        <f t="shared" ref="AO33" si="21">IF(AO32=$O33,(AO32/100)^2*$Q33,0)</f>
        <v>0</v>
      </c>
      <c r="AP33" s="90">
        <f t="shared" ref="AP33" si="22">IF(AP32=$O33,(AP32/100)^2*$Q33,0)</f>
        <v>0</v>
      </c>
      <c r="AQ33" s="90">
        <f t="shared" ref="AQ33" si="23">IF(AQ32=$O33,(AQ32/100)^2*$Q33,0)</f>
        <v>0</v>
      </c>
      <c r="AR33" s="90">
        <f t="shared" ref="AR33" si="24">IF(AR32=$O33,(AR32/100)^2*$Q33,0)</f>
        <v>0</v>
      </c>
      <c r="AS33" s="90">
        <f t="shared" ref="AS33" si="25">IF(AS32=$O33,(AS32/100)^2*$Q33,0)</f>
        <v>0</v>
      </c>
      <c r="AT33" s="90">
        <f t="shared" ref="AT33" si="26">IF(AT32=$O33,(AT32/100)^2*$Q33,0)</f>
        <v>0</v>
      </c>
      <c r="AU33" s="90">
        <f t="shared" ref="AU33" si="27">IF(AU32=$O33,(AU32/100)^2*$Q33,0)</f>
        <v>0</v>
      </c>
      <c r="AW33" s="90">
        <f>SUM(AE33:AU33)</f>
        <v>0</v>
      </c>
      <c r="AX33" s="5" t="s">
        <v>66</v>
      </c>
    </row>
    <row r="34" spans="2:53" x14ac:dyDescent="0.2">
      <c r="B34" s="4"/>
      <c r="E34" s="19" t="s">
        <v>64</v>
      </c>
      <c r="F34" s="7"/>
      <c r="G34" s="7"/>
      <c r="H34" s="7"/>
      <c r="I34" s="8" t="s">
        <v>21</v>
      </c>
      <c r="J34" s="9">
        <v>0</v>
      </c>
      <c r="K34" s="3" t="s">
        <v>8</v>
      </c>
      <c r="L34" s="9">
        <v>100</v>
      </c>
      <c r="M34" s="50"/>
      <c r="N34" s="2"/>
      <c r="P34" s="90"/>
      <c r="R34" s="90"/>
      <c r="S34" s="74"/>
      <c r="T34" s="11"/>
      <c r="U34" s="3"/>
      <c r="V34" s="18"/>
      <c r="W34" s="18"/>
      <c r="X34" s="12"/>
    </row>
    <row r="35" spans="2:53" x14ac:dyDescent="0.2">
      <c r="B35" s="4"/>
      <c r="E35" s="19"/>
      <c r="F35" s="7"/>
      <c r="G35" s="7"/>
      <c r="H35" s="7"/>
      <c r="I35" s="8" t="s">
        <v>22</v>
      </c>
      <c r="J35" s="9">
        <v>5</v>
      </c>
      <c r="K35" s="3"/>
      <c r="L35" s="9"/>
      <c r="M35" s="50"/>
      <c r="O35" s="5">
        <f>IF(N32&gt;0,N34,0)</f>
        <v>0</v>
      </c>
      <c r="P35" s="90">
        <f>-R33*2/3</f>
        <v>0</v>
      </c>
      <c r="Q35" s="5">
        <v>0</v>
      </c>
      <c r="R35" s="90">
        <f>+AW35</f>
        <v>0</v>
      </c>
      <c r="S35" s="46">
        <v>5000</v>
      </c>
      <c r="T35" s="11" t="s">
        <v>107</v>
      </c>
      <c r="U35" s="3">
        <f>+U33</f>
        <v>1</v>
      </c>
      <c r="V35" s="18">
        <f>+U35*R35-R35</f>
        <v>0</v>
      </c>
      <c r="W35" s="100">
        <f>U35*R35*$Q$119/3000</f>
        <v>0</v>
      </c>
      <c r="X35" s="12">
        <f>IF(O35=0,0,+U35*S35)</f>
        <v>0</v>
      </c>
      <c r="AA35" s="5" t="s">
        <v>65</v>
      </c>
      <c r="AE35" s="97">
        <f>IF(AE32=$O35,$P35*(100-AE32)/100,0)</f>
        <v>0</v>
      </c>
      <c r="AF35" s="97">
        <f t="shared" ref="AF35:AU35" si="28">IF(AF32=$O35,$P35*(100-AF32)/100,0)</f>
        <v>0</v>
      </c>
      <c r="AG35" s="97">
        <f t="shared" si="28"/>
        <v>0</v>
      </c>
      <c r="AH35" s="97">
        <f t="shared" si="28"/>
        <v>0</v>
      </c>
      <c r="AI35" s="97">
        <f t="shared" si="28"/>
        <v>0</v>
      </c>
      <c r="AJ35" s="97">
        <f t="shared" si="28"/>
        <v>0</v>
      </c>
      <c r="AK35" s="97">
        <f t="shared" si="28"/>
        <v>0</v>
      </c>
      <c r="AL35" s="97">
        <f t="shared" si="28"/>
        <v>0</v>
      </c>
      <c r="AM35" s="97">
        <f t="shared" si="28"/>
        <v>0</v>
      </c>
      <c r="AN35" s="97">
        <f t="shared" si="28"/>
        <v>0</v>
      </c>
      <c r="AO35" s="97">
        <f t="shared" si="28"/>
        <v>0</v>
      </c>
      <c r="AP35" s="97">
        <f t="shared" si="28"/>
        <v>0</v>
      </c>
      <c r="AQ35" s="97">
        <f t="shared" si="28"/>
        <v>0</v>
      </c>
      <c r="AR35" s="97">
        <f t="shared" si="28"/>
        <v>0</v>
      </c>
      <c r="AS35" s="97">
        <f t="shared" si="28"/>
        <v>0</v>
      </c>
      <c r="AT35" s="97">
        <f t="shared" si="28"/>
        <v>0</v>
      </c>
      <c r="AU35" s="97">
        <f t="shared" si="28"/>
        <v>0</v>
      </c>
      <c r="AW35" s="90">
        <f>SUM(AE35:AU35)</f>
        <v>0</v>
      </c>
      <c r="AX35" s="5" t="s">
        <v>66</v>
      </c>
    </row>
    <row r="36" spans="2:53" x14ac:dyDescent="0.2">
      <c r="B36" s="4"/>
      <c r="E36" s="19"/>
      <c r="F36" s="7"/>
      <c r="G36" s="7"/>
      <c r="H36" s="7"/>
      <c r="I36" s="8"/>
      <c r="J36" s="9"/>
      <c r="K36" s="3"/>
      <c r="L36" s="9"/>
      <c r="M36" s="50"/>
      <c r="P36" s="90"/>
      <c r="R36" s="90"/>
      <c r="S36" s="74"/>
      <c r="T36" s="11"/>
      <c r="U36" s="3"/>
      <c r="V36" s="18"/>
      <c r="W36" s="18"/>
      <c r="X36" s="12"/>
    </row>
    <row r="37" spans="2:53" x14ac:dyDescent="0.2">
      <c r="B37" s="4" t="s">
        <v>76</v>
      </c>
      <c r="E37" s="19"/>
      <c r="F37" s="7"/>
      <c r="G37" s="7"/>
      <c r="H37" s="7"/>
      <c r="I37" s="8"/>
      <c r="J37" s="9"/>
      <c r="K37" s="3"/>
      <c r="L37" s="9"/>
      <c r="M37" s="50"/>
      <c r="P37" s="90"/>
      <c r="R37" s="90"/>
      <c r="S37" s="74"/>
      <c r="T37" s="11"/>
      <c r="U37" s="3"/>
      <c r="V37" s="18"/>
      <c r="W37" s="18"/>
      <c r="X37" s="12"/>
    </row>
    <row r="38" spans="2:53" x14ac:dyDescent="0.2">
      <c r="B38" s="4"/>
      <c r="E38" s="19" t="s">
        <v>67</v>
      </c>
      <c r="F38" s="7" t="s">
        <v>139</v>
      </c>
      <c r="G38" s="7"/>
      <c r="H38" s="7"/>
      <c r="I38" s="8"/>
      <c r="J38" s="9"/>
      <c r="K38" s="3"/>
      <c r="L38" s="9"/>
      <c r="M38" s="50"/>
      <c r="P38" s="90"/>
      <c r="R38" s="90"/>
      <c r="S38" s="74"/>
      <c r="T38" s="11"/>
      <c r="U38" s="3"/>
      <c r="V38" s="18"/>
      <c r="W38" s="18"/>
      <c r="X38" s="12"/>
    </row>
    <row r="39" spans="2:53" x14ac:dyDescent="0.2">
      <c r="B39" s="4"/>
      <c r="E39" s="19" t="s">
        <v>68</v>
      </c>
      <c r="F39" s="7" t="s">
        <v>138</v>
      </c>
      <c r="G39" s="7"/>
      <c r="H39" s="7"/>
      <c r="I39" s="8"/>
      <c r="J39" s="9"/>
      <c r="K39" s="3"/>
      <c r="L39" s="9"/>
      <c r="M39" s="50"/>
      <c r="P39" s="90"/>
      <c r="R39" s="90"/>
      <c r="S39" s="74"/>
      <c r="T39" s="11"/>
      <c r="U39" s="3"/>
      <c r="V39" s="18"/>
      <c r="W39" s="18"/>
      <c r="X39" s="12"/>
    </row>
    <row r="40" spans="2:53" x14ac:dyDescent="0.2">
      <c r="B40" s="4"/>
      <c r="E40" s="19" t="s">
        <v>69</v>
      </c>
      <c r="F40" s="7" t="s">
        <v>70</v>
      </c>
      <c r="G40" s="7"/>
      <c r="H40" s="7"/>
      <c r="I40" s="8"/>
      <c r="J40" s="9"/>
      <c r="K40" s="3"/>
      <c r="L40" s="9"/>
      <c r="M40" s="50"/>
      <c r="P40" s="90"/>
      <c r="R40" s="90"/>
      <c r="S40" s="74"/>
      <c r="T40" s="11"/>
      <c r="U40" s="3"/>
      <c r="V40" s="18"/>
      <c r="W40" s="18"/>
      <c r="X40" s="12"/>
    </row>
    <row r="41" spans="2:53" x14ac:dyDescent="0.2">
      <c r="B41" s="4"/>
      <c r="H41" s="7"/>
      <c r="I41" s="8"/>
      <c r="J41" s="9"/>
      <c r="K41" s="3"/>
      <c r="L41" s="9"/>
      <c r="M41" s="50"/>
      <c r="P41" s="90"/>
      <c r="R41" s="90"/>
      <c r="S41" s="74"/>
      <c r="T41" s="11"/>
      <c r="U41" s="3"/>
      <c r="V41" s="18"/>
      <c r="W41" s="18"/>
      <c r="X41" s="12"/>
    </row>
    <row r="42" spans="2:53" x14ac:dyDescent="0.2">
      <c r="B42" s="4" t="s">
        <v>71</v>
      </c>
      <c r="E42" s="19"/>
      <c r="F42" s="7"/>
      <c r="G42" s="7"/>
      <c r="H42" s="7"/>
      <c r="I42" s="8"/>
      <c r="J42" s="9"/>
      <c r="K42" s="3"/>
      <c r="L42" s="9"/>
      <c r="M42" s="50"/>
      <c r="P42" s="90"/>
      <c r="R42" s="90"/>
      <c r="S42" s="74"/>
      <c r="T42" s="11"/>
      <c r="U42" s="3"/>
      <c r="V42" s="18"/>
      <c r="W42" s="18"/>
      <c r="X42" s="12"/>
    </row>
    <row r="43" spans="2:53" x14ac:dyDescent="0.2">
      <c r="B43" s="4"/>
      <c r="E43" s="19"/>
      <c r="F43" s="7"/>
      <c r="G43" s="7"/>
      <c r="H43" s="7"/>
      <c r="I43" s="8"/>
      <c r="J43" s="9"/>
      <c r="K43" s="3"/>
      <c r="L43" s="9"/>
      <c r="M43" s="50"/>
      <c r="P43" s="90"/>
      <c r="R43" s="90"/>
      <c r="S43" s="74"/>
      <c r="T43" s="11"/>
      <c r="U43" s="3"/>
      <c r="V43" s="18"/>
      <c r="W43" s="18"/>
      <c r="X43" s="12"/>
    </row>
    <row r="44" spans="2:53" x14ac:dyDescent="0.2">
      <c r="B44" s="4"/>
      <c r="E44" s="19" t="s">
        <v>73</v>
      </c>
      <c r="F44" s="7"/>
      <c r="G44" s="7"/>
      <c r="H44" s="7"/>
      <c r="I44" s="8" t="s">
        <v>3</v>
      </c>
      <c r="J44" s="3"/>
      <c r="K44" s="3"/>
      <c r="L44" s="3"/>
      <c r="M44" s="50"/>
      <c r="N44" s="2"/>
      <c r="O44" s="5">
        <f>+N44</f>
        <v>0</v>
      </c>
      <c r="P44" s="99">
        <f>-Q49/2</f>
        <v>-50</v>
      </c>
      <c r="Q44" s="9">
        <v>0</v>
      </c>
      <c r="R44" s="18">
        <f>IF(N44= "",+P44,IF(N44= "ja", P44, SUM(AW44:BA44)))</f>
        <v>-50</v>
      </c>
      <c r="S44" s="46">
        <v>5000</v>
      </c>
      <c r="T44" s="96">
        <v>1</v>
      </c>
      <c r="U44" s="3">
        <f>IF(O44="ja",1,T44)</f>
        <v>1</v>
      </c>
      <c r="V44" s="18">
        <f>+U44*R44-R44</f>
        <v>0</v>
      </c>
      <c r="W44" s="100">
        <f>U44*R44*$Q$119/3000</f>
        <v>-1000</v>
      </c>
      <c r="X44" s="12">
        <f>IF(N44="",0,IF(O44="ja",0,+U44*S44))</f>
        <v>0</v>
      </c>
      <c r="Z44" s="3"/>
      <c r="AA44" s="13" t="str">
        <f xml:space="preserve"> "Ja = vermindering met " &amp; ABS(P44) &amp;" punten, nee = 0 punten"</f>
        <v>Ja = vermindering met 50 punten, nee = 0 punten</v>
      </c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W44" s="15"/>
      <c r="AX44" s="15"/>
      <c r="AY44" s="15"/>
      <c r="AZ44" s="15"/>
      <c r="BA44" s="15"/>
    </row>
    <row r="45" spans="2:53" x14ac:dyDescent="0.2">
      <c r="B45" s="4"/>
      <c r="E45" s="6"/>
      <c r="F45" s="7"/>
      <c r="G45" s="7"/>
      <c r="H45" s="7"/>
      <c r="I45" s="8"/>
      <c r="J45" s="3"/>
      <c r="K45" s="3"/>
      <c r="L45" s="3"/>
      <c r="M45" s="50"/>
      <c r="N45" s="3"/>
      <c r="P45" s="18"/>
      <c r="Q45" s="9"/>
      <c r="R45" s="18"/>
      <c r="S45" s="74"/>
      <c r="T45" s="11"/>
      <c r="U45" s="3"/>
      <c r="V45" s="18"/>
      <c r="W45" s="18"/>
      <c r="X45" s="12"/>
      <c r="Z45" s="3"/>
      <c r="AW45" s="15"/>
      <c r="AX45" s="15"/>
      <c r="AY45" s="15"/>
      <c r="AZ45" s="15"/>
      <c r="BA45" s="15"/>
    </row>
    <row r="46" spans="2:53" x14ac:dyDescent="0.2">
      <c r="B46" s="4"/>
      <c r="E46" s="19" t="s">
        <v>74</v>
      </c>
      <c r="F46" s="7"/>
      <c r="G46" s="7"/>
      <c r="H46" s="7"/>
      <c r="I46" s="8" t="s">
        <v>3</v>
      </c>
      <c r="J46" s="3"/>
      <c r="K46" s="3"/>
      <c r="L46" s="3"/>
      <c r="M46" s="50"/>
      <c r="N46" s="2"/>
      <c r="O46" s="5">
        <f>+N46</f>
        <v>0</v>
      </c>
      <c r="P46" s="99">
        <v>0</v>
      </c>
      <c r="Q46" s="17">
        <v>0</v>
      </c>
      <c r="R46" s="18"/>
      <c r="S46" s="74"/>
      <c r="T46" s="11"/>
      <c r="U46" s="3"/>
      <c r="V46" s="18"/>
      <c r="W46" s="18"/>
      <c r="X46" s="12"/>
      <c r="Z46" s="3"/>
      <c r="AA46" s="13" t="s">
        <v>63</v>
      </c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W46" s="15"/>
      <c r="AX46" s="15"/>
      <c r="AY46" s="15"/>
      <c r="AZ46" s="15"/>
      <c r="BA46" s="15"/>
    </row>
    <row r="47" spans="2:53" x14ac:dyDescent="0.2">
      <c r="B47" s="4"/>
      <c r="E47" s="19"/>
      <c r="F47" s="7"/>
      <c r="G47" s="7"/>
      <c r="H47" s="7"/>
      <c r="I47" s="8"/>
      <c r="J47" s="3"/>
      <c r="K47" s="3"/>
      <c r="L47" s="3"/>
      <c r="M47" s="50"/>
      <c r="N47" s="9"/>
      <c r="P47" s="99"/>
      <c r="Q47" s="17"/>
      <c r="R47" s="18"/>
      <c r="S47" s="74"/>
      <c r="T47" s="11"/>
      <c r="U47" s="3"/>
      <c r="V47" s="18"/>
      <c r="W47" s="18"/>
      <c r="X47" s="1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W47" s="15"/>
      <c r="AX47" s="15"/>
      <c r="AY47" s="15"/>
      <c r="AZ47" s="15"/>
      <c r="BA47" s="15"/>
    </row>
    <row r="48" spans="2:53" x14ac:dyDescent="0.2">
      <c r="B48" s="4"/>
      <c r="E48" s="19" t="s">
        <v>113</v>
      </c>
      <c r="F48" s="7"/>
      <c r="G48" s="7"/>
      <c r="H48" s="7"/>
      <c r="I48" s="8" t="s">
        <v>21</v>
      </c>
      <c r="J48" s="9">
        <v>0</v>
      </c>
      <c r="K48" s="3" t="s">
        <v>8</v>
      </c>
      <c r="L48" s="9">
        <v>100</v>
      </c>
      <c r="M48" s="50"/>
      <c r="N48" s="2"/>
      <c r="P48" s="90"/>
      <c r="R48" s="90"/>
      <c r="S48" s="74"/>
      <c r="T48" s="11"/>
      <c r="U48" s="3"/>
      <c r="V48" s="18"/>
      <c r="W48" s="18"/>
      <c r="X48" s="12"/>
      <c r="AE48" s="5">
        <v>0</v>
      </c>
      <c r="AF48" s="5">
        <v>5</v>
      </c>
      <c r="AG48" s="5">
        <v>10</v>
      </c>
      <c r="AH48" s="5">
        <v>15</v>
      </c>
      <c r="AI48" s="5">
        <v>20</v>
      </c>
      <c r="AJ48" s="5">
        <v>25</v>
      </c>
      <c r="AK48" s="5">
        <v>30</v>
      </c>
      <c r="AL48" s="5">
        <v>35</v>
      </c>
      <c r="AM48" s="5">
        <v>40</v>
      </c>
      <c r="AN48" s="5">
        <v>45</v>
      </c>
      <c r="AO48" s="5">
        <v>50</v>
      </c>
      <c r="AP48" s="5">
        <v>55</v>
      </c>
      <c r="AQ48" s="5">
        <v>60</v>
      </c>
      <c r="AR48" s="5">
        <v>65</v>
      </c>
      <c r="AS48" s="5">
        <v>70</v>
      </c>
      <c r="AT48" s="5">
        <v>75</v>
      </c>
      <c r="AU48" s="5">
        <v>100</v>
      </c>
    </row>
    <row r="49" spans="2:53" x14ac:dyDescent="0.2">
      <c r="B49" s="4"/>
      <c r="E49" s="19"/>
      <c r="F49" s="7"/>
      <c r="G49" s="7"/>
      <c r="H49" s="7"/>
      <c r="I49" s="8" t="s">
        <v>22</v>
      </c>
      <c r="J49" s="9">
        <v>5</v>
      </c>
      <c r="K49" s="3"/>
      <c r="L49" s="9"/>
      <c r="M49" s="50"/>
      <c r="O49" s="3">
        <f>IF(OR(N46="ja",N46=""),IF(N48&gt;75,75,N48),IF(OR(N44="ja",N44=""),IF(N48&gt;75,75,N48),+N48))</f>
        <v>0</v>
      </c>
      <c r="P49" s="90">
        <v>0</v>
      </c>
      <c r="Q49" s="5">
        <v>100</v>
      </c>
      <c r="R49" s="90">
        <f>+AW49</f>
        <v>0</v>
      </c>
      <c r="S49" s="46">
        <v>5000</v>
      </c>
      <c r="T49" s="96">
        <v>3</v>
      </c>
      <c r="U49" s="3">
        <f>IF(O49="ja",1,T49)</f>
        <v>3</v>
      </c>
      <c r="V49" s="18">
        <f>+U49*R49-R49</f>
        <v>0</v>
      </c>
      <c r="W49" s="100">
        <f>U49*R49*$Q$119/3000</f>
        <v>0</v>
      </c>
      <c r="X49" s="12">
        <f>IF(O49=0,0,+U49*S49)</f>
        <v>0</v>
      </c>
      <c r="AE49" s="90">
        <f t="shared" ref="AE49" si="29">IF(AE48=$O49,(AE48/100)^2*$Q49,0)</f>
        <v>0</v>
      </c>
      <c r="AF49" s="90">
        <f t="shared" ref="AF49" si="30">IF(AF48=$O49,(AF48/100)^2*$Q49,0)</f>
        <v>0</v>
      </c>
      <c r="AG49" s="90">
        <f t="shared" ref="AG49" si="31">IF(AG48=$O49,(AG48/100)^2*$Q49,0)</f>
        <v>0</v>
      </c>
      <c r="AH49" s="90">
        <f t="shared" ref="AH49" si="32">IF(AH48=$O49,(AH48/100)^2*$Q49,0)</f>
        <v>0</v>
      </c>
      <c r="AI49" s="90">
        <f t="shared" ref="AI49" si="33">IF(AI48=$O49,(AI48/100)^2*$Q49,0)</f>
        <v>0</v>
      </c>
      <c r="AJ49" s="90">
        <f>IF(AJ48=$O49,(AJ48/100)^2*$Q49,0)</f>
        <v>0</v>
      </c>
      <c r="AK49" s="90">
        <f t="shared" ref="AK49" si="34">IF(AK48=$O49,(AK48/100)^2*$Q49,0)</f>
        <v>0</v>
      </c>
      <c r="AL49" s="90">
        <f t="shared" ref="AL49" si="35">IF(AL48=$O49,(AL48/100)^2*$Q49,0)</f>
        <v>0</v>
      </c>
      <c r="AM49" s="90">
        <f t="shared" ref="AM49" si="36">IF(AM48=$O49,(AM48/100)^2*$Q49,0)</f>
        <v>0</v>
      </c>
      <c r="AN49" s="90">
        <f t="shared" ref="AN49" si="37">IF(AN48=$O49,(AN48/100)^2*$Q49,0)</f>
        <v>0</v>
      </c>
      <c r="AO49" s="90">
        <f t="shared" ref="AO49" si="38">IF(AO48=$O49,(AO48/100)^2*$Q49,0)</f>
        <v>0</v>
      </c>
      <c r="AP49" s="90">
        <f t="shared" ref="AP49" si="39">IF(AP48=$O49,(AP48/100)^2*$Q49,0)</f>
        <v>0</v>
      </c>
      <c r="AQ49" s="90">
        <f t="shared" ref="AQ49" si="40">IF(AQ48=$O49,(AQ48/100)^2*$Q49,0)</f>
        <v>0</v>
      </c>
      <c r="AR49" s="90">
        <f t="shared" ref="AR49" si="41">IF(AR48=$O49,(AR48/100)^2*$Q49,0)</f>
        <v>0</v>
      </c>
      <c r="AS49" s="90">
        <f t="shared" ref="AS49" si="42">IF(AS48=$O49,(AS48/100)^2*$Q49,0)</f>
        <v>0</v>
      </c>
      <c r="AT49" s="90">
        <f t="shared" ref="AT49" si="43">IF(AT48=$O49,(AT48/100)^2*$Q49,0)</f>
        <v>0</v>
      </c>
      <c r="AU49" s="90">
        <f t="shared" ref="AU49" si="44">IF(AU48=$O49,(AU48/100)^2*$Q49,0)</f>
        <v>0</v>
      </c>
      <c r="AW49" s="90">
        <f>SUM(AE49:AU49)</f>
        <v>0</v>
      </c>
      <c r="AX49" s="5" t="s">
        <v>66</v>
      </c>
    </row>
    <row r="50" spans="2:53" x14ac:dyDescent="0.2">
      <c r="B50" s="4"/>
      <c r="E50" s="19" t="s">
        <v>64</v>
      </c>
      <c r="F50" s="7"/>
      <c r="G50" s="7"/>
      <c r="H50" s="7"/>
      <c r="I50" s="8" t="s">
        <v>21</v>
      </c>
      <c r="J50" s="9">
        <v>0</v>
      </c>
      <c r="K50" s="3" t="s">
        <v>8</v>
      </c>
      <c r="L50" s="9">
        <v>100</v>
      </c>
      <c r="M50" s="50"/>
      <c r="N50" s="2"/>
      <c r="P50" s="90"/>
      <c r="R50" s="90"/>
      <c r="S50" s="74"/>
      <c r="T50" s="11"/>
      <c r="U50" s="3"/>
      <c r="V50" s="18"/>
      <c r="W50" s="18"/>
      <c r="X50" s="12"/>
    </row>
    <row r="51" spans="2:53" x14ac:dyDescent="0.2">
      <c r="B51" s="4"/>
      <c r="E51" s="19"/>
      <c r="F51" s="7"/>
      <c r="G51" s="7"/>
      <c r="H51" s="7"/>
      <c r="I51" s="8" t="s">
        <v>22</v>
      </c>
      <c r="J51" s="9">
        <v>5</v>
      </c>
      <c r="K51" s="3"/>
      <c r="L51" s="9"/>
      <c r="M51" s="50"/>
      <c r="O51" s="5">
        <f>IF(N48&gt;0,N50,0)</f>
        <v>0</v>
      </c>
      <c r="P51" s="90">
        <f>-R49*2/3</f>
        <v>0</v>
      </c>
      <c r="Q51" s="5">
        <v>0</v>
      </c>
      <c r="R51" s="90">
        <f>+AW51</f>
        <v>0</v>
      </c>
      <c r="S51" s="46">
        <v>5000</v>
      </c>
      <c r="T51" s="11" t="s">
        <v>107</v>
      </c>
      <c r="U51" s="3">
        <f>+U49</f>
        <v>3</v>
      </c>
      <c r="V51" s="18"/>
      <c r="W51" s="18"/>
      <c r="X51" s="12"/>
      <c r="AA51" s="5" t="s">
        <v>65</v>
      </c>
      <c r="AE51" s="97">
        <f>IF(AE48=$O51,$P51*(100-AE48)/100,0)</f>
        <v>0</v>
      </c>
      <c r="AF51" s="97">
        <f t="shared" ref="AF51:AU51" si="45">IF(AF48=$O51,$P51*(100-AF48)/100,0)</f>
        <v>0</v>
      </c>
      <c r="AG51" s="97">
        <f t="shared" si="45"/>
        <v>0</v>
      </c>
      <c r="AH51" s="97">
        <f t="shared" si="45"/>
        <v>0</v>
      </c>
      <c r="AI51" s="97">
        <f t="shared" si="45"/>
        <v>0</v>
      </c>
      <c r="AJ51" s="97">
        <f t="shared" si="45"/>
        <v>0</v>
      </c>
      <c r="AK51" s="97">
        <f t="shared" si="45"/>
        <v>0</v>
      </c>
      <c r="AL51" s="97">
        <f t="shared" si="45"/>
        <v>0</v>
      </c>
      <c r="AM51" s="97">
        <f t="shared" si="45"/>
        <v>0</v>
      </c>
      <c r="AN51" s="97">
        <f t="shared" si="45"/>
        <v>0</v>
      </c>
      <c r="AO51" s="97">
        <f t="shared" si="45"/>
        <v>0</v>
      </c>
      <c r="AP51" s="97">
        <f t="shared" si="45"/>
        <v>0</v>
      </c>
      <c r="AQ51" s="97">
        <f t="shared" si="45"/>
        <v>0</v>
      </c>
      <c r="AR51" s="97">
        <f t="shared" si="45"/>
        <v>0</v>
      </c>
      <c r="AS51" s="97">
        <f t="shared" si="45"/>
        <v>0</v>
      </c>
      <c r="AT51" s="97">
        <f t="shared" si="45"/>
        <v>0</v>
      </c>
      <c r="AU51" s="97">
        <f t="shared" si="45"/>
        <v>0</v>
      </c>
      <c r="AW51" s="90">
        <f>SUM(AE51:AU51)</f>
        <v>0</v>
      </c>
      <c r="AX51" s="5" t="s">
        <v>66</v>
      </c>
    </row>
    <row r="52" spans="2:53" x14ac:dyDescent="0.2">
      <c r="B52" s="4"/>
      <c r="E52" s="19"/>
      <c r="F52" s="7"/>
      <c r="G52" s="7"/>
      <c r="H52" s="7"/>
      <c r="I52" s="8"/>
      <c r="J52" s="9"/>
      <c r="K52" s="3"/>
      <c r="L52" s="9"/>
      <c r="M52" s="50"/>
      <c r="P52" s="90"/>
      <c r="R52" s="90"/>
      <c r="S52" s="74"/>
      <c r="T52" s="11"/>
      <c r="U52" s="3"/>
      <c r="V52" s="18"/>
      <c r="W52" s="18"/>
      <c r="X52" s="12"/>
    </row>
    <row r="53" spans="2:53" customFormat="1" x14ac:dyDescent="0.2">
      <c r="B53" s="4" t="s">
        <v>75</v>
      </c>
      <c r="C53" s="5"/>
      <c r="D53" s="5"/>
      <c r="E53" s="6"/>
      <c r="F53" s="7"/>
      <c r="G53" s="7"/>
      <c r="H53" s="7"/>
      <c r="I53" s="8"/>
      <c r="J53" s="9"/>
      <c r="K53" s="3"/>
      <c r="L53" s="9"/>
      <c r="M53" s="50"/>
      <c r="N53" s="3"/>
      <c r="O53" s="3"/>
      <c r="P53" s="18"/>
      <c r="Q53" s="9"/>
      <c r="R53" s="18"/>
      <c r="S53" s="46"/>
      <c r="T53" s="3"/>
      <c r="U53" s="3"/>
      <c r="V53" s="18"/>
      <c r="W53" s="18"/>
      <c r="X53" s="12"/>
      <c r="Y53" s="5"/>
      <c r="Z53" s="3"/>
      <c r="AA53" s="13"/>
      <c r="AB53" s="13"/>
      <c r="AC53" s="13"/>
      <c r="AD53" s="13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5"/>
      <c r="AW53" s="15"/>
      <c r="AX53" s="15"/>
      <c r="AY53" s="15"/>
      <c r="AZ53" s="15"/>
      <c r="BA53" s="15"/>
    </row>
    <row r="54" spans="2:53" customFormat="1" x14ac:dyDescent="0.2">
      <c r="B54" s="4"/>
      <c r="C54" s="5"/>
      <c r="D54" s="5" t="s">
        <v>27</v>
      </c>
      <c r="E54" s="7"/>
      <c r="F54" s="5"/>
      <c r="G54" s="5"/>
      <c r="H54" s="5"/>
      <c r="I54" s="8"/>
      <c r="J54" s="3"/>
      <c r="K54" s="3"/>
      <c r="L54" s="3"/>
      <c r="M54" s="50"/>
      <c r="N54" s="3"/>
      <c r="O54" s="3"/>
      <c r="P54" s="18"/>
      <c r="Q54" s="3"/>
      <c r="R54" s="18"/>
      <c r="S54" s="47"/>
      <c r="T54" s="3"/>
      <c r="U54" s="3"/>
      <c r="V54" s="18"/>
      <c r="W54" s="18"/>
      <c r="X54" s="16"/>
      <c r="Y54" s="5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5"/>
      <c r="AW54" s="5"/>
      <c r="AX54" s="5"/>
      <c r="AY54" s="5"/>
      <c r="AZ54" s="5"/>
      <c r="BA54" s="5"/>
    </row>
    <row r="55" spans="2:53" customFormat="1" x14ac:dyDescent="0.2">
      <c r="B55" s="4"/>
      <c r="C55" s="5"/>
      <c r="D55" s="5"/>
      <c r="E55" s="7"/>
      <c r="F55" s="5"/>
      <c r="G55" s="5"/>
      <c r="H55" s="5"/>
      <c r="I55" s="8"/>
      <c r="J55" s="3"/>
      <c r="K55" s="3"/>
      <c r="L55" s="3"/>
      <c r="M55" s="50"/>
      <c r="N55" s="3"/>
      <c r="O55" s="3"/>
      <c r="P55" s="18"/>
      <c r="Q55" s="3"/>
      <c r="R55" s="18"/>
      <c r="S55" s="47"/>
      <c r="T55" s="3"/>
      <c r="U55" s="3"/>
      <c r="V55" s="18"/>
      <c r="W55" s="18"/>
      <c r="X55" s="16"/>
      <c r="Y55" s="5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5"/>
      <c r="AW55" s="5"/>
      <c r="AX55" s="5"/>
      <c r="AY55" s="5"/>
      <c r="AZ55" s="5"/>
      <c r="BA55" s="5"/>
    </row>
    <row r="56" spans="2:53" x14ac:dyDescent="0.2">
      <c r="B56" s="4"/>
      <c r="E56" s="19" t="s">
        <v>73</v>
      </c>
      <c r="F56" s="7"/>
      <c r="G56" s="7"/>
      <c r="H56" s="7"/>
      <c r="I56" s="8" t="s">
        <v>3</v>
      </c>
      <c r="J56" s="3"/>
      <c r="K56" s="3"/>
      <c r="L56" s="3"/>
      <c r="M56" s="50"/>
      <c r="N56" s="2"/>
      <c r="O56" s="5">
        <f>+N56</f>
        <v>0</v>
      </c>
      <c r="P56" s="99">
        <f>-Q61/2</f>
        <v>-50</v>
      </c>
      <c r="Q56" s="9">
        <v>0</v>
      </c>
      <c r="R56" s="18">
        <f>IF(N56= "",+P56,IF(N56= "ja", P56, SUM(AW56:BA56)))</f>
        <v>-50</v>
      </c>
      <c r="S56" s="46">
        <v>1000</v>
      </c>
      <c r="T56" s="96">
        <v>1</v>
      </c>
      <c r="U56" s="3">
        <f>IF(O56="ja",1,T56)</f>
        <v>1</v>
      </c>
      <c r="V56" s="18">
        <f>+U56*R56-R56</f>
        <v>0</v>
      </c>
      <c r="W56" s="100">
        <f>U56*R56*$Q$119/3000</f>
        <v>-1000</v>
      </c>
      <c r="X56" s="12">
        <f>IF(N56="",0,IF(O56="ja",0,+U56*S56))</f>
        <v>0</v>
      </c>
      <c r="Z56" s="3"/>
      <c r="AA56" s="13" t="str">
        <f xml:space="preserve"> "Ja = vermindering met " &amp; ABS(P56) &amp;" punten, nee = 0 punten"</f>
        <v>Ja = vermindering met 50 punten, nee = 0 punten</v>
      </c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W56" s="15"/>
      <c r="AX56" s="15"/>
      <c r="AY56" s="15"/>
      <c r="AZ56" s="15"/>
      <c r="BA56" s="15"/>
    </row>
    <row r="57" spans="2:53" x14ac:dyDescent="0.2">
      <c r="B57" s="4"/>
      <c r="E57" s="6"/>
      <c r="F57" s="7"/>
      <c r="G57" s="7"/>
      <c r="H57" s="7"/>
      <c r="I57" s="8"/>
      <c r="J57" s="3"/>
      <c r="K57" s="3"/>
      <c r="L57" s="3"/>
      <c r="M57" s="50"/>
      <c r="N57" s="3"/>
      <c r="P57" s="18"/>
      <c r="Q57" s="9"/>
      <c r="R57" s="18"/>
      <c r="S57" s="74"/>
      <c r="T57" s="11"/>
      <c r="U57" s="3"/>
      <c r="V57" s="18"/>
      <c r="W57" s="18"/>
      <c r="X57" s="12"/>
      <c r="Z57" s="3"/>
      <c r="AW57" s="15"/>
      <c r="AX57" s="15"/>
      <c r="AY57" s="15"/>
      <c r="AZ57" s="15"/>
      <c r="BA57" s="15"/>
    </row>
    <row r="58" spans="2:53" x14ac:dyDescent="0.2">
      <c r="B58" s="4"/>
      <c r="E58" s="19" t="s">
        <v>74</v>
      </c>
      <c r="F58" s="7"/>
      <c r="G58" s="7"/>
      <c r="H58" s="7"/>
      <c r="I58" s="8" t="s">
        <v>3</v>
      </c>
      <c r="J58" s="3"/>
      <c r="K58" s="3"/>
      <c r="L58" s="3"/>
      <c r="M58" s="50"/>
      <c r="N58" s="2"/>
      <c r="O58" s="5">
        <f>+N58</f>
        <v>0</v>
      </c>
      <c r="P58" s="99">
        <v>0</v>
      </c>
      <c r="Q58" s="17">
        <v>0</v>
      </c>
      <c r="R58" s="18"/>
      <c r="S58" s="74"/>
      <c r="T58" s="11"/>
      <c r="U58" s="3"/>
      <c r="V58" s="18"/>
      <c r="W58" s="18"/>
      <c r="X58" s="12"/>
      <c r="Z58" s="3"/>
      <c r="AA58" s="13" t="s">
        <v>63</v>
      </c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W58" s="15"/>
      <c r="AX58" s="15"/>
      <c r="AY58" s="15"/>
      <c r="AZ58" s="15"/>
      <c r="BA58" s="15"/>
    </row>
    <row r="59" spans="2:53" x14ac:dyDescent="0.2">
      <c r="B59" s="4"/>
      <c r="E59" s="19"/>
      <c r="F59" s="7"/>
      <c r="G59" s="7"/>
      <c r="H59" s="7"/>
      <c r="I59" s="8"/>
      <c r="J59" s="3"/>
      <c r="K59" s="3"/>
      <c r="L59" s="3"/>
      <c r="M59" s="50"/>
      <c r="N59" s="9"/>
      <c r="P59" s="99"/>
      <c r="Q59" s="17"/>
      <c r="R59" s="18"/>
      <c r="S59" s="74"/>
      <c r="T59" s="11"/>
      <c r="U59" s="3"/>
      <c r="V59" s="18"/>
      <c r="W59" s="18"/>
      <c r="X59" s="1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W59" s="15"/>
      <c r="AX59" s="15"/>
      <c r="AY59" s="15"/>
      <c r="AZ59" s="15"/>
      <c r="BA59" s="15"/>
    </row>
    <row r="60" spans="2:53" x14ac:dyDescent="0.2">
      <c r="B60" s="4"/>
      <c r="E60" s="19" t="s">
        <v>113</v>
      </c>
      <c r="F60" s="7"/>
      <c r="G60" s="7"/>
      <c r="H60" s="7"/>
      <c r="I60" s="8" t="s">
        <v>21</v>
      </c>
      <c r="J60" s="9">
        <v>0</v>
      </c>
      <c r="K60" s="3" t="s">
        <v>8</v>
      </c>
      <c r="L60" s="9">
        <v>100</v>
      </c>
      <c r="M60" s="50"/>
      <c r="N60" s="2"/>
      <c r="P60" s="90"/>
      <c r="R60" s="90"/>
      <c r="S60" s="74"/>
      <c r="T60" s="11"/>
      <c r="U60" s="3"/>
      <c r="V60" s="18"/>
      <c r="W60" s="18"/>
      <c r="X60" s="12"/>
      <c r="AE60" s="5">
        <v>0</v>
      </c>
      <c r="AF60" s="5">
        <v>5</v>
      </c>
      <c r="AG60" s="5">
        <v>10</v>
      </c>
      <c r="AH60" s="5">
        <v>15</v>
      </c>
      <c r="AI60" s="5">
        <v>20</v>
      </c>
      <c r="AJ60" s="5">
        <v>25</v>
      </c>
      <c r="AK60" s="5">
        <v>30</v>
      </c>
      <c r="AL60" s="5">
        <v>35</v>
      </c>
      <c r="AM60" s="5">
        <v>40</v>
      </c>
      <c r="AN60" s="5">
        <v>45</v>
      </c>
      <c r="AO60" s="5">
        <v>50</v>
      </c>
      <c r="AP60" s="5">
        <v>55</v>
      </c>
      <c r="AQ60" s="5">
        <v>60</v>
      </c>
      <c r="AR60" s="5">
        <v>65</v>
      </c>
      <c r="AS60" s="5">
        <v>70</v>
      </c>
      <c r="AT60" s="5">
        <v>75</v>
      </c>
      <c r="AU60" s="5">
        <v>100</v>
      </c>
    </row>
    <row r="61" spans="2:53" x14ac:dyDescent="0.2">
      <c r="B61" s="4"/>
      <c r="E61" s="19"/>
      <c r="F61" s="7"/>
      <c r="G61" s="7"/>
      <c r="H61" s="7"/>
      <c r="I61" s="8" t="s">
        <v>22</v>
      </c>
      <c r="J61" s="9">
        <v>5</v>
      </c>
      <c r="K61" s="3"/>
      <c r="L61" s="9"/>
      <c r="M61" s="50"/>
      <c r="O61" s="3">
        <f>IF(OR(N58="ja",N58=""),IF(N60&gt;75,75,N60),IF(OR(N56="ja",N56=""),IF(N60&gt;75,75,N60),+N60))</f>
        <v>0</v>
      </c>
      <c r="P61" s="90">
        <v>0</v>
      </c>
      <c r="Q61" s="5">
        <v>100</v>
      </c>
      <c r="R61" s="18">
        <f>IF(O61= "",+P61,IF(O61= "ja", P61, SUM(AW61:BA61)))</f>
        <v>0</v>
      </c>
      <c r="S61" s="46">
        <v>1000</v>
      </c>
      <c r="T61" s="96">
        <v>1</v>
      </c>
      <c r="U61" s="3">
        <f>IF(O61="ja",1,T61)</f>
        <v>1</v>
      </c>
      <c r="V61" s="18">
        <f>+U61*R61-R61</f>
        <v>0</v>
      </c>
      <c r="W61" s="100">
        <f>U61*R61*$Q$119/3000</f>
        <v>0</v>
      </c>
      <c r="X61" s="12">
        <f>IF(O61=0,0,+U61*S61)</f>
        <v>0</v>
      </c>
      <c r="AE61" s="90">
        <f t="shared" ref="AE61" si="46">IF(AE60=$O61,(AE60/100)^2*$Q61,0)</f>
        <v>0</v>
      </c>
      <c r="AF61" s="90">
        <f t="shared" ref="AF61" si="47">IF(AF60=$O61,(AF60/100)^2*$Q61,0)</f>
        <v>0</v>
      </c>
      <c r="AG61" s="90">
        <f t="shared" ref="AG61" si="48">IF(AG60=$O61,(AG60/100)^2*$Q61,0)</f>
        <v>0</v>
      </c>
      <c r="AH61" s="90">
        <f t="shared" ref="AH61" si="49">IF(AH60=$O61,(AH60/100)^2*$Q61,0)</f>
        <v>0</v>
      </c>
      <c r="AI61" s="90">
        <f t="shared" ref="AI61" si="50">IF(AI60=$O61,(AI60/100)^2*$Q61,0)</f>
        <v>0</v>
      </c>
      <c r="AJ61" s="90">
        <f>IF(AJ60=$O61,(AJ60/100)^2*$Q61,0)</f>
        <v>0</v>
      </c>
      <c r="AK61" s="90">
        <f t="shared" ref="AK61" si="51">IF(AK60=$O61,(AK60/100)^2*$Q61,0)</f>
        <v>0</v>
      </c>
      <c r="AL61" s="90">
        <f t="shared" ref="AL61" si="52">IF(AL60=$O61,(AL60/100)^2*$Q61,0)</f>
        <v>0</v>
      </c>
      <c r="AM61" s="90">
        <f t="shared" ref="AM61" si="53">IF(AM60=$O61,(AM60/100)^2*$Q61,0)</f>
        <v>0</v>
      </c>
      <c r="AN61" s="90">
        <f t="shared" ref="AN61" si="54">IF(AN60=$O61,(AN60/100)^2*$Q61,0)</f>
        <v>0</v>
      </c>
      <c r="AO61" s="90">
        <f t="shared" ref="AO61" si="55">IF(AO60=$O61,(AO60/100)^2*$Q61,0)</f>
        <v>0</v>
      </c>
      <c r="AP61" s="90">
        <f t="shared" ref="AP61" si="56">IF(AP60=$O61,(AP60/100)^2*$Q61,0)</f>
        <v>0</v>
      </c>
      <c r="AQ61" s="90">
        <f t="shared" ref="AQ61" si="57">IF(AQ60=$O61,(AQ60/100)^2*$Q61,0)</f>
        <v>0</v>
      </c>
      <c r="AR61" s="90">
        <f t="shared" ref="AR61" si="58">IF(AR60=$O61,(AR60/100)^2*$Q61,0)</f>
        <v>0</v>
      </c>
      <c r="AS61" s="90">
        <f t="shared" ref="AS61" si="59">IF(AS60=$O61,(AS60/100)^2*$Q61,0)</f>
        <v>0</v>
      </c>
      <c r="AT61" s="90">
        <f t="shared" ref="AT61" si="60">IF(AT60=$O61,(AT60/100)^2*$Q61,0)</f>
        <v>0</v>
      </c>
      <c r="AU61" s="90">
        <f t="shared" ref="AU61" si="61">IF(AU60=$O61,(AU60/100)^2*$Q61,0)</f>
        <v>0</v>
      </c>
      <c r="AW61" s="90">
        <f>SUM(AE61:AU61)</f>
        <v>0</v>
      </c>
      <c r="AX61" s="5" t="s">
        <v>66</v>
      </c>
    </row>
    <row r="62" spans="2:53" x14ac:dyDescent="0.2">
      <c r="B62" s="4"/>
      <c r="E62" s="19" t="s">
        <v>64</v>
      </c>
      <c r="F62" s="7"/>
      <c r="G62" s="7"/>
      <c r="H62" s="7"/>
      <c r="I62" s="8" t="s">
        <v>21</v>
      </c>
      <c r="J62" s="9">
        <v>0</v>
      </c>
      <c r="K62" s="3" t="s">
        <v>8</v>
      </c>
      <c r="L62" s="9">
        <v>100</v>
      </c>
      <c r="M62" s="50"/>
      <c r="N62" s="2"/>
      <c r="P62" s="90"/>
      <c r="R62" s="90"/>
      <c r="S62" s="74"/>
      <c r="T62" s="11"/>
      <c r="U62" s="3"/>
      <c r="V62" s="18"/>
      <c r="W62" s="18"/>
      <c r="X62" s="12"/>
    </row>
    <row r="63" spans="2:53" x14ac:dyDescent="0.2">
      <c r="B63" s="4"/>
      <c r="E63" s="19"/>
      <c r="F63" s="7"/>
      <c r="G63" s="7"/>
      <c r="H63" s="7"/>
      <c r="I63" s="8" t="s">
        <v>22</v>
      </c>
      <c r="J63" s="9">
        <v>5</v>
      </c>
      <c r="K63" s="3"/>
      <c r="L63" s="9"/>
      <c r="M63" s="50"/>
      <c r="O63" s="5">
        <f>IF(N60&gt;0,N62,0)</f>
        <v>0</v>
      </c>
      <c r="P63" s="90">
        <f>-R61*2/3</f>
        <v>0</v>
      </c>
      <c r="Q63" s="5">
        <v>0</v>
      </c>
      <c r="R63" s="90">
        <f>+AW63</f>
        <v>0</v>
      </c>
      <c r="S63" s="74"/>
      <c r="T63" s="11" t="s">
        <v>107</v>
      </c>
      <c r="U63" s="3">
        <f>+U61</f>
        <v>1</v>
      </c>
      <c r="V63" s="18"/>
      <c r="W63" s="18"/>
      <c r="X63" s="12"/>
      <c r="AA63" s="5" t="s">
        <v>65</v>
      </c>
      <c r="AE63" s="97">
        <f>IF(AE60=$O63,$P63*(100-AE60)/100,0)</f>
        <v>0</v>
      </c>
      <c r="AF63" s="97">
        <f t="shared" ref="AF63:AU63" si="62">IF(AF60=$O63,$P63*(100-AF60)/100,0)</f>
        <v>0</v>
      </c>
      <c r="AG63" s="97">
        <f t="shared" si="62"/>
        <v>0</v>
      </c>
      <c r="AH63" s="97">
        <f t="shared" si="62"/>
        <v>0</v>
      </c>
      <c r="AI63" s="97">
        <f t="shared" si="62"/>
        <v>0</v>
      </c>
      <c r="AJ63" s="97">
        <f t="shared" si="62"/>
        <v>0</v>
      </c>
      <c r="AK63" s="97">
        <f t="shared" si="62"/>
        <v>0</v>
      </c>
      <c r="AL63" s="97">
        <f t="shared" si="62"/>
        <v>0</v>
      </c>
      <c r="AM63" s="97">
        <f t="shared" si="62"/>
        <v>0</v>
      </c>
      <c r="AN63" s="97">
        <f t="shared" si="62"/>
        <v>0</v>
      </c>
      <c r="AO63" s="97">
        <f t="shared" si="62"/>
        <v>0</v>
      </c>
      <c r="AP63" s="97">
        <f t="shared" si="62"/>
        <v>0</v>
      </c>
      <c r="AQ63" s="97">
        <f t="shared" si="62"/>
        <v>0</v>
      </c>
      <c r="AR63" s="97">
        <f t="shared" si="62"/>
        <v>0</v>
      </c>
      <c r="AS63" s="97">
        <f t="shared" si="62"/>
        <v>0</v>
      </c>
      <c r="AT63" s="97">
        <f t="shared" si="62"/>
        <v>0</v>
      </c>
      <c r="AU63" s="97">
        <f t="shared" si="62"/>
        <v>0</v>
      </c>
      <c r="AW63" s="90">
        <f>SUM(AE63:AU63)</f>
        <v>0</v>
      </c>
      <c r="AX63" s="5" t="s">
        <v>66</v>
      </c>
    </row>
    <row r="64" spans="2:53" x14ac:dyDescent="0.2">
      <c r="B64" s="4"/>
      <c r="E64" s="19"/>
      <c r="F64" s="7"/>
      <c r="G64" s="7"/>
      <c r="H64" s="7"/>
      <c r="I64" s="8"/>
      <c r="J64" s="9"/>
      <c r="K64" s="3"/>
      <c r="L64" s="9"/>
      <c r="M64" s="50"/>
      <c r="P64" s="90"/>
      <c r="R64" s="90"/>
      <c r="S64" s="74"/>
      <c r="T64" s="11"/>
      <c r="U64" s="3"/>
      <c r="V64" s="18"/>
      <c r="W64" s="18"/>
      <c r="X64" s="12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W64" s="90"/>
    </row>
    <row r="65" spans="2:49" x14ac:dyDescent="0.2">
      <c r="B65" s="4"/>
      <c r="E65" s="19"/>
      <c r="F65" s="7"/>
      <c r="G65" s="7"/>
      <c r="H65" s="7"/>
      <c r="I65" s="8"/>
      <c r="J65" s="9"/>
      <c r="K65" s="3"/>
      <c r="L65" s="9"/>
      <c r="M65" s="50"/>
      <c r="P65" s="90"/>
      <c r="R65" s="90"/>
      <c r="S65" s="74"/>
      <c r="T65" s="11"/>
      <c r="U65" s="3"/>
      <c r="V65" s="18"/>
      <c r="W65" s="18"/>
      <c r="X65" s="12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W65" s="90"/>
    </row>
    <row r="66" spans="2:49" x14ac:dyDescent="0.2">
      <c r="B66" s="4" t="s">
        <v>115</v>
      </c>
      <c r="E66" s="19"/>
      <c r="F66" s="7"/>
      <c r="G66" s="7"/>
      <c r="H66" s="7"/>
      <c r="I66" s="8"/>
      <c r="J66" s="3"/>
      <c r="K66" s="3"/>
      <c r="L66" s="3"/>
      <c r="M66" s="50"/>
      <c r="P66" s="99"/>
      <c r="Q66" s="9"/>
      <c r="R66" s="18"/>
      <c r="S66" s="46"/>
      <c r="T66" s="3"/>
      <c r="U66" s="3"/>
      <c r="V66" s="18"/>
      <c r="W66" s="100"/>
      <c r="X66" s="12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W66" s="90"/>
    </row>
    <row r="67" spans="2:49" x14ac:dyDescent="0.2">
      <c r="B67" s="4"/>
      <c r="E67" s="19" t="s">
        <v>116</v>
      </c>
      <c r="F67" s="7"/>
      <c r="G67" s="7"/>
      <c r="H67" s="7"/>
      <c r="I67" s="8" t="s">
        <v>3</v>
      </c>
      <c r="J67" s="3"/>
      <c r="K67" s="3"/>
      <c r="L67" s="3"/>
      <c r="M67" s="50"/>
      <c r="N67" s="2"/>
      <c r="O67" s="5">
        <f t="shared" ref="O67" si="63">+N67</f>
        <v>0</v>
      </c>
      <c r="P67" s="99">
        <v>0</v>
      </c>
      <c r="Q67" s="9">
        <v>100</v>
      </c>
      <c r="R67" s="18">
        <f t="shared" ref="R67" si="64">IF(N67= "",+P67,IF(N67= "ja", Q67, SUM(AW67:BA67)))</f>
        <v>0</v>
      </c>
      <c r="S67" s="46">
        <v>1000</v>
      </c>
      <c r="T67" s="96">
        <v>1</v>
      </c>
      <c r="U67" s="3">
        <f t="shared" ref="U67" si="65">IF(O67="ja",1,T67)</f>
        <v>1</v>
      </c>
      <c r="V67" s="18">
        <f t="shared" ref="V67" si="66">+U67*R67-R67</f>
        <v>0</v>
      </c>
      <c r="W67" s="100">
        <f>U67*R67*$Q$119/3000</f>
        <v>0</v>
      </c>
      <c r="X67" s="12">
        <f t="shared" ref="X67" si="67">IF(N67="",0,IF(O67="ja",+U67*S67,0))</f>
        <v>0</v>
      </c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W67" s="90"/>
    </row>
    <row r="68" spans="2:49" x14ac:dyDescent="0.2">
      <c r="B68" s="4"/>
      <c r="E68" s="19"/>
      <c r="F68" s="7"/>
      <c r="G68" s="7"/>
      <c r="H68" s="7"/>
      <c r="I68" s="8"/>
      <c r="J68" s="3"/>
      <c r="K68" s="3"/>
      <c r="L68" s="3"/>
      <c r="M68" s="50"/>
      <c r="P68" s="99"/>
      <c r="Q68" s="9"/>
      <c r="R68" s="18"/>
      <c r="S68" s="46"/>
      <c r="T68" s="3"/>
      <c r="U68" s="3"/>
      <c r="V68" s="18"/>
      <c r="W68" s="100"/>
      <c r="X68" s="12"/>
      <c r="AE68" s="97"/>
      <c r="AF68" s="97"/>
      <c r="AG68" s="97"/>
      <c r="AH68" s="97"/>
      <c r="AI68" s="97"/>
      <c r="AJ68" s="97"/>
      <c r="AK68" s="142"/>
      <c r="AL68" s="142"/>
      <c r="AM68" s="97"/>
      <c r="AN68" s="97"/>
      <c r="AO68" s="97"/>
      <c r="AP68" s="97"/>
      <c r="AQ68" s="97"/>
      <c r="AR68" s="97"/>
      <c r="AS68" s="97"/>
      <c r="AT68" s="97"/>
      <c r="AU68" s="97"/>
      <c r="AW68" s="90"/>
    </row>
    <row r="69" spans="2:49" x14ac:dyDescent="0.2">
      <c r="B69" s="4"/>
      <c r="E69" s="19"/>
      <c r="F69" s="7"/>
      <c r="G69" s="7"/>
      <c r="H69" s="7"/>
      <c r="I69" s="8"/>
      <c r="J69" s="3"/>
      <c r="K69" s="3"/>
      <c r="L69" s="3"/>
      <c r="M69" s="50"/>
      <c r="P69" s="99"/>
      <c r="Q69" s="9"/>
      <c r="R69" s="18"/>
      <c r="S69" s="134"/>
      <c r="T69" s="8"/>
      <c r="U69" s="3"/>
      <c r="V69" s="18"/>
      <c r="W69" s="100"/>
      <c r="X69" s="12"/>
      <c r="AE69" s="97"/>
      <c r="AF69" s="97"/>
      <c r="AG69" s="97"/>
      <c r="AH69" s="97"/>
      <c r="AI69" s="97"/>
      <c r="AJ69" s="97"/>
      <c r="AK69" s="142"/>
      <c r="AL69" s="142"/>
      <c r="AM69" s="97"/>
      <c r="AN69" s="97"/>
      <c r="AO69" s="97"/>
      <c r="AP69" s="97"/>
      <c r="AQ69" s="97"/>
      <c r="AR69" s="97"/>
      <c r="AS69" s="97"/>
      <c r="AT69" s="97"/>
      <c r="AU69" s="97"/>
      <c r="AW69" s="90"/>
    </row>
    <row r="70" spans="2:49" x14ac:dyDescent="0.2">
      <c r="B70" s="4"/>
      <c r="E70" s="19"/>
      <c r="F70" s="7"/>
      <c r="G70" s="7"/>
      <c r="H70" s="7"/>
      <c r="I70" s="8"/>
      <c r="J70" s="3"/>
      <c r="K70" s="3"/>
      <c r="L70" s="3"/>
      <c r="M70" s="50"/>
      <c r="P70" s="99"/>
      <c r="Q70" s="9"/>
      <c r="R70" s="18"/>
      <c r="S70" s="134"/>
      <c r="T70" s="8"/>
      <c r="U70" s="3"/>
      <c r="V70" s="18"/>
      <c r="W70" s="100"/>
      <c r="X70" s="12"/>
      <c r="AE70" s="97"/>
      <c r="AF70" s="97"/>
      <c r="AG70" s="97"/>
      <c r="AH70" s="97"/>
      <c r="AI70" s="97"/>
      <c r="AJ70" s="97"/>
      <c r="AK70" s="142"/>
      <c r="AL70" s="142"/>
      <c r="AM70" s="97"/>
      <c r="AN70" s="97"/>
      <c r="AO70" s="97"/>
      <c r="AP70" s="97"/>
      <c r="AQ70" s="97"/>
      <c r="AR70" s="97"/>
      <c r="AS70" s="97"/>
      <c r="AT70" s="97"/>
      <c r="AU70" s="97"/>
      <c r="AW70" s="90"/>
    </row>
    <row r="71" spans="2:49" x14ac:dyDescent="0.2">
      <c r="B71" s="4"/>
      <c r="E71" s="19"/>
      <c r="F71" s="7"/>
      <c r="G71" s="7"/>
      <c r="H71" s="7"/>
      <c r="I71" s="8"/>
      <c r="J71" s="3"/>
      <c r="K71" s="3"/>
      <c r="L71" s="3"/>
      <c r="M71" s="50"/>
      <c r="P71" s="99"/>
      <c r="Q71" s="9"/>
      <c r="R71" s="18"/>
      <c r="S71" s="134"/>
      <c r="T71" s="8"/>
      <c r="U71" s="3"/>
      <c r="V71" s="18"/>
      <c r="W71" s="100"/>
      <c r="X71" s="12"/>
      <c r="AE71" s="97"/>
      <c r="AF71" s="97"/>
      <c r="AG71" s="97"/>
      <c r="AH71" s="97"/>
      <c r="AI71" s="97"/>
      <c r="AJ71" s="97"/>
      <c r="AK71" s="142"/>
      <c r="AL71" s="142"/>
      <c r="AM71" s="97"/>
      <c r="AN71" s="97"/>
      <c r="AO71" s="97"/>
      <c r="AP71" s="97"/>
      <c r="AQ71" s="97"/>
      <c r="AR71" s="97"/>
      <c r="AS71" s="97"/>
      <c r="AT71" s="97"/>
      <c r="AU71" s="97"/>
      <c r="AW71" s="90"/>
    </row>
    <row r="72" spans="2:49" s="104" customFormat="1" x14ac:dyDescent="0.2">
      <c r="B72" s="105" t="s">
        <v>117</v>
      </c>
      <c r="C72" s="104" t="s">
        <v>118</v>
      </c>
      <c r="E72" s="106"/>
      <c r="F72" s="106"/>
      <c r="G72" s="106"/>
      <c r="H72" s="106"/>
      <c r="I72" s="107" t="s">
        <v>119</v>
      </c>
      <c r="J72" s="108">
        <v>1</v>
      </c>
      <c r="K72" s="109" t="s">
        <v>8</v>
      </c>
      <c r="L72" s="110">
        <v>3</v>
      </c>
      <c r="M72" s="111"/>
      <c r="N72" s="127"/>
      <c r="O72" s="109" t="str">
        <f>IF(+N72="","",N72)</f>
        <v/>
      </c>
      <c r="P72" s="108">
        <v>0</v>
      </c>
      <c r="Q72" s="112">
        <v>100</v>
      </c>
      <c r="R72" s="113">
        <f>+AL73</f>
        <v>0</v>
      </c>
      <c r="S72" s="114">
        <v>1000</v>
      </c>
      <c r="T72" s="146">
        <v>1</v>
      </c>
      <c r="U72" s="109">
        <f>+T72</f>
        <v>1</v>
      </c>
      <c r="V72" s="18">
        <f t="shared" ref="V72" si="68">+U72*R72-R72</f>
        <v>0</v>
      </c>
      <c r="W72" s="100">
        <f>U72*R72*$Q$119/3000</f>
        <v>0</v>
      </c>
      <c r="X72" s="12">
        <f t="shared" ref="X72" si="69">IF(N72="",0,IF(O72="ja",+U72*S72,0))</f>
        <v>0</v>
      </c>
      <c r="Y72" s="105"/>
      <c r="Z72" s="109"/>
      <c r="AA72" s="115">
        <v>1</v>
      </c>
      <c r="AB72" s="115">
        <v>0.5</v>
      </c>
      <c r="AC72" s="115">
        <v>0.1</v>
      </c>
      <c r="AD72" s="109"/>
      <c r="AE72" s="109"/>
      <c r="AF72" s="109"/>
      <c r="AG72" s="109"/>
      <c r="AH72" s="109"/>
      <c r="AI72" s="109"/>
      <c r="AJ72" s="109"/>
      <c r="AK72" s="109"/>
    </row>
    <row r="73" spans="2:49" s="104" customFormat="1" x14ac:dyDescent="0.2">
      <c r="B73" s="105"/>
      <c r="D73" s="104" t="s">
        <v>120</v>
      </c>
      <c r="E73" s="106"/>
      <c r="F73" s="106"/>
      <c r="G73" s="106"/>
      <c r="H73" s="106"/>
      <c r="I73" s="117" t="s">
        <v>22</v>
      </c>
      <c r="J73" s="108">
        <v>1</v>
      </c>
      <c r="K73" s="109"/>
      <c r="L73" s="116"/>
      <c r="M73" s="111"/>
      <c r="N73" s="109"/>
      <c r="O73" s="109"/>
      <c r="P73" s="109"/>
      <c r="Q73" s="118"/>
      <c r="R73" s="113"/>
      <c r="S73" s="108"/>
      <c r="T73" s="107"/>
      <c r="U73" s="109"/>
      <c r="V73" s="109"/>
      <c r="Y73" s="105"/>
      <c r="Z73" s="109"/>
      <c r="AA73" s="119">
        <f>IF($N$72=1,AA72*$Q$72,0)</f>
        <v>0</v>
      </c>
      <c r="AB73" s="119">
        <f>IF($O$72=2,AB72*$Q$72,0)</f>
        <v>0</v>
      </c>
      <c r="AC73" s="119">
        <f>IF($O$72=3,AC72*$Q$72,0)</f>
        <v>0</v>
      </c>
      <c r="AD73" s="109"/>
      <c r="AE73" s="109"/>
      <c r="AF73" s="109"/>
      <c r="AG73" s="109"/>
      <c r="AH73" s="109"/>
      <c r="AI73" s="109"/>
      <c r="AJ73" s="109"/>
      <c r="AK73" s="109"/>
      <c r="AL73" s="143">
        <f>SUM(AA73:AC73)</f>
        <v>0</v>
      </c>
    </row>
    <row r="74" spans="2:49" s="104" customFormat="1" x14ac:dyDescent="0.2">
      <c r="B74" s="105"/>
      <c r="E74" s="106"/>
      <c r="F74" s="106"/>
      <c r="G74" s="106"/>
      <c r="H74" s="106"/>
      <c r="I74" s="107"/>
      <c r="J74" s="109"/>
      <c r="K74" s="109"/>
      <c r="L74" s="116"/>
      <c r="M74" s="111"/>
      <c r="N74" s="109"/>
      <c r="O74" s="109"/>
      <c r="P74" s="109"/>
      <c r="Q74" s="118"/>
      <c r="R74" s="113"/>
      <c r="S74" s="108"/>
      <c r="T74" s="107"/>
      <c r="U74" s="109"/>
      <c r="V74" s="109"/>
      <c r="Y74" s="105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43"/>
    </row>
    <row r="75" spans="2:49" s="104" customFormat="1" x14ac:dyDescent="0.2">
      <c r="B75" s="105"/>
      <c r="E75" s="106"/>
      <c r="F75" s="106"/>
      <c r="G75" s="106"/>
      <c r="H75" s="106"/>
      <c r="I75" s="107"/>
      <c r="J75" s="109"/>
      <c r="K75" s="109"/>
      <c r="L75" s="116"/>
      <c r="M75" s="111"/>
      <c r="N75" s="109"/>
      <c r="O75" s="109"/>
      <c r="P75" s="109"/>
      <c r="Q75" s="118"/>
      <c r="R75" s="113"/>
      <c r="S75" s="108"/>
      <c r="T75" s="107"/>
      <c r="U75" s="109"/>
      <c r="V75" s="109"/>
      <c r="Y75" s="105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43"/>
    </row>
    <row r="76" spans="2:49" s="104" customFormat="1" x14ac:dyDescent="0.2">
      <c r="B76" s="105"/>
      <c r="E76" s="106"/>
      <c r="F76" s="106"/>
      <c r="G76" s="106"/>
      <c r="H76" s="106"/>
      <c r="I76" s="107"/>
      <c r="J76" s="109"/>
      <c r="K76" s="109"/>
      <c r="L76" s="116"/>
      <c r="M76" s="111"/>
      <c r="N76" s="109"/>
      <c r="O76" s="109"/>
      <c r="P76" s="109"/>
      <c r="Q76" s="120"/>
      <c r="R76" s="113"/>
      <c r="S76" s="108"/>
      <c r="T76" s="107"/>
      <c r="U76" s="109"/>
      <c r="V76" s="109"/>
      <c r="Y76" s="105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</row>
    <row r="77" spans="2:49" s="104" customFormat="1" x14ac:dyDescent="0.2">
      <c r="B77" s="105"/>
      <c r="E77" s="106"/>
      <c r="F77" s="106"/>
      <c r="G77" s="106"/>
      <c r="H77" s="106"/>
      <c r="I77" s="107"/>
      <c r="J77" s="109"/>
      <c r="K77" s="109"/>
      <c r="L77" s="116"/>
      <c r="M77" s="111"/>
      <c r="N77" s="109"/>
      <c r="O77" s="109"/>
      <c r="P77" s="109"/>
      <c r="Q77" s="120"/>
      <c r="R77" s="113"/>
      <c r="S77" s="108"/>
      <c r="T77" s="107"/>
      <c r="U77" s="109"/>
      <c r="V77" s="109"/>
      <c r="Y77" s="105"/>
      <c r="Z77" s="109"/>
      <c r="AA77" s="121">
        <v>0</v>
      </c>
      <c r="AB77" s="121">
        <v>0.05</v>
      </c>
      <c r="AC77" s="121">
        <v>0.1</v>
      </c>
      <c r="AD77" s="121">
        <v>0.15</v>
      </c>
      <c r="AE77" s="121">
        <v>0.2</v>
      </c>
      <c r="AF77" s="121">
        <v>0.25</v>
      </c>
      <c r="AG77" s="121">
        <v>0.3</v>
      </c>
      <c r="AH77" s="121">
        <v>0.35</v>
      </c>
      <c r="AI77" s="121">
        <v>0.4</v>
      </c>
      <c r="AJ77" s="121">
        <v>0.45</v>
      </c>
      <c r="AK77" s="121">
        <v>0.5</v>
      </c>
      <c r="AL77" s="104" t="s">
        <v>144</v>
      </c>
    </row>
    <row r="78" spans="2:49" s="104" customFormat="1" x14ac:dyDescent="0.2">
      <c r="B78" s="105" t="s">
        <v>121</v>
      </c>
      <c r="C78" s="104" t="s">
        <v>122</v>
      </c>
      <c r="E78" s="106"/>
      <c r="F78" s="106"/>
      <c r="G78" s="106"/>
      <c r="H78" s="106"/>
      <c r="I78" s="8" t="s">
        <v>21</v>
      </c>
      <c r="J78" s="9">
        <v>0</v>
      </c>
      <c r="K78" s="3" t="s">
        <v>8</v>
      </c>
      <c r="L78" s="122">
        <v>50</v>
      </c>
      <c r="M78" s="111"/>
      <c r="N78" s="128"/>
      <c r="O78" s="121" t="str">
        <f>IF(+N78="","",N78)</f>
        <v/>
      </c>
      <c r="P78" s="108">
        <v>0</v>
      </c>
      <c r="Q78" s="123">
        <v>50</v>
      </c>
      <c r="R78" s="113">
        <f>+AL79</f>
        <v>0</v>
      </c>
      <c r="S78" s="147">
        <v>1000</v>
      </c>
      <c r="T78" s="146">
        <v>1</v>
      </c>
      <c r="U78" s="109">
        <f>+T78</f>
        <v>1</v>
      </c>
      <c r="V78" s="18">
        <f t="shared" ref="V78" si="70">+U78*R78-R78</f>
        <v>0</v>
      </c>
      <c r="W78" s="100">
        <f>U78*R78*$Q$119/3000</f>
        <v>0</v>
      </c>
      <c r="X78" s="12">
        <f t="shared" ref="X78" si="71">IF(N78="",0,IF(O78="ja",+U78*S78,0))</f>
        <v>0</v>
      </c>
      <c r="Y78" s="105"/>
      <c r="Z78" s="109"/>
      <c r="AA78" s="121">
        <v>1</v>
      </c>
      <c r="AB78" s="121">
        <v>0.95</v>
      </c>
      <c r="AC78" s="121">
        <v>0.9</v>
      </c>
      <c r="AD78" s="121">
        <v>0.75</v>
      </c>
      <c r="AE78" s="121">
        <v>0.6</v>
      </c>
      <c r="AF78" s="121">
        <v>0.5</v>
      </c>
      <c r="AG78" s="121">
        <v>0.3</v>
      </c>
      <c r="AH78" s="121">
        <v>0.2</v>
      </c>
      <c r="AI78" s="121">
        <v>0.1</v>
      </c>
      <c r="AJ78" s="121">
        <v>0.05</v>
      </c>
      <c r="AK78" s="124">
        <v>0</v>
      </c>
      <c r="AM78" s="104" t="s">
        <v>145</v>
      </c>
    </row>
    <row r="79" spans="2:49" s="104" customFormat="1" x14ac:dyDescent="0.2">
      <c r="B79" s="105"/>
      <c r="E79" s="106"/>
      <c r="F79" s="106"/>
      <c r="G79" s="106"/>
      <c r="H79" s="106"/>
      <c r="I79" s="8" t="s">
        <v>22</v>
      </c>
      <c r="J79" s="9">
        <v>5</v>
      </c>
      <c r="K79" s="3"/>
      <c r="L79" s="122"/>
      <c r="M79" s="111"/>
      <c r="N79" s="109"/>
      <c r="O79" s="109"/>
      <c r="P79" s="109"/>
      <c r="Q79" s="120"/>
      <c r="R79" s="113"/>
      <c r="S79" s="108"/>
      <c r="T79" s="107"/>
      <c r="U79" s="109"/>
      <c r="V79" s="109"/>
      <c r="Y79" s="105"/>
      <c r="Z79" s="109"/>
      <c r="AA79" s="119">
        <f>IF($O$78=+AA77,AA78*$Q$78,0)</f>
        <v>0</v>
      </c>
      <c r="AB79" s="119">
        <f t="shared" ref="AB79:AK79" si="72">IF($O$78=+AB77,AB78*$Q$78,0)</f>
        <v>0</v>
      </c>
      <c r="AC79" s="119">
        <f t="shared" si="72"/>
        <v>0</v>
      </c>
      <c r="AD79" s="119">
        <f t="shared" si="72"/>
        <v>0</v>
      </c>
      <c r="AE79" s="119">
        <f t="shared" si="72"/>
        <v>0</v>
      </c>
      <c r="AF79" s="119">
        <f t="shared" si="72"/>
        <v>0</v>
      </c>
      <c r="AG79" s="119">
        <f t="shared" si="72"/>
        <v>0</v>
      </c>
      <c r="AH79" s="119">
        <f t="shared" si="72"/>
        <v>0</v>
      </c>
      <c r="AI79" s="119">
        <f t="shared" si="72"/>
        <v>0</v>
      </c>
      <c r="AJ79" s="119">
        <f t="shared" si="72"/>
        <v>0</v>
      </c>
      <c r="AK79" s="119">
        <f t="shared" si="72"/>
        <v>0</v>
      </c>
      <c r="AL79" s="143">
        <f>SUM(AA79:AK79)</f>
        <v>0</v>
      </c>
      <c r="AM79" s="104" t="s">
        <v>146</v>
      </c>
    </row>
    <row r="80" spans="2:49" s="104" customFormat="1" x14ac:dyDescent="0.2">
      <c r="B80" s="105"/>
      <c r="E80" s="106"/>
      <c r="F80" s="106"/>
      <c r="G80" s="106"/>
      <c r="H80" s="106"/>
      <c r="I80" s="8"/>
      <c r="J80" s="9"/>
      <c r="K80" s="3"/>
      <c r="L80" s="122"/>
      <c r="M80" s="111"/>
      <c r="N80" s="109"/>
      <c r="O80" s="109"/>
      <c r="P80" s="109"/>
      <c r="Q80" s="120"/>
      <c r="R80" s="113"/>
      <c r="S80" s="108"/>
      <c r="T80" s="107"/>
      <c r="U80" s="109"/>
      <c r="V80" s="109"/>
      <c r="Y80" s="105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</row>
    <row r="81" spans="2:39" s="104" customFormat="1" x14ac:dyDescent="0.2">
      <c r="B81" s="105"/>
      <c r="C81" s="104" t="s">
        <v>123</v>
      </c>
      <c r="E81" s="106"/>
      <c r="F81" s="106"/>
      <c r="G81" s="106"/>
      <c r="H81" s="106"/>
      <c r="I81" s="8" t="s">
        <v>21</v>
      </c>
      <c r="J81" s="9">
        <v>0</v>
      </c>
      <c r="K81" s="3" t="s">
        <v>8</v>
      </c>
      <c r="L81" s="122">
        <v>50</v>
      </c>
      <c r="M81" s="111"/>
      <c r="N81" s="129"/>
      <c r="O81" s="121" t="str">
        <f>IF(+N81="","",N81)</f>
        <v/>
      </c>
      <c r="P81" s="108">
        <v>0</v>
      </c>
      <c r="Q81" s="123">
        <v>50</v>
      </c>
      <c r="R81" s="113">
        <f>+AL82</f>
        <v>0</v>
      </c>
      <c r="S81" s="147">
        <v>1000</v>
      </c>
      <c r="T81" s="146">
        <v>1</v>
      </c>
      <c r="U81" s="109">
        <f>+T81</f>
        <v>1</v>
      </c>
      <c r="V81" s="18">
        <f t="shared" ref="V81" si="73">+U81*R81-R81</f>
        <v>0</v>
      </c>
      <c r="W81" s="100">
        <f>U81*R81*$Q$119/3000</f>
        <v>0</v>
      </c>
      <c r="X81" s="12">
        <f t="shared" ref="X81" si="74">IF(N81="",0,IF(O81="ja",+U81*S81,0))</f>
        <v>0</v>
      </c>
      <c r="Y81" s="105"/>
      <c r="Z81" s="109"/>
      <c r="AA81" s="121">
        <v>1</v>
      </c>
      <c r="AB81" s="121">
        <v>0.95</v>
      </c>
      <c r="AC81" s="121">
        <v>0.9</v>
      </c>
      <c r="AD81" s="121">
        <v>0.75</v>
      </c>
      <c r="AE81" s="121">
        <v>0.6</v>
      </c>
      <c r="AF81" s="121">
        <v>0.5</v>
      </c>
      <c r="AG81" s="121">
        <v>0.3</v>
      </c>
      <c r="AH81" s="121">
        <v>0.2</v>
      </c>
      <c r="AI81" s="121">
        <v>0.1</v>
      </c>
      <c r="AJ81" s="121">
        <v>0.05</v>
      </c>
      <c r="AK81" s="124">
        <v>0</v>
      </c>
      <c r="AM81" s="104" t="s">
        <v>145</v>
      </c>
    </row>
    <row r="82" spans="2:39" s="104" customFormat="1" x14ac:dyDescent="0.2">
      <c r="B82" s="105"/>
      <c r="E82" s="106"/>
      <c r="F82" s="106"/>
      <c r="G82" s="106"/>
      <c r="H82" s="106"/>
      <c r="I82" s="8" t="s">
        <v>22</v>
      </c>
      <c r="J82" s="9">
        <v>5</v>
      </c>
      <c r="K82" s="3"/>
      <c r="L82" s="122"/>
      <c r="M82" s="111"/>
      <c r="N82" s="109"/>
      <c r="O82" s="109"/>
      <c r="P82" s="109"/>
      <c r="Q82" s="120"/>
      <c r="R82" s="113"/>
      <c r="S82" s="108"/>
      <c r="T82" s="107"/>
      <c r="U82" s="109"/>
      <c r="V82" s="109"/>
      <c r="Y82" s="105"/>
      <c r="Z82" s="109"/>
      <c r="AA82" s="119">
        <f>IF($O$81=+AA77,AA81*$Q$81,0)</f>
        <v>0</v>
      </c>
      <c r="AB82" s="119">
        <f t="shared" ref="AB82:AK82" si="75">IF($O$81=+AB77,AB81*$Q$81,0)</f>
        <v>0</v>
      </c>
      <c r="AC82" s="119">
        <f t="shared" si="75"/>
        <v>0</v>
      </c>
      <c r="AD82" s="119">
        <f t="shared" si="75"/>
        <v>0</v>
      </c>
      <c r="AE82" s="119">
        <f t="shared" si="75"/>
        <v>0</v>
      </c>
      <c r="AF82" s="119">
        <f t="shared" si="75"/>
        <v>0</v>
      </c>
      <c r="AG82" s="119">
        <f t="shared" si="75"/>
        <v>0</v>
      </c>
      <c r="AH82" s="119">
        <f t="shared" si="75"/>
        <v>0</v>
      </c>
      <c r="AI82" s="119">
        <f t="shared" si="75"/>
        <v>0</v>
      </c>
      <c r="AJ82" s="119">
        <f t="shared" si="75"/>
        <v>0</v>
      </c>
      <c r="AK82" s="119">
        <f t="shared" si="75"/>
        <v>0</v>
      </c>
      <c r="AL82" s="143">
        <f>SUM(AA82:AK82)</f>
        <v>0</v>
      </c>
      <c r="AM82" s="104" t="s">
        <v>146</v>
      </c>
    </row>
    <row r="83" spans="2:39" s="104" customFormat="1" x14ac:dyDescent="0.2">
      <c r="B83" s="105"/>
      <c r="E83" s="106"/>
      <c r="F83" s="106"/>
      <c r="G83" s="106"/>
      <c r="H83" s="106"/>
      <c r="I83" s="8"/>
      <c r="J83" s="9"/>
      <c r="K83" s="3"/>
      <c r="L83" s="122"/>
      <c r="M83" s="111"/>
      <c r="N83" s="109"/>
      <c r="O83" s="109"/>
      <c r="P83" s="109"/>
      <c r="Q83" s="120"/>
      <c r="R83" s="113"/>
      <c r="S83" s="108"/>
      <c r="T83" s="107"/>
      <c r="U83" s="109"/>
      <c r="V83" s="109"/>
      <c r="Y83" s="105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</row>
    <row r="84" spans="2:39" s="104" customFormat="1" x14ac:dyDescent="0.2">
      <c r="B84" s="105"/>
      <c r="C84" s="104" t="s">
        <v>124</v>
      </c>
      <c r="E84" s="106"/>
      <c r="F84" s="106"/>
      <c r="G84" s="106"/>
      <c r="H84" s="106"/>
      <c r="I84" s="8" t="s">
        <v>21</v>
      </c>
      <c r="J84" s="9">
        <v>0</v>
      </c>
      <c r="K84" s="3" t="s">
        <v>8</v>
      </c>
      <c r="L84" s="122">
        <v>50</v>
      </c>
      <c r="M84" s="111"/>
      <c r="N84" s="130"/>
      <c r="O84" s="121" t="str">
        <f>IF(+N84="","",N84)</f>
        <v/>
      </c>
      <c r="P84" s="108">
        <v>0</v>
      </c>
      <c r="Q84" s="123">
        <v>50</v>
      </c>
      <c r="R84" s="113">
        <f>+AL85</f>
        <v>0</v>
      </c>
      <c r="S84" s="147">
        <v>1000</v>
      </c>
      <c r="T84" s="146">
        <v>1</v>
      </c>
      <c r="U84" s="109">
        <f>+T84</f>
        <v>1</v>
      </c>
      <c r="V84" s="18">
        <f t="shared" ref="V84" si="76">+U84*R84-R84</f>
        <v>0</v>
      </c>
      <c r="W84" s="100">
        <f>U84*R84*$Q$119/3000</f>
        <v>0</v>
      </c>
      <c r="X84" s="12">
        <f t="shared" ref="X84" si="77">IF(N84="",0,IF(O84="ja",+U84*S84,0))</f>
        <v>0</v>
      </c>
      <c r="Y84" s="105"/>
      <c r="Z84" s="109"/>
      <c r="AA84" s="121">
        <v>1</v>
      </c>
      <c r="AB84" s="121">
        <v>0.95</v>
      </c>
      <c r="AC84" s="121">
        <v>0.9</v>
      </c>
      <c r="AD84" s="121">
        <v>0.75</v>
      </c>
      <c r="AE84" s="121">
        <v>0.6</v>
      </c>
      <c r="AF84" s="121">
        <v>0.5</v>
      </c>
      <c r="AG84" s="121">
        <v>0.3</v>
      </c>
      <c r="AH84" s="121">
        <v>0.2</v>
      </c>
      <c r="AI84" s="121">
        <v>0.1</v>
      </c>
      <c r="AJ84" s="121">
        <v>0.05</v>
      </c>
      <c r="AK84" s="124">
        <v>0</v>
      </c>
      <c r="AM84" s="104" t="s">
        <v>145</v>
      </c>
    </row>
    <row r="85" spans="2:39" s="104" customFormat="1" x14ac:dyDescent="0.2">
      <c r="B85" s="105"/>
      <c r="E85" s="106"/>
      <c r="F85" s="106"/>
      <c r="G85" s="106"/>
      <c r="H85" s="106"/>
      <c r="I85" s="8" t="s">
        <v>22</v>
      </c>
      <c r="J85" s="9">
        <v>5</v>
      </c>
      <c r="K85" s="3"/>
      <c r="L85" s="122"/>
      <c r="M85" s="111"/>
      <c r="N85" s="109"/>
      <c r="O85" s="109"/>
      <c r="P85" s="109"/>
      <c r="Q85" s="120"/>
      <c r="R85" s="113"/>
      <c r="S85" s="108"/>
      <c r="T85" s="107"/>
      <c r="U85" s="109"/>
      <c r="V85" s="109"/>
      <c r="Y85" s="105"/>
      <c r="Z85" s="109"/>
      <c r="AA85" s="119">
        <f>IF($O$84=+AA77,AA84*$Q$84,0)</f>
        <v>0</v>
      </c>
      <c r="AB85" s="119">
        <f t="shared" ref="AB85:AK85" si="78">IF($O$84=+AB77,AB84*$Q$84,0)</f>
        <v>0</v>
      </c>
      <c r="AC85" s="119">
        <f t="shared" si="78"/>
        <v>0</v>
      </c>
      <c r="AD85" s="119">
        <f t="shared" si="78"/>
        <v>0</v>
      </c>
      <c r="AE85" s="119">
        <f t="shared" si="78"/>
        <v>0</v>
      </c>
      <c r="AF85" s="119">
        <f t="shared" si="78"/>
        <v>0</v>
      </c>
      <c r="AG85" s="119">
        <f t="shared" si="78"/>
        <v>0</v>
      </c>
      <c r="AH85" s="119">
        <f t="shared" si="78"/>
        <v>0</v>
      </c>
      <c r="AI85" s="119">
        <f t="shared" si="78"/>
        <v>0</v>
      </c>
      <c r="AJ85" s="119">
        <f t="shared" si="78"/>
        <v>0</v>
      </c>
      <c r="AK85" s="119">
        <f t="shared" si="78"/>
        <v>0</v>
      </c>
      <c r="AL85" s="143">
        <f>SUM(AA85:AK85)</f>
        <v>0</v>
      </c>
      <c r="AM85" s="104" t="s">
        <v>146</v>
      </c>
    </row>
    <row r="86" spans="2:39" s="104" customFormat="1" x14ac:dyDescent="0.2">
      <c r="B86" s="105"/>
      <c r="D86" s="155" t="s">
        <v>125</v>
      </c>
      <c r="E86" s="155"/>
      <c r="F86" s="155"/>
      <c r="G86" s="155"/>
      <c r="H86" s="106"/>
      <c r="I86" s="107"/>
      <c r="J86" s="109"/>
      <c r="K86" s="109"/>
      <c r="L86" s="116"/>
      <c r="M86" s="111"/>
      <c r="N86" s="109"/>
      <c r="O86" s="109"/>
      <c r="P86" s="109"/>
      <c r="Q86" s="120"/>
      <c r="R86" s="113"/>
      <c r="S86" s="108"/>
      <c r="T86" s="107"/>
      <c r="U86" s="109"/>
      <c r="V86" s="109"/>
      <c r="Y86" s="105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</row>
    <row r="87" spans="2:39" s="104" customFormat="1" x14ac:dyDescent="0.2">
      <c r="B87" s="105"/>
      <c r="D87" s="155"/>
      <c r="E87" s="155"/>
      <c r="F87" s="155"/>
      <c r="G87" s="155"/>
      <c r="H87" s="106"/>
      <c r="I87" s="107"/>
      <c r="J87" s="109"/>
      <c r="K87" s="109"/>
      <c r="L87" s="116"/>
      <c r="M87" s="111"/>
      <c r="N87" s="109"/>
      <c r="O87" s="109"/>
      <c r="P87" s="109"/>
      <c r="Q87" s="120"/>
      <c r="R87" s="113"/>
      <c r="S87" s="108"/>
      <c r="T87" s="107"/>
      <c r="U87" s="109"/>
      <c r="V87" s="109"/>
      <c r="Y87" s="105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</row>
    <row r="88" spans="2:39" s="104" customFormat="1" x14ac:dyDescent="0.2">
      <c r="B88" s="105"/>
      <c r="D88" s="125"/>
      <c r="E88" s="125"/>
      <c r="F88" s="125"/>
      <c r="G88" s="125"/>
      <c r="H88" s="106"/>
      <c r="I88" s="107"/>
      <c r="J88" s="109"/>
      <c r="K88" s="109"/>
      <c r="L88" s="116"/>
      <c r="M88" s="111"/>
      <c r="N88" s="109"/>
      <c r="O88" s="109"/>
      <c r="P88" s="109"/>
      <c r="Q88" s="120"/>
      <c r="R88" s="113"/>
      <c r="S88" s="108"/>
      <c r="T88" s="107"/>
      <c r="U88" s="109"/>
      <c r="V88" s="109"/>
      <c r="Y88" s="105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</row>
    <row r="89" spans="2:39" s="104" customFormat="1" x14ac:dyDescent="0.2">
      <c r="B89" s="105"/>
      <c r="E89" s="106"/>
      <c r="F89" s="106"/>
      <c r="G89" s="106"/>
      <c r="H89" s="106"/>
      <c r="I89" s="107"/>
      <c r="J89" s="109"/>
      <c r="K89" s="109"/>
      <c r="L89" s="116"/>
      <c r="M89" s="111"/>
      <c r="N89" s="109"/>
      <c r="O89" s="109"/>
      <c r="P89" s="109"/>
      <c r="Q89" s="120"/>
      <c r="R89" s="113"/>
      <c r="S89" s="108"/>
      <c r="T89" s="107"/>
      <c r="U89" s="109"/>
      <c r="V89" s="109"/>
      <c r="Y89" s="105"/>
      <c r="Z89" s="109"/>
      <c r="AA89" s="109">
        <v>0</v>
      </c>
      <c r="AB89" s="109">
        <v>1</v>
      </c>
      <c r="AC89" s="109">
        <v>2</v>
      </c>
      <c r="AD89" s="109">
        <v>3</v>
      </c>
      <c r="AE89" s="109">
        <v>4</v>
      </c>
      <c r="AF89" s="109"/>
      <c r="AG89" s="109"/>
      <c r="AH89" s="109"/>
      <c r="AI89" s="109"/>
      <c r="AJ89" s="109"/>
      <c r="AK89" s="109"/>
    </row>
    <row r="90" spans="2:39" s="104" customFormat="1" x14ac:dyDescent="0.2">
      <c r="B90" s="105"/>
      <c r="D90" s="106"/>
      <c r="E90" s="106"/>
      <c r="F90" s="106"/>
      <c r="G90" s="106"/>
      <c r="H90" s="106"/>
      <c r="I90" s="107"/>
      <c r="J90" s="108"/>
      <c r="K90" s="109"/>
      <c r="L90" s="110"/>
      <c r="M90" s="111"/>
      <c r="N90" s="109"/>
      <c r="O90" s="109"/>
      <c r="P90" s="109"/>
      <c r="Q90" s="118"/>
      <c r="R90" s="113"/>
      <c r="S90" s="114"/>
      <c r="T90" s="107"/>
      <c r="U90" s="109"/>
      <c r="V90" s="109"/>
      <c r="Y90" s="105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</row>
    <row r="91" spans="2:39" s="104" customFormat="1" x14ac:dyDescent="0.2">
      <c r="B91" s="105" t="s">
        <v>126</v>
      </c>
      <c r="C91" s="152" t="s">
        <v>127</v>
      </c>
      <c r="D91" s="152"/>
      <c r="E91" s="152"/>
      <c r="F91" s="152"/>
      <c r="G91" s="152"/>
      <c r="H91" s="106"/>
      <c r="I91" s="107"/>
      <c r="J91" s="108"/>
      <c r="K91" s="109"/>
      <c r="L91" s="110"/>
      <c r="M91" s="111"/>
      <c r="N91" s="109"/>
      <c r="O91" s="109"/>
      <c r="P91" s="109"/>
      <c r="Q91" s="118"/>
      <c r="R91" s="113"/>
      <c r="S91" s="114"/>
      <c r="T91" s="107"/>
      <c r="U91" s="109"/>
      <c r="V91" s="109"/>
      <c r="Y91" s="105"/>
      <c r="Z91" s="109"/>
      <c r="AA91" s="115">
        <v>0</v>
      </c>
      <c r="AB91" s="115">
        <v>0.1</v>
      </c>
      <c r="AC91" s="115">
        <v>0.2</v>
      </c>
      <c r="AD91" s="115">
        <v>0.3</v>
      </c>
      <c r="AE91" s="115">
        <v>0.4</v>
      </c>
      <c r="AF91" s="115">
        <v>0.5</v>
      </c>
      <c r="AG91" s="115">
        <v>0.6</v>
      </c>
      <c r="AH91" s="115">
        <v>0.7</v>
      </c>
      <c r="AI91" s="115">
        <v>0.8</v>
      </c>
      <c r="AJ91" s="115">
        <v>0.9</v>
      </c>
      <c r="AK91" s="115">
        <v>1</v>
      </c>
      <c r="AL91" s="104" t="s">
        <v>143</v>
      </c>
    </row>
    <row r="92" spans="2:39" s="104" customFormat="1" ht="44.25" customHeight="1" x14ac:dyDescent="0.2">
      <c r="B92" s="105"/>
      <c r="C92" s="152"/>
      <c r="D92" s="152"/>
      <c r="E92" s="152"/>
      <c r="F92" s="152"/>
      <c r="G92" s="152"/>
      <c r="H92" s="106"/>
      <c r="I92" s="107" t="s">
        <v>21</v>
      </c>
      <c r="J92" s="9">
        <v>0</v>
      </c>
      <c r="K92" s="3" t="s">
        <v>8</v>
      </c>
      <c r="L92" s="122">
        <v>100</v>
      </c>
      <c r="M92" s="111"/>
      <c r="N92" s="129"/>
      <c r="O92" s="121" t="str">
        <f>IF(+N92="","",N92)</f>
        <v/>
      </c>
      <c r="P92" s="108">
        <v>0</v>
      </c>
      <c r="Q92" s="112">
        <v>50</v>
      </c>
      <c r="R92" s="113">
        <f>+AL93</f>
        <v>0</v>
      </c>
      <c r="S92" s="114">
        <v>1000</v>
      </c>
      <c r="T92" s="146">
        <v>1</v>
      </c>
      <c r="U92" s="109">
        <f>+T92</f>
        <v>1</v>
      </c>
      <c r="V92" s="18">
        <f t="shared" ref="V92" si="79">+U92*R92-R92</f>
        <v>0</v>
      </c>
      <c r="W92" s="100">
        <f>U92*R92*$Q$119/3000</f>
        <v>0</v>
      </c>
      <c r="X92" s="12">
        <f t="shared" ref="X92" si="80">IF(N92="",0,IF(O92="ja",+U92*S92,0))</f>
        <v>0</v>
      </c>
      <c r="Y92" s="105"/>
      <c r="Z92" s="109"/>
      <c r="AA92" s="115">
        <v>1</v>
      </c>
      <c r="AB92" s="115">
        <v>0.95</v>
      </c>
      <c r="AC92" s="115">
        <v>0.9</v>
      </c>
      <c r="AD92" s="115">
        <v>0.75</v>
      </c>
      <c r="AE92" s="115">
        <v>0.6</v>
      </c>
      <c r="AF92" s="115">
        <v>0.4</v>
      </c>
      <c r="AG92" s="115">
        <v>0.3</v>
      </c>
      <c r="AH92" s="115">
        <v>0.2</v>
      </c>
      <c r="AI92" s="115">
        <v>0.1</v>
      </c>
      <c r="AJ92" s="115">
        <v>0.05</v>
      </c>
      <c r="AK92" s="144">
        <v>0</v>
      </c>
      <c r="AM92" s="104" t="s">
        <v>145</v>
      </c>
    </row>
    <row r="93" spans="2:39" s="104" customFormat="1" x14ac:dyDescent="0.2">
      <c r="B93" s="105"/>
      <c r="D93" s="106"/>
      <c r="E93" s="106"/>
      <c r="F93" s="106"/>
      <c r="G93" s="106"/>
      <c r="H93" s="106"/>
      <c r="I93" s="107" t="s">
        <v>22</v>
      </c>
      <c r="J93" s="9">
        <v>10</v>
      </c>
      <c r="K93" s="3"/>
      <c r="L93" s="122"/>
      <c r="M93" s="111"/>
      <c r="N93" s="109"/>
      <c r="O93" s="109"/>
      <c r="P93" s="108"/>
      <c r="Q93" s="118"/>
      <c r="R93" s="113"/>
      <c r="S93" s="114"/>
      <c r="T93" s="107"/>
      <c r="U93" s="109"/>
      <c r="V93" s="109"/>
      <c r="Y93" s="105"/>
      <c r="Z93" s="109"/>
      <c r="AA93" s="119">
        <f t="shared" ref="AA93:AE93" si="81">IF($O$92=+AA$91,AA92*$Q92,0)</f>
        <v>0</v>
      </c>
      <c r="AB93" s="119">
        <f t="shared" si="81"/>
        <v>0</v>
      </c>
      <c r="AC93" s="119">
        <f t="shared" si="81"/>
        <v>0</v>
      </c>
      <c r="AD93" s="119">
        <f t="shared" si="81"/>
        <v>0</v>
      </c>
      <c r="AE93" s="119">
        <f t="shared" si="81"/>
        <v>0</v>
      </c>
      <c r="AF93" s="119">
        <f>IF($O$92=+AF$91,AF92*$Q92,0)</f>
        <v>0</v>
      </c>
      <c r="AG93" s="119">
        <f t="shared" ref="AG93" si="82">IF($O$92=+AG$91,AG92*$Q92,0)</f>
        <v>0</v>
      </c>
      <c r="AH93" s="119">
        <f t="shared" ref="AH93" si="83">IF($O$92=+AH$91,AH92*$Q92,0)</f>
        <v>0</v>
      </c>
      <c r="AI93" s="119">
        <f t="shared" ref="AI93" si="84">IF($O$92=+AI$91,AI92*$Q92,0)</f>
        <v>0</v>
      </c>
      <c r="AJ93" s="119">
        <f t="shared" ref="AJ93" si="85">IF($O$92=+AJ$91,AJ92*$Q92,0)</f>
        <v>0</v>
      </c>
      <c r="AK93" s="119">
        <f t="shared" ref="AK93" si="86">IF($O$92=+AK$91,AK92*$Q92,0)</f>
        <v>0</v>
      </c>
      <c r="AL93" s="143">
        <f>SUM(AA93:AK93)</f>
        <v>0</v>
      </c>
      <c r="AM93" s="104" t="s">
        <v>146</v>
      </c>
    </row>
    <row r="94" spans="2:39" s="104" customFormat="1" x14ac:dyDescent="0.2">
      <c r="B94" s="105"/>
      <c r="D94" s="106"/>
      <c r="E94" s="106"/>
      <c r="F94" s="106"/>
      <c r="G94" s="106"/>
      <c r="H94" s="106"/>
      <c r="I94" s="107"/>
      <c r="J94" s="108"/>
      <c r="K94" s="109"/>
      <c r="L94" s="110"/>
      <c r="M94" s="111"/>
      <c r="N94" s="109"/>
      <c r="O94" s="109"/>
      <c r="P94" s="108"/>
      <c r="Q94" s="112"/>
      <c r="R94" s="113"/>
      <c r="S94" s="114"/>
      <c r="T94" s="107"/>
      <c r="U94" s="109"/>
      <c r="V94" s="109"/>
      <c r="Y94" s="105"/>
      <c r="Z94" s="109"/>
      <c r="AA94" s="121"/>
      <c r="AB94" s="121"/>
      <c r="AC94" s="121"/>
      <c r="AD94" s="121"/>
      <c r="AE94" s="121"/>
      <c r="AF94" s="109"/>
      <c r="AG94" s="109"/>
      <c r="AH94" s="109"/>
      <c r="AI94" s="109"/>
      <c r="AJ94" s="109"/>
      <c r="AK94" s="109"/>
    </row>
    <row r="95" spans="2:39" s="104" customFormat="1" x14ac:dyDescent="0.2">
      <c r="B95" s="105"/>
      <c r="C95" s="103" t="s">
        <v>140</v>
      </c>
      <c r="E95" s="106"/>
      <c r="F95" s="106"/>
      <c r="G95" s="106"/>
      <c r="H95" s="106"/>
      <c r="I95" s="107"/>
      <c r="J95" s="108"/>
      <c r="K95" s="109"/>
      <c r="L95" s="110"/>
      <c r="M95" s="111"/>
      <c r="N95" s="109"/>
      <c r="O95" s="109"/>
      <c r="P95" s="108"/>
      <c r="Q95" s="112"/>
      <c r="R95" s="113"/>
      <c r="S95" s="114"/>
      <c r="T95" s="107"/>
      <c r="U95" s="109"/>
      <c r="V95" s="109"/>
      <c r="Y95" s="105"/>
      <c r="Z95" s="109"/>
      <c r="AA95" s="121"/>
      <c r="AB95" s="121"/>
      <c r="AC95" s="121"/>
      <c r="AD95" s="121"/>
      <c r="AE95" s="121"/>
      <c r="AF95" s="109"/>
      <c r="AG95" s="109"/>
      <c r="AH95" s="109"/>
      <c r="AI95" s="109"/>
      <c r="AJ95" s="109"/>
      <c r="AK95" s="109"/>
    </row>
    <row r="96" spans="2:39" s="104" customFormat="1" x14ac:dyDescent="0.2">
      <c r="B96" s="105"/>
      <c r="D96" s="106" t="s">
        <v>128</v>
      </c>
      <c r="E96" s="106"/>
      <c r="F96" s="106"/>
      <c r="G96" s="106" t="s">
        <v>142</v>
      </c>
      <c r="H96" s="106"/>
      <c r="I96" s="107" t="s">
        <v>21</v>
      </c>
      <c r="J96" s="9">
        <v>0</v>
      </c>
      <c r="K96" s="3" t="s">
        <v>8</v>
      </c>
      <c r="L96" s="122">
        <v>100</v>
      </c>
      <c r="M96" s="111"/>
      <c r="N96" s="129"/>
      <c r="O96" s="121" t="str">
        <f>IF(+N96="","",N96)</f>
        <v/>
      </c>
      <c r="P96" s="108">
        <v>0</v>
      </c>
      <c r="Q96" s="112">
        <v>50</v>
      </c>
      <c r="R96" s="113">
        <f>+AL97</f>
        <v>0</v>
      </c>
      <c r="S96" s="114">
        <v>1000</v>
      </c>
      <c r="T96" s="146">
        <v>1</v>
      </c>
      <c r="U96" s="109">
        <f>+T96</f>
        <v>1</v>
      </c>
      <c r="V96" s="18">
        <f t="shared" ref="V96" si="87">+U96*R96-R96</f>
        <v>0</v>
      </c>
      <c r="W96" s="100">
        <f>U96*R96*$Q$119/3000</f>
        <v>0</v>
      </c>
      <c r="X96" s="12">
        <f t="shared" ref="X96" si="88">IF(N96="",0,IF(O96="ja",+U96*S96,0))</f>
        <v>0</v>
      </c>
      <c r="Y96" s="105"/>
      <c r="Z96" s="109"/>
      <c r="AA96" s="115">
        <v>1</v>
      </c>
      <c r="AB96" s="115">
        <v>0.95</v>
      </c>
      <c r="AC96" s="115">
        <v>0.9</v>
      </c>
      <c r="AD96" s="115">
        <v>0.75</v>
      </c>
      <c r="AE96" s="115">
        <v>0.6</v>
      </c>
      <c r="AF96" s="115">
        <v>0.4</v>
      </c>
      <c r="AG96" s="115">
        <v>0.3</v>
      </c>
      <c r="AH96" s="115">
        <v>0.2</v>
      </c>
      <c r="AI96" s="115">
        <v>0.1</v>
      </c>
      <c r="AJ96" s="115">
        <v>0.05</v>
      </c>
      <c r="AK96" s="144">
        <v>0</v>
      </c>
      <c r="AM96" s="104" t="s">
        <v>145</v>
      </c>
    </row>
    <row r="97" spans="2:54" s="104" customFormat="1" x14ac:dyDescent="0.2">
      <c r="B97" s="105"/>
      <c r="D97" s="106"/>
      <c r="E97" s="106"/>
      <c r="F97" s="106"/>
      <c r="G97" s="106"/>
      <c r="H97" s="106"/>
      <c r="I97" s="107" t="s">
        <v>22</v>
      </c>
      <c r="J97" s="9">
        <v>10</v>
      </c>
      <c r="K97" s="3"/>
      <c r="L97" s="122"/>
      <c r="M97" s="111"/>
      <c r="N97" s="109"/>
      <c r="O97" s="109"/>
      <c r="P97" s="109"/>
      <c r="Q97" s="118"/>
      <c r="R97" s="113"/>
      <c r="S97" s="114"/>
      <c r="T97" s="107"/>
      <c r="U97" s="109"/>
      <c r="V97" s="109"/>
      <c r="Y97" s="105"/>
      <c r="Z97" s="109"/>
      <c r="AA97" s="119">
        <f t="shared" ref="AA97:AE97" si="89">IF($O$96=+AA$91,AA96*$Q$96,0)</f>
        <v>0</v>
      </c>
      <c r="AB97" s="119">
        <f t="shared" si="89"/>
        <v>0</v>
      </c>
      <c r="AC97" s="119">
        <f t="shared" si="89"/>
        <v>0</v>
      </c>
      <c r="AD97" s="119">
        <f t="shared" si="89"/>
        <v>0</v>
      </c>
      <c r="AE97" s="119">
        <f t="shared" si="89"/>
        <v>0</v>
      </c>
      <c r="AF97" s="119">
        <f>IF($O$96=+AF$91,AF96*$Q$96,0)</f>
        <v>0</v>
      </c>
      <c r="AG97" s="119">
        <f t="shared" ref="AG97" si="90">IF($O$96=+AG$91,AG96*$Q$96,0)</f>
        <v>0</v>
      </c>
      <c r="AH97" s="119">
        <f t="shared" ref="AH97" si="91">IF($O$96=+AH$91,AH96*$Q$96,0)</f>
        <v>0</v>
      </c>
      <c r="AI97" s="119">
        <f t="shared" ref="AI97" si="92">IF($O$96=+AI$91,AI96*$Q$96,0)</f>
        <v>0</v>
      </c>
      <c r="AJ97" s="119">
        <f t="shared" ref="AJ97" si="93">IF($O$96=+AJ$91,AJ96*$Q$96,0)</f>
        <v>0</v>
      </c>
      <c r="AK97" s="119">
        <f t="shared" ref="AK97" si="94">IF($O$96=+AK$91,AK96*$Q$96,0)</f>
        <v>0</v>
      </c>
      <c r="AL97" s="143">
        <f>SUM(AA97:AK97)</f>
        <v>0</v>
      </c>
      <c r="AM97" s="104" t="s">
        <v>146</v>
      </c>
    </row>
    <row r="98" spans="2:54" s="104" customFormat="1" x14ac:dyDescent="0.2">
      <c r="B98" s="105"/>
      <c r="D98" s="106"/>
      <c r="E98" s="106"/>
      <c r="F98" s="106"/>
      <c r="G98" s="106"/>
      <c r="H98" s="106"/>
      <c r="I98" s="107"/>
      <c r="J98" s="9"/>
      <c r="K98" s="3"/>
      <c r="L98" s="122"/>
      <c r="M98" s="111"/>
      <c r="N98" s="109"/>
      <c r="O98" s="109"/>
      <c r="P98" s="109"/>
      <c r="Q98" s="118"/>
      <c r="R98" s="113"/>
      <c r="S98" s="114"/>
      <c r="T98" s="107"/>
      <c r="U98" s="109"/>
      <c r="V98" s="109"/>
      <c r="Y98" s="105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</row>
    <row r="99" spans="2:54" s="104" customFormat="1" x14ac:dyDescent="0.2">
      <c r="B99" s="105"/>
      <c r="C99" s="106" t="s">
        <v>129</v>
      </c>
      <c r="E99" s="106"/>
      <c r="F99" s="106"/>
      <c r="G99" s="106"/>
      <c r="H99" s="106"/>
      <c r="I99" s="107"/>
      <c r="J99" s="108"/>
      <c r="K99" s="109"/>
      <c r="L99" s="110"/>
      <c r="M99" s="111"/>
      <c r="N99" s="109"/>
      <c r="O99" s="109"/>
      <c r="P99" s="109"/>
      <c r="Q99" s="118"/>
      <c r="R99" s="113"/>
      <c r="S99" s="114"/>
      <c r="T99" s="107"/>
      <c r="U99" s="109"/>
      <c r="V99" s="109"/>
      <c r="Y99" s="105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</row>
    <row r="100" spans="2:54" s="104" customFormat="1" x14ac:dyDescent="0.2">
      <c r="B100" s="105"/>
      <c r="D100" s="106" t="s">
        <v>128</v>
      </c>
      <c r="E100" s="106"/>
      <c r="F100" s="106"/>
      <c r="G100" s="106" t="s">
        <v>142</v>
      </c>
      <c r="H100" s="106"/>
      <c r="I100" s="107" t="s">
        <v>21</v>
      </c>
      <c r="J100" s="9">
        <v>0</v>
      </c>
      <c r="K100" s="3" t="s">
        <v>8</v>
      </c>
      <c r="L100" s="122">
        <v>100</v>
      </c>
      <c r="M100" s="111"/>
      <c r="N100" s="129"/>
      <c r="O100" s="121" t="str">
        <f>IF(+N100="","",N100)</f>
        <v/>
      </c>
      <c r="P100" s="108">
        <v>0</v>
      </c>
      <c r="Q100" s="112">
        <v>50</v>
      </c>
      <c r="R100" s="113">
        <f>+AL101</f>
        <v>0</v>
      </c>
      <c r="S100" s="114">
        <v>1000</v>
      </c>
      <c r="T100" s="146">
        <v>1</v>
      </c>
      <c r="U100" s="109">
        <f>+T100</f>
        <v>1</v>
      </c>
      <c r="V100" s="18">
        <f t="shared" ref="V100" si="95">+U100*R100-R100</f>
        <v>0</v>
      </c>
      <c r="W100" s="100">
        <f>U100*R100*$Q$119/3000</f>
        <v>0</v>
      </c>
      <c r="X100" s="12">
        <f t="shared" ref="X100" si="96">IF(N100="",0,IF(O100="ja",+U100*S100,0))</f>
        <v>0</v>
      </c>
      <c r="Y100" s="105"/>
      <c r="Z100" s="109"/>
      <c r="AA100" s="115">
        <v>1</v>
      </c>
      <c r="AB100" s="115">
        <v>0.95</v>
      </c>
      <c r="AC100" s="115">
        <v>0.9</v>
      </c>
      <c r="AD100" s="115">
        <v>0.75</v>
      </c>
      <c r="AE100" s="115">
        <v>0.6</v>
      </c>
      <c r="AF100" s="115">
        <v>0.4</v>
      </c>
      <c r="AG100" s="115">
        <v>0.3</v>
      </c>
      <c r="AH100" s="115">
        <v>0.2</v>
      </c>
      <c r="AI100" s="115">
        <v>0.1</v>
      </c>
      <c r="AJ100" s="115">
        <v>0.05</v>
      </c>
      <c r="AK100" s="144">
        <v>0</v>
      </c>
      <c r="AM100" s="104" t="s">
        <v>145</v>
      </c>
    </row>
    <row r="101" spans="2:54" s="104" customFormat="1" x14ac:dyDescent="0.2">
      <c r="B101" s="105"/>
      <c r="D101" s="106"/>
      <c r="E101" s="106"/>
      <c r="F101" s="106"/>
      <c r="G101" s="106"/>
      <c r="H101" s="106"/>
      <c r="I101" s="107" t="s">
        <v>22</v>
      </c>
      <c r="J101" s="9">
        <v>10</v>
      </c>
      <c r="K101" s="3"/>
      <c r="L101" s="122"/>
      <c r="M101" s="111"/>
      <c r="N101" s="109"/>
      <c r="O101" s="109"/>
      <c r="P101" s="109"/>
      <c r="Q101" s="118"/>
      <c r="R101" s="113"/>
      <c r="S101" s="114"/>
      <c r="T101" s="107"/>
      <c r="U101" s="109"/>
      <c r="V101" s="109"/>
      <c r="Y101" s="105"/>
      <c r="Z101" s="109"/>
      <c r="AA101" s="119">
        <f t="shared" ref="AA101:AE101" si="97">IF($O$100=+AA$91,AA100*$Q$100,0)</f>
        <v>0</v>
      </c>
      <c r="AB101" s="119">
        <f t="shared" si="97"/>
        <v>0</v>
      </c>
      <c r="AC101" s="119">
        <f t="shared" si="97"/>
        <v>0</v>
      </c>
      <c r="AD101" s="119">
        <f t="shared" si="97"/>
        <v>0</v>
      </c>
      <c r="AE101" s="119">
        <f t="shared" si="97"/>
        <v>0</v>
      </c>
      <c r="AF101" s="119">
        <f>IF($O$100=+AF$91,AF100*$Q$100,0)</f>
        <v>0</v>
      </c>
      <c r="AG101" s="119">
        <f t="shared" ref="AG101:AK101" si="98">IF($O$100=+AG$91,AG100*$Q$100,0)</f>
        <v>0</v>
      </c>
      <c r="AH101" s="119">
        <f t="shared" si="98"/>
        <v>0</v>
      </c>
      <c r="AI101" s="119">
        <f t="shared" si="98"/>
        <v>0</v>
      </c>
      <c r="AJ101" s="119">
        <f t="shared" si="98"/>
        <v>0</v>
      </c>
      <c r="AK101" s="119">
        <f t="shared" si="98"/>
        <v>0</v>
      </c>
      <c r="AL101" s="143">
        <f>SUM(AA101:AK101)</f>
        <v>0</v>
      </c>
      <c r="AM101" s="104" t="s">
        <v>146</v>
      </c>
    </row>
    <row r="102" spans="2:54" s="104" customFormat="1" x14ac:dyDescent="0.2">
      <c r="B102" s="105"/>
      <c r="D102" s="106"/>
      <c r="E102" s="106"/>
      <c r="F102" s="106"/>
      <c r="G102" s="106"/>
      <c r="H102" s="106"/>
      <c r="I102" s="107"/>
      <c r="J102" s="108"/>
      <c r="K102" s="109"/>
      <c r="L102" s="110"/>
      <c r="M102" s="111"/>
      <c r="N102" s="109"/>
      <c r="O102" s="109"/>
      <c r="P102" s="109"/>
      <c r="Q102" s="118"/>
      <c r="R102" s="113"/>
      <c r="S102" s="114"/>
      <c r="T102" s="107"/>
      <c r="U102" s="109"/>
      <c r="V102" s="109"/>
      <c r="Y102" s="105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</row>
    <row r="103" spans="2:54" s="104" customFormat="1" x14ac:dyDescent="0.2">
      <c r="B103" s="105"/>
      <c r="C103" s="106" t="s">
        <v>130</v>
      </c>
      <c r="E103" s="106"/>
      <c r="F103" s="106"/>
      <c r="G103" s="106"/>
      <c r="H103" s="106"/>
      <c r="I103" s="107"/>
      <c r="J103" s="108"/>
      <c r="K103" s="109"/>
      <c r="L103" s="110"/>
      <c r="M103" s="111"/>
      <c r="N103" s="129"/>
      <c r="O103" s="121" t="str">
        <f>IF(+N103="","",N103)</f>
        <v/>
      </c>
      <c r="P103" s="108">
        <v>0</v>
      </c>
      <c r="Q103" s="112">
        <v>50</v>
      </c>
      <c r="R103" s="113">
        <f>+AL104</f>
        <v>0</v>
      </c>
      <c r="S103" s="114">
        <v>1000</v>
      </c>
      <c r="T103" s="146">
        <v>1</v>
      </c>
      <c r="U103" s="109">
        <f>+T103</f>
        <v>1</v>
      </c>
      <c r="V103" s="18">
        <f t="shared" ref="V103" si="99">+U103*R103-R103</f>
        <v>0</v>
      </c>
      <c r="W103" s="100">
        <f>U103*R103*$Q$119/3000</f>
        <v>0</v>
      </c>
      <c r="X103" s="12">
        <f t="shared" ref="X103" si="100">IF(N103="",0,IF(O103="ja",+U103*S103,0))</f>
        <v>0</v>
      </c>
      <c r="Y103" s="105"/>
      <c r="Z103" s="109"/>
      <c r="AA103" s="115">
        <v>1</v>
      </c>
      <c r="AB103" s="115">
        <v>0.95</v>
      </c>
      <c r="AC103" s="115">
        <v>0.9</v>
      </c>
      <c r="AD103" s="115">
        <v>0.75</v>
      </c>
      <c r="AE103" s="115">
        <v>0.6</v>
      </c>
      <c r="AF103" s="115">
        <v>0.4</v>
      </c>
      <c r="AG103" s="115">
        <v>0.3</v>
      </c>
      <c r="AH103" s="115">
        <v>0.2</v>
      </c>
      <c r="AI103" s="115">
        <v>0.1</v>
      </c>
      <c r="AJ103" s="115">
        <v>0.05</v>
      </c>
      <c r="AK103" s="144">
        <v>0</v>
      </c>
      <c r="AM103" s="104" t="s">
        <v>145</v>
      </c>
    </row>
    <row r="104" spans="2:54" s="104" customFormat="1" x14ac:dyDescent="0.2">
      <c r="B104" s="105"/>
      <c r="D104" s="106" t="s">
        <v>128</v>
      </c>
      <c r="E104" s="106"/>
      <c r="F104" s="106"/>
      <c r="G104" s="106" t="s">
        <v>142</v>
      </c>
      <c r="H104" s="106"/>
      <c r="I104" s="107" t="s">
        <v>21</v>
      </c>
      <c r="J104" s="9">
        <v>0</v>
      </c>
      <c r="K104" s="3" t="s">
        <v>8</v>
      </c>
      <c r="L104" s="122">
        <v>100</v>
      </c>
      <c r="M104" s="111"/>
      <c r="N104" s="109"/>
      <c r="O104" s="109"/>
      <c r="P104" s="109"/>
      <c r="R104" s="113"/>
      <c r="S104" s="114"/>
      <c r="T104" s="107"/>
      <c r="U104" s="109"/>
      <c r="V104" s="109"/>
      <c r="Y104" s="105"/>
      <c r="Z104" s="109"/>
      <c r="AA104" s="119">
        <f t="shared" ref="AA104:AE104" si="101">IF($O$103=+AA$91,AA103*$Q$103,0)</f>
        <v>0</v>
      </c>
      <c r="AB104" s="119">
        <f t="shared" si="101"/>
        <v>0</v>
      </c>
      <c r="AC104" s="119">
        <f t="shared" si="101"/>
        <v>0</v>
      </c>
      <c r="AD104" s="119">
        <f t="shared" si="101"/>
        <v>0</v>
      </c>
      <c r="AE104" s="119">
        <f t="shared" si="101"/>
        <v>0</v>
      </c>
      <c r="AF104" s="119">
        <f>IF($O$103=+AF$91,AF103*$Q$103,0)</f>
        <v>0</v>
      </c>
      <c r="AG104" s="119">
        <f t="shared" ref="AG104" si="102">IF($O$103=+AG$91,AG103*$Q$103,0)</f>
        <v>0</v>
      </c>
      <c r="AH104" s="119">
        <f t="shared" ref="AH104" si="103">IF($O$103=+AH$91,AH103*$Q$103,0)</f>
        <v>0</v>
      </c>
      <c r="AI104" s="119">
        <f t="shared" ref="AI104" si="104">IF($O$103=+AI$91,AI103*$Q$103,0)</f>
        <v>0</v>
      </c>
      <c r="AJ104" s="119">
        <f t="shared" ref="AJ104" si="105">IF($O$103=+AJ$91,AJ103*$Q$103,0)</f>
        <v>0</v>
      </c>
      <c r="AK104" s="119">
        <f t="shared" ref="AK104" si="106">IF($O$103=+AK$91,AK103*$Q$103,0)</f>
        <v>0</v>
      </c>
      <c r="AL104" s="143">
        <f>SUM(AA104:AK104)</f>
        <v>0</v>
      </c>
      <c r="AM104" s="104" t="s">
        <v>146</v>
      </c>
    </row>
    <row r="105" spans="2:54" s="104" customFormat="1" x14ac:dyDescent="0.2">
      <c r="B105" s="105"/>
      <c r="D105" s="106"/>
      <c r="E105" s="106"/>
      <c r="F105" s="106"/>
      <c r="G105" s="106"/>
      <c r="H105" s="106"/>
      <c r="I105" s="107" t="s">
        <v>22</v>
      </c>
      <c r="J105" s="9">
        <v>10</v>
      </c>
      <c r="K105" s="3"/>
      <c r="L105" s="122"/>
      <c r="M105" s="111"/>
      <c r="N105" s="109"/>
      <c r="O105" s="109"/>
      <c r="P105" s="109"/>
      <c r="Q105" s="118"/>
      <c r="R105" s="113"/>
      <c r="S105" s="114"/>
      <c r="T105" s="107"/>
      <c r="U105" s="109"/>
      <c r="V105" s="109"/>
      <c r="Y105" s="105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</row>
    <row r="106" spans="2:54" s="104" customFormat="1" x14ac:dyDescent="0.2">
      <c r="B106" s="105"/>
      <c r="D106" s="106"/>
      <c r="E106" s="106"/>
      <c r="F106" s="106"/>
      <c r="G106" s="106"/>
      <c r="H106" s="106"/>
      <c r="I106" s="107"/>
      <c r="J106" s="108"/>
      <c r="K106" s="109"/>
      <c r="L106" s="110"/>
      <c r="M106" s="111"/>
      <c r="N106" s="109"/>
      <c r="O106" s="109"/>
      <c r="P106" s="109"/>
      <c r="Q106" s="118"/>
      <c r="R106" s="113"/>
      <c r="S106" s="114"/>
      <c r="T106" s="107"/>
      <c r="U106" s="109"/>
      <c r="V106" s="109"/>
      <c r="Y106" s="105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</row>
    <row r="107" spans="2:54" s="104" customFormat="1" x14ac:dyDescent="0.2">
      <c r="B107" s="105"/>
      <c r="C107" s="106" t="s">
        <v>131</v>
      </c>
      <c r="E107" s="106"/>
      <c r="F107" s="106"/>
      <c r="G107" s="106"/>
      <c r="H107" s="106"/>
      <c r="I107" s="107"/>
      <c r="J107" s="108"/>
      <c r="K107" s="109"/>
      <c r="L107" s="110"/>
      <c r="M107" s="111"/>
      <c r="N107" s="129"/>
      <c r="O107" s="121" t="str">
        <f>IF(+N107="","",N107)</f>
        <v/>
      </c>
      <c r="P107" s="108">
        <v>0</v>
      </c>
      <c r="Q107" s="112">
        <v>50</v>
      </c>
      <c r="R107" s="113">
        <f>+AL108</f>
        <v>0</v>
      </c>
      <c r="S107" s="114">
        <v>1000</v>
      </c>
      <c r="T107" s="146">
        <v>1</v>
      </c>
      <c r="U107" s="109">
        <f>+T107</f>
        <v>1</v>
      </c>
      <c r="V107" s="18">
        <f t="shared" ref="V107" si="107">+U107*R107-R107</f>
        <v>0</v>
      </c>
      <c r="W107" s="100">
        <f>U107*R107*$Q$119/3000</f>
        <v>0</v>
      </c>
      <c r="X107" s="12">
        <f t="shared" ref="X107" si="108">IF(N107="",0,IF(O107="ja",+U107*S107,0))</f>
        <v>0</v>
      </c>
      <c r="Y107" s="105"/>
      <c r="Z107" s="109"/>
      <c r="AA107" s="115">
        <v>1</v>
      </c>
      <c r="AB107" s="115">
        <v>0.95</v>
      </c>
      <c r="AC107" s="115">
        <v>0.9</v>
      </c>
      <c r="AD107" s="115">
        <v>0.75</v>
      </c>
      <c r="AE107" s="115">
        <v>0.6</v>
      </c>
      <c r="AF107" s="115">
        <v>0.4</v>
      </c>
      <c r="AG107" s="115">
        <v>0.3</v>
      </c>
      <c r="AH107" s="115">
        <v>0.2</v>
      </c>
      <c r="AI107" s="115">
        <v>0.1</v>
      </c>
      <c r="AJ107" s="115">
        <v>0.05</v>
      </c>
      <c r="AK107" s="144">
        <v>0</v>
      </c>
      <c r="AM107" s="104" t="s">
        <v>145</v>
      </c>
    </row>
    <row r="108" spans="2:54" s="104" customFormat="1" x14ac:dyDescent="0.2">
      <c r="B108" s="105"/>
      <c r="D108" s="106" t="s">
        <v>128</v>
      </c>
      <c r="E108" s="106"/>
      <c r="F108" s="106"/>
      <c r="G108" s="106" t="s">
        <v>141</v>
      </c>
      <c r="H108" s="106"/>
      <c r="I108" s="107" t="s">
        <v>21</v>
      </c>
      <c r="J108" s="9">
        <v>0</v>
      </c>
      <c r="K108" s="3" t="s">
        <v>8</v>
      </c>
      <c r="L108" s="122">
        <v>100</v>
      </c>
      <c r="M108" s="111"/>
      <c r="N108" s="109"/>
      <c r="O108" s="109"/>
      <c r="P108" s="126"/>
      <c r="R108" s="113"/>
      <c r="S108" s="114"/>
      <c r="T108" s="107"/>
      <c r="U108" s="109"/>
      <c r="V108" s="109"/>
      <c r="Y108" s="105"/>
      <c r="Z108" s="109"/>
      <c r="AA108" s="119">
        <f t="shared" ref="AA108:AE108" si="109">IF($O$107=+AA$91,AA107*$Q$107,0)</f>
        <v>0</v>
      </c>
      <c r="AB108" s="119">
        <f t="shared" si="109"/>
        <v>0</v>
      </c>
      <c r="AC108" s="119">
        <f t="shared" si="109"/>
        <v>0</v>
      </c>
      <c r="AD108" s="119">
        <f t="shared" si="109"/>
        <v>0</v>
      </c>
      <c r="AE108" s="119">
        <f t="shared" si="109"/>
        <v>0</v>
      </c>
      <c r="AF108" s="119">
        <f>IF($O$107=+AF$91,AF107*$Q$107,0)</f>
        <v>0</v>
      </c>
      <c r="AG108" s="119">
        <f t="shared" ref="AG108" si="110">IF($O$107=+AG$91,AG107*$Q$107,0)</f>
        <v>0</v>
      </c>
      <c r="AH108" s="119">
        <f t="shared" ref="AH108" si="111">IF($O$107=+AH$91,AH107*$Q$107,0)</f>
        <v>0</v>
      </c>
      <c r="AI108" s="119">
        <f t="shared" ref="AI108" si="112">IF($O$107=+AI$91,AI107*$Q$107,0)</f>
        <v>0</v>
      </c>
      <c r="AJ108" s="119">
        <f t="shared" ref="AJ108" si="113">IF($O$107=+AJ$91,AJ107*$Q$107,0)</f>
        <v>0</v>
      </c>
      <c r="AK108" s="119">
        <f t="shared" ref="AK108" si="114">IF($O$107=+AK$91,AK107*$Q$107,0)</f>
        <v>0</v>
      </c>
      <c r="AL108" s="143">
        <f>SUM(AA108:AK108)</f>
        <v>0</v>
      </c>
      <c r="AM108" s="104" t="s">
        <v>146</v>
      </c>
    </row>
    <row r="109" spans="2:54" x14ac:dyDescent="0.2">
      <c r="B109" s="76"/>
      <c r="C109" s="77"/>
      <c r="D109" s="77"/>
      <c r="E109" s="77"/>
      <c r="F109" s="77"/>
      <c r="G109" s="77"/>
      <c r="H109" s="77"/>
      <c r="I109" s="78"/>
      <c r="J109" s="136"/>
      <c r="K109" s="79"/>
      <c r="L109" s="136"/>
      <c r="M109" s="141"/>
      <c r="N109" s="79"/>
      <c r="O109" s="79"/>
      <c r="P109" s="79"/>
      <c r="Q109" s="136"/>
      <c r="R109" s="139"/>
      <c r="S109" s="140"/>
      <c r="T109" s="78"/>
      <c r="U109" s="79"/>
      <c r="V109" s="79"/>
      <c r="W109" s="137"/>
      <c r="X109" s="138"/>
      <c r="Y109" s="100"/>
      <c r="AB109" s="3"/>
      <c r="AG109" s="133"/>
      <c r="AH109" s="133"/>
      <c r="AI109" s="133"/>
      <c r="AJ109" s="133"/>
      <c r="AK109" s="145"/>
      <c r="AL109" s="145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</row>
    <row r="110" spans="2:54" x14ac:dyDescent="0.2">
      <c r="B110" s="4"/>
      <c r="I110" s="8"/>
      <c r="J110" s="9"/>
      <c r="K110" s="3"/>
      <c r="L110" s="9"/>
      <c r="M110" s="3"/>
      <c r="N110" s="3"/>
      <c r="O110" s="3"/>
      <c r="P110" s="3"/>
      <c r="Q110" s="9"/>
      <c r="R110" s="131"/>
      <c r="S110" s="11"/>
      <c r="T110" s="3"/>
      <c r="U110" s="3"/>
      <c r="V110" s="3"/>
      <c r="W110" s="135"/>
      <c r="X110" s="12"/>
      <c r="Y110" s="100"/>
      <c r="AB110" s="3"/>
      <c r="AG110" s="133"/>
      <c r="AH110" s="133"/>
      <c r="AI110" s="133"/>
      <c r="AJ110" s="133"/>
      <c r="AK110" s="145"/>
      <c r="AL110" s="145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</row>
    <row r="111" spans="2:54" x14ac:dyDescent="0.2">
      <c r="B111" s="4"/>
      <c r="I111" s="8"/>
      <c r="J111" s="9"/>
      <c r="K111" s="3"/>
      <c r="L111" s="9"/>
      <c r="M111" s="3"/>
      <c r="N111" s="3"/>
      <c r="O111" s="3"/>
      <c r="P111" s="3"/>
      <c r="Q111" s="9"/>
      <c r="R111" s="131"/>
      <c r="S111" s="11"/>
      <c r="T111" s="3"/>
      <c r="U111" s="3"/>
      <c r="V111" s="3"/>
      <c r="W111" s="132"/>
      <c r="X111" s="12"/>
      <c r="Y111" s="100"/>
      <c r="AB111" s="3"/>
      <c r="AG111" s="133"/>
      <c r="AH111" s="133"/>
      <c r="AI111" s="133"/>
      <c r="AJ111" s="133"/>
      <c r="AK111" s="145"/>
      <c r="AL111" s="145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</row>
    <row r="112" spans="2:54" x14ac:dyDescent="0.2">
      <c r="B112" s="4"/>
      <c r="E112" s="153"/>
      <c r="F112" s="153"/>
      <c r="G112" s="153"/>
      <c r="H112" s="153"/>
      <c r="I112" s="8"/>
      <c r="J112" s="3" t="s">
        <v>10</v>
      </c>
      <c r="K112" s="3"/>
      <c r="L112" s="3"/>
      <c r="M112" s="3"/>
      <c r="N112" s="3"/>
      <c r="O112" s="3">
        <f>SUM(Q16:Q107)</f>
        <v>1000</v>
      </c>
      <c r="P112" s="3"/>
      <c r="R112" s="131">
        <f>ROUND(SUM(R16:R107),2)</f>
        <v>-200</v>
      </c>
      <c r="S112" s="3"/>
      <c r="T112" s="3"/>
      <c r="U112" s="3"/>
      <c r="V112" s="3"/>
      <c r="W112" s="3"/>
      <c r="X112" s="16"/>
      <c r="Y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86"/>
    </row>
    <row r="113" spans="2:53" x14ac:dyDescent="0.2">
      <c r="B113" s="4"/>
      <c r="E113" s="153"/>
      <c r="F113" s="153"/>
      <c r="G113" s="153"/>
      <c r="H113" s="153"/>
      <c r="I113" s="8"/>
      <c r="J113" s="3" t="s">
        <v>18</v>
      </c>
      <c r="M113" s="3"/>
      <c r="N113" s="3"/>
      <c r="O113" s="3"/>
      <c r="P113" s="3"/>
      <c r="R113" s="18"/>
      <c r="S113" s="3"/>
      <c r="T113" s="3"/>
      <c r="U113" s="3"/>
      <c r="V113" s="3"/>
      <c r="W113" s="3"/>
      <c r="X113" s="16" t="s">
        <v>6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86"/>
    </row>
    <row r="114" spans="2:53" x14ac:dyDescent="0.2">
      <c r="B114" s="4"/>
      <c r="E114" s="153"/>
      <c r="F114" s="153"/>
      <c r="G114" s="153"/>
      <c r="H114" s="153"/>
      <c r="I114" s="8"/>
      <c r="J114" s="3"/>
      <c r="K114" s="3"/>
      <c r="L114" s="3"/>
      <c r="M114" s="3"/>
      <c r="N114" s="3"/>
      <c r="O114" s="3"/>
      <c r="P114" s="3"/>
      <c r="Q114" s="3"/>
      <c r="R114" s="18"/>
      <c r="S114" s="3"/>
      <c r="T114" s="3"/>
      <c r="U114" s="3"/>
      <c r="V114" s="18">
        <f>SUM(V18:V108)</f>
        <v>0</v>
      </c>
      <c r="W114" s="18"/>
      <c r="X114" s="16" t="s">
        <v>103</v>
      </c>
      <c r="AA114" s="3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</row>
    <row r="115" spans="2:53" ht="25.5" x14ac:dyDescent="0.2">
      <c r="B115" s="76"/>
      <c r="C115" s="77"/>
      <c r="D115" s="77"/>
      <c r="E115" s="157"/>
      <c r="F115" s="157"/>
      <c r="G115" s="157"/>
      <c r="H115" s="157"/>
      <c r="I115" s="78"/>
      <c r="J115" s="79"/>
      <c r="K115" s="79"/>
      <c r="L115" s="79"/>
      <c r="M115" s="79"/>
      <c r="N115" s="79"/>
      <c r="O115" s="79"/>
      <c r="P115" s="79"/>
      <c r="Q115" s="79"/>
      <c r="R115" s="80">
        <f>+V114</f>
        <v>0</v>
      </c>
      <c r="S115" s="81" t="s">
        <v>11</v>
      </c>
      <c r="T115" s="82"/>
      <c r="U115" s="82"/>
      <c r="V115" s="82"/>
      <c r="W115" s="82"/>
      <c r="X115" s="83" t="s">
        <v>32</v>
      </c>
      <c r="AA115" s="3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</row>
    <row r="116" spans="2:53" x14ac:dyDescent="0.2">
      <c r="B116" s="4"/>
      <c r="E116" s="153"/>
      <c r="F116" s="153"/>
      <c r="G116" s="153"/>
      <c r="H116" s="153"/>
      <c r="I116" s="8"/>
      <c r="J116" s="3"/>
      <c r="K116" s="3"/>
      <c r="L116" s="3"/>
      <c r="M116" s="3"/>
      <c r="N116" s="3"/>
      <c r="O116" s="3"/>
      <c r="P116" s="3"/>
      <c r="Q116" s="3"/>
      <c r="R116" s="18"/>
      <c r="S116" s="3"/>
      <c r="T116" s="3"/>
      <c r="U116" s="3"/>
      <c r="V116" s="3"/>
      <c r="W116" s="3"/>
      <c r="X116" s="16"/>
      <c r="AA116" s="3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3"/>
    </row>
    <row r="117" spans="2:53" ht="13.5" thickBot="1" x14ac:dyDescent="0.25">
      <c r="B117" s="51"/>
      <c r="C117" s="52"/>
      <c r="D117" s="52"/>
      <c r="E117" s="158"/>
      <c r="F117" s="158"/>
      <c r="G117" s="158"/>
      <c r="H117" s="158"/>
      <c r="I117" s="75"/>
      <c r="J117" s="53"/>
      <c r="K117" s="53"/>
      <c r="L117" s="53"/>
      <c r="M117" s="53"/>
      <c r="N117" s="53"/>
      <c r="O117" s="53" t="s">
        <v>29</v>
      </c>
      <c r="P117" s="53"/>
      <c r="Q117" s="53"/>
      <c r="R117" s="98">
        <f>SUM(R112:R115)</f>
        <v>-200</v>
      </c>
      <c r="S117" s="53" t="s">
        <v>9</v>
      </c>
      <c r="T117" s="53"/>
      <c r="U117" s="53"/>
      <c r="V117" s="53"/>
      <c r="W117" s="53"/>
      <c r="X117" s="84"/>
      <c r="AA117" s="3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3"/>
    </row>
    <row r="118" spans="2:53" ht="13.5" thickBot="1" x14ac:dyDescent="0.25">
      <c r="E118" s="87"/>
      <c r="F118" s="87"/>
      <c r="G118" s="87"/>
      <c r="H118" s="87"/>
      <c r="I118" s="3"/>
      <c r="J118" s="3"/>
      <c r="K118" s="3"/>
      <c r="L118" s="3"/>
      <c r="M118" s="3"/>
      <c r="N118" s="3"/>
      <c r="O118" s="3"/>
      <c r="P118" s="3"/>
      <c r="Q118" s="3"/>
      <c r="R118" s="18"/>
      <c r="S118" s="3"/>
      <c r="T118" s="3"/>
      <c r="U118" s="3"/>
      <c r="V118" s="3"/>
      <c r="W118" s="3"/>
      <c r="AA118" s="3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3"/>
    </row>
    <row r="119" spans="2:53" x14ac:dyDescent="0.2">
      <c r="E119" s="87"/>
      <c r="F119" s="87"/>
      <c r="G119" s="87"/>
      <c r="H119" s="87"/>
      <c r="I119" s="3"/>
      <c r="J119" s="3"/>
      <c r="K119" s="3"/>
      <c r="L119" s="3"/>
      <c r="M119" s="3"/>
      <c r="N119" s="65" t="s">
        <v>147</v>
      </c>
      <c r="O119" s="49" t="s">
        <v>30</v>
      </c>
      <c r="P119" s="48"/>
      <c r="Q119" s="148">
        <v>60000</v>
      </c>
      <c r="R119" s="18"/>
      <c r="S119" s="3" t="s">
        <v>137</v>
      </c>
      <c r="T119" s="3"/>
      <c r="U119" s="3"/>
      <c r="V119" s="3"/>
      <c r="W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2:53" ht="13.5" thickBot="1" x14ac:dyDescent="0.25">
      <c r="E120" s="87"/>
      <c r="F120" s="87"/>
      <c r="G120" s="87"/>
      <c r="H120" s="87"/>
      <c r="I120" s="3"/>
      <c r="J120" s="3"/>
      <c r="K120" s="3"/>
      <c r="L120" s="3"/>
      <c r="M120" s="3"/>
      <c r="N120" s="50"/>
      <c r="O120" s="3" t="s">
        <v>31</v>
      </c>
      <c r="P120" s="3"/>
      <c r="Q120" s="149">
        <f>+R117/3000*Q119</f>
        <v>-4000</v>
      </c>
      <c r="R120" s="18"/>
      <c r="S120" s="3" t="s">
        <v>105</v>
      </c>
      <c r="T120" s="3"/>
      <c r="U120" s="3"/>
      <c r="V120" s="3"/>
      <c r="W120" s="3"/>
      <c r="AA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2:53" x14ac:dyDescent="0.2">
      <c r="E121" s="153"/>
      <c r="F121" s="153"/>
      <c r="G121" s="153"/>
      <c r="H121" s="153"/>
      <c r="N121" s="151"/>
      <c r="O121" s="48"/>
      <c r="P121" s="48"/>
      <c r="Q121" s="68"/>
      <c r="AA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2:53" ht="13.5" thickBot="1" x14ac:dyDescent="0.25">
      <c r="E122" s="153"/>
      <c r="F122" s="153"/>
      <c r="G122" s="153"/>
      <c r="H122" s="153"/>
      <c r="N122" s="51"/>
      <c r="O122" s="52"/>
      <c r="P122" s="52"/>
      <c r="Q122" s="84"/>
      <c r="AA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2:53" x14ac:dyDescent="0.2">
      <c r="B123" t="s">
        <v>55</v>
      </c>
      <c r="C123" t="s">
        <v>0</v>
      </c>
      <c r="D123"/>
      <c r="E123" s="159"/>
      <c r="F123" s="159"/>
      <c r="G123" s="159"/>
      <c r="H123" s="159"/>
      <c r="N123" s="4" t="s">
        <v>148</v>
      </c>
      <c r="O123" s="3" t="s">
        <v>30</v>
      </c>
      <c r="Q123" s="149">
        <v>15000</v>
      </c>
      <c r="AA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2:53" ht="13.5" thickBot="1" x14ac:dyDescent="0.25">
      <c r="B124"/>
      <c r="C124"/>
      <c r="D124"/>
      <c r="E124" s="160"/>
      <c r="F124" s="160"/>
      <c r="G124" s="160"/>
      <c r="H124" s="160"/>
      <c r="N124" s="51"/>
      <c r="O124" s="53" t="s">
        <v>31</v>
      </c>
      <c r="P124" s="53"/>
      <c r="Q124" s="150">
        <f>+R117/3000*Q123</f>
        <v>-1000</v>
      </c>
    </row>
    <row r="125" spans="2:53" x14ac:dyDescent="0.2">
      <c r="B125" t="s">
        <v>56</v>
      </c>
      <c r="C125" t="s">
        <v>0</v>
      </c>
      <c r="D125"/>
      <c r="E125" s="159"/>
      <c r="F125" s="159"/>
      <c r="G125" s="159"/>
      <c r="H125" s="159"/>
    </row>
    <row r="126" spans="2:53" x14ac:dyDescent="0.2">
      <c r="B126" t="s">
        <v>57</v>
      </c>
      <c r="C126" t="s">
        <v>0</v>
      </c>
      <c r="D126"/>
      <c r="E126" s="159"/>
      <c r="F126" s="159"/>
      <c r="G126" s="159"/>
      <c r="H126" s="159"/>
    </row>
    <row r="127" spans="2:53" x14ac:dyDescent="0.2">
      <c r="B127"/>
      <c r="C127"/>
      <c r="D127"/>
      <c r="E127" s="160"/>
      <c r="F127" s="160"/>
      <c r="G127" s="160"/>
      <c r="H127" s="160"/>
    </row>
    <row r="128" spans="2:53" x14ac:dyDescent="0.2">
      <c r="B128" t="s">
        <v>58</v>
      </c>
      <c r="C128" t="s">
        <v>0</v>
      </c>
      <c r="D128"/>
      <c r="E128" s="161"/>
      <c r="F128" s="161"/>
      <c r="G128" s="161"/>
      <c r="H128" s="161"/>
    </row>
    <row r="129" spans="2:8" x14ac:dyDescent="0.2">
      <c r="B129"/>
      <c r="C129"/>
      <c r="D129"/>
      <c r="E129" s="161"/>
      <c r="F129" s="161"/>
      <c r="G129" s="161"/>
      <c r="H129" s="161"/>
    </row>
    <row r="130" spans="2:8" x14ac:dyDescent="0.2">
      <c r="B130"/>
      <c r="C130"/>
      <c r="D130"/>
      <c r="E130" s="161"/>
      <c r="F130" s="161"/>
      <c r="G130" s="161"/>
      <c r="H130" s="161"/>
    </row>
    <row r="131" spans="2:8" x14ac:dyDescent="0.2">
      <c r="B131"/>
      <c r="C131"/>
      <c r="D131"/>
      <c r="E131" s="161"/>
      <c r="F131" s="161"/>
      <c r="G131" s="161"/>
      <c r="H131" s="161"/>
    </row>
    <row r="132" spans="2:8" x14ac:dyDescent="0.2">
      <c r="B132"/>
      <c r="C132"/>
      <c r="D132"/>
      <c r="E132" s="161"/>
      <c r="F132" s="161"/>
      <c r="G132" s="161"/>
      <c r="H132" s="161"/>
    </row>
    <row r="133" spans="2:8" x14ac:dyDescent="0.2">
      <c r="E133" s="153"/>
      <c r="F133" s="153"/>
      <c r="G133" s="153"/>
      <c r="H133" s="153"/>
    </row>
    <row r="134" spans="2:8" x14ac:dyDescent="0.2">
      <c r="E134" s="153"/>
      <c r="F134" s="153"/>
      <c r="G134" s="153"/>
      <c r="H134" s="153"/>
    </row>
    <row r="135" spans="2:8" x14ac:dyDescent="0.2">
      <c r="E135" s="153"/>
      <c r="F135" s="153"/>
      <c r="G135" s="153"/>
      <c r="H135" s="153"/>
    </row>
  </sheetData>
  <sheetProtection algorithmName="SHA-512" hashValue="W8ymNjhSNWWnvFd8XuNxk14L4CYa807nEb2wns+vMYptBPE+YB19iTUaal4KRNXTLrjo/bwLbgX/Shug+2yV/Q==" saltValue="Er/nhgQ46irPx32oQmQUZw==" spinCount="100000" sheet="1" objects="1" scenarios="1"/>
  <mergeCells count="24">
    <mergeCell ref="E133:H133"/>
    <mergeCell ref="E134:H134"/>
    <mergeCell ref="E135:H135"/>
    <mergeCell ref="E124:H124"/>
    <mergeCell ref="E125:H125"/>
    <mergeCell ref="E126:H126"/>
    <mergeCell ref="E127:H127"/>
    <mergeCell ref="E128:H132"/>
    <mergeCell ref="E116:H116"/>
    <mergeCell ref="E117:H117"/>
    <mergeCell ref="E121:H121"/>
    <mergeCell ref="E122:H122"/>
    <mergeCell ref="E123:H123"/>
    <mergeCell ref="E112:H112"/>
    <mergeCell ref="E113:H113"/>
    <mergeCell ref="E114:H114"/>
    <mergeCell ref="AB114:AJ114"/>
    <mergeCell ref="E115:H115"/>
    <mergeCell ref="C91:G92"/>
    <mergeCell ref="E5:H5"/>
    <mergeCell ref="D9:H9"/>
    <mergeCell ref="E12:H12"/>
    <mergeCell ref="E6:H6"/>
    <mergeCell ref="D86:G87"/>
  </mergeCells>
  <dataValidations xWindow="800" yWindow="747" count="2">
    <dataValidation type="whole" allowBlank="1" showInputMessage="1" showErrorMessage="1" sqref="N17 N12:N15 N25:N27 N57 N29 N45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6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N58 N67 N56 N44 N46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T56 T61 T11 T66:T72 T78 T81 T84 T92 T96 T100 T103 T107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N62 N60 N50 N48</xm:sqref>
        </x14:dataValidation>
        <x14:dataValidation type="list" allowBlank="1" showInputMessage="1" showErrorMessage="1" xr:uid="{85E6DE2B-63A6-44BE-8395-173BA80EE51C}">
          <x14:formula1>
            <xm:f>Invulwaarden!$K$9:$K$11</xm:f>
          </x14:formula1>
          <xm:sqref>N72</xm:sqref>
        </x14:dataValidation>
        <x14:dataValidation type="list" allowBlank="1" showInputMessage="1" showErrorMessage="1" xr:uid="{3FF2614E-B907-42D2-872A-03E111BE2D2E}">
          <x14:formula1>
            <xm:f>Invulwaarden!$M$9:$M$19</xm:f>
          </x14:formula1>
          <xm:sqref>N78 N81 N84</xm:sqref>
        </x14:dataValidation>
        <x14:dataValidation type="list" allowBlank="1" showInputMessage="1" showErrorMessage="1" xr:uid="{32094FBF-6AD4-4ABC-BD5C-3BC0D01E1946}">
          <x14:formula1>
            <xm:f>Invulwaarden!$R$9:$R$20</xm:f>
          </x14:formula1>
          <xm:sqref>N92 N96 N100 N103 N107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20##-4###</v>
      </c>
      <c r="D2" t="str">
        <f>+'EMVI-vragenlijst'!E3</f>
        <v>#######</v>
      </c>
    </row>
    <row r="3" spans="2:39" x14ac:dyDescent="0.2">
      <c r="B3" t="s">
        <v>51</v>
      </c>
    </row>
    <row r="5" spans="2:39" x14ac:dyDescent="0.2">
      <c r="B5" t="s">
        <v>34</v>
      </c>
      <c r="C5" s="20" t="s">
        <v>35</v>
      </c>
      <c r="D5" s="162"/>
      <c r="E5" s="162"/>
      <c r="F5" s="162"/>
      <c r="G5" s="162"/>
    </row>
    <row r="6" spans="2:39" x14ac:dyDescent="0.2">
      <c r="B6" t="s">
        <v>36</v>
      </c>
      <c r="C6" s="20" t="s">
        <v>35</v>
      </c>
      <c r="D6" t="s">
        <v>37</v>
      </c>
      <c r="E6" s="85"/>
      <c r="F6" t="s">
        <v>38</v>
      </c>
      <c r="G6" s="85"/>
      <c r="H6" s="21"/>
      <c r="I6" s="21"/>
    </row>
    <row r="7" spans="2:39" x14ac:dyDescent="0.2">
      <c r="C7" s="20"/>
      <c r="H7" s="21"/>
      <c r="I7" s="21"/>
    </row>
    <row r="8" spans="2:39" x14ac:dyDescent="0.2">
      <c r="B8" t="s">
        <v>85</v>
      </c>
      <c r="E8" s="22">
        <f>+'EMVI-vragenlijst'!O21/100</f>
        <v>0</v>
      </c>
      <c r="L8" t="s">
        <v>85</v>
      </c>
      <c r="O8" s="22">
        <f>+'EMVI-vragenlijst'!O33/100</f>
        <v>0</v>
      </c>
      <c r="V8" t="s">
        <v>101</v>
      </c>
      <c r="X8" s="22">
        <f>+'EMVI-vragenlijst'!O49/100</f>
        <v>0</v>
      </c>
      <c r="AF8" t="s">
        <v>101</v>
      </c>
      <c r="AH8" s="22">
        <f>+'EMVI-vragenlijst'!O61/100</f>
        <v>0</v>
      </c>
    </row>
    <row r="9" spans="2:39" x14ac:dyDescent="0.2">
      <c r="B9" t="s">
        <v>93</v>
      </c>
      <c r="E9" s="22">
        <f>+'EMVI-vragenlijst'!O23/100</f>
        <v>0</v>
      </c>
      <c r="L9" t="s">
        <v>93</v>
      </c>
      <c r="O9" s="22">
        <f>+'EMVI-vragenlijst'!O35/100</f>
        <v>0</v>
      </c>
      <c r="V9" t="s">
        <v>93</v>
      </c>
      <c r="X9" s="22">
        <f>+'EMVI-vragenlijst'!O51/100</f>
        <v>0</v>
      </c>
      <c r="AF9" t="s">
        <v>93</v>
      </c>
      <c r="AH9" s="22">
        <f>+'EMVI-vragenlijst'!O63/100</f>
        <v>0</v>
      </c>
    </row>
    <row r="10" spans="2:39" x14ac:dyDescent="0.2">
      <c r="B10" t="s">
        <v>94</v>
      </c>
    </row>
    <row r="11" spans="2:39" ht="13.5" thickBot="1" x14ac:dyDescent="0.25">
      <c r="B11" t="s">
        <v>91</v>
      </c>
      <c r="L11" t="s">
        <v>92</v>
      </c>
      <c r="V11" t="s">
        <v>97</v>
      </c>
      <c r="AF11" t="s">
        <v>102</v>
      </c>
    </row>
    <row r="12" spans="2:39" ht="13.5" thickBot="1" x14ac:dyDescent="0.25">
      <c r="B12" s="23"/>
      <c r="C12" s="24" t="s">
        <v>37</v>
      </c>
      <c r="D12" s="24" t="s">
        <v>39</v>
      </c>
      <c r="E12" s="24" t="s">
        <v>40</v>
      </c>
      <c r="F12" s="24" t="s">
        <v>41</v>
      </c>
      <c r="G12" s="25" t="s">
        <v>42</v>
      </c>
      <c r="I12" s="26" t="s">
        <v>43</v>
      </c>
      <c r="L12" s="23"/>
      <c r="M12" s="24" t="s">
        <v>37</v>
      </c>
      <c r="N12" s="24" t="s">
        <v>39</v>
      </c>
      <c r="O12" s="24" t="s">
        <v>40</v>
      </c>
      <c r="P12" s="24" t="s">
        <v>41</v>
      </c>
      <c r="Q12" s="25" t="s">
        <v>42</v>
      </c>
      <c r="S12" s="26" t="s">
        <v>43</v>
      </c>
      <c r="V12" s="23"/>
      <c r="W12" s="24" t="s">
        <v>37</v>
      </c>
      <c r="X12" s="24" t="s">
        <v>39</v>
      </c>
      <c r="Y12" s="24" t="s">
        <v>40</v>
      </c>
      <c r="Z12" s="24" t="s">
        <v>41</v>
      </c>
      <c r="AA12" s="25" t="s">
        <v>42</v>
      </c>
      <c r="AC12" s="26" t="s">
        <v>43</v>
      </c>
      <c r="AF12" s="23"/>
      <c r="AG12" s="24" t="s">
        <v>37</v>
      </c>
      <c r="AH12" s="24" t="s">
        <v>39</v>
      </c>
      <c r="AI12" s="24" t="s">
        <v>40</v>
      </c>
      <c r="AJ12" s="24" t="s">
        <v>41</v>
      </c>
      <c r="AK12" s="25" t="s">
        <v>42</v>
      </c>
      <c r="AM12" s="26" t="s">
        <v>43</v>
      </c>
    </row>
    <row r="13" spans="2:39" x14ac:dyDescent="0.2">
      <c r="B13" s="27" t="s">
        <v>44</v>
      </c>
      <c r="C13" s="28" t="str">
        <f>IF(COUNTA(C23:C30)=0,"-",COUNTA(C23:C30))</f>
        <v>-</v>
      </c>
      <c r="D13" s="28" t="str">
        <f>IF(COUNTA(D23:D30)=0,"-",COUNTA(D23:D30))</f>
        <v>-</v>
      </c>
      <c r="E13" s="28" t="str">
        <f>IF(COUNTA(E23:E30)=0,"-",COUNTA(E23:E30))</f>
        <v>-</v>
      </c>
      <c r="F13" s="28" t="str">
        <f>IF(COUNTA(F23:F30)=0,"-",COUNTA(F23:F30))</f>
        <v>-</v>
      </c>
      <c r="G13" s="27" t="str">
        <f>IF(COUNTA(G23:G30)=0,"-",COUNTA(G23:G30))</f>
        <v>-</v>
      </c>
      <c r="I13" s="27">
        <f>SUM(C13:G13)</f>
        <v>0</v>
      </c>
      <c r="L13" s="27" t="s">
        <v>44</v>
      </c>
      <c r="M13" s="28" t="str">
        <f>IF(COUNTA(M23:M30)=0,"-",COUNTA(M23:M30))</f>
        <v>-</v>
      </c>
      <c r="N13" s="28" t="str">
        <f>IF(COUNTA(N23:N30)=0,"-",COUNTA(N23:N30))</f>
        <v>-</v>
      </c>
      <c r="O13" s="28" t="str">
        <f>IF(COUNTA(O23:O30)=0,"-",COUNTA(O23:O30))</f>
        <v>-</v>
      </c>
      <c r="P13" s="28" t="str">
        <f>IF(COUNTA(P23:P30)=0,"-",COUNTA(P23:P30))</f>
        <v>-</v>
      </c>
      <c r="Q13" s="27" t="str">
        <f>IF(COUNTA(Q23:Q30)=0,"-",COUNTA(Q23:Q30))</f>
        <v>-</v>
      </c>
      <c r="S13" s="27">
        <f>SUM(M13:Q13)</f>
        <v>0</v>
      </c>
      <c r="V13" s="27" t="s">
        <v>95</v>
      </c>
      <c r="W13" s="28" t="str">
        <f>IF(COUNTA(W23:W30)=0,"-",COUNTA(W23:W30))</f>
        <v>-</v>
      </c>
      <c r="X13" s="28" t="str">
        <f>IF(COUNTA(X23:X30)=0,"-",COUNTA(X23:X30))</f>
        <v>-</v>
      </c>
      <c r="Y13" s="28" t="str">
        <f>IF(COUNTA(Y23:Y30)=0,"-",COUNTA(Y23:Y30))</f>
        <v>-</v>
      </c>
      <c r="Z13" s="28" t="str">
        <f>IF(COUNTA(Z23:Z30)=0,"-",COUNTA(Z23:Z30))</f>
        <v>-</v>
      </c>
      <c r="AA13" s="27" t="str">
        <f>IF(COUNTA(AA23:AA30)=0,"-",COUNTA(AA23:AA30))</f>
        <v>-</v>
      </c>
      <c r="AC13" s="27">
        <f>SUM(W13:AA13)</f>
        <v>0</v>
      </c>
      <c r="AF13" s="27" t="s">
        <v>95</v>
      </c>
      <c r="AG13" s="28">
        <f>IF(COUNTA(AG23:AG30)=0,"-",COUNTA(AG23:AG30))</f>
        <v>1</v>
      </c>
      <c r="AH13" s="28" t="str">
        <f>IF(COUNTA(AH23:AH30)=0,"-",COUNTA(AH23:AH30))</f>
        <v>-</v>
      </c>
      <c r="AI13" s="28" t="str">
        <f>IF(COUNTA(AI23:AI30)=0,"-",COUNTA(AI23:AI30))</f>
        <v>-</v>
      </c>
      <c r="AJ13" s="28" t="str">
        <f>IF(COUNTA(AJ23:AJ30)=0,"-",COUNTA(AJ23:AJ30))</f>
        <v>-</v>
      </c>
      <c r="AK13" s="27" t="str">
        <f>IF(COUNTA(AK23:AK30)=0,"-",COUNTA(AK23:AK30))</f>
        <v>-</v>
      </c>
      <c r="AM13" s="27">
        <f>SUM(AG13:AK13)</f>
        <v>1</v>
      </c>
    </row>
    <row r="14" spans="2:39" x14ac:dyDescent="0.2">
      <c r="B14" s="29" t="s">
        <v>45</v>
      </c>
      <c r="C14" s="30" t="str">
        <f>IF(COUNTA(C32:C43)=0,"-",COUNTA(C32:C43))</f>
        <v>-</v>
      </c>
      <c r="D14" s="31" t="str">
        <f>IF(COUNTA(D32:D43)=0,"-",COUNTA(D32:D43))</f>
        <v>-</v>
      </c>
      <c r="E14" s="31" t="str">
        <f>IF(COUNTA(E32:E43)=0,"-",COUNTA(E32:E43))</f>
        <v>-</v>
      </c>
      <c r="F14" s="31" t="str">
        <f>IF(COUNTA(F32:F43)=0,"-",COUNTA(F32:F43))</f>
        <v>-</v>
      </c>
      <c r="G14" s="29" t="str">
        <f>IF(COUNTA(G32:G43)=0,"-",COUNTA(G32:G43))</f>
        <v>-</v>
      </c>
      <c r="I14" s="29">
        <f t="shared" ref="I14:I16" si="0">SUM(C14:G14)</f>
        <v>0</v>
      </c>
      <c r="L14" s="29" t="s">
        <v>45</v>
      </c>
      <c r="M14" s="30" t="str">
        <f>IF(COUNTA(M32:M43)=0,"-",COUNTA(M32:M43))</f>
        <v>-</v>
      </c>
      <c r="N14" s="31" t="str">
        <f>IF(COUNTA(N32:N43)=0,"-",COUNTA(N32:N43))</f>
        <v>-</v>
      </c>
      <c r="O14" s="31" t="str">
        <f>IF(COUNTA(O32:O43)=0,"-",COUNTA(O32:O43))</f>
        <v>-</v>
      </c>
      <c r="P14" s="31" t="str">
        <f>IF(COUNTA(P32:P43)=0,"-",COUNTA(P32:P43))</f>
        <v>-</v>
      </c>
      <c r="Q14" s="29" t="str">
        <f>IF(COUNTA(Q32:Q43)=0,"-",COUNTA(Q32:Q43))</f>
        <v>-</v>
      </c>
      <c r="S14" s="29">
        <f t="shared" ref="S14:S16" si="1">SUM(M14:Q14)</f>
        <v>0</v>
      </c>
      <c r="V14" s="29" t="s">
        <v>68</v>
      </c>
      <c r="W14" s="30" t="str">
        <f>IF(COUNTA(W32:W43)=0,"-",COUNTA(W32:W43))</f>
        <v>-</v>
      </c>
      <c r="X14" s="31" t="str">
        <f>IF(COUNTA(X32:X43)=0,"-",COUNTA(X32:X43))</f>
        <v>-</v>
      </c>
      <c r="Y14" s="31" t="str">
        <f>IF(COUNTA(Y32:Y43)=0,"-",COUNTA(Y32:Y43))</f>
        <v>-</v>
      </c>
      <c r="Z14" s="31" t="str">
        <f>IF(COUNTA(Z32:Z43)=0,"-",COUNTA(Z32:Z43))</f>
        <v>-</v>
      </c>
      <c r="AA14" s="29" t="str">
        <f>IF(COUNTA(AA32:AA43)=0,"-",COUNTA(AA32:AA43))</f>
        <v>-</v>
      </c>
      <c r="AC14" s="29">
        <f t="shared" ref="AC14:AC16" si="2">SUM(W14:AA14)</f>
        <v>0</v>
      </c>
      <c r="AF14" s="29" t="s">
        <v>68</v>
      </c>
      <c r="AG14" s="30">
        <f>IF(COUNTA(AG32:AG43)=0,"-",COUNTA(AG32:AG43))</f>
        <v>1</v>
      </c>
      <c r="AH14" s="31" t="str">
        <f>IF(COUNTA(AH32:AH43)=0,"-",COUNTA(AH32:AH43))</f>
        <v>-</v>
      </c>
      <c r="AI14" s="31" t="str">
        <f>IF(COUNTA(AI32:AI43)=0,"-",COUNTA(AI32:AI43))</f>
        <v>-</v>
      </c>
      <c r="AJ14" s="31" t="str">
        <f>IF(COUNTA(AJ32:AJ43)=0,"-",COUNTA(AJ32:AJ43))</f>
        <v>-</v>
      </c>
      <c r="AK14" s="29" t="str">
        <f>IF(COUNTA(AK32:AK43)=0,"-",COUNTA(AK32:AK43))</f>
        <v>-</v>
      </c>
      <c r="AM14" s="29">
        <f t="shared" ref="AM14:AM16" si="3">SUM(AG14:AK14)</f>
        <v>1</v>
      </c>
    </row>
    <row r="15" spans="2:39" x14ac:dyDescent="0.2">
      <c r="B15" s="91" t="s">
        <v>87</v>
      </c>
      <c r="C15" s="33" t="str">
        <f>IF(COUNTA(C45:C96)=0,"-",COUNTA(C45:C96))</f>
        <v>-</v>
      </c>
      <c r="D15" s="34" t="str">
        <f t="shared" ref="D15:G15" si="4">IF(COUNTA(D45:D96)=0,"-",COUNTA(D45:D96))</f>
        <v>-</v>
      </c>
      <c r="E15" s="34" t="str">
        <f t="shared" si="4"/>
        <v>-</v>
      </c>
      <c r="F15" s="34" t="str">
        <f t="shared" si="4"/>
        <v>-</v>
      </c>
      <c r="G15" s="91" t="str">
        <f t="shared" si="4"/>
        <v>-</v>
      </c>
      <c r="I15" s="91">
        <f t="shared" si="0"/>
        <v>0</v>
      </c>
      <c r="L15" s="91" t="s">
        <v>87</v>
      </c>
      <c r="M15" s="33" t="str">
        <f>IF(COUNTA(M45:M96)=0,"-",COUNTA(M45:M96))</f>
        <v>-</v>
      </c>
      <c r="N15" s="34" t="str">
        <f t="shared" ref="N15:Q15" si="5">IF(COUNTA(N45:N96)=0,"-",COUNTA(N45:N96))</f>
        <v>-</v>
      </c>
      <c r="O15" s="34" t="str">
        <f t="shared" si="5"/>
        <v>-</v>
      </c>
      <c r="P15" s="34" t="str">
        <f t="shared" si="5"/>
        <v>-</v>
      </c>
      <c r="Q15" s="91" t="str">
        <f t="shared" si="5"/>
        <v>-</v>
      </c>
      <c r="S15" s="91">
        <f t="shared" si="1"/>
        <v>0</v>
      </c>
      <c r="V15" s="29" t="s">
        <v>69</v>
      </c>
      <c r="W15" s="33" t="str">
        <f>IF(COUNTA(W45:W96)=0,"-",COUNTA(W45:W96))</f>
        <v>-</v>
      </c>
      <c r="X15" s="34" t="str">
        <f t="shared" ref="X15:AA15" si="6">IF(COUNTA(X45:X96)=0,"-",COUNTA(X45:X96))</f>
        <v>-</v>
      </c>
      <c r="Y15" s="34" t="str">
        <f t="shared" si="6"/>
        <v>-</v>
      </c>
      <c r="Z15" s="34" t="str">
        <f t="shared" si="6"/>
        <v>-</v>
      </c>
      <c r="AA15" s="91" t="str">
        <f t="shared" si="6"/>
        <v>-</v>
      </c>
      <c r="AC15" s="91">
        <f t="shared" si="2"/>
        <v>0</v>
      </c>
      <c r="AF15" s="29" t="s">
        <v>69</v>
      </c>
      <c r="AG15" s="33">
        <f>IF(COUNTA(AG45:AG96)=0,"-",COUNTA(AG45:AG96))</f>
        <v>8</v>
      </c>
      <c r="AH15" s="34" t="str">
        <f t="shared" ref="AH15:AK15" si="7">IF(COUNTA(AH45:AH96)=0,"-",COUNTA(AH45:AH96))</f>
        <v>-</v>
      </c>
      <c r="AI15" s="34" t="str">
        <f t="shared" si="7"/>
        <v>-</v>
      </c>
      <c r="AJ15" s="34" t="str">
        <f t="shared" si="7"/>
        <v>-</v>
      </c>
      <c r="AK15" s="91" t="str">
        <f t="shared" si="7"/>
        <v>-</v>
      </c>
      <c r="AM15" s="91">
        <f t="shared" si="3"/>
        <v>8</v>
      </c>
    </row>
    <row r="16" spans="2:39" ht="13.5" thickBot="1" x14ac:dyDescent="0.25">
      <c r="B16" s="32" t="s">
        <v>86</v>
      </c>
      <c r="C16" s="33" t="str">
        <f>IF(COUNTA(C72:C96)=0,"-",COUNTA(C72:C96))</f>
        <v>-</v>
      </c>
      <c r="D16" s="34" t="str">
        <f t="shared" ref="D16:G16" si="8">IF(COUNTA(D72:D96)=0,"-",COUNTA(D72:D96))</f>
        <v>-</v>
      </c>
      <c r="E16" s="34" t="str">
        <f t="shared" si="8"/>
        <v>-</v>
      </c>
      <c r="F16" s="34" t="str">
        <f t="shared" si="8"/>
        <v>-</v>
      </c>
      <c r="G16" s="32" t="str">
        <f t="shared" si="8"/>
        <v>-</v>
      </c>
      <c r="I16" s="32">
        <f t="shared" si="0"/>
        <v>0</v>
      </c>
      <c r="L16" s="32" t="s">
        <v>86</v>
      </c>
      <c r="M16" s="33" t="str">
        <f>IF(COUNTA(M72:M96)=0,"-",COUNTA(M72:M96))</f>
        <v>-</v>
      </c>
      <c r="N16" s="34" t="str">
        <f t="shared" ref="N16:Q16" si="9">IF(COUNTA(N72:N96)=0,"-",COUNTA(N72:N96))</f>
        <v>-</v>
      </c>
      <c r="O16" s="34" t="str">
        <f t="shared" si="9"/>
        <v>-</v>
      </c>
      <c r="P16" s="34" t="str">
        <f t="shared" si="9"/>
        <v>-</v>
      </c>
      <c r="Q16" s="32" t="str">
        <f t="shared" si="9"/>
        <v>-</v>
      </c>
      <c r="S16" s="32">
        <f t="shared" si="1"/>
        <v>0</v>
      </c>
      <c r="V16" s="32" t="s">
        <v>96</v>
      </c>
      <c r="W16" s="33" t="str">
        <f>IF(COUNTA(W72:W96)=0,"-",COUNTA(W72:W96))</f>
        <v>-</v>
      </c>
      <c r="X16" s="34" t="str">
        <f t="shared" ref="X16:AA16" si="10">IF(COUNTA(X72:X96)=0,"-",COUNTA(X72:X96))</f>
        <v>-</v>
      </c>
      <c r="Y16" s="34" t="str">
        <f t="shared" si="10"/>
        <v>-</v>
      </c>
      <c r="Z16" s="34" t="str">
        <f t="shared" si="10"/>
        <v>-</v>
      </c>
      <c r="AA16" s="32" t="str">
        <f t="shared" si="10"/>
        <v>-</v>
      </c>
      <c r="AC16" s="32">
        <f t="shared" si="2"/>
        <v>0</v>
      </c>
      <c r="AF16" s="32" t="s">
        <v>96</v>
      </c>
      <c r="AG16" s="33">
        <f>IF(COUNTA(AG72:AG96)=0,"-",COUNTA(AG72:AG96))</f>
        <v>6</v>
      </c>
      <c r="AH16" s="34" t="str">
        <f t="shared" ref="AH16:AK16" si="11">IF(COUNTA(AH72:AH96)=0,"-",COUNTA(AH72:AH96))</f>
        <v>-</v>
      </c>
      <c r="AI16" s="34" t="str">
        <f t="shared" si="11"/>
        <v>-</v>
      </c>
      <c r="AJ16" s="34" t="str">
        <f t="shared" si="11"/>
        <v>-</v>
      </c>
      <c r="AK16" s="32" t="str">
        <f t="shared" si="11"/>
        <v>-</v>
      </c>
      <c r="AM16" s="32">
        <f t="shared" si="3"/>
        <v>6</v>
      </c>
    </row>
    <row r="17" spans="1:43" x14ac:dyDescent="0.2">
      <c r="B17" s="35"/>
      <c r="C17" s="36"/>
      <c r="D17" s="37"/>
      <c r="E17" s="37"/>
      <c r="F17" s="37"/>
      <c r="G17" s="38"/>
      <c r="I17" s="39"/>
      <c r="L17" s="35"/>
      <c r="M17" s="36"/>
      <c r="N17" s="37"/>
      <c r="O17" s="37"/>
      <c r="P17" s="37"/>
      <c r="Q17" s="38"/>
      <c r="S17" s="39"/>
      <c r="V17" s="35"/>
      <c r="W17" s="36"/>
      <c r="X17" s="37"/>
      <c r="Y17" s="37"/>
      <c r="Z17" s="37"/>
      <c r="AA17" s="38"/>
      <c r="AC17" s="39"/>
      <c r="AF17" s="35"/>
      <c r="AG17" s="36"/>
      <c r="AH17" s="37"/>
      <c r="AI17" s="37"/>
      <c r="AJ17" s="37"/>
      <c r="AK17" s="38"/>
      <c r="AM17" s="39"/>
    </row>
    <row r="18" spans="1:43" x14ac:dyDescent="0.2">
      <c r="B18" s="35" t="s">
        <v>88</v>
      </c>
      <c r="C18" s="94">
        <f>IF(C15="-",0,IF(SUM(C13:C15)=0,"-",+C15/SUM(C13:C15)))</f>
        <v>0</v>
      </c>
      <c r="D18" s="92">
        <f t="shared" ref="D18:G18" si="12">IF(D15="-",0,IF(SUM(D13:D15)=0,"-",+D15/SUM(D13:D15)))</f>
        <v>0</v>
      </c>
      <c r="E18" s="92">
        <f t="shared" si="12"/>
        <v>0</v>
      </c>
      <c r="F18" s="92">
        <f t="shared" si="12"/>
        <v>0</v>
      </c>
      <c r="G18" s="93">
        <f t="shared" si="12"/>
        <v>0</v>
      </c>
      <c r="I18" s="95" t="str">
        <f>IF(SUM(I12:I15)=0,"-",+I15/SUM(I12:I15))</f>
        <v>-</v>
      </c>
      <c r="J18" t="str">
        <f>IF(I18&lt;E8,"voldoet niet","voldoet")</f>
        <v>voldoet</v>
      </c>
      <c r="L18" s="35" t="s">
        <v>88</v>
      </c>
      <c r="M18" s="94">
        <f>IF(M15="-",0,IF(SUM(M13:M15)=0,"-",+M15/SUM(M13:M15)))</f>
        <v>0</v>
      </c>
      <c r="N18" s="92">
        <f t="shared" ref="N18:Q18" si="13">IF(N15="-",0,IF(SUM(N13:N15)=0,"-",+N15/SUM(N13:N15)))</f>
        <v>0</v>
      </c>
      <c r="O18" s="92">
        <f t="shared" si="13"/>
        <v>0</v>
      </c>
      <c r="P18" s="92">
        <f t="shared" si="13"/>
        <v>0</v>
      </c>
      <c r="Q18" s="93">
        <f t="shared" si="13"/>
        <v>0</v>
      </c>
      <c r="S18" s="95" t="str">
        <f>IF(SUM(S12:S15)=0,"-",+S15/SUM(S12:S15))</f>
        <v>-</v>
      </c>
      <c r="T18" t="str">
        <f>IF(S18&lt;O8,"voldoet niet","voldoet")</f>
        <v>voldoet</v>
      </c>
      <c r="V18" s="35" t="s">
        <v>69</v>
      </c>
      <c r="W18" s="94">
        <f>IF(W15="-",0,IF(SUM(W13:W15)=0,"-",+W15/SUM(W13:W15)))</f>
        <v>0</v>
      </c>
      <c r="X18" s="92">
        <f t="shared" ref="X18:AA18" si="14">IF(X15="-",0,IF(SUM(X13:X15)=0,"-",+X15/SUM(X13:X15)))</f>
        <v>0</v>
      </c>
      <c r="Y18" s="92">
        <f t="shared" si="14"/>
        <v>0</v>
      </c>
      <c r="Z18" s="92">
        <f t="shared" si="14"/>
        <v>0</v>
      </c>
      <c r="AA18" s="93">
        <f t="shared" si="14"/>
        <v>0</v>
      </c>
      <c r="AC18" s="95" t="str">
        <f>IF(SUM(AC12:AC15)=0,"-",+AC15/SUM(AC12:AC15))</f>
        <v>-</v>
      </c>
      <c r="AD18" t="str">
        <f>IF(AC18&lt;X8,"voldoet niet","voldoet")</f>
        <v>voldoet</v>
      </c>
      <c r="AF18" s="35" t="s">
        <v>69</v>
      </c>
      <c r="AG18" s="94">
        <f>IF(AG15="-",0,IF(SUM(AG13:AG15)=0,"-",+AG15/SUM(AG13:AG15)))</f>
        <v>0.8</v>
      </c>
      <c r="AH18" s="92">
        <f t="shared" ref="AH18:AK18" si="15">IF(AH15="-",0,IF(SUM(AH13:AH15)=0,"-",+AH15/SUM(AH13:AH15)))</f>
        <v>0</v>
      </c>
      <c r="AI18" s="92">
        <f t="shared" si="15"/>
        <v>0</v>
      </c>
      <c r="AJ18" s="92">
        <f t="shared" si="15"/>
        <v>0</v>
      </c>
      <c r="AK18" s="93">
        <f t="shared" si="15"/>
        <v>0</v>
      </c>
      <c r="AM18" s="95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40" t="s">
        <v>100</v>
      </c>
      <c r="C19" s="41">
        <f>IF(C16="-",0,IF(SUM(C15:C16)=0,"-",+C16/SUM(C15)))</f>
        <v>0</v>
      </c>
      <c r="D19" s="42">
        <f t="shared" ref="D19:G19" si="16">IF(D16="-",0,IF(SUM(D15:D16)=0,"-",+D16/SUM(D15)))</f>
        <v>0</v>
      </c>
      <c r="E19" s="42">
        <f t="shared" si="16"/>
        <v>0</v>
      </c>
      <c r="F19" s="42">
        <f t="shared" si="16"/>
        <v>0</v>
      </c>
      <c r="G19" s="43">
        <f t="shared" si="16"/>
        <v>0</v>
      </c>
      <c r="I19" s="44" t="str">
        <f>IF(I16="-",0,IF(SUM(I15:I16)=0,"-",+I16/SUM(I15)))</f>
        <v>-</v>
      </c>
      <c r="J19" t="str">
        <f>IF(I19&lt;E9,"voldoet niet","voldoet")</f>
        <v>voldoet</v>
      </c>
      <c r="L19" s="40" t="s">
        <v>100</v>
      </c>
      <c r="M19" s="41">
        <f>IF(M16="-",0,IF(SUM(M15:M16)=0,"-",+M16/SUM(M15)))</f>
        <v>0</v>
      </c>
      <c r="N19" s="42">
        <f t="shared" ref="N19:Q19" si="17">IF(N16="-",0,IF(SUM(N15:N16)=0,"-",+N16/SUM(N15)))</f>
        <v>0</v>
      </c>
      <c r="O19" s="42">
        <f t="shared" si="17"/>
        <v>0</v>
      </c>
      <c r="P19" s="42">
        <f t="shared" si="17"/>
        <v>0</v>
      </c>
      <c r="Q19" s="43">
        <f t="shared" si="17"/>
        <v>0</v>
      </c>
      <c r="S19" s="44" t="str">
        <f>IF(S16="-",0,IF(SUM(S15:S16)=0,"-",+S16/SUM(S15)))</f>
        <v>-</v>
      </c>
      <c r="T19" t="str">
        <f>IF(S19&lt;O9,"voldoet niet","voldoet")</f>
        <v>voldoet</v>
      </c>
      <c r="V19" s="40" t="s">
        <v>100</v>
      </c>
      <c r="W19" s="41">
        <f>IF(W16="-",0,IF(SUM(W15:W16)=0,"-",+W16/SUM(W15)))</f>
        <v>0</v>
      </c>
      <c r="X19" s="42">
        <f t="shared" ref="X19:AA19" si="18">IF(X16="-",0,IF(SUM(X15:X16)=0,"-",+X16/SUM(X15)))</f>
        <v>0</v>
      </c>
      <c r="Y19" s="42">
        <f t="shared" si="18"/>
        <v>0</v>
      </c>
      <c r="Z19" s="42">
        <f t="shared" si="18"/>
        <v>0</v>
      </c>
      <c r="AA19" s="43">
        <f t="shared" si="18"/>
        <v>0</v>
      </c>
      <c r="AC19" s="44" t="str">
        <f>IF(AC16="-",0,IF(SUM(AC15:AC16)=0,"-",+AC16/SUM(AC15)))</f>
        <v>-</v>
      </c>
      <c r="AD19" t="str">
        <f>IF(AC19&lt;X9,"voldoet niet","voldoet")</f>
        <v>voldoet</v>
      </c>
      <c r="AF19" s="40" t="s">
        <v>100</v>
      </c>
      <c r="AG19" s="41">
        <f>IF(AG16="-",0,IF(SUM(AG15:AG16)=0,"-",+AG16/SUM(AG15)))</f>
        <v>0.75</v>
      </c>
      <c r="AH19" s="42">
        <f t="shared" ref="AH19:AK19" si="19">IF(AH16="-",0,IF(SUM(AH15:AH16)=0,"-",+AH16/SUM(AH15)))</f>
        <v>0</v>
      </c>
      <c r="AI19" s="42">
        <f t="shared" si="19"/>
        <v>0</v>
      </c>
      <c r="AJ19" s="42">
        <f t="shared" si="19"/>
        <v>0</v>
      </c>
      <c r="AK19" s="43">
        <f t="shared" si="19"/>
        <v>0</v>
      </c>
      <c r="AM19" s="44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89</v>
      </c>
      <c r="C23" s="45"/>
      <c r="D23" s="45"/>
      <c r="E23" s="45"/>
      <c r="F23" s="45"/>
      <c r="G23" s="45"/>
      <c r="K23" t="s">
        <v>49</v>
      </c>
      <c r="L23" t="s">
        <v>89</v>
      </c>
      <c r="M23" s="45"/>
      <c r="N23" s="45"/>
      <c r="O23" s="45"/>
      <c r="P23" s="45"/>
      <c r="Q23" s="45"/>
      <c r="V23" t="s">
        <v>95</v>
      </c>
      <c r="W23" s="45"/>
      <c r="X23" s="45"/>
      <c r="Y23" s="45"/>
      <c r="Z23" s="45"/>
      <c r="AA23" s="45"/>
      <c r="AF23" t="s">
        <v>81</v>
      </c>
      <c r="AG23" s="45">
        <v>1</v>
      </c>
      <c r="AH23" s="45"/>
      <c r="AI23" s="45"/>
      <c r="AJ23" s="45"/>
      <c r="AK23" s="45"/>
      <c r="AN23" s="152" t="s">
        <v>52</v>
      </c>
      <c r="AO23" s="152"/>
      <c r="AP23" s="152"/>
      <c r="AQ23" s="152"/>
    </row>
    <row r="24" spans="1:43" x14ac:dyDescent="0.2">
      <c r="C24" s="45"/>
      <c r="D24" s="45"/>
      <c r="E24" s="45"/>
      <c r="F24" s="45"/>
      <c r="G24" s="45"/>
      <c r="M24" s="45"/>
      <c r="N24" s="45"/>
      <c r="O24" s="45"/>
      <c r="P24" s="45"/>
      <c r="Q24" s="45"/>
      <c r="W24" s="45"/>
      <c r="X24" s="45"/>
      <c r="Y24" s="45"/>
      <c r="Z24" s="45"/>
      <c r="AA24" s="45"/>
      <c r="AG24" s="45"/>
      <c r="AH24" s="45"/>
      <c r="AI24" s="45"/>
      <c r="AJ24" s="45"/>
      <c r="AK24" s="45"/>
      <c r="AN24" s="152"/>
      <c r="AO24" s="152"/>
      <c r="AP24" s="152"/>
      <c r="AQ24" s="152"/>
    </row>
    <row r="25" spans="1:43" x14ac:dyDescent="0.2">
      <c r="C25" s="45"/>
      <c r="D25" s="45"/>
      <c r="E25" s="45"/>
      <c r="F25" s="45"/>
      <c r="G25" s="45"/>
      <c r="M25" s="45"/>
      <c r="N25" s="45"/>
      <c r="O25" s="45"/>
      <c r="P25" s="45"/>
      <c r="Q25" s="45"/>
      <c r="W25" s="45"/>
      <c r="X25" s="45"/>
      <c r="Y25" s="45"/>
      <c r="Z25" s="45"/>
      <c r="AA25" s="45"/>
      <c r="AG25" s="45"/>
      <c r="AH25" s="45"/>
      <c r="AI25" s="45"/>
      <c r="AJ25" s="45"/>
      <c r="AK25" s="45"/>
      <c r="AN25" s="152"/>
      <c r="AO25" s="152"/>
      <c r="AP25" s="152"/>
      <c r="AQ25" s="152"/>
    </row>
    <row r="26" spans="1:43" x14ac:dyDescent="0.2">
      <c r="C26" s="45"/>
      <c r="D26" s="45"/>
      <c r="E26" s="45"/>
      <c r="F26" s="45"/>
      <c r="G26" s="45"/>
      <c r="M26" s="45"/>
      <c r="N26" s="45"/>
      <c r="O26" s="45"/>
      <c r="P26" s="45"/>
      <c r="Q26" s="45"/>
      <c r="W26" s="45"/>
      <c r="X26" s="45"/>
      <c r="Y26" s="45"/>
      <c r="Z26" s="45"/>
      <c r="AA26" s="45"/>
      <c r="AG26" s="45"/>
      <c r="AH26" s="45"/>
      <c r="AI26" s="45"/>
      <c r="AJ26" s="45"/>
      <c r="AK26" s="45"/>
      <c r="AN26" s="152"/>
      <c r="AO26" s="152"/>
      <c r="AP26" s="152"/>
      <c r="AQ26" s="152"/>
    </row>
    <row r="27" spans="1:43" x14ac:dyDescent="0.2">
      <c r="C27" s="45"/>
      <c r="D27" s="45"/>
      <c r="E27" s="45"/>
      <c r="F27" s="45"/>
      <c r="G27" s="45"/>
      <c r="M27" s="45"/>
      <c r="N27" s="45"/>
      <c r="O27" s="45"/>
      <c r="P27" s="45"/>
      <c r="Q27" s="45"/>
      <c r="W27" s="45"/>
      <c r="X27" s="45"/>
      <c r="Y27" s="45"/>
      <c r="Z27" s="45"/>
      <c r="AA27" s="45"/>
      <c r="AG27" s="45"/>
      <c r="AH27" s="45"/>
      <c r="AI27" s="45"/>
      <c r="AJ27" s="45"/>
      <c r="AK27" s="45"/>
      <c r="AN27" s="152"/>
      <c r="AO27" s="152"/>
      <c r="AP27" s="152"/>
      <c r="AQ27" s="152"/>
    </row>
    <row r="28" spans="1:43" x14ac:dyDescent="0.2">
      <c r="C28" s="45"/>
      <c r="D28" s="45"/>
      <c r="E28" s="45"/>
      <c r="F28" s="45"/>
      <c r="G28" s="45"/>
      <c r="M28" s="45"/>
      <c r="N28" s="45"/>
      <c r="O28" s="45"/>
      <c r="P28" s="45"/>
      <c r="Q28" s="45"/>
      <c r="W28" s="45"/>
      <c r="X28" s="45"/>
      <c r="Y28" s="45"/>
      <c r="Z28" s="45"/>
      <c r="AA28" s="45"/>
      <c r="AG28" s="45"/>
      <c r="AH28" s="45"/>
      <c r="AI28" s="45"/>
      <c r="AJ28" s="45"/>
      <c r="AK28" s="45"/>
      <c r="AN28" s="152"/>
      <c r="AO28" s="152"/>
      <c r="AP28" s="152"/>
      <c r="AQ28" s="152"/>
    </row>
    <row r="29" spans="1:43" x14ac:dyDescent="0.2">
      <c r="C29" s="45"/>
      <c r="D29" s="45"/>
      <c r="E29" s="45"/>
      <c r="F29" s="45"/>
      <c r="G29" s="45"/>
      <c r="M29" s="45"/>
      <c r="N29" s="45"/>
      <c r="O29" s="45"/>
      <c r="P29" s="45"/>
      <c r="Q29" s="45"/>
      <c r="W29" s="45"/>
      <c r="X29" s="45"/>
      <c r="Y29" s="45"/>
      <c r="Z29" s="45"/>
      <c r="AA29" s="45"/>
      <c r="AG29" s="45"/>
      <c r="AH29" s="45"/>
      <c r="AI29" s="45"/>
      <c r="AJ29" s="45"/>
      <c r="AK29" s="45"/>
      <c r="AN29" s="152"/>
      <c r="AO29" s="152"/>
      <c r="AP29" s="152"/>
      <c r="AQ29" s="152"/>
    </row>
    <row r="30" spans="1:43" x14ac:dyDescent="0.2">
      <c r="A30" t="s">
        <v>48</v>
      </c>
      <c r="C30" s="45"/>
      <c r="D30" s="45"/>
      <c r="E30" s="45"/>
      <c r="F30" s="45"/>
      <c r="G30" s="45"/>
      <c r="K30" t="s">
        <v>48</v>
      </c>
      <c r="M30" s="45"/>
      <c r="N30" s="45"/>
      <c r="O30" s="45"/>
      <c r="P30" s="45"/>
      <c r="Q30" s="45"/>
      <c r="W30" s="45"/>
      <c r="X30" s="45"/>
      <c r="Y30" s="45"/>
      <c r="Z30" s="45"/>
      <c r="AA30" s="45"/>
      <c r="AG30" s="45"/>
      <c r="AH30" s="45"/>
      <c r="AI30" s="45"/>
      <c r="AJ30" s="45"/>
      <c r="AK30" s="45"/>
      <c r="AN30" t="s">
        <v>50</v>
      </c>
    </row>
    <row r="32" spans="1:43" x14ac:dyDescent="0.2">
      <c r="A32" t="s">
        <v>79</v>
      </c>
      <c r="C32" s="45"/>
      <c r="D32" s="45"/>
      <c r="E32" s="45"/>
      <c r="F32" s="45"/>
      <c r="G32" s="45"/>
      <c r="K32" t="s">
        <v>79</v>
      </c>
      <c r="M32" s="45"/>
      <c r="N32" s="45"/>
      <c r="O32" s="45"/>
      <c r="P32" s="45"/>
      <c r="Q32" s="45"/>
      <c r="V32" t="s">
        <v>68</v>
      </c>
      <c r="W32" s="45"/>
      <c r="X32" s="45"/>
      <c r="Y32" s="45"/>
      <c r="Z32" s="45"/>
      <c r="AA32" s="45"/>
      <c r="AF32" t="s">
        <v>82</v>
      </c>
      <c r="AG32" s="45">
        <v>1</v>
      </c>
      <c r="AH32" s="45"/>
      <c r="AI32" s="45"/>
      <c r="AJ32" s="45"/>
      <c r="AK32" s="45"/>
      <c r="AN32" s="152" t="s">
        <v>53</v>
      </c>
      <c r="AO32" s="152"/>
      <c r="AP32" s="152"/>
      <c r="AQ32" s="152"/>
    </row>
    <row r="33" spans="1:43" x14ac:dyDescent="0.2">
      <c r="C33" s="45"/>
      <c r="D33" s="45"/>
      <c r="E33" s="45"/>
      <c r="F33" s="45"/>
      <c r="G33" s="45"/>
      <c r="M33" s="45"/>
      <c r="N33" s="45"/>
      <c r="O33" s="45"/>
      <c r="P33" s="45"/>
      <c r="Q33" s="45"/>
      <c r="W33" s="45"/>
      <c r="X33" s="45"/>
      <c r="Y33" s="45"/>
      <c r="Z33" s="45"/>
      <c r="AA33" s="45"/>
      <c r="AG33" s="45"/>
      <c r="AH33" s="45"/>
      <c r="AI33" s="45"/>
      <c r="AJ33" s="45"/>
      <c r="AK33" s="45"/>
      <c r="AN33" s="152"/>
      <c r="AO33" s="152"/>
      <c r="AP33" s="152"/>
      <c r="AQ33" s="152"/>
    </row>
    <row r="34" spans="1:43" x14ac:dyDescent="0.2">
      <c r="C34" s="45"/>
      <c r="D34" s="45"/>
      <c r="E34" s="45"/>
      <c r="F34" s="45"/>
      <c r="G34" s="45"/>
      <c r="M34" s="45"/>
      <c r="N34" s="45"/>
      <c r="O34" s="45"/>
      <c r="P34" s="45"/>
      <c r="Q34" s="45"/>
      <c r="W34" s="45"/>
      <c r="X34" s="45"/>
      <c r="Y34" s="45"/>
      <c r="Z34" s="45"/>
      <c r="AA34" s="45"/>
      <c r="AG34" s="45"/>
      <c r="AH34" s="45"/>
      <c r="AI34" s="45"/>
      <c r="AJ34" s="45"/>
      <c r="AK34" s="45"/>
      <c r="AN34" s="152"/>
      <c r="AO34" s="152"/>
      <c r="AP34" s="152"/>
      <c r="AQ34" s="152"/>
    </row>
    <row r="35" spans="1:43" x14ac:dyDescent="0.2">
      <c r="C35" s="45"/>
      <c r="D35" s="45"/>
      <c r="E35" s="45"/>
      <c r="F35" s="45"/>
      <c r="G35" s="45"/>
      <c r="M35" s="45"/>
      <c r="N35" s="45"/>
      <c r="O35" s="45"/>
      <c r="P35" s="45"/>
      <c r="Q35" s="45"/>
      <c r="W35" s="45"/>
      <c r="X35" s="45"/>
      <c r="Y35" s="45"/>
      <c r="Z35" s="45"/>
      <c r="AA35" s="45"/>
      <c r="AG35" s="45"/>
      <c r="AH35" s="45"/>
      <c r="AI35" s="45"/>
      <c r="AJ35" s="45"/>
      <c r="AK35" s="45"/>
      <c r="AN35" s="152"/>
      <c r="AO35" s="152"/>
      <c r="AP35" s="152"/>
      <c r="AQ35" s="152"/>
    </row>
    <row r="36" spans="1:43" x14ac:dyDescent="0.2">
      <c r="C36" s="45"/>
      <c r="D36" s="45"/>
      <c r="E36" s="45"/>
      <c r="F36" s="45"/>
      <c r="G36" s="45"/>
      <c r="M36" s="45"/>
      <c r="N36" s="45"/>
      <c r="O36" s="45"/>
      <c r="P36" s="45"/>
      <c r="Q36" s="45"/>
      <c r="W36" s="45"/>
      <c r="X36" s="45"/>
      <c r="Y36" s="45"/>
      <c r="Z36" s="45"/>
      <c r="AA36" s="45"/>
      <c r="AG36" s="45"/>
      <c r="AH36" s="45"/>
      <c r="AI36" s="45"/>
      <c r="AJ36" s="45"/>
      <c r="AK36" s="45"/>
      <c r="AN36" s="152"/>
      <c r="AO36" s="152"/>
      <c r="AP36" s="152"/>
      <c r="AQ36" s="152"/>
    </row>
    <row r="37" spans="1:43" x14ac:dyDescent="0.2">
      <c r="C37" s="45"/>
      <c r="D37" s="45"/>
      <c r="E37" s="45"/>
      <c r="F37" s="45"/>
      <c r="G37" s="45"/>
      <c r="M37" s="45"/>
      <c r="N37" s="45"/>
      <c r="O37" s="45"/>
      <c r="P37" s="45"/>
      <c r="Q37" s="45"/>
      <c r="W37" s="45"/>
      <c r="X37" s="45"/>
      <c r="Y37" s="45"/>
      <c r="Z37" s="45"/>
      <c r="AA37" s="45"/>
      <c r="AG37" s="45"/>
      <c r="AH37" s="45"/>
      <c r="AI37" s="45"/>
      <c r="AJ37" s="45"/>
      <c r="AK37" s="45"/>
      <c r="AN37" s="152"/>
      <c r="AO37" s="152"/>
      <c r="AP37" s="152"/>
      <c r="AQ37" s="152"/>
    </row>
    <row r="38" spans="1:43" x14ac:dyDescent="0.2">
      <c r="C38" s="45"/>
      <c r="D38" s="45"/>
      <c r="E38" s="45"/>
      <c r="F38" s="45"/>
      <c r="G38" s="45"/>
      <c r="M38" s="45"/>
      <c r="N38" s="45"/>
      <c r="O38" s="45"/>
      <c r="P38" s="45"/>
      <c r="Q38" s="45"/>
      <c r="W38" s="45"/>
      <c r="X38" s="45"/>
      <c r="Y38" s="45"/>
      <c r="Z38" s="45"/>
      <c r="AA38" s="45"/>
      <c r="AG38" s="45"/>
      <c r="AH38" s="45"/>
      <c r="AI38" s="45"/>
      <c r="AJ38" s="45"/>
      <c r="AK38" s="45"/>
      <c r="AN38" s="152"/>
      <c r="AO38" s="152"/>
      <c r="AP38" s="152"/>
      <c r="AQ38" s="152"/>
    </row>
    <row r="39" spans="1:43" x14ac:dyDescent="0.2">
      <c r="C39" s="45"/>
      <c r="D39" s="45"/>
      <c r="E39" s="45"/>
      <c r="F39" s="45"/>
      <c r="G39" s="45"/>
      <c r="M39" s="45"/>
      <c r="N39" s="45"/>
      <c r="O39" s="45"/>
      <c r="P39" s="45"/>
      <c r="Q39" s="45"/>
      <c r="W39" s="45"/>
      <c r="X39" s="45"/>
      <c r="Y39" s="45"/>
      <c r="Z39" s="45"/>
      <c r="AA39" s="45"/>
      <c r="AG39" s="45"/>
      <c r="AH39" s="45"/>
      <c r="AI39" s="45"/>
      <c r="AJ39" s="45"/>
      <c r="AK39" s="45"/>
    </row>
    <row r="40" spans="1:43" x14ac:dyDescent="0.2">
      <c r="C40" s="45"/>
      <c r="D40" s="45"/>
      <c r="E40" s="45"/>
      <c r="F40" s="45"/>
      <c r="G40" s="45"/>
      <c r="M40" s="45"/>
      <c r="N40" s="45"/>
      <c r="O40" s="45"/>
      <c r="P40" s="45"/>
      <c r="Q40" s="45"/>
      <c r="W40" s="45"/>
      <c r="X40" s="45"/>
      <c r="Y40" s="45"/>
      <c r="Z40" s="45"/>
      <c r="AA40" s="45"/>
      <c r="AG40" s="45"/>
      <c r="AH40" s="45"/>
      <c r="AI40" s="45"/>
      <c r="AJ40" s="45"/>
      <c r="AK40" s="45"/>
    </row>
    <row r="41" spans="1:43" x14ac:dyDescent="0.2">
      <c r="C41" s="45"/>
      <c r="D41" s="45"/>
      <c r="E41" s="45"/>
      <c r="F41" s="45"/>
      <c r="G41" s="45"/>
      <c r="M41" s="45"/>
      <c r="N41" s="45"/>
      <c r="O41" s="45"/>
      <c r="P41" s="45"/>
      <c r="Q41" s="45"/>
      <c r="W41" s="45"/>
      <c r="X41" s="45"/>
      <c r="Y41" s="45"/>
      <c r="Z41" s="45"/>
      <c r="AA41" s="45"/>
      <c r="AG41" s="45"/>
      <c r="AH41" s="45"/>
      <c r="AI41" s="45"/>
      <c r="AJ41" s="45"/>
      <c r="AK41" s="45"/>
    </row>
    <row r="42" spans="1:43" x14ac:dyDescent="0.2">
      <c r="C42" s="45"/>
      <c r="D42" s="45"/>
      <c r="E42" s="45"/>
      <c r="F42" s="45"/>
      <c r="G42" s="45"/>
      <c r="M42" s="45"/>
      <c r="N42" s="45"/>
      <c r="O42" s="45"/>
      <c r="P42" s="45"/>
      <c r="Q42" s="45"/>
      <c r="W42" s="45"/>
      <c r="X42" s="45"/>
      <c r="Y42" s="45"/>
      <c r="Z42" s="45"/>
      <c r="AA42" s="45"/>
      <c r="AG42" s="45"/>
      <c r="AH42" s="45"/>
      <c r="AI42" s="45"/>
      <c r="AJ42" s="45"/>
      <c r="AK42" s="45"/>
    </row>
    <row r="43" spans="1:43" x14ac:dyDescent="0.2">
      <c r="A43" t="s">
        <v>48</v>
      </c>
      <c r="C43" s="45"/>
      <c r="D43" s="45"/>
      <c r="E43" s="45"/>
      <c r="F43" s="45"/>
      <c r="G43" s="45"/>
      <c r="K43" t="s">
        <v>48</v>
      </c>
      <c r="M43" s="45"/>
      <c r="N43" s="45"/>
      <c r="O43" s="45"/>
      <c r="P43" s="45"/>
      <c r="Q43" s="45"/>
      <c r="W43" s="45"/>
      <c r="X43" s="45"/>
      <c r="Y43" s="45"/>
      <c r="Z43" s="45"/>
      <c r="AA43" s="45"/>
      <c r="AG43" s="45"/>
      <c r="AH43" s="45"/>
      <c r="AI43" s="45"/>
      <c r="AJ43" s="45"/>
      <c r="AK43" s="45"/>
      <c r="AN43" t="s">
        <v>50</v>
      </c>
    </row>
    <row r="45" spans="1:43" x14ac:dyDescent="0.2">
      <c r="A45" t="s">
        <v>80</v>
      </c>
      <c r="C45" s="45"/>
      <c r="D45" s="45"/>
      <c r="E45" s="45"/>
      <c r="F45" s="45"/>
      <c r="G45" s="45"/>
      <c r="K45" t="s">
        <v>80</v>
      </c>
      <c r="M45" s="45"/>
      <c r="N45" s="45"/>
      <c r="O45" s="45"/>
      <c r="P45" s="45"/>
      <c r="Q45" s="45"/>
      <c r="V45" t="s">
        <v>69</v>
      </c>
      <c r="W45" s="45"/>
      <c r="X45" s="45"/>
      <c r="Y45" s="45"/>
      <c r="Z45" s="45"/>
      <c r="AA45" s="45"/>
      <c r="AF45" t="s">
        <v>83</v>
      </c>
      <c r="AG45" s="45">
        <v>1</v>
      </c>
      <c r="AH45" s="45"/>
      <c r="AI45" s="45"/>
      <c r="AJ45" s="45"/>
      <c r="AK45" s="45"/>
      <c r="AN45" s="152" t="s">
        <v>54</v>
      </c>
      <c r="AO45" s="152"/>
      <c r="AP45" s="152"/>
      <c r="AQ45" s="152"/>
    </row>
    <row r="46" spans="1:43" x14ac:dyDescent="0.2">
      <c r="C46" s="45"/>
      <c r="D46" s="45"/>
      <c r="E46" s="45"/>
      <c r="F46" s="45"/>
      <c r="G46" s="45"/>
      <c r="M46" s="45"/>
      <c r="N46" s="45"/>
      <c r="O46" s="45"/>
      <c r="P46" s="45"/>
      <c r="Q46" s="45"/>
      <c r="W46" s="45"/>
      <c r="X46" s="45"/>
      <c r="Y46" s="45"/>
      <c r="Z46" s="45"/>
      <c r="AA46" s="45"/>
      <c r="AG46" s="45">
        <v>1</v>
      </c>
      <c r="AH46" s="45"/>
      <c r="AI46" s="45"/>
      <c r="AJ46" s="45"/>
      <c r="AK46" s="45"/>
      <c r="AN46" s="152"/>
      <c r="AO46" s="152"/>
      <c r="AP46" s="152"/>
      <c r="AQ46" s="152"/>
    </row>
    <row r="47" spans="1:43" x14ac:dyDescent="0.2">
      <c r="C47" s="45"/>
      <c r="D47" s="45"/>
      <c r="E47" s="45"/>
      <c r="F47" s="45"/>
      <c r="G47" s="45"/>
      <c r="M47" s="45"/>
      <c r="N47" s="45"/>
      <c r="O47" s="45"/>
      <c r="P47" s="45"/>
      <c r="Q47" s="45"/>
      <c r="W47" s="45"/>
      <c r="X47" s="45"/>
      <c r="Y47" s="45"/>
      <c r="Z47" s="45"/>
      <c r="AA47" s="45"/>
      <c r="AG47" s="45"/>
      <c r="AH47" s="45"/>
      <c r="AI47" s="45"/>
      <c r="AJ47" s="45"/>
      <c r="AK47" s="45"/>
      <c r="AN47" s="152"/>
      <c r="AO47" s="152"/>
      <c r="AP47" s="152"/>
      <c r="AQ47" s="152"/>
    </row>
    <row r="48" spans="1:43" x14ac:dyDescent="0.2">
      <c r="C48" s="45"/>
      <c r="D48" s="45"/>
      <c r="E48" s="45"/>
      <c r="F48" s="45"/>
      <c r="G48" s="45"/>
      <c r="M48" s="45"/>
      <c r="N48" s="45"/>
      <c r="O48" s="45"/>
      <c r="P48" s="45"/>
      <c r="Q48" s="45"/>
      <c r="W48" s="45"/>
      <c r="X48" s="45"/>
      <c r="Y48" s="45"/>
      <c r="Z48" s="45"/>
      <c r="AA48" s="45"/>
      <c r="AG48" s="45"/>
      <c r="AH48" s="45"/>
      <c r="AI48" s="45"/>
      <c r="AJ48" s="45"/>
      <c r="AK48" s="45"/>
      <c r="AN48" s="152"/>
      <c r="AO48" s="152"/>
      <c r="AP48" s="152"/>
      <c r="AQ48" s="152"/>
    </row>
    <row r="49" spans="3:43" x14ac:dyDescent="0.2">
      <c r="C49" s="45"/>
      <c r="D49" s="45"/>
      <c r="E49" s="45"/>
      <c r="F49" s="45"/>
      <c r="G49" s="45"/>
      <c r="M49" s="45"/>
      <c r="N49" s="45"/>
      <c r="O49" s="45"/>
      <c r="P49" s="45"/>
      <c r="Q49" s="45"/>
      <c r="W49" s="45"/>
      <c r="X49" s="45"/>
      <c r="Y49" s="45"/>
      <c r="Z49" s="45"/>
      <c r="AA49" s="45"/>
      <c r="AG49" s="45"/>
      <c r="AH49" s="45"/>
      <c r="AI49" s="45"/>
      <c r="AJ49" s="45"/>
      <c r="AK49" s="45"/>
      <c r="AN49" s="152"/>
      <c r="AO49" s="152"/>
      <c r="AP49" s="152"/>
      <c r="AQ49" s="152"/>
    </row>
    <row r="50" spans="3:43" x14ac:dyDescent="0.2">
      <c r="C50" s="45"/>
      <c r="D50" s="45"/>
      <c r="E50" s="45"/>
      <c r="F50" s="45"/>
      <c r="G50" s="45"/>
      <c r="M50" s="45"/>
      <c r="N50" s="45"/>
      <c r="O50" s="45"/>
      <c r="P50" s="45"/>
      <c r="Q50" s="45"/>
      <c r="W50" s="45"/>
      <c r="X50" s="45"/>
      <c r="Y50" s="45"/>
      <c r="Z50" s="45"/>
      <c r="AA50" s="45"/>
      <c r="AG50" s="45"/>
      <c r="AH50" s="45"/>
      <c r="AI50" s="45"/>
      <c r="AJ50" s="45"/>
      <c r="AK50" s="45"/>
      <c r="AN50" s="152"/>
      <c r="AO50" s="152"/>
      <c r="AP50" s="152"/>
      <c r="AQ50" s="152"/>
    </row>
    <row r="51" spans="3:43" x14ac:dyDescent="0.2">
      <c r="C51" s="45"/>
      <c r="D51" s="45"/>
      <c r="E51" s="45"/>
      <c r="F51" s="45"/>
      <c r="G51" s="45"/>
      <c r="M51" s="45"/>
      <c r="N51" s="45"/>
      <c r="O51" s="45"/>
      <c r="P51" s="45"/>
      <c r="Q51" s="45"/>
      <c r="W51" s="45"/>
      <c r="X51" s="45"/>
      <c r="Y51" s="45"/>
      <c r="Z51" s="45"/>
      <c r="AA51" s="45"/>
      <c r="AG51" s="45"/>
      <c r="AH51" s="45"/>
      <c r="AI51" s="45"/>
      <c r="AJ51" s="45"/>
      <c r="AK51" s="45"/>
      <c r="AN51" s="152"/>
      <c r="AO51" s="152"/>
      <c r="AP51" s="152"/>
      <c r="AQ51" s="152"/>
    </row>
    <row r="52" spans="3:43" x14ac:dyDescent="0.2">
      <c r="C52" s="45"/>
      <c r="D52" s="45"/>
      <c r="E52" s="45"/>
      <c r="F52" s="45"/>
      <c r="G52" s="45"/>
      <c r="M52" s="45"/>
      <c r="N52" s="45"/>
      <c r="O52" s="45"/>
      <c r="P52" s="45"/>
      <c r="Q52" s="45"/>
      <c r="W52" s="45"/>
      <c r="X52" s="45"/>
      <c r="Y52" s="45"/>
      <c r="Z52" s="45"/>
      <c r="AA52" s="45"/>
      <c r="AG52" s="45"/>
      <c r="AH52" s="45"/>
      <c r="AI52" s="45"/>
      <c r="AJ52" s="45"/>
      <c r="AK52" s="45"/>
    </row>
    <row r="53" spans="3:43" x14ac:dyDescent="0.2">
      <c r="C53" s="45"/>
      <c r="D53" s="45"/>
      <c r="E53" s="45"/>
      <c r="F53" s="45"/>
      <c r="G53" s="45"/>
      <c r="M53" s="45"/>
      <c r="N53" s="45"/>
      <c r="O53" s="45"/>
      <c r="P53" s="45"/>
      <c r="Q53" s="45"/>
      <c r="W53" s="45"/>
      <c r="X53" s="45"/>
      <c r="Y53" s="45"/>
      <c r="Z53" s="45"/>
      <c r="AA53" s="45"/>
      <c r="AG53" s="45"/>
      <c r="AH53" s="45"/>
      <c r="AI53" s="45"/>
      <c r="AJ53" s="45"/>
      <c r="AK53" s="45"/>
    </row>
    <row r="54" spans="3:43" x14ac:dyDescent="0.2">
      <c r="C54" s="45"/>
      <c r="D54" s="45"/>
      <c r="E54" s="45"/>
      <c r="F54" s="45"/>
      <c r="G54" s="45"/>
      <c r="M54" s="45"/>
      <c r="N54" s="45"/>
      <c r="O54" s="45"/>
      <c r="P54" s="45"/>
      <c r="Q54" s="45"/>
      <c r="W54" s="45"/>
      <c r="X54" s="45"/>
      <c r="Y54" s="45"/>
      <c r="Z54" s="45"/>
      <c r="AA54" s="45"/>
      <c r="AG54" s="45"/>
      <c r="AH54" s="45"/>
      <c r="AI54" s="45"/>
      <c r="AJ54" s="45"/>
      <c r="AK54" s="45"/>
    </row>
    <row r="55" spans="3:43" x14ac:dyDescent="0.2">
      <c r="C55" s="45"/>
      <c r="D55" s="45"/>
      <c r="E55" s="45"/>
      <c r="F55" s="45"/>
      <c r="G55" s="45"/>
      <c r="M55" s="45"/>
      <c r="N55" s="45"/>
      <c r="O55" s="45"/>
      <c r="P55" s="45"/>
      <c r="Q55" s="45"/>
      <c r="W55" s="45"/>
      <c r="X55" s="45"/>
      <c r="Y55" s="45"/>
      <c r="Z55" s="45"/>
      <c r="AA55" s="45"/>
      <c r="AG55" s="45"/>
      <c r="AH55" s="45"/>
      <c r="AI55" s="45"/>
      <c r="AJ55" s="45"/>
      <c r="AK55" s="45"/>
    </row>
    <row r="56" spans="3:43" x14ac:dyDescent="0.2">
      <c r="C56" s="45"/>
      <c r="D56" s="45"/>
      <c r="E56" s="45"/>
      <c r="F56" s="45"/>
      <c r="G56" s="45"/>
      <c r="M56" s="45"/>
      <c r="N56" s="45"/>
      <c r="O56" s="45"/>
      <c r="P56" s="45"/>
      <c r="Q56" s="45"/>
      <c r="W56" s="45"/>
      <c r="X56" s="45"/>
      <c r="Y56" s="45"/>
      <c r="Z56" s="45"/>
      <c r="AA56" s="45"/>
      <c r="AG56" s="45"/>
      <c r="AH56" s="45"/>
      <c r="AI56" s="45"/>
      <c r="AJ56" s="45"/>
      <c r="AK56" s="45"/>
    </row>
    <row r="57" spans="3:43" x14ac:dyDescent="0.2">
      <c r="C57" s="45"/>
      <c r="D57" s="45"/>
      <c r="E57" s="45"/>
      <c r="F57" s="45"/>
      <c r="G57" s="45"/>
      <c r="M57" s="45"/>
      <c r="N57" s="45"/>
      <c r="O57" s="45"/>
      <c r="P57" s="45"/>
      <c r="Q57" s="45"/>
      <c r="W57" s="45"/>
      <c r="X57" s="45"/>
      <c r="Y57" s="45"/>
      <c r="Z57" s="45"/>
      <c r="AA57" s="45"/>
      <c r="AG57" s="45"/>
      <c r="AH57" s="45"/>
      <c r="AI57" s="45"/>
      <c r="AJ57" s="45"/>
      <c r="AK57" s="45"/>
    </row>
    <row r="58" spans="3:43" x14ac:dyDescent="0.2">
      <c r="C58" s="45"/>
      <c r="D58" s="45"/>
      <c r="E58" s="45"/>
      <c r="F58" s="45"/>
      <c r="G58" s="45"/>
      <c r="M58" s="45"/>
      <c r="N58" s="45"/>
      <c r="O58" s="45"/>
      <c r="P58" s="45"/>
      <c r="Q58" s="45"/>
      <c r="W58" s="45"/>
      <c r="X58" s="45"/>
      <c r="Y58" s="45"/>
      <c r="Z58" s="45"/>
      <c r="AA58" s="45"/>
      <c r="AG58" s="45"/>
      <c r="AH58" s="45"/>
      <c r="AI58" s="45"/>
      <c r="AJ58" s="45"/>
      <c r="AK58" s="45"/>
    </row>
    <row r="59" spans="3:43" x14ac:dyDescent="0.2">
      <c r="C59" s="45"/>
      <c r="D59" s="45"/>
      <c r="E59" s="45"/>
      <c r="F59" s="45"/>
      <c r="G59" s="45"/>
      <c r="M59" s="45"/>
      <c r="N59" s="45"/>
      <c r="O59" s="45"/>
      <c r="P59" s="45"/>
      <c r="Q59" s="45"/>
      <c r="W59" s="45"/>
      <c r="X59" s="45"/>
      <c r="Y59" s="45"/>
      <c r="Z59" s="45"/>
      <c r="AA59" s="45"/>
      <c r="AG59" s="45"/>
      <c r="AH59" s="45"/>
      <c r="AI59" s="45"/>
      <c r="AJ59" s="45"/>
      <c r="AK59" s="45"/>
    </row>
    <row r="60" spans="3:43" x14ac:dyDescent="0.2">
      <c r="C60" s="45"/>
      <c r="D60" s="45"/>
      <c r="E60" s="45"/>
      <c r="F60" s="45"/>
      <c r="G60" s="45"/>
      <c r="M60" s="45"/>
      <c r="N60" s="45"/>
      <c r="O60" s="45"/>
      <c r="P60" s="45"/>
      <c r="Q60" s="45"/>
      <c r="W60" s="45"/>
      <c r="X60" s="45"/>
      <c r="Y60" s="45"/>
      <c r="Z60" s="45"/>
      <c r="AA60" s="45"/>
      <c r="AG60" s="45"/>
      <c r="AH60" s="45"/>
      <c r="AI60" s="45"/>
      <c r="AJ60" s="45"/>
      <c r="AK60" s="45"/>
    </row>
    <row r="61" spans="3:43" x14ac:dyDescent="0.2">
      <c r="C61" s="45"/>
      <c r="D61" s="45"/>
      <c r="E61" s="45"/>
      <c r="F61" s="45"/>
      <c r="G61" s="45"/>
      <c r="M61" s="45"/>
      <c r="N61" s="45"/>
      <c r="O61" s="45"/>
      <c r="P61" s="45"/>
      <c r="Q61" s="45"/>
      <c r="W61" s="45"/>
      <c r="X61" s="45"/>
      <c r="Y61" s="45"/>
      <c r="Z61" s="45"/>
      <c r="AA61" s="45"/>
      <c r="AG61" s="45"/>
      <c r="AH61" s="45"/>
      <c r="AI61" s="45"/>
      <c r="AJ61" s="45"/>
      <c r="AK61" s="45"/>
    </row>
    <row r="62" spans="3:43" x14ac:dyDescent="0.2">
      <c r="C62" s="45"/>
      <c r="D62" s="45"/>
      <c r="E62" s="45"/>
      <c r="F62" s="45"/>
      <c r="G62" s="45"/>
      <c r="M62" s="45"/>
      <c r="N62" s="45"/>
      <c r="O62" s="45"/>
      <c r="P62" s="45"/>
      <c r="Q62" s="45"/>
      <c r="W62" s="45"/>
      <c r="X62" s="45"/>
      <c r="Y62" s="45"/>
      <c r="Z62" s="45"/>
      <c r="AA62" s="45"/>
      <c r="AG62" s="45"/>
      <c r="AH62" s="45"/>
      <c r="AI62" s="45"/>
      <c r="AJ62" s="45"/>
      <c r="AK62" s="45"/>
    </row>
    <row r="63" spans="3:43" x14ac:dyDescent="0.2">
      <c r="C63" s="45"/>
      <c r="D63" s="45"/>
      <c r="E63" s="45"/>
      <c r="F63" s="45"/>
      <c r="G63" s="45"/>
      <c r="M63" s="45"/>
      <c r="N63" s="45"/>
      <c r="O63" s="45"/>
      <c r="P63" s="45"/>
      <c r="Q63" s="45"/>
      <c r="W63" s="45"/>
      <c r="X63" s="45"/>
      <c r="Y63" s="45"/>
      <c r="Z63" s="45"/>
      <c r="AA63" s="45"/>
      <c r="AG63" s="45"/>
      <c r="AH63" s="45"/>
      <c r="AI63" s="45"/>
      <c r="AJ63" s="45"/>
      <c r="AK63" s="45"/>
    </row>
    <row r="64" spans="3:43" x14ac:dyDescent="0.2">
      <c r="C64" s="45"/>
      <c r="D64" s="45"/>
      <c r="E64" s="45"/>
      <c r="F64" s="45"/>
      <c r="G64" s="45"/>
      <c r="M64" s="45"/>
      <c r="N64" s="45"/>
      <c r="O64" s="45"/>
      <c r="P64" s="45"/>
      <c r="Q64" s="45"/>
      <c r="W64" s="45"/>
      <c r="X64" s="45"/>
      <c r="Y64" s="45"/>
      <c r="Z64" s="45"/>
      <c r="AA64" s="45"/>
      <c r="AG64" s="45"/>
      <c r="AH64" s="45"/>
      <c r="AI64" s="45"/>
      <c r="AJ64" s="45"/>
      <c r="AK64" s="45"/>
    </row>
    <row r="65" spans="1:40" x14ac:dyDescent="0.2">
      <c r="C65" s="45"/>
      <c r="D65" s="45"/>
      <c r="E65" s="45"/>
      <c r="F65" s="45"/>
      <c r="G65" s="45"/>
      <c r="M65" s="45"/>
      <c r="N65" s="45"/>
      <c r="O65" s="45"/>
      <c r="P65" s="45"/>
      <c r="Q65" s="45"/>
      <c r="W65" s="45"/>
      <c r="X65" s="45"/>
      <c r="Y65" s="45"/>
      <c r="Z65" s="45"/>
      <c r="AA65" s="45"/>
      <c r="AG65" s="45"/>
      <c r="AH65" s="45"/>
      <c r="AI65" s="45"/>
      <c r="AJ65" s="45"/>
      <c r="AK65" s="45"/>
    </row>
    <row r="66" spans="1:40" x14ac:dyDescent="0.2">
      <c r="C66" s="45"/>
      <c r="D66" s="45"/>
      <c r="E66" s="45"/>
      <c r="F66" s="45"/>
      <c r="G66" s="45"/>
      <c r="M66" s="45"/>
      <c r="N66" s="45"/>
      <c r="O66" s="45"/>
      <c r="P66" s="45"/>
      <c r="Q66" s="45"/>
      <c r="W66" s="45"/>
      <c r="X66" s="45"/>
      <c r="Y66" s="45"/>
      <c r="Z66" s="45"/>
      <c r="AA66" s="45"/>
      <c r="AG66" s="45"/>
      <c r="AH66" s="45"/>
      <c r="AI66" s="45"/>
      <c r="AJ66" s="45"/>
      <c r="AK66" s="45"/>
    </row>
    <row r="67" spans="1:40" x14ac:dyDescent="0.2">
      <c r="C67" s="45"/>
      <c r="D67" s="45"/>
      <c r="E67" s="45"/>
      <c r="F67" s="45"/>
      <c r="G67" s="45"/>
      <c r="M67" s="45"/>
      <c r="N67" s="45"/>
      <c r="O67" s="45"/>
      <c r="P67" s="45"/>
      <c r="Q67" s="45"/>
      <c r="W67" s="45"/>
      <c r="X67" s="45"/>
      <c r="Y67" s="45"/>
      <c r="Z67" s="45"/>
      <c r="AA67" s="45"/>
      <c r="AG67" s="45"/>
      <c r="AH67" s="45"/>
      <c r="AI67" s="45"/>
      <c r="AJ67" s="45"/>
      <c r="AK67" s="45"/>
    </row>
    <row r="68" spans="1:40" x14ac:dyDescent="0.2">
      <c r="C68" s="45"/>
      <c r="D68" s="45"/>
      <c r="E68" s="45"/>
      <c r="F68" s="45"/>
      <c r="G68" s="45"/>
      <c r="M68" s="45"/>
      <c r="N68" s="45"/>
      <c r="O68" s="45"/>
      <c r="P68" s="45"/>
      <c r="Q68" s="45"/>
      <c r="W68" s="45"/>
      <c r="X68" s="45"/>
      <c r="Y68" s="45"/>
      <c r="Z68" s="45"/>
      <c r="AA68" s="45"/>
      <c r="AG68" s="45"/>
      <c r="AH68" s="45"/>
      <c r="AI68" s="45"/>
      <c r="AJ68" s="45"/>
      <c r="AK68" s="45"/>
    </row>
    <row r="69" spans="1:40" x14ac:dyDescent="0.2">
      <c r="A69" t="s">
        <v>48</v>
      </c>
      <c r="C69" s="45"/>
      <c r="D69" s="45"/>
      <c r="E69" s="45"/>
      <c r="F69" s="45"/>
      <c r="G69" s="45"/>
      <c r="K69" t="s">
        <v>48</v>
      </c>
      <c r="M69" s="45"/>
      <c r="N69" s="45"/>
      <c r="O69" s="45"/>
      <c r="P69" s="45"/>
      <c r="Q69" s="45"/>
      <c r="W69" s="45"/>
      <c r="X69" s="45"/>
      <c r="Y69" s="45"/>
      <c r="Z69" s="45"/>
      <c r="AA69" s="45"/>
      <c r="AG69" s="45"/>
      <c r="AH69" s="45"/>
      <c r="AI69" s="45"/>
      <c r="AJ69" s="45"/>
      <c r="AK69" s="45"/>
      <c r="AN69" t="s">
        <v>50</v>
      </c>
    </row>
    <row r="72" spans="1:40" x14ac:dyDescent="0.2">
      <c r="A72" t="s">
        <v>90</v>
      </c>
      <c r="C72" s="45"/>
      <c r="D72" s="45"/>
      <c r="E72" s="45"/>
      <c r="F72" s="45"/>
      <c r="G72" s="45"/>
      <c r="K72" t="s">
        <v>90</v>
      </c>
      <c r="M72" s="45"/>
      <c r="N72" s="45"/>
      <c r="O72" s="45"/>
      <c r="P72" s="45"/>
      <c r="Q72" s="45"/>
      <c r="V72" t="s">
        <v>98</v>
      </c>
      <c r="W72" s="45"/>
      <c r="X72" s="45"/>
      <c r="Y72" s="45"/>
      <c r="Z72" s="45"/>
      <c r="AA72" s="45"/>
      <c r="AF72" t="s">
        <v>84</v>
      </c>
      <c r="AG72" s="45">
        <v>1</v>
      </c>
      <c r="AH72" s="45"/>
      <c r="AI72" s="45"/>
      <c r="AJ72" s="45"/>
      <c r="AK72" s="45"/>
    </row>
    <row r="73" spans="1:40" x14ac:dyDescent="0.2">
      <c r="C73" s="45"/>
      <c r="D73" s="45"/>
      <c r="E73" s="45"/>
      <c r="F73" s="45"/>
      <c r="G73" s="45"/>
      <c r="M73" s="45"/>
      <c r="N73" s="45"/>
      <c r="O73" s="45"/>
      <c r="P73" s="45"/>
      <c r="Q73" s="45"/>
      <c r="W73" s="45"/>
      <c r="X73" s="45"/>
      <c r="Y73" s="45"/>
      <c r="Z73" s="45"/>
      <c r="AA73" s="45"/>
      <c r="AG73" s="45">
        <v>1</v>
      </c>
      <c r="AH73" s="45"/>
      <c r="AI73" s="45"/>
      <c r="AJ73" s="45"/>
      <c r="AK73" s="45"/>
    </row>
    <row r="74" spans="1:40" x14ac:dyDescent="0.2">
      <c r="C74" s="45"/>
      <c r="D74" s="45"/>
      <c r="E74" s="45"/>
      <c r="F74" s="45"/>
      <c r="G74" s="45"/>
      <c r="M74" s="45"/>
      <c r="N74" s="45"/>
      <c r="O74" s="45"/>
      <c r="P74" s="45"/>
      <c r="Q74" s="45"/>
      <c r="W74" s="45"/>
      <c r="X74" s="45"/>
      <c r="Y74" s="45"/>
      <c r="Z74" s="45"/>
      <c r="AA74" s="45"/>
      <c r="AG74" s="45">
        <v>1</v>
      </c>
      <c r="AH74" s="45"/>
      <c r="AI74" s="45"/>
      <c r="AJ74" s="45"/>
      <c r="AK74" s="45"/>
    </row>
    <row r="75" spans="1:40" x14ac:dyDescent="0.2">
      <c r="C75" s="45"/>
      <c r="D75" s="45"/>
      <c r="E75" s="45"/>
      <c r="F75" s="45"/>
      <c r="G75" s="45"/>
      <c r="M75" s="45"/>
      <c r="N75" s="45"/>
      <c r="O75" s="45"/>
      <c r="P75" s="45"/>
      <c r="Q75" s="45"/>
      <c r="W75" s="45"/>
      <c r="X75" s="45"/>
      <c r="Y75" s="45"/>
      <c r="Z75" s="45"/>
      <c r="AA75" s="45"/>
      <c r="AG75" s="45">
        <v>1</v>
      </c>
      <c r="AH75" s="45"/>
      <c r="AI75" s="45"/>
      <c r="AJ75" s="45"/>
      <c r="AK75" s="45"/>
    </row>
    <row r="76" spans="1:40" x14ac:dyDescent="0.2">
      <c r="C76" s="45"/>
      <c r="D76" s="45"/>
      <c r="E76" s="45"/>
      <c r="F76" s="45"/>
      <c r="G76" s="45"/>
      <c r="M76" s="45"/>
      <c r="N76" s="45"/>
      <c r="O76" s="45"/>
      <c r="P76" s="45"/>
      <c r="Q76" s="45"/>
      <c r="W76" s="45"/>
      <c r="X76" s="45"/>
      <c r="Y76" s="45"/>
      <c r="Z76" s="45"/>
      <c r="AA76" s="45"/>
      <c r="AG76" s="45">
        <v>1</v>
      </c>
      <c r="AH76" s="45"/>
      <c r="AI76" s="45"/>
      <c r="AJ76" s="45"/>
      <c r="AK76" s="45"/>
    </row>
    <row r="77" spans="1:40" x14ac:dyDescent="0.2">
      <c r="C77" s="45"/>
      <c r="D77" s="45"/>
      <c r="E77" s="45"/>
      <c r="F77" s="45"/>
      <c r="G77" s="45"/>
      <c r="M77" s="45"/>
      <c r="N77" s="45"/>
      <c r="O77" s="45"/>
      <c r="P77" s="45"/>
      <c r="Q77" s="45"/>
      <c r="W77" s="45"/>
      <c r="X77" s="45"/>
      <c r="Y77" s="45"/>
      <c r="Z77" s="45"/>
      <c r="AA77" s="45"/>
      <c r="AG77" s="45">
        <v>1</v>
      </c>
      <c r="AH77" s="45"/>
      <c r="AI77" s="45"/>
      <c r="AJ77" s="45"/>
      <c r="AK77" s="45"/>
    </row>
    <row r="78" spans="1:40" x14ac:dyDescent="0.2">
      <c r="C78" s="45"/>
      <c r="D78" s="45"/>
      <c r="E78" s="45"/>
      <c r="F78" s="45"/>
      <c r="G78" s="45"/>
      <c r="M78" s="45"/>
      <c r="N78" s="45"/>
      <c r="O78" s="45"/>
      <c r="P78" s="45"/>
      <c r="Q78" s="45"/>
      <c r="W78" s="45"/>
      <c r="X78" s="45"/>
      <c r="Y78" s="45"/>
      <c r="Z78" s="45"/>
      <c r="AA78" s="45"/>
      <c r="AG78" s="45"/>
      <c r="AH78" s="45"/>
      <c r="AI78" s="45"/>
      <c r="AJ78" s="45"/>
      <c r="AK78" s="45"/>
    </row>
    <row r="79" spans="1:40" x14ac:dyDescent="0.2">
      <c r="C79" s="45"/>
      <c r="D79" s="45"/>
      <c r="E79" s="45"/>
      <c r="F79" s="45"/>
      <c r="G79" s="45"/>
      <c r="M79" s="45"/>
      <c r="N79" s="45"/>
      <c r="O79" s="45"/>
      <c r="P79" s="45"/>
      <c r="Q79" s="45"/>
      <c r="W79" s="45"/>
      <c r="X79" s="45"/>
      <c r="Y79" s="45"/>
      <c r="Z79" s="45"/>
      <c r="AA79" s="45"/>
      <c r="AG79" s="45"/>
      <c r="AH79" s="45"/>
      <c r="AI79" s="45"/>
      <c r="AJ79" s="45"/>
      <c r="AK79" s="45"/>
    </row>
    <row r="80" spans="1:40" x14ac:dyDescent="0.2">
      <c r="C80" s="45"/>
      <c r="D80" s="45"/>
      <c r="E80" s="45"/>
      <c r="F80" s="45"/>
      <c r="G80" s="45"/>
      <c r="M80" s="45"/>
      <c r="N80" s="45"/>
      <c r="O80" s="45"/>
      <c r="P80" s="45"/>
      <c r="Q80" s="45"/>
      <c r="W80" s="45"/>
      <c r="X80" s="45"/>
      <c r="Y80" s="45"/>
      <c r="Z80" s="45"/>
      <c r="AA80" s="45"/>
      <c r="AG80" s="45"/>
      <c r="AH80" s="45"/>
      <c r="AI80" s="45"/>
      <c r="AJ80" s="45"/>
      <c r="AK80" s="45"/>
    </row>
    <row r="81" spans="1:40" x14ac:dyDescent="0.2">
      <c r="C81" s="45"/>
      <c r="D81" s="45"/>
      <c r="E81" s="45"/>
      <c r="F81" s="45"/>
      <c r="G81" s="45"/>
      <c r="M81" s="45"/>
      <c r="N81" s="45"/>
      <c r="O81" s="45"/>
      <c r="P81" s="45"/>
      <c r="Q81" s="45"/>
      <c r="W81" s="45"/>
      <c r="X81" s="45"/>
      <c r="Y81" s="45"/>
      <c r="Z81" s="45"/>
      <c r="AA81" s="45"/>
      <c r="AG81" s="45"/>
      <c r="AH81" s="45"/>
      <c r="AI81" s="45"/>
      <c r="AJ81" s="45"/>
      <c r="AK81" s="45"/>
    </row>
    <row r="82" spans="1:40" x14ac:dyDescent="0.2">
      <c r="C82" s="45"/>
      <c r="D82" s="45"/>
      <c r="E82" s="45"/>
      <c r="F82" s="45"/>
      <c r="G82" s="45"/>
      <c r="M82" s="45"/>
      <c r="N82" s="45"/>
      <c r="O82" s="45"/>
      <c r="P82" s="45"/>
      <c r="Q82" s="45"/>
      <c r="W82" s="45"/>
      <c r="X82" s="45"/>
      <c r="Y82" s="45"/>
      <c r="Z82" s="45"/>
      <c r="AA82" s="45"/>
      <c r="AG82" s="45"/>
      <c r="AH82" s="45"/>
      <c r="AI82" s="45"/>
      <c r="AJ82" s="45"/>
      <c r="AK82" s="45"/>
    </row>
    <row r="83" spans="1:40" x14ac:dyDescent="0.2">
      <c r="C83" s="45"/>
      <c r="D83" s="45"/>
      <c r="E83" s="45"/>
      <c r="F83" s="45"/>
      <c r="G83" s="45"/>
      <c r="M83" s="45"/>
      <c r="N83" s="45"/>
      <c r="O83" s="45"/>
      <c r="P83" s="45"/>
      <c r="Q83" s="45"/>
      <c r="W83" s="45"/>
      <c r="X83" s="45"/>
      <c r="Y83" s="45"/>
      <c r="Z83" s="45"/>
      <c r="AA83" s="45"/>
      <c r="AG83" s="45"/>
      <c r="AH83" s="45"/>
      <c r="AI83" s="45"/>
      <c r="AJ83" s="45"/>
      <c r="AK83" s="45"/>
    </row>
    <row r="84" spans="1:40" x14ac:dyDescent="0.2">
      <c r="C84" s="45"/>
      <c r="D84" s="45"/>
      <c r="E84" s="45"/>
      <c r="F84" s="45"/>
      <c r="G84" s="45"/>
      <c r="M84" s="45"/>
      <c r="N84" s="45"/>
      <c r="O84" s="45"/>
      <c r="P84" s="45"/>
      <c r="Q84" s="45"/>
      <c r="W84" s="45"/>
      <c r="X84" s="45"/>
      <c r="Y84" s="45"/>
      <c r="Z84" s="45"/>
      <c r="AA84" s="45"/>
      <c r="AG84" s="45"/>
      <c r="AH84" s="45"/>
      <c r="AI84" s="45"/>
      <c r="AJ84" s="45"/>
      <c r="AK84" s="45"/>
    </row>
    <row r="85" spans="1:40" x14ac:dyDescent="0.2">
      <c r="C85" s="45"/>
      <c r="D85" s="45"/>
      <c r="E85" s="45"/>
      <c r="F85" s="45"/>
      <c r="G85" s="45"/>
      <c r="M85" s="45"/>
      <c r="N85" s="45"/>
      <c r="O85" s="45"/>
      <c r="P85" s="45"/>
      <c r="Q85" s="45"/>
      <c r="W85" s="45"/>
      <c r="X85" s="45"/>
      <c r="Y85" s="45"/>
      <c r="Z85" s="45"/>
      <c r="AA85" s="45"/>
      <c r="AG85" s="45"/>
      <c r="AH85" s="45"/>
      <c r="AI85" s="45"/>
      <c r="AJ85" s="45"/>
      <c r="AK85" s="45"/>
    </row>
    <row r="86" spans="1:40" x14ac:dyDescent="0.2">
      <c r="C86" s="45"/>
      <c r="D86" s="45"/>
      <c r="E86" s="45"/>
      <c r="F86" s="45"/>
      <c r="G86" s="45"/>
      <c r="M86" s="45"/>
      <c r="N86" s="45"/>
      <c r="O86" s="45"/>
      <c r="P86" s="45"/>
      <c r="Q86" s="45"/>
      <c r="W86" s="45"/>
      <c r="X86" s="45"/>
      <c r="Y86" s="45"/>
      <c r="Z86" s="45"/>
      <c r="AA86" s="45"/>
      <c r="AG86" s="45"/>
      <c r="AH86" s="45"/>
      <c r="AI86" s="45"/>
      <c r="AJ86" s="45"/>
      <c r="AK86" s="45"/>
    </row>
    <row r="87" spans="1:40" x14ac:dyDescent="0.2">
      <c r="C87" s="45"/>
      <c r="D87" s="45"/>
      <c r="E87" s="45"/>
      <c r="F87" s="45"/>
      <c r="G87" s="45"/>
      <c r="M87" s="45"/>
      <c r="N87" s="45"/>
      <c r="O87" s="45"/>
      <c r="P87" s="45"/>
      <c r="Q87" s="45"/>
      <c r="W87" s="45"/>
      <c r="X87" s="45"/>
      <c r="Y87" s="45"/>
      <c r="Z87" s="45"/>
      <c r="AA87" s="45"/>
      <c r="AG87" s="45"/>
      <c r="AH87" s="45"/>
      <c r="AI87" s="45"/>
      <c r="AJ87" s="45"/>
      <c r="AK87" s="45"/>
    </row>
    <row r="88" spans="1:40" x14ac:dyDescent="0.2">
      <c r="C88" s="45"/>
      <c r="D88" s="45"/>
      <c r="E88" s="45"/>
      <c r="F88" s="45"/>
      <c r="G88" s="45"/>
      <c r="M88" s="45"/>
      <c r="N88" s="45"/>
      <c r="O88" s="45"/>
      <c r="P88" s="45"/>
      <c r="Q88" s="45"/>
      <c r="W88" s="45"/>
      <c r="X88" s="45"/>
      <c r="Y88" s="45"/>
      <c r="Z88" s="45"/>
      <c r="AA88" s="45"/>
      <c r="AG88" s="45"/>
      <c r="AH88" s="45"/>
      <c r="AI88" s="45"/>
      <c r="AJ88" s="45"/>
      <c r="AK88" s="45"/>
    </row>
    <row r="89" spans="1:40" x14ac:dyDescent="0.2">
      <c r="C89" s="45"/>
      <c r="D89" s="45"/>
      <c r="E89" s="45"/>
      <c r="F89" s="45"/>
      <c r="G89" s="45"/>
      <c r="M89" s="45"/>
      <c r="N89" s="45"/>
      <c r="O89" s="45"/>
      <c r="P89" s="45"/>
      <c r="Q89" s="45"/>
      <c r="W89" s="45"/>
      <c r="X89" s="45"/>
      <c r="Y89" s="45"/>
      <c r="Z89" s="45"/>
      <c r="AA89" s="45"/>
      <c r="AG89" s="45"/>
      <c r="AH89" s="45"/>
      <c r="AI89" s="45"/>
      <c r="AJ89" s="45"/>
      <c r="AK89" s="45"/>
    </row>
    <row r="90" spans="1:40" x14ac:dyDescent="0.2">
      <c r="C90" s="45"/>
      <c r="D90" s="45"/>
      <c r="E90" s="45"/>
      <c r="F90" s="45"/>
      <c r="G90" s="45"/>
      <c r="M90" s="45"/>
      <c r="N90" s="45"/>
      <c r="O90" s="45"/>
      <c r="P90" s="45"/>
      <c r="Q90" s="45"/>
      <c r="W90" s="45"/>
      <c r="X90" s="45"/>
      <c r="Y90" s="45"/>
      <c r="Z90" s="45"/>
      <c r="AA90" s="45"/>
      <c r="AG90" s="45"/>
      <c r="AH90" s="45"/>
      <c r="AI90" s="45"/>
      <c r="AJ90" s="45"/>
      <c r="AK90" s="45"/>
    </row>
    <row r="91" spans="1:40" x14ac:dyDescent="0.2">
      <c r="C91" s="45"/>
      <c r="D91" s="45"/>
      <c r="E91" s="45"/>
      <c r="F91" s="45"/>
      <c r="G91" s="45"/>
      <c r="M91" s="45"/>
      <c r="N91" s="45"/>
      <c r="O91" s="45"/>
      <c r="P91" s="45"/>
      <c r="Q91" s="45"/>
      <c r="W91" s="45"/>
      <c r="X91" s="45"/>
      <c r="Y91" s="45"/>
      <c r="Z91" s="45"/>
      <c r="AA91" s="45"/>
      <c r="AG91" s="45"/>
      <c r="AH91" s="45"/>
      <c r="AI91" s="45"/>
      <c r="AJ91" s="45"/>
      <c r="AK91" s="45"/>
    </row>
    <row r="92" spans="1:40" x14ac:dyDescent="0.2">
      <c r="C92" s="45"/>
      <c r="D92" s="45"/>
      <c r="E92" s="45"/>
      <c r="F92" s="45"/>
      <c r="G92" s="45"/>
      <c r="M92" s="45"/>
      <c r="N92" s="45"/>
      <c r="O92" s="45"/>
      <c r="P92" s="45"/>
      <c r="Q92" s="45"/>
      <c r="W92" s="45"/>
      <c r="X92" s="45"/>
      <c r="Y92" s="45"/>
      <c r="Z92" s="45"/>
      <c r="AA92" s="45"/>
      <c r="AG92" s="45"/>
      <c r="AH92" s="45"/>
      <c r="AI92" s="45"/>
      <c r="AJ92" s="45"/>
      <c r="AK92" s="45"/>
    </row>
    <row r="93" spans="1:40" x14ac:dyDescent="0.2">
      <c r="C93" s="45"/>
      <c r="D93" s="45"/>
      <c r="E93" s="45"/>
      <c r="F93" s="45"/>
      <c r="G93" s="45"/>
      <c r="M93" s="45"/>
      <c r="N93" s="45"/>
      <c r="O93" s="45"/>
      <c r="P93" s="45"/>
      <c r="Q93" s="45"/>
      <c r="W93" s="45"/>
      <c r="X93" s="45"/>
      <c r="Y93" s="45"/>
      <c r="Z93" s="45"/>
      <c r="AA93" s="45"/>
      <c r="AG93" s="45"/>
      <c r="AH93" s="45"/>
      <c r="AI93" s="45"/>
      <c r="AJ93" s="45"/>
      <c r="AK93" s="45"/>
    </row>
    <row r="94" spans="1:40" x14ac:dyDescent="0.2">
      <c r="C94" s="45"/>
      <c r="D94" s="45"/>
      <c r="E94" s="45"/>
      <c r="F94" s="45"/>
      <c r="G94" s="45"/>
      <c r="M94" s="45"/>
      <c r="N94" s="45"/>
      <c r="O94" s="45"/>
      <c r="P94" s="45"/>
      <c r="Q94" s="45"/>
      <c r="W94" s="45"/>
      <c r="X94" s="45"/>
      <c r="Y94" s="45"/>
      <c r="Z94" s="45"/>
      <c r="AA94" s="45"/>
      <c r="AG94" s="45"/>
      <c r="AH94" s="45"/>
      <c r="AI94" s="45"/>
      <c r="AJ94" s="45"/>
      <c r="AK94" s="45"/>
    </row>
    <row r="95" spans="1:40" x14ac:dyDescent="0.2">
      <c r="C95" s="45"/>
      <c r="D95" s="45"/>
      <c r="E95" s="45"/>
      <c r="F95" s="45"/>
      <c r="G95" s="45"/>
      <c r="M95" s="45"/>
      <c r="N95" s="45"/>
      <c r="O95" s="45"/>
      <c r="P95" s="45"/>
      <c r="Q95" s="45"/>
      <c r="W95" s="45"/>
      <c r="X95" s="45"/>
      <c r="Y95" s="45"/>
      <c r="Z95" s="45"/>
      <c r="AA95" s="45"/>
      <c r="AG95" s="45"/>
      <c r="AH95" s="45"/>
      <c r="AI95" s="45"/>
      <c r="AJ95" s="45"/>
      <c r="AK95" s="45"/>
    </row>
    <row r="96" spans="1:40" x14ac:dyDescent="0.2">
      <c r="A96" t="s">
        <v>48</v>
      </c>
      <c r="C96" s="45"/>
      <c r="D96" s="45"/>
      <c r="E96" s="45"/>
      <c r="F96" s="45"/>
      <c r="G96" s="45"/>
      <c r="K96" t="s">
        <v>48</v>
      </c>
      <c r="M96" s="45"/>
      <c r="N96" s="45"/>
      <c r="O96" s="45"/>
      <c r="P96" s="45"/>
      <c r="Q96" s="45"/>
      <c r="W96" s="45"/>
      <c r="X96" s="45"/>
      <c r="Y96" s="45"/>
      <c r="Z96" s="45"/>
      <c r="AA96" s="45"/>
      <c r="AG96" s="45"/>
      <c r="AH96" s="45"/>
      <c r="AI96" s="45"/>
      <c r="AJ96" s="45"/>
      <c r="AK96" s="45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30"/>
  <sheetViews>
    <sheetView workbookViewId="0">
      <selection activeCell="I23" sqref="I23"/>
    </sheetView>
  </sheetViews>
  <sheetFormatPr defaultRowHeight="12.75" x14ac:dyDescent="0.2"/>
  <sheetData>
    <row r="2" spans="2:20" ht="13.5" customHeight="1" x14ac:dyDescent="0.2">
      <c r="B2" t="s">
        <v>3</v>
      </c>
      <c r="D2" t="s">
        <v>12</v>
      </c>
      <c r="F2" t="s">
        <v>99</v>
      </c>
      <c r="H2" t="s">
        <v>109</v>
      </c>
      <c r="I2" t="s">
        <v>110</v>
      </c>
      <c r="K2" t="s">
        <v>132</v>
      </c>
      <c r="M2" t="s">
        <v>133</v>
      </c>
      <c r="O2" t="s">
        <v>134</v>
      </c>
      <c r="P2" t="s">
        <v>134</v>
      </c>
      <c r="R2" t="s">
        <v>126</v>
      </c>
      <c r="T2" t="s">
        <v>12</v>
      </c>
    </row>
    <row r="3" spans="2:20" ht="13.5" customHeight="1" x14ac:dyDescent="0.2">
      <c r="O3" t="s">
        <v>135</v>
      </c>
      <c r="P3" t="s">
        <v>136</v>
      </c>
    </row>
    <row r="4" spans="2:20" ht="13.5" customHeight="1" x14ac:dyDescent="0.2">
      <c r="E4" t="s">
        <v>23</v>
      </c>
      <c r="F4">
        <f>+'EMVI-vragenlijst'!J20</f>
        <v>0</v>
      </c>
    </row>
    <row r="5" spans="2:20" ht="13.5" customHeight="1" x14ac:dyDescent="0.2">
      <c r="E5" t="s">
        <v>24</v>
      </c>
      <c r="F5">
        <v>100</v>
      </c>
      <c r="K5">
        <v>1</v>
      </c>
      <c r="M5" s="22">
        <v>0</v>
      </c>
      <c r="O5">
        <v>0</v>
      </c>
      <c r="P5">
        <v>1</v>
      </c>
      <c r="R5" s="22">
        <v>0</v>
      </c>
      <c r="T5">
        <v>1</v>
      </c>
    </row>
    <row r="6" spans="2:20" ht="13.5" customHeight="1" x14ac:dyDescent="0.2">
      <c r="E6" t="s">
        <v>25</v>
      </c>
      <c r="F6">
        <v>5</v>
      </c>
      <c r="K6">
        <v>3</v>
      </c>
      <c r="M6" s="22">
        <v>0.5</v>
      </c>
      <c r="O6">
        <v>4</v>
      </c>
      <c r="P6">
        <v>4</v>
      </c>
      <c r="R6" s="22">
        <v>1</v>
      </c>
      <c r="T6">
        <v>3</v>
      </c>
    </row>
    <row r="7" spans="2:20" ht="13.5" customHeight="1" x14ac:dyDescent="0.2">
      <c r="K7">
        <v>1</v>
      </c>
      <c r="M7" s="22">
        <v>0.05</v>
      </c>
      <c r="O7">
        <v>1</v>
      </c>
      <c r="P7">
        <v>1</v>
      </c>
      <c r="R7" s="22">
        <v>0.1</v>
      </c>
      <c r="T7">
        <v>0.2</v>
      </c>
    </row>
    <row r="8" spans="2:20" x14ac:dyDescent="0.2">
      <c r="B8" t="s">
        <v>4</v>
      </c>
      <c r="D8" s="1">
        <v>1</v>
      </c>
      <c r="F8">
        <f>+F4</f>
        <v>0</v>
      </c>
      <c r="H8" s="1">
        <v>80</v>
      </c>
      <c r="I8">
        <v>0</v>
      </c>
    </row>
    <row r="9" spans="2:20" x14ac:dyDescent="0.2">
      <c r="B9" t="s">
        <v>5</v>
      </c>
      <c r="D9" s="1">
        <v>1.2</v>
      </c>
      <c r="F9">
        <f>IF(+F8+$F$6&gt;$F$5,$F$5,+F8+$F$6)</f>
        <v>5</v>
      </c>
      <c r="H9" s="1">
        <f>+H8+2.5</f>
        <v>82.5</v>
      </c>
      <c r="I9">
        <v>1</v>
      </c>
      <c r="K9">
        <v>1</v>
      </c>
      <c r="M9" s="22">
        <v>0</v>
      </c>
      <c r="O9">
        <v>0</v>
      </c>
      <c r="P9">
        <v>1</v>
      </c>
      <c r="R9" s="22">
        <v>0</v>
      </c>
      <c r="T9">
        <v>1</v>
      </c>
    </row>
    <row r="10" spans="2:20" x14ac:dyDescent="0.2">
      <c r="D10" s="1">
        <v>1.4</v>
      </c>
      <c r="F10">
        <f t="shared" ref="F10:F23" si="0">IF(+F9+$F$6&gt;$F$5,$F$5,+F9+$F$6)</f>
        <v>10</v>
      </c>
      <c r="H10" s="1">
        <f t="shared" ref="H10:H16" si="1">+H9+2.5</f>
        <v>85</v>
      </c>
      <c r="I10">
        <v>2</v>
      </c>
      <c r="K10">
        <v>2</v>
      </c>
      <c r="M10" s="22">
        <v>0.05</v>
      </c>
      <c r="O10">
        <v>1</v>
      </c>
      <c r="P10">
        <v>2</v>
      </c>
      <c r="R10" s="22">
        <v>0.1</v>
      </c>
      <c r="T10">
        <v>1.2</v>
      </c>
    </row>
    <row r="11" spans="2:20" x14ac:dyDescent="0.2">
      <c r="D11" s="1">
        <v>1.6</v>
      </c>
      <c r="F11">
        <f t="shared" si="0"/>
        <v>15</v>
      </c>
      <c r="H11" s="1">
        <f t="shared" si="1"/>
        <v>87.5</v>
      </c>
      <c r="I11">
        <v>3</v>
      </c>
      <c r="K11">
        <v>3</v>
      </c>
      <c r="M11" s="22">
        <v>0.1</v>
      </c>
      <c r="O11">
        <v>2</v>
      </c>
      <c r="P11">
        <v>3</v>
      </c>
      <c r="R11" s="22">
        <v>0.2</v>
      </c>
      <c r="T11">
        <v>1.4</v>
      </c>
    </row>
    <row r="12" spans="2:20" x14ac:dyDescent="0.2">
      <c r="D12" s="1">
        <v>1.8</v>
      </c>
      <c r="F12">
        <f t="shared" si="0"/>
        <v>20</v>
      </c>
      <c r="H12" s="1">
        <f t="shared" si="1"/>
        <v>90</v>
      </c>
      <c r="I12">
        <v>4</v>
      </c>
      <c r="K12">
        <v>3</v>
      </c>
      <c r="M12" s="22">
        <v>0.15000000000000002</v>
      </c>
      <c r="O12">
        <v>3</v>
      </c>
      <c r="P12">
        <v>4</v>
      </c>
      <c r="R12" s="22">
        <v>0.30000000000000004</v>
      </c>
      <c r="T12">
        <v>1.5999999999999999</v>
      </c>
    </row>
    <row r="13" spans="2:20" x14ac:dyDescent="0.2">
      <c r="D13" s="1">
        <v>2</v>
      </c>
      <c r="F13">
        <f t="shared" si="0"/>
        <v>25</v>
      </c>
      <c r="H13" s="1">
        <f t="shared" si="1"/>
        <v>92.5</v>
      </c>
      <c r="I13">
        <v>5</v>
      </c>
      <c r="K13">
        <v>3</v>
      </c>
      <c r="M13" s="22">
        <v>0.2</v>
      </c>
      <c r="O13">
        <v>4</v>
      </c>
      <c r="P13">
        <v>4</v>
      </c>
      <c r="R13" s="22">
        <v>0.4</v>
      </c>
      <c r="T13">
        <v>1.7999999999999998</v>
      </c>
    </row>
    <row r="14" spans="2:20" x14ac:dyDescent="0.2">
      <c r="D14" s="1">
        <v>2.2000000000000002</v>
      </c>
      <c r="F14">
        <f t="shared" si="0"/>
        <v>30</v>
      </c>
      <c r="H14" s="1">
        <f t="shared" si="1"/>
        <v>95</v>
      </c>
      <c r="K14">
        <v>3</v>
      </c>
      <c r="M14" s="22">
        <v>0.25</v>
      </c>
      <c r="O14">
        <v>4</v>
      </c>
      <c r="P14">
        <v>4</v>
      </c>
      <c r="R14" s="22">
        <v>0.5</v>
      </c>
      <c r="T14">
        <v>1.9999999999999998</v>
      </c>
    </row>
    <row r="15" spans="2:20" x14ac:dyDescent="0.2">
      <c r="D15" s="1">
        <v>2.4</v>
      </c>
      <c r="F15">
        <f t="shared" si="0"/>
        <v>35</v>
      </c>
      <c r="H15" s="1">
        <f t="shared" si="1"/>
        <v>97.5</v>
      </c>
      <c r="K15">
        <v>3</v>
      </c>
      <c r="M15" s="22">
        <v>0.3</v>
      </c>
      <c r="O15">
        <v>4</v>
      </c>
      <c r="P15">
        <v>4</v>
      </c>
      <c r="R15" s="22">
        <v>0.6</v>
      </c>
      <c r="T15">
        <v>2.1999999999999997</v>
      </c>
    </row>
    <row r="16" spans="2:20" x14ac:dyDescent="0.2">
      <c r="D16" s="1">
        <v>2.6</v>
      </c>
      <c r="F16">
        <f t="shared" si="0"/>
        <v>40</v>
      </c>
      <c r="H16" s="1">
        <f t="shared" si="1"/>
        <v>100</v>
      </c>
      <c r="K16">
        <v>3</v>
      </c>
      <c r="M16" s="22">
        <v>0.35</v>
      </c>
      <c r="O16">
        <v>4</v>
      </c>
      <c r="P16">
        <v>4</v>
      </c>
      <c r="R16" s="22">
        <v>0.7</v>
      </c>
      <c r="T16">
        <v>2.4</v>
      </c>
    </row>
    <row r="17" spans="4:20" x14ac:dyDescent="0.2">
      <c r="D17" s="1">
        <v>2.8</v>
      </c>
      <c r="F17">
        <f t="shared" si="0"/>
        <v>45</v>
      </c>
      <c r="K17">
        <v>3</v>
      </c>
      <c r="M17" s="22">
        <v>0.39999999999999997</v>
      </c>
      <c r="O17">
        <v>4</v>
      </c>
      <c r="P17">
        <v>4</v>
      </c>
      <c r="R17" s="22">
        <v>0.79999999999999993</v>
      </c>
      <c r="T17">
        <v>2.6</v>
      </c>
    </row>
    <row r="18" spans="4:20" x14ac:dyDescent="0.2">
      <c r="D18" s="1">
        <v>3</v>
      </c>
      <c r="F18">
        <f t="shared" si="0"/>
        <v>50</v>
      </c>
      <c r="K18">
        <v>3</v>
      </c>
      <c r="M18" s="22">
        <v>0.44999999999999996</v>
      </c>
      <c r="O18">
        <v>4</v>
      </c>
      <c r="P18">
        <v>4</v>
      </c>
      <c r="R18" s="22">
        <v>0.89999999999999991</v>
      </c>
      <c r="T18">
        <v>2.8000000000000003</v>
      </c>
    </row>
    <row r="19" spans="4:20" x14ac:dyDescent="0.2">
      <c r="D19" s="1">
        <v>3</v>
      </c>
      <c r="F19">
        <f t="shared" si="0"/>
        <v>55</v>
      </c>
      <c r="M19" s="22">
        <v>0.49999999999999994</v>
      </c>
      <c r="R19" s="22">
        <v>0.99999999999999989</v>
      </c>
      <c r="T19">
        <v>3.0000000000000004</v>
      </c>
    </row>
    <row r="20" spans="4:20" x14ac:dyDescent="0.2">
      <c r="D20" s="1">
        <v>3</v>
      </c>
      <c r="F20">
        <f t="shared" si="0"/>
        <v>60</v>
      </c>
      <c r="M20" s="22">
        <v>0.5</v>
      </c>
      <c r="R20" s="22">
        <v>1</v>
      </c>
      <c r="T20">
        <v>3</v>
      </c>
    </row>
    <row r="21" spans="4:20" x14ac:dyDescent="0.2">
      <c r="D21" s="1">
        <v>3</v>
      </c>
      <c r="F21">
        <f t="shared" si="0"/>
        <v>65</v>
      </c>
      <c r="M21" s="22">
        <v>0.5</v>
      </c>
      <c r="R21" s="22">
        <v>1</v>
      </c>
      <c r="T21">
        <v>3</v>
      </c>
    </row>
    <row r="22" spans="4:20" x14ac:dyDescent="0.2">
      <c r="D22" s="1">
        <v>3</v>
      </c>
      <c r="F22">
        <f t="shared" si="0"/>
        <v>70</v>
      </c>
      <c r="M22" s="22">
        <v>0.5</v>
      </c>
      <c r="R22" s="22">
        <v>1</v>
      </c>
      <c r="T22">
        <v>3</v>
      </c>
    </row>
    <row r="23" spans="4:20" x14ac:dyDescent="0.2">
      <c r="D23" s="1">
        <v>3</v>
      </c>
      <c r="F23">
        <f t="shared" si="0"/>
        <v>75</v>
      </c>
      <c r="M23" s="22">
        <v>0.5</v>
      </c>
      <c r="R23" s="22">
        <v>1</v>
      </c>
      <c r="T23">
        <v>3</v>
      </c>
    </row>
    <row r="24" spans="4:20" x14ac:dyDescent="0.2">
      <c r="D24" s="1">
        <v>3</v>
      </c>
      <c r="F24">
        <v>100</v>
      </c>
      <c r="M24" s="22">
        <v>0.5</v>
      </c>
      <c r="R24" s="22">
        <v>1</v>
      </c>
      <c r="T24">
        <v>3</v>
      </c>
    </row>
    <row r="25" spans="4:20" x14ac:dyDescent="0.2">
      <c r="D25" s="1">
        <v>3</v>
      </c>
      <c r="M25" s="22">
        <v>0.5</v>
      </c>
      <c r="R25" s="22">
        <v>1</v>
      </c>
      <c r="T25">
        <v>3</v>
      </c>
    </row>
    <row r="26" spans="4:20" x14ac:dyDescent="0.2">
      <c r="D26" s="1">
        <v>3</v>
      </c>
      <c r="M26" s="22">
        <v>0.5</v>
      </c>
      <c r="R26" s="22">
        <v>1</v>
      </c>
      <c r="T26">
        <v>3</v>
      </c>
    </row>
    <row r="27" spans="4:20" x14ac:dyDescent="0.2">
      <c r="D27" s="1">
        <v>3</v>
      </c>
      <c r="M27" s="22">
        <v>0.5</v>
      </c>
      <c r="R27" s="22">
        <v>1</v>
      </c>
      <c r="T27">
        <v>3</v>
      </c>
    </row>
    <row r="28" spans="4:20" x14ac:dyDescent="0.2">
      <c r="D28" s="1">
        <v>3</v>
      </c>
      <c r="M28" s="22">
        <v>0.5</v>
      </c>
      <c r="R28" s="22">
        <v>1</v>
      </c>
      <c r="T28">
        <v>3</v>
      </c>
    </row>
    <row r="29" spans="4:20" x14ac:dyDescent="0.2">
      <c r="M29" s="22">
        <v>0.5</v>
      </c>
      <c r="R29" s="22">
        <v>1</v>
      </c>
      <c r="T29">
        <v>3</v>
      </c>
    </row>
    <row r="30" spans="4:20" x14ac:dyDescent="0.2">
      <c r="M30" s="22">
        <v>0.5</v>
      </c>
      <c r="R30" s="22">
        <v>1</v>
      </c>
      <c r="T30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2A20AD-720C-41D7-9884-40D17AD4E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1CB6C-5C93-4F2D-BA00-89D82FCE427A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C05685DD-8D5F-4EBD-AA1F-88ED8723C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2026-03-03T10:06:54Z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