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fileSharing readOnlyRecommended="1"/>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SBB/EA Schoonmaak/04. NvI's/2. Tweede NvI/"/>
    </mc:Choice>
  </mc:AlternateContent>
  <xr:revisionPtr revIDLastSave="17" documentId="13_ncr:1_{3C90531C-A390-F944-B88F-69E5DC9FC168}" xr6:coauthVersionLast="47" xr6:coauthVersionMax="47" xr10:uidLastSave="{B86D3F50-BDD7-2741-B671-03A390551D38}"/>
  <bookViews>
    <workbookView xWindow="17560" yWindow="500" windowWidth="20680" windowHeight="18620" tabRatio="927" firstSheet="1" activeTab="3" xr2:uid="{00000000-000D-0000-FFFF-FFFF00000000}"/>
  </bookViews>
  <sheets>
    <sheet name="Info blad" sheetId="11" r:id="rId1"/>
    <sheet name="1-Contractblad totaal" sheetId="32" r:id="rId2"/>
    <sheet name="2-Productie normen" sheetId="28" r:id="rId3"/>
    <sheet name="3-Basis ruimtestaat" sheetId="2" r:id="rId4"/>
    <sheet name="4-Premies en opslagen" sheetId="17" r:id="rId5"/>
    <sheet name="5-Opbouw uurtarief productie" sheetId="18" r:id="rId6"/>
    <sheet name="6-Opbouw uurtarief toezicht" sheetId="38" r:id="rId7"/>
    <sheet name="7-Additionele werkzaamheden" sheetId="31" r:id="rId8"/>
    <sheet name="8-Afroepprijs" sheetId="5" r:id="rId9"/>
    <sheet name="9-Glasbewassing" sheetId="35" r:id="rId10"/>
    <sheet name="10-Sanitaire verbruiksartikelen" sheetId="3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F" hidden="1">[1]Psychiatrie!#REF!</definedName>
    <definedName name="__2_0_F" hidden="1">[1]Psychiatrie!#REF!</definedName>
    <definedName name="_1_________F" hidden="1">[1]Psychiatrie!#REF!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10" hidden="1">'[2]#REF'!#REF!</definedName>
    <definedName name="_Fill" localSheetId="9" hidden="1">'[3]#REF'!#REF!</definedName>
    <definedName name="_Fill" localSheetId="0" hidden="1">'[4]#REF'!#REF!</definedName>
    <definedName name="_Fill" hidden="1">'[4]#REF'!#REF!</definedName>
    <definedName name="_filll" hidden="1">'[5]#REF'!#REF!</definedName>
    <definedName name="_xlnm._FilterDatabase" localSheetId="3" hidden="1">'3-Basis ruimtestaat'!$B$9:$AD$139</definedName>
    <definedName name="_xlnm._FilterDatabase" localSheetId="9" hidden="1">'9-Glasbewassing'!$A$12:$AA$16</definedName>
    <definedName name="_Hlk38271915" localSheetId="1">'1-Contractblad totaal'!$B$3</definedName>
    <definedName name="_Key1" localSheetId="1" hidden="1">'[2]#REF'!#REF!</definedName>
    <definedName name="_Key1" localSheetId="10" hidden="1">'[2]#REF'!#REF!</definedName>
    <definedName name="_Key1" localSheetId="9" hidden="1">'[3]#REF'!#REF!</definedName>
    <definedName name="_Key1" localSheetId="0" hidden="1">'[4]#REF'!#REF!</definedName>
    <definedName name="_Key1" hidden="1">'[4]#REF'!#REF!</definedName>
    <definedName name="_Key2" localSheetId="10" hidden="1">#REF!</definedName>
    <definedName name="_Key2" hidden="1">#REF!</definedName>
    <definedName name="_Order1" hidden="1">255</definedName>
    <definedName name="_Order2" hidden="1">255</definedName>
    <definedName name="_Sort" localSheetId="10" hidden="1">#REF!</definedName>
    <definedName name="_Sort" hidden="1">#REF!</definedName>
    <definedName name="_Table1_In1" hidden="1">#REF!</definedName>
    <definedName name="_Table1_Out" hidden="1">#REF!</definedName>
    <definedName name="AccessDatabase" hidden="1">"C:\data\excel\BASISWP.mdb"</definedName>
    <definedName name="Additioneel" hidden="1">'[3]#REF'!#REF!</definedName>
    <definedName name="_xlnm.Print_Area" localSheetId="1">'1-Contractblad totaal'!$A$1:$H$47</definedName>
    <definedName name="_xlnm.Print_Area" localSheetId="10">'10-Sanitaire verbruiksartikelen'!$A$3:$G$32</definedName>
    <definedName name="_xlnm.Print_Area" localSheetId="3">'3-Basis ruimtestaat'!$B$3:$AD$139</definedName>
    <definedName name="_xlnm.Print_Area" localSheetId="4">'4-Premies en opslagen'!$A$3:$E$54</definedName>
    <definedName name="_xlnm.Print_Area" localSheetId="5">'5-Opbouw uurtarief productie'!$A$1:$R$66</definedName>
    <definedName name="_xlnm.Print_Area" localSheetId="8">'8-Afroepprijs'!$A$3:$F$55</definedName>
    <definedName name="_xlnm.Print_Area" localSheetId="0">'Info blad'!$A$1:$F$20</definedName>
    <definedName name="_xlnm.Print_Titles" localSheetId="3">'3-Basis ruimtestaat'!$9:$9</definedName>
    <definedName name="_xlnm.Print_Titles" localSheetId="5">'5-Opbouw uurtarief productie'!$A:$C</definedName>
    <definedName name="_xlnm.Print_Titles" localSheetId="8">'8-Afroepprijs'!$6:$10</definedName>
    <definedName name="_xlnm.Print_Titles" localSheetId="9">'9-Glasbewassing'!$12:$12</definedName>
    <definedName name="berichtok">[0]!berichtok</definedName>
    <definedName name="berichtoke">[0]!berichtoke</definedName>
    <definedName name="berichtoke1">[0]!berichtoke1</definedName>
    <definedName name="Berkt">[0]!Berkt</definedName>
    <definedName name="dffdf" localSheetId="10" hidden="1">'[6]#REF'!#REF!</definedName>
    <definedName name="dffdf" hidden="1">'[6]#REF'!#REF!</definedName>
    <definedName name="einde">[0]!einde</definedName>
    <definedName name="fghf" hidden="1">'[2]#REF'!#REF!</definedName>
    <definedName name="Gan_R">[0]!Gan_R</definedName>
    <definedName name="gebouw">'3-Basis ruimtestaat'!$B:$B</definedName>
    <definedName name="glas">[0]!glas</definedName>
    <definedName name="glassoort">'[7]10-Glasstaat'!$I$2:$J$14</definedName>
    <definedName name="Glassoort2">'[8]10-Glasstaat'!$I$2:$J$14</definedName>
    <definedName name="gs" hidden="1">'[6]#REF'!#REF!</definedName>
    <definedName name="han" localSheetId="1" hidden="1">'[2]#REF'!#REF!</definedName>
    <definedName name="han" localSheetId="10" hidden="1">'[2]#REF'!#REF!</definedName>
    <definedName name="han" localSheetId="9" hidden="1">'[3]#REF'!#REF!</definedName>
    <definedName name="han" hidden="1">'[4]#REF'!#REF!</definedName>
    <definedName name="hjkjhkj">[9]Totaaloverzicht!$A$10:$L$37</definedName>
    <definedName name="HTML_CodePage" hidden="1">1252</definedName>
    <definedName name="HTML_Control" localSheetId="10"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'[2]#REF'!#REF!</definedName>
    <definedName name="Lijn">'[10]3-Basis ruimtestaat'!$C:$C</definedName>
    <definedName name="lll">'[12]3-Basis ruimtestaat'!$O:$O</definedName>
    <definedName name="mavr">'[13]3-Basis ruimtestaat'!$M:$M</definedName>
    <definedName name="Mutatiederdekwartaal" hidden="1">{"'ma_vr'!$A$1:$AA$42"}</definedName>
    <definedName name="Mutatiederdekwartaal_1" hidden="1">{"'ma_vr'!$A$1:$AA$42"}</definedName>
    <definedName name="Mutatiederdekwartaal_2" hidden="1">{"'ma_vr'!$A$1:$AA$42"}</definedName>
    <definedName name="naloop">'[13]3-Basis ruimtestaat'!$N:$N</definedName>
    <definedName name="NvB" hidden="1">'[5]#REF'!#REF!</definedName>
    <definedName name="uren_mavr">'3-Basis ruimtestaat'!$R:$R</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32" i="2" l="1"/>
  <c r="D16" i="35"/>
  <c r="H25" i="31"/>
  <c r="E34" i="18"/>
  <c r="E48" i="38"/>
  <c r="E18" i="32" l="1"/>
  <c r="E12" i="18"/>
  <c r="N38" i="18"/>
  <c r="K38" i="18"/>
  <c r="J38" i="18"/>
  <c r="I46" i="18"/>
  <c r="M38" i="18"/>
  <c r="L38" i="18"/>
  <c r="I38" i="18"/>
  <c r="G14" i="35" l="1"/>
  <c r="G13" i="35"/>
  <c r="N32" i="38"/>
  <c r="M32" i="38"/>
  <c r="L32" i="38"/>
  <c r="K32" i="38"/>
  <c r="J32" i="38"/>
  <c r="I32" i="38"/>
  <c r="N31" i="38"/>
  <c r="M31" i="38"/>
  <c r="L31" i="38"/>
  <c r="K31" i="38"/>
  <c r="J31" i="38"/>
  <c r="I31" i="38"/>
  <c r="N30" i="38"/>
  <c r="M30" i="38"/>
  <c r="L30" i="38"/>
  <c r="K30" i="38"/>
  <c r="J30" i="38"/>
  <c r="I30" i="38"/>
  <c r="N29" i="38"/>
  <c r="M29" i="38"/>
  <c r="L29" i="38"/>
  <c r="K29" i="38"/>
  <c r="J29" i="38"/>
  <c r="I29" i="38"/>
  <c r="E13" i="35" l="1"/>
  <c r="H13" i="35" s="1"/>
  <c r="W10" i="2"/>
  <c r="G12" i="36"/>
  <c r="G24" i="36" l="1"/>
  <c r="G26" i="36" s="1"/>
  <c r="AD10" i="2" l="1"/>
  <c r="E15" i="32"/>
  <c r="G13" i="36"/>
  <c r="G14" i="36"/>
  <c r="G15" i="36"/>
  <c r="G16" i="36"/>
  <c r="G17" i="36"/>
  <c r="G18" i="36"/>
  <c r="G22" i="31"/>
  <c r="H22" i="31" s="1"/>
  <c r="G23" i="31"/>
  <c r="H23" i="31" s="1"/>
  <c r="F12" i="31"/>
  <c r="G12" i="31" s="1"/>
  <c r="F13" i="31"/>
  <c r="G13" i="31" s="1"/>
  <c r="F14" i="31"/>
  <c r="G14" i="31" s="1"/>
  <c r="F15" i="31"/>
  <c r="G15" i="31" s="1"/>
  <c r="F16" i="31"/>
  <c r="G16" i="31" s="1"/>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R26" i="2"/>
  <c r="R27" i="2"/>
  <c r="R38" i="2"/>
  <c r="R42" i="2"/>
  <c r="R43" i="2"/>
  <c r="R50" i="2"/>
  <c r="R56" i="2"/>
  <c r="R61" i="2"/>
  <c r="R62" i="2"/>
  <c r="R63" i="2"/>
  <c r="R64" i="2"/>
  <c r="R65" i="2"/>
  <c r="R67" i="2"/>
  <c r="R84" i="2"/>
  <c r="R94" i="2"/>
  <c r="R95" i="2"/>
  <c r="R96" i="2"/>
  <c r="R97" i="2"/>
  <c r="R98" i="2"/>
  <c r="R115" i="2"/>
  <c r="R127" i="2"/>
  <c r="R128" i="2"/>
  <c r="R129" i="2"/>
  <c r="R130" i="2"/>
  <c r="R131"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8" i="2"/>
  <c r="C16" i="17"/>
  <c r="N46" i="18"/>
  <c r="M46" i="18"/>
  <c r="L46" i="18"/>
  <c r="K46" i="18"/>
  <c r="J46" i="18"/>
  <c r="N45" i="18"/>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3" i="38"/>
  <c r="M33" i="38"/>
  <c r="L33" i="38"/>
  <c r="K33" i="38"/>
  <c r="J33" i="38"/>
  <c r="J34" i="38" s="1"/>
  <c r="I33" i="38"/>
  <c r="I34" i="38" s="1"/>
  <c r="W13" i="2"/>
  <c r="R13" i="2" s="1"/>
  <c r="X13" i="2"/>
  <c r="W14" i="2"/>
  <c r="R14" i="2" s="1"/>
  <c r="W15" i="2"/>
  <c r="R15" i="2" s="1"/>
  <c r="W16" i="2"/>
  <c r="R16" i="2" s="1"/>
  <c r="W17" i="2"/>
  <c r="R17" i="2" s="1"/>
  <c r="W18" i="2"/>
  <c r="R18" i="2" s="1"/>
  <c r="W19" i="2"/>
  <c r="R19" i="2" s="1"/>
  <c r="W20" i="2"/>
  <c r="R20" i="2" s="1"/>
  <c r="W21" i="2"/>
  <c r="R21" i="2" s="1"/>
  <c r="W22" i="2"/>
  <c r="R22" i="2" s="1"/>
  <c r="W23" i="2"/>
  <c r="R23" i="2" s="1"/>
  <c r="W24" i="2"/>
  <c r="R24" i="2" s="1"/>
  <c r="W25" i="2"/>
  <c r="R25" i="2" s="1"/>
  <c r="W26" i="2"/>
  <c r="W27" i="2"/>
  <c r="W28" i="2"/>
  <c r="R28" i="2" s="1"/>
  <c r="W29" i="2"/>
  <c r="R29" i="2" s="1"/>
  <c r="W30" i="2"/>
  <c r="R30" i="2" s="1"/>
  <c r="W31" i="2"/>
  <c r="R31" i="2" s="1"/>
  <c r="W32" i="2"/>
  <c r="R32" i="2" s="1"/>
  <c r="W33" i="2"/>
  <c r="R33" i="2" s="1"/>
  <c r="W34" i="2"/>
  <c r="R34" i="2" s="1"/>
  <c r="W35" i="2"/>
  <c r="R35" i="2" s="1"/>
  <c r="W36" i="2"/>
  <c r="R36" i="2" s="1"/>
  <c r="W37" i="2"/>
  <c r="R37" i="2" s="1"/>
  <c r="W38" i="2"/>
  <c r="W39" i="2"/>
  <c r="R39" i="2" s="1"/>
  <c r="W40" i="2"/>
  <c r="R40" i="2" s="1"/>
  <c r="W41" i="2"/>
  <c r="R41" i="2" s="1"/>
  <c r="W42" i="2"/>
  <c r="W43" i="2"/>
  <c r="W44" i="2"/>
  <c r="R44" i="2" s="1"/>
  <c r="W45" i="2"/>
  <c r="R45" i="2" s="1"/>
  <c r="W46" i="2"/>
  <c r="R46" i="2" s="1"/>
  <c r="W47" i="2"/>
  <c r="R47" i="2" s="1"/>
  <c r="W48" i="2"/>
  <c r="R48" i="2" s="1"/>
  <c r="W49" i="2"/>
  <c r="R49" i="2" s="1"/>
  <c r="W50" i="2"/>
  <c r="W51" i="2"/>
  <c r="R51" i="2" s="1"/>
  <c r="W52" i="2"/>
  <c r="R52" i="2" s="1"/>
  <c r="W53" i="2"/>
  <c r="R53" i="2" s="1"/>
  <c r="W54" i="2"/>
  <c r="R54" i="2" s="1"/>
  <c r="W55" i="2"/>
  <c r="R55" i="2" s="1"/>
  <c r="W56" i="2"/>
  <c r="W57" i="2"/>
  <c r="R57" i="2" s="1"/>
  <c r="W58" i="2"/>
  <c r="R58" i="2" s="1"/>
  <c r="W59" i="2"/>
  <c r="R59" i="2" s="1"/>
  <c r="W60" i="2"/>
  <c r="R60" i="2" s="1"/>
  <c r="W61" i="2"/>
  <c r="W62" i="2"/>
  <c r="W63" i="2"/>
  <c r="W64" i="2"/>
  <c r="W65" i="2"/>
  <c r="W66" i="2"/>
  <c r="R66" i="2" s="1"/>
  <c r="W67" i="2"/>
  <c r="W68" i="2"/>
  <c r="R68" i="2" s="1"/>
  <c r="W69" i="2"/>
  <c r="R69" i="2" s="1"/>
  <c r="W70" i="2"/>
  <c r="R70" i="2" s="1"/>
  <c r="W71" i="2"/>
  <c r="R71" i="2" s="1"/>
  <c r="W72" i="2"/>
  <c r="R72" i="2" s="1"/>
  <c r="W73" i="2"/>
  <c r="R73" i="2" s="1"/>
  <c r="W74" i="2"/>
  <c r="R74" i="2" s="1"/>
  <c r="W75" i="2"/>
  <c r="R75" i="2" s="1"/>
  <c r="W76" i="2"/>
  <c r="R76" i="2" s="1"/>
  <c r="W77" i="2"/>
  <c r="R77" i="2" s="1"/>
  <c r="W78" i="2"/>
  <c r="R78" i="2" s="1"/>
  <c r="W79" i="2"/>
  <c r="R79" i="2" s="1"/>
  <c r="W80" i="2"/>
  <c r="R80" i="2" s="1"/>
  <c r="W81" i="2"/>
  <c r="R81" i="2" s="1"/>
  <c r="W82" i="2"/>
  <c r="R82" i="2" s="1"/>
  <c r="W83" i="2"/>
  <c r="R83" i="2" s="1"/>
  <c r="W84" i="2"/>
  <c r="W85" i="2"/>
  <c r="R85" i="2" s="1"/>
  <c r="W86" i="2"/>
  <c r="R86" i="2" s="1"/>
  <c r="W87" i="2"/>
  <c r="R87" i="2" s="1"/>
  <c r="W88" i="2"/>
  <c r="R88" i="2" s="1"/>
  <c r="W89" i="2"/>
  <c r="R89" i="2" s="1"/>
  <c r="W90" i="2"/>
  <c r="R90" i="2" s="1"/>
  <c r="W91" i="2"/>
  <c r="R91" i="2" s="1"/>
  <c r="W92" i="2"/>
  <c r="R92" i="2" s="1"/>
  <c r="W93" i="2"/>
  <c r="R93" i="2" s="1"/>
  <c r="W94" i="2"/>
  <c r="W95" i="2"/>
  <c r="W96" i="2"/>
  <c r="W97" i="2"/>
  <c r="W98" i="2"/>
  <c r="W99" i="2"/>
  <c r="R99" i="2" s="1"/>
  <c r="W100" i="2"/>
  <c r="R100" i="2" s="1"/>
  <c r="W101" i="2"/>
  <c r="R101" i="2" s="1"/>
  <c r="W102" i="2"/>
  <c r="R102" i="2" s="1"/>
  <c r="W103" i="2"/>
  <c r="R103" i="2" s="1"/>
  <c r="W104" i="2"/>
  <c r="R104" i="2" s="1"/>
  <c r="W105" i="2"/>
  <c r="R105" i="2" s="1"/>
  <c r="W106" i="2"/>
  <c r="R106" i="2" s="1"/>
  <c r="W107" i="2"/>
  <c r="R107" i="2" s="1"/>
  <c r="W108" i="2"/>
  <c r="R108" i="2" s="1"/>
  <c r="W109" i="2"/>
  <c r="R109" i="2" s="1"/>
  <c r="W110" i="2"/>
  <c r="R110" i="2" s="1"/>
  <c r="W111" i="2"/>
  <c r="R111" i="2" s="1"/>
  <c r="W112" i="2"/>
  <c r="R112" i="2" s="1"/>
  <c r="W113" i="2"/>
  <c r="R113" i="2" s="1"/>
  <c r="W114" i="2"/>
  <c r="R114" i="2" s="1"/>
  <c r="W115" i="2"/>
  <c r="W116" i="2"/>
  <c r="R116" i="2" s="1"/>
  <c r="W117" i="2"/>
  <c r="R117" i="2" s="1"/>
  <c r="W118" i="2"/>
  <c r="R118" i="2" s="1"/>
  <c r="W119" i="2"/>
  <c r="R119" i="2" s="1"/>
  <c r="W120" i="2"/>
  <c r="R120" i="2" s="1"/>
  <c r="W121" i="2"/>
  <c r="R121" i="2" s="1"/>
  <c r="W122" i="2"/>
  <c r="R122" i="2" s="1"/>
  <c r="W123" i="2"/>
  <c r="R123" i="2" s="1"/>
  <c r="W124" i="2"/>
  <c r="R124" i="2" s="1"/>
  <c r="W125" i="2"/>
  <c r="R125" i="2" s="1"/>
  <c r="W126" i="2"/>
  <c r="R126" i="2" s="1"/>
  <c r="W127" i="2"/>
  <c r="W128" i="2"/>
  <c r="W129" i="2"/>
  <c r="W130" i="2"/>
  <c r="W131" i="2"/>
  <c r="W132" i="2"/>
  <c r="R132" i="2" s="1"/>
  <c r="W133" i="2"/>
  <c r="R133" i="2" s="1"/>
  <c r="W134" i="2"/>
  <c r="R134" i="2" s="1"/>
  <c r="W135" i="2"/>
  <c r="R135" i="2" s="1"/>
  <c r="W136" i="2"/>
  <c r="R136" i="2" s="1"/>
  <c r="W137" i="2"/>
  <c r="R137" i="2" s="1"/>
  <c r="W138" i="2"/>
  <c r="R138" i="2" s="1"/>
  <c r="W139" i="2"/>
  <c r="R139" i="2" s="1"/>
  <c r="R10" i="2"/>
  <c r="G6" i="28" s="1"/>
  <c r="M34" i="38"/>
  <c r="L34" i="38"/>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0" i="2"/>
  <c r="M17" i="28"/>
  <c r="M11" i="28"/>
  <c r="M12" i="28"/>
  <c r="M13" i="28"/>
  <c r="M14" i="28"/>
  <c r="M15" i="28"/>
  <c r="M16" i="28"/>
  <c r="M10" i="28"/>
  <c r="N25" i="38"/>
  <c r="M25" i="38"/>
  <c r="L25" i="38"/>
  <c r="K25" i="38"/>
  <c r="J25" i="38"/>
  <c r="I25" i="38"/>
  <c r="B8" i="38"/>
  <c r="A8" i="38"/>
  <c r="B7" i="38"/>
  <c r="A7" i="38"/>
  <c r="B6" i="38"/>
  <c r="A6" i="38"/>
  <c r="B5" i="38"/>
  <c r="A5" i="38"/>
  <c r="B4" i="38"/>
  <c r="A4" i="38"/>
  <c r="B3" i="38"/>
  <c r="A3" i="38"/>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8" i="2"/>
  <c r="X8" i="2"/>
  <c r="C7" i="2"/>
  <c r="C6" i="2"/>
  <c r="C5" i="2"/>
  <c r="C3" i="2"/>
  <c r="B4" i="2"/>
  <c r="B5" i="2"/>
  <c r="B6" i="2"/>
  <c r="B7" i="2"/>
  <c r="B3" i="2"/>
  <c r="AD139" i="2"/>
  <c r="X139" i="2"/>
  <c r="AD138" i="2"/>
  <c r="X138" i="2"/>
  <c r="AD137" i="2"/>
  <c r="X137" i="2"/>
  <c r="AD136" i="2"/>
  <c r="X136" i="2"/>
  <c r="AD135" i="2"/>
  <c r="X135" i="2"/>
  <c r="AD134" i="2"/>
  <c r="X134" i="2"/>
  <c r="AD133" i="2"/>
  <c r="X133" i="2"/>
  <c r="X132" i="2"/>
  <c r="AD131" i="2"/>
  <c r="X131" i="2"/>
  <c r="AD130" i="2"/>
  <c r="X130" i="2"/>
  <c r="AD129" i="2"/>
  <c r="X129" i="2"/>
  <c r="AD128" i="2"/>
  <c r="X128" i="2"/>
  <c r="AD127" i="2"/>
  <c r="X127" i="2"/>
  <c r="AD126" i="2"/>
  <c r="X126" i="2"/>
  <c r="AD125" i="2"/>
  <c r="X125" i="2"/>
  <c r="AD124" i="2"/>
  <c r="X124" i="2"/>
  <c r="AD123" i="2"/>
  <c r="X123" i="2"/>
  <c r="AD122" i="2"/>
  <c r="X122" i="2"/>
  <c r="AD121" i="2"/>
  <c r="X121" i="2"/>
  <c r="AD120" i="2"/>
  <c r="X120" i="2"/>
  <c r="AD119" i="2"/>
  <c r="X119" i="2"/>
  <c r="AD118" i="2"/>
  <c r="X118" i="2"/>
  <c r="AD117" i="2"/>
  <c r="X117" i="2"/>
  <c r="AD116" i="2"/>
  <c r="X116" i="2"/>
  <c r="AD115" i="2"/>
  <c r="X115" i="2"/>
  <c r="AD114" i="2"/>
  <c r="X114" i="2"/>
  <c r="AD113" i="2"/>
  <c r="X113" i="2"/>
  <c r="AD112" i="2"/>
  <c r="X112" i="2"/>
  <c r="AD111" i="2"/>
  <c r="X111" i="2"/>
  <c r="AD110" i="2"/>
  <c r="X110" i="2"/>
  <c r="AD109" i="2"/>
  <c r="X109" i="2"/>
  <c r="AD108" i="2"/>
  <c r="X108" i="2"/>
  <c r="AD107" i="2"/>
  <c r="X107" i="2"/>
  <c r="AD106" i="2"/>
  <c r="X106" i="2"/>
  <c r="AD105" i="2"/>
  <c r="X105" i="2"/>
  <c r="AD104" i="2"/>
  <c r="X104" i="2"/>
  <c r="AD103" i="2"/>
  <c r="X103" i="2"/>
  <c r="AD102" i="2"/>
  <c r="X102" i="2"/>
  <c r="AD101" i="2"/>
  <c r="X101" i="2"/>
  <c r="AD100" i="2"/>
  <c r="X100" i="2"/>
  <c r="AD99" i="2"/>
  <c r="X99" i="2"/>
  <c r="AD98" i="2"/>
  <c r="X98" i="2"/>
  <c r="AD97" i="2"/>
  <c r="X97" i="2"/>
  <c r="AD96" i="2"/>
  <c r="X96" i="2"/>
  <c r="AD95" i="2"/>
  <c r="X95" i="2"/>
  <c r="AD94" i="2"/>
  <c r="X94" i="2"/>
  <c r="AD93" i="2"/>
  <c r="X93" i="2"/>
  <c r="AD92" i="2"/>
  <c r="X92" i="2"/>
  <c r="AD91" i="2"/>
  <c r="X91" i="2"/>
  <c r="AD90" i="2"/>
  <c r="X90" i="2"/>
  <c r="AD89" i="2"/>
  <c r="X89" i="2"/>
  <c r="AD88" i="2"/>
  <c r="X88" i="2"/>
  <c r="AD87" i="2"/>
  <c r="X87" i="2"/>
  <c r="AD86" i="2"/>
  <c r="X86" i="2"/>
  <c r="AD85" i="2"/>
  <c r="X85" i="2"/>
  <c r="AD84" i="2"/>
  <c r="X84" i="2"/>
  <c r="AD83" i="2"/>
  <c r="X83" i="2"/>
  <c r="AD82" i="2"/>
  <c r="X82" i="2"/>
  <c r="AD81" i="2"/>
  <c r="X81" i="2"/>
  <c r="AD80" i="2"/>
  <c r="X80" i="2"/>
  <c r="AD79" i="2"/>
  <c r="X79" i="2"/>
  <c r="AD78" i="2"/>
  <c r="X78" i="2"/>
  <c r="AD77" i="2"/>
  <c r="X77" i="2"/>
  <c r="AD76" i="2"/>
  <c r="X76" i="2"/>
  <c r="AD75" i="2"/>
  <c r="X75" i="2"/>
  <c r="AD74" i="2"/>
  <c r="X74" i="2"/>
  <c r="AD73" i="2"/>
  <c r="X73" i="2"/>
  <c r="AD72" i="2"/>
  <c r="X72" i="2"/>
  <c r="AD71" i="2"/>
  <c r="X71" i="2"/>
  <c r="AD70" i="2"/>
  <c r="X70" i="2"/>
  <c r="AD69" i="2"/>
  <c r="X69" i="2"/>
  <c r="AD68" i="2"/>
  <c r="X68" i="2"/>
  <c r="AD67" i="2"/>
  <c r="X67" i="2"/>
  <c r="AD66" i="2"/>
  <c r="X66" i="2"/>
  <c r="AD65" i="2"/>
  <c r="X65" i="2"/>
  <c r="AD64" i="2"/>
  <c r="X64" i="2"/>
  <c r="AD63" i="2"/>
  <c r="X63" i="2"/>
  <c r="AD62" i="2"/>
  <c r="X62" i="2"/>
  <c r="AD61" i="2"/>
  <c r="X61" i="2"/>
  <c r="AD60" i="2"/>
  <c r="X60" i="2"/>
  <c r="AD59" i="2"/>
  <c r="X59" i="2"/>
  <c r="AD58" i="2"/>
  <c r="X58" i="2"/>
  <c r="AD57" i="2"/>
  <c r="X57" i="2"/>
  <c r="AD56" i="2"/>
  <c r="X56" i="2"/>
  <c r="AD55" i="2"/>
  <c r="X55" i="2"/>
  <c r="AD54" i="2"/>
  <c r="X54" i="2"/>
  <c r="AD53" i="2"/>
  <c r="X53" i="2"/>
  <c r="AD52" i="2"/>
  <c r="X52" i="2"/>
  <c r="AD51" i="2"/>
  <c r="X51" i="2"/>
  <c r="AD50" i="2"/>
  <c r="X50" i="2"/>
  <c r="AD49" i="2"/>
  <c r="X49" i="2"/>
  <c r="AD48" i="2"/>
  <c r="X48" i="2"/>
  <c r="AD47" i="2"/>
  <c r="X47" i="2"/>
  <c r="AD46" i="2"/>
  <c r="X46" i="2"/>
  <c r="AD45" i="2"/>
  <c r="X45" i="2"/>
  <c r="AD44" i="2"/>
  <c r="X44" i="2"/>
  <c r="AD43" i="2"/>
  <c r="X43" i="2"/>
  <c r="AD42" i="2"/>
  <c r="X42" i="2"/>
  <c r="AD41" i="2"/>
  <c r="X41" i="2"/>
  <c r="AD40" i="2"/>
  <c r="X40" i="2"/>
  <c r="AD39" i="2"/>
  <c r="X39" i="2"/>
  <c r="AD38" i="2"/>
  <c r="X38" i="2"/>
  <c r="AD37" i="2"/>
  <c r="X37" i="2"/>
  <c r="AD36" i="2"/>
  <c r="X36" i="2"/>
  <c r="AD35" i="2"/>
  <c r="X35" i="2"/>
  <c r="AD34" i="2"/>
  <c r="X34" i="2"/>
  <c r="AD33" i="2"/>
  <c r="X33" i="2"/>
  <c r="AD32" i="2"/>
  <c r="X32" i="2"/>
  <c r="AD31" i="2"/>
  <c r="X31" i="2"/>
  <c r="AD30" i="2"/>
  <c r="X30" i="2"/>
  <c r="AD29" i="2"/>
  <c r="X29" i="2"/>
  <c r="AD28" i="2"/>
  <c r="X28" i="2"/>
  <c r="AD27" i="2"/>
  <c r="X27" i="2"/>
  <c r="AD26" i="2"/>
  <c r="X26" i="2"/>
  <c r="AD25" i="2"/>
  <c r="X25" i="2"/>
  <c r="AD24" i="2"/>
  <c r="X24" i="2"/>
  <c r="AD23" i="2"/>
  <c r="X23" i="2"/>
  <c r="AD22" i="2"/>
  <c r="X22" i="2"/>
  <c r="AD21" i="2"/>
  <c r="X21" i="2"/>
  <c r="AD20" i="2"/>
  <c r="X20" i="2"/>
  <c r="AD19" i="2"/>
  <c r="X19" i="2"/>
  <c r="AD18" i="2"/>
  <c r="X18" i="2"/>
  <c r="AD17" i="2"/>
  <c r="X17" i="2"/>
  <c r="AD16" i="2"/>
  <c r="X16" i="2"/>
  <c r="AD15" i="2"/>
  <c r="X15" i="2"/>
  <c r="AD14" i="2"/>
  <c r="X14" i="2"/>
  <c r="AD13" i="2"/>
  <c r="AD11" i="2"/>
  <c r="AD12" i="2"/>
  <c r="B6" i="28"/>
  <c r="B5" i="28"/>
  <c r="B3" i="28"/>
  <c r="A8" i="36"/>
  <c r="A7" i="36"/>
  <c r="A6" i="36"/>
  <c r="A5" i="36"/>
  <c r="A4" i="36"/>
  <c r="A3" i="36"/>
  <c r="A8" i="35"/>
  <c r="A7" i="35"/>
  <c r="A6" i="35"/>
  <c r="A5" i="35"/>
  <c r="A4" i="35"/>
  <c r="A3" i="35"/>
  <c r="A8" i="31"/>
  <c r="A7" i="31"/>
  <c r="A6" i="31"/>
  <c r="A5" i="31"/>
  <c r="A4" i="31"/>
  <c r="A3" i="31"/>
  <c r="A8" i="18"/>
  <c r="A7" i="18"/>
  <c r="A6" i="18"/>
  <c r="A5" i="18"/>
  <c r="A4" i="18"/>
  <c r="A3" i="18"/>
  <c r="A8" i="17"/>
  <c r="A7" i="17"/>
  <c r="A6" i="17"/>
  <c r="A5" i="17"/>
  <c r="A4" i="17"/>
  <c r="A3" i="17"/>
  <c r="B8" i="5"/>
  <c r="B7" i="5"/>
  <c r="B6" i="5"/>
  <c r="B5" i="5"/>
  <c r="B4" i="5"/>
  <c r="B3" i="5"/>
  <c r="A8" i="5"/>
  <c r="A7" i="5"/>
  <c r="A6" i="5"/>
  <c r="A5" i="5"/>
  <c r="A4" i="5"/>
  <c r="A3" i="5"/>
  <c r="B8" i="36"/>
  <c r="B7" i="36"/>
  <c r="B6" i="36"/>
  <c r="B5" i="36"/>
  <c r="B3" i="36"/>
  <c r="B4" i="36"/>
  <c r="A32" i="32" s="1"/>
  <c r="B4" i="31"/>
  <c r="A28" i="32" s="1"/>
  <c r="B8" i="31"/>
  <c r="B7" i="31"/>
  <c r="B6" i="31"/>
  <c r="B5" i="31"/>
  <c r="B3" i="31"/>
  <c r="B4" i="35"/>
  <c r="A30" i="32" s="1"/>
  <c r="B4" i="32"/>
  <c r="B8" i="35"/>
  <c r="B7" i="35"/>
  <c r="B6" i="35"/>
  <c r="B5" i="35"/>
  <c r="B3" i="35"/>
  <c r="B8" i="17"/>
  <c r="B7" i="17"/>
  <c r="B6" i="17"/>
  <c r="B5" i="17"/>
  <c r="B3" i="17"/>
  <c r="B7" i="18"/>
  <c r="B6" i="18"/>
  <c r="B5" i="18"/>
  <c r="B3" i="18"/>
  <c r="N33" i="18"/>
  <c r="M33" i="18"/>
  <c r="L33" i="18"/>
  <c r="K33" i="18"/>
  <c r="J33" i="18"/>
  <c r="I33" i="18"/>
  <c r="B8" i="18"/>
  <c r="B4" i="28"/>
  <c r="W11" i="2"/>
  <c r="R11" i="2" s="1"/>
  <c r="C4" i="2"/>
  <c r="B4" i="18"/>
  <c r="B4" i="17"/>
  <c r="B42" i="17"/>
  <c r="B48" i="17"/>
  <c r="B50" i="17" s="1"/>
  <c r="B53" i="17"/>
  <c r="Z10" i="2"/>
  <c r="U10" i="2"/>
  <c r="Z11" i="2"/>
  <c r="U11" i="2"/>
  <c r="O25" i="38"/>
  <c r="K34" i="38"/>
  <c r="N34" i="38"/>
  <c r="X10" i="2"/>
  <c r="S10" i="2"/>
  <c r="Y11" i="2"/>
  <c r="T11" i="2"/>
  <c r="W12" i="2"/>
  <c r="R12" i="2" s="1"/>
  <c r="Y10" i="2"/>
  <c r="T10" i="2"/>
  <c r="X11" i="2"/>
  <c r="S11" i="2"/>
  <c r="Z12" i="2"/>
  <c r="Y12" i="2"/>
  <c r="T12" i="2"/>
  <c r="X12" i="2"/>
  <c r="S12" i="2"/>
  <c r="U12" i="2"/>
  <c r="G20" i="36" l="1"/>
  <c r="G28" i="36" s="1"/>
  <c r="H32" i="32" s="1"/>
  <c r="K47" i="18"/>
  <c r="M47" i="18"/>
  <c r="L47" i="18"/>
  <c r="O33" i="18"/>
  <c r="H18" i="31"/>
  <c r="H27" i="31" s="1"/>
  <c r="H28" i="32" s="1"/>
  <c r="E12" i="38"/>
  <c r="E16" i="38" s="1"/>
  <c r="E18" i="38" s="1"/>
  <c r="J47" i="18"/>
  <c r="N47" i="18"/>
  <c r="I47" i="18"/>
  <c r="B51" i="17"/>
  <c r="B52" i="17"/>
  <c r="E14" i="35"/>
  <c r="H14" i="35" s="1"/>
  <c r="M19" i="28"/>
  <c r="F14" i="32"/>
  <c r="E16" i="18" l="1"/>
  <c r="E19" i="18" s="1"/>
  <c r="H16" i="35"/>
  <c r="H30" i="32" s="1"/>
  <c r="H34" i="32" s="1"/>
  <c r="H35" i="32" s="1"/>
  <c r="E19" i="38"/>
  <c r="E20" i="38" s="1"/>
  <c r="E22" i="38" s="1"/>
  <c r="B54" i="17"/>
  <c r="F17" i="32"/>
  <c r="E18" i="18" l="1"/>
  <c r="E20" i="18"/>
  <c r="E22" i="18" s="1"/>
  <c r="C30" i="17" s="1"/>
  <c r="C32" i="17" s="1"/>
  <c r="C35" i="17" s="1"/>
  <c r="C21" i="17" s="1"/>
  <c r="C25" i="17" s="1"/>
  <c r="E23" i="18" s="1"/>
  <c r="E24" i="18" s="1"/>
  <c r="E26" i="18" s="1"/>
  <c r="E27" i="18" s="1"/>
  <c r="H36" i="32"/>
  <c r="E23" i="38" l="1"/>
  <c r="E24" i="38" s="1"/>
  <c r="E26" i="38" s="1"/>
  <c r="E27" i="38" s="1"/>
  <c r="E33" i="38" s="1"/>
  <c r="E44" i="38"/>
  <c r="E46" i="18"/>
  <c r="E50" i="18" s="1"/>
  <c r="G14" i="32" s="1"/>
  <c r="F41" i="38" l="1"/>
  <c r="F37" i="38"/>
  <c r="F38" i="38"/>
  <c r="F35" i="38"/>
  <c r="F40" i="38"/>
  <c r="F20" i="38"/>
  <c r="F42" i="38"/>
  <c r="G17" i="32"/>
  <c r="H17" i="32" s="1"/>
  <c r="F36" i="38"/>
  <c r="F39" i="38"/>
  <c r="F24" i="38"/>
  <c r="E54" i="38"/>
  <c r="F27" i="38"/>
  <c r="E52" i="38"/>
  <c r="E50" i="38"/>
  <c r="F33" i="38"/>
  <c r="F46" i="38"/>
  <c r="F44" i="38"/>
  <c r="F38" i="18" l="1"/>
  <c r="F36" i="18"/>
  <c r="F48" i="18"/>
  <c r="F39" i="18"/>
  <c r="E56" i="38"/>
  <c r="F48" i="38"/>
  <c r="F45" i="18"/>
  <c r="F40" i="18"/>
  <c r="F37" i="18"/>
  <c r="F42" i="18"/>
  <c r="F20" i="18"/>
  <c r="F44" i="18"/>
  <c r="H14" i="32"/>
  <c r="H22" i="32" s="1"/>
  <c r="H40" i="32" s="1"/>
  <c r="F41" i="18"/>
  <c r="F43" i="18"/>
  <c r="F24" i="18"/>
  <c r="F27" i="18"/>
  <c r="E54" i="18"/>
  <c r="E52" i="18"/>
  <c r="E56" i="18"/>
  <c r="F34" i="18"/>
  <c r="F46" i="18"/>
  <c r="F50" i="18" s="1"/>
  <c r="G20" i="32" l="1"/>
  <c r="E58" i="18"/>
  <c r="H41" i="32"/>
  <c r="H42" i="32" s="1"/>
  <c r="H23" i="32"/>
  <c r="H24" i="32" s="1"/>
</calcChain>
</file>

<file path=xl/sharedStrings.xml><?xml version="1.0" encoding="utf-8"?>
<sst xmlns="http://schemas.openxmlformats.org/spreadsheetml/2006/main" count="1310" uniqueCount="493">
  <si>
    <t>Info Blad</t>
  </si>
  <si>
    <t>Instructies voor het invullen van het calculatie model</t>
  </si>
  <si>
    <t>Op de tabbladen zijn invoervelden opgenomen, deze zijn gekleurd zoals hiernaast afgebeeld</t>
  </si>
  <si>
    <t>invoerveld</t>
  </si>
  <si>
    <t xml:space="preserve">Het is de bedoeling dat de inschrijver alleen deze velden voorziet van informatie. De overige velden mogen niet worden overschreven omdat hier informatie over het project in staat dan wel voorzien zijn van formules. </t>
  </si>
  <si>
    <t>Invoervelden</t>
  </si>
  <si>
    <t>Naam opdrachtgever</t>
  </si>
  <si>
    <t>Stichting Samenwerking Beroepsonderwijs Bedrijfsleven</t>
  </si>
  <si>
    <t>Calculatie onderdeel</t>
  </si>
  <si>
    <t>Gebouw/plaats</t>
  </si>
  <si>
    <t>Louis Braillelaan 24, Zoetermeer</t>
  </si>
  <si>
    <t>Referentie nummer</t>
  </si>
  <si>
    <t>TN524606</t>
  </si>
  <si>
    <t>Versienummer</t>
  </si>
  <si>
    <t>Versie 1</t>
  </si>
  <si>
    <t>Naam dienstverlener</t>
  </si>
  <si>
    <t>Prijspeil</t>
  </si>
  <si>
    <t>Jaarprijs regulier schoonmaakonderhoud</t>
  </si>
  <si>
    <t>Categorie/medewerker</t>
  </si>
  <si>
    <t>Percentage</t>
  </si>
  <si>
    <t>Aantal uren per jaar</t>
  </si>
  <si>
    <t>Gemiddeld tarief</t>
  </si>
  <si>
    <t>Prijs per jaar</t>
  </si>
  <si>
    <t>Medewerker schoonmaak</t>
  </si>
  <si>
    <t>maandag t/m vrijdag</t>
  </si>
  <si>
    <t>06:00 - 21:30 uur</t>
  </si>
  <si>
    <t>Totaal</t>
  </si>
  <si>
    <t>Medewerker leiding</t>
  </si>
  <si>
    <t>% t.o.v. productie</t>
  </si>
  <si>
    <t>Gemiddeld tarief inclusief toezicht</t>
  </si>
  <si>
    <t>TOTAAL KOSTEN PER JAAR EXCLUSIEF BTW (REGULIER ONDERHOUD)</t>
  </si>
  <si>
    <t>B.T.W.</t>
  </si>
  <si>
    <t>Totale kosten per jaar inclusief B.T.W.</t>
  </si>
  <si>
    <t xml:space="preserve"> </t>
  </si>
  <si>
    <t>Jaarprijs aanvullende werzaamheden / extra kosten</t>
  </si>
  <si>
    <t>TOTAAL KOSTEN PER JAAR EXCLUSIEF BTW (AANVULLENDE WERKZAAMHEDEN / EXTRA KOSTEN)</t>
  </si>
  <si>
    <r>
      <t xml:space="preserve">SUPPLETIEKOSTEN OVERNAME PERSONEEL </t>
    </r>
    <r>
      <rPr>
        <b/>
        <sz val="10"/>
        <color rgb="FFFF0000"/>
        <rFont val="Century Gothic"/>
        <family val="2"/>
      </rPr>
      <t>(maximum bedrag dat na gunning door de dienstverlener in rekening wordt gebracht)</t>
    </r>
  </si>
  <si>
    <t>EINDTOTAAL KOSTEN PER JAAR  EXCLUSIEF BTW</t>
  </si>
  <si>
    <t>BEOORDELINGSBEDRAG</t>
  </si>
  <si>
    <t>MAXIMALE BOVENGRENS PLAFONDBEDRAG</t>
  </si>
  <si>
    <t>MAXIMALE ONDERGRENS INSCHRIJVINGSBEDRAG *</t>
  </si>
  <si>
    <t>* De inschrijver draagt er zorg voor dat de totstandkoming van het inschrijvingsbedrag overeenkomt met de onderliggende tabbladen. Indien dit niet het geval is wordt de inschrijving ongeldig verklaard.</t>
  </si>
  <si>
    <t>* Het door de inschrijver ingediende inschrijfbedrag is der maximale vergoeding voor het gevraagde in de aanbestedingsdocumenten.</t>
  </si>
  <si>
    <t>Naam leverancier</t>
  </si>
  <si>
    <t>Gewogen prestatie</t>
  </si>
  <si>
    <t>m2/uur</t>
  </si>
  <si>
    <t>Frequentie van uitvoering (per jaar):</t>
  </si>
  <si>
    <t>Ruimtecategorie</t>
  </si>
  <si>
    <t>Prestatienorm in aantal m2 per uur</t>
  </si>
  <si>
    <t>VSR Code</t>
  </si>
  <si>
    <t>M2 Totaal</t>
  </si>
  <si>
    <t>Naloop opslag</t>
  </si>
  <si>
    <t>Weekend opslag</t>
  </si>
  <si>
    <t>Feestdag opslag</t>
  </si>
  <si>
    <t>Bureaukamer</t>
  </si>
  <si>
    <t>B</t>
  </si>
  <si>
    <t>Pantry en lounge</t>
  </si>
  <si>
    <t>S</t>
  </si>
  <si>
    <t>Restauratieve ruimten</t>
  </si>
  <si>
    <t>V</t>
  </si>
  <si>
    <t>Freq</t>
  </si>
  <si>
    <t>Kolom</t>
  </si>
  <si>
    <t>Frequentie verklaring</t>
  </si>
  <si>
    <t>Sanitaire ruimten</t>
  </si>
  <si>
    <t>2 x per jaar</t>
  </si>
  <si>
    <t>Trappenhuizen</t>
  </si>
  <si>
    <t>4 x per jaar</t>
  </si>
  <si>
    <t>Vergaderruimten</t>
  </si>
  <si>
    <t>1 x per maand</t>
  </si>
  <si>
    <t>Verkeersruimten</t>
  </si>
  <si>
    <t>1 x per week (52 weken)</t>
  </si>
  <si>
    <t>Nio</t>
  </si>
  <si>
    <t>2 x per week (52 weken)</t>
  </si>
  <si>
    <t>3 x per week (52 weken)</t>
  </si>
  <si>
    <t>5 x per week (51 weken)</t>
  </si>
  <si>
    <t>5 x per week (52 weken)</t>
  </si>
  <si>
    <t>Kolom voor matrix</t>
  </si>
  <si>
    <t>% van reguliere norm</t>
  </si>
  <si>
    <t>Gebouw</t>
  </si>
  <si>
    <t>Adres</t>
  </si>
  <si>
    <t>Verdieping</t>
  </si>
  <si>
    <t>Ruimte nummer</t>
  </si>
  <si>
    <t>Ruimteomschrijving opdrachtgever</t>
  </si>
  <si>
    <t>Ruimte categorie</t>
  </si>
  <si>
    <t>Vloer soort</t>
  </si>
  <si>
    <t xml:space="preserve">M2 vloer </t>
  </si>
  <si>
    <t>Correctie factor ma t/m vr</t>
  </si>
  <si>
    <t>Correctie factor naloop</t>
  </si>
  <si>
    <t>Correctie factor za/zo</t>
  </si>
  <si>
    <t>Correctie factor feestdag</t>
  </si>
  <si>
    <t>Freq. ma-vr</t>
  </si>
  <si>
    <t>Freq. ma-vr naloop</t>
  </si>
  <si>
    <t xml:space="preserve">Freq zat - zon </t>
  </si>
  <si>
    <t xml:space="preserve">Freq zat - feestdag </t>
  </si>
  <si>
    <t>Uren p/j ma t/m vrij</t>
  </si>
  <si>
    <t>Uren p/j ma t/m vrij naloop</t>
  </si>
  <si>
    <t>Uren p/j zat - zon</t>
  </si>
  <si>
    <t>Uren p/j feestdag</t>
  </si>
  <si>
    <t>Norm ma t/m vr</t>
  </si>
  <si>
    <t>Norm ma t/m vr naloop</t>
  </si>
  <si>
    <t>Norm zat, zon</t>
  </si>
  <si>
    <t>Norm feestdag</t>
  </si>
  <si>
    <t>VSR code</t>
  </si>
  <si>
    <t>Bijzonderheden / opmerkingen</t>
  </si>
  <si>
    <t>M2 per jaar</t>
  </si>
  <si>
    <t>SBB</t>
  </si>
  <si>
    <t>Louis Braillelaan 24</t>
  </si>
  <si>
    <t>BG</t>
  </si>
  <si>
    <t>0.1a</t>
  </si>
  <si>
    <t>Post/repro</t>
  </si>
  <si>
    <t>Linoleum</t>
  </si>
  <si>
    <t>0.1aa</t>
  </si>
  <si>
    <t>Lockerruimte</t>
  </si>
  <si>
    <t>0.1b</t>
  </si>
  <si>
    <t>Vergaderruimte</t>
  </si>
  <si>
    <t>Tapijttegels</t>
  </si>
  <si>
    <t>0.1c</t>
  </si>
  <si>
    <t>0.1d</t>
  </si>
  <si>
    <t>0.2 + 0.3</t>
  </si>
  <si>
    <t>Facilitair kantoor</t>
  </si>
  <si>
    <t>0.4</t>
  </si>
  <si>
    <t>Balie</t>
  </si>
  <si>
    <t>0.5</t>
  </si>
  <si>
    <t>Garderobe + gang</t>
  </si>
  <si>
    <t>PVC</t>
  </si>
  <si>
    <t>0.6</t>
  </si>
  <si>
    <t>Wachtruimte + pantry</t>
  </si>
  <si>
    <t>0.7</t>
  </si>
  <si>
    <t>0.8</t>
  </si>
  <si>
    <t>0.9</t>
  </si>
  <si>
    <t>0.10</t>
  </si>
  <si>
    <t>0.11</t>
  </si>
  <si>
    <t>0.12</t>
  </si>
  <si>
    <t>Gang bij vergaderruimten</t>
  </si>
  <si>
    <t>0.12a</t>
  </si>
  <si>
    <t>Noodtrappenhuis BG-1</t>
  </si>
  <si>
    <t>Beton</t>
  </si>
  <si>
    <t>0.12b</t>
  </si>
  <si>
    <t>Elektriciteit</t>
  </si>
  <si>
    <t>nio</t>
  </si>
  <si>
    <t>0.13</t>
  </si>
  <si>
    <t>Opslag meubilair</t>
  </si>
  <si>
    <t>0.14</t>
  </si>
  <si>
    <t>0.15</t>
  </si>
  <si>
    <t>0.16</t>
  </si>
  <si>
    <t>0.17</t>
  </si>
  <si>
    <t>Keuken</t>
  </si>
  <si>
    <t>0.18</t>
  </si>
  <si>
    <t>Entree</t>
  </si>
  <si>
    <t>0.18a</t>
  </si>
  <si>
    <t>Hoofdingang</t>
  </si>
  <si>
    <t>Mat</t>
  </si>
  <si>
    <t>0.18b</t>
  </si>
  <si>
    <t>Wachtruimte</t>
  </si>
  <si>
    <t>0.19a</t>
  </si>
  <si>
    <t>Toilet dames</t>
  </si>
  <si>
    <t>Tegels</t>
  </si>
  <si>
    <t>0.19b</t>
  </si>
  <si>
    <t>Toilet heren</t>
  </si>
  <si>
    <t>0.19c</t>
  </si>
  <si>
    <t>Pantry</t>
  </si>
  <si>
    <t>0.19d</t>
  </si>
  <si>
    <t>Werkkast</t>
  </si>
  <si>
    <t>0.19e</t>
  </si>
  <si>
    <t>Miva toilet/douche</t>
  </si>
  <si>
    <t>0.19f</t>
  </si>
  <si>
    <t>Lift</t>
  </si>
  <si>
    <t>0.19g</t>
  </si>
  <si>
    <t>Trap BG-1</t>
  </si>
  <si>
    <t>Staal</t>
  </si>
  <si>
    <t>0.19h</t>
  </si>
  <si>
    <t>0.19i</t>
  </si>
  <si>
    <t>1.1</t>
  </si>
  <si>
    <t>1.2</t>
  </si>
  <si>
    <t>Lounge + pantry</t>
  </si>
  <si>
    <t>1.3</t>
  </si>
  <si>
    <t>Gang richting trappenhuis</t>
  </si>
  <si>
    <t>1.4</t>
  </si>
  <si>
    <t>1.5</t>
  </si>
  <si>
    <t>Kantoortuin</t>
  </si>
  <si>
    <t>1.5a</t>
  </si>
  <si>
    <t>Noodtrappenhuis 1-2</t>
  </si>
  <si>
    <t>1.5b</t>
  </si>
  <si>
    <t>1.6a</t>
  </si>
  <si>
    <t>Belcel</t>
  </si>
  <si>
    <t>1.6b</t>
  </si>
  <si>
    <t>1.6c</t>
  </si>
  <si>
    <t>1.7</t>
  </si>
  <si>
    <t>1.9</t>
  </si>
  <si>
    <t>1.9a</t>
  </si>
  <si>
    <t>Vide</t>
  </si>
  <si>
    <t>1.10</t>
  </si>
  <si>
    <t>Voorruimte trappenhuis</t>
  </si>
  <si>
    <t>1.10b</t>
  </si>
  <si>
    <t>Trap 1-2</t>
  </si>
  <si>
    <t>1.11a</t>
  </si>
  <si>
    <t>1.11b</t>
  </si>
  <si>
    <t>1.11c</t>
  </si>
  <si>
    <t>Werkkast schoonmaak</t>
  </si>
  <si>
    <t>1.11d</t>
  </si>
  <si>
    <t>Opslag schoonmaak</t>
  </si>
  <si>
    <t>1.11e</t>
  </si>
  <si>
    <t>1.11f</t>
  </si>
  <si>
    <t>1.11g</t>
  </si>
  <si>
    <t>Doorvoerruimte buizen</t>
  </si>
  <si>
    <t>1.12</t>
  </si>
  <si>
    <t>EHBO/Kolf</t>
  </si>
  <si>
    <t>1.13</t>
  </si>
  <si>
    <t>ICT</t>
  </si>
  <si>
    <t>1.14a</t>
  </si>
  <si>
    <t>1.14b</t>
  </si>
  <si>
    <t>Lunchruimte</t>
  </si>
  <si>
    <t>1.15b</t>
  </si>
  <si>
    <t>1.16</t>
  </si>
  <si>
    <t>1.16a</t>
  </si>
  <si>
    <t>Gang vanaf pantry</t>
  </si>
  <si>
    <t>PVC / tapijttegels</t>
  </si>
  <si>
    <t>2.1</t>
  </si>
  <si>
    <t>2.2</t>
  </si>
  <si>
    <t>2.3</t>
  </si>
  <si>
    <t>2.4</t>
  </si>
  <si>
    <t>2.5</t>
  </si>
  <si>
    <t>2.6</t>
  </si>
  <si>
    <t>Kantoor</t>
  </si>
  <si>
    <t>2.7a</t>
  </si>
  <si>
    <t>2.7b</t>
  </si>
  <si>
    <t>2.8</t>
  </si>
  <si>
    <t>2.8a</t>
  </si>
  <si>
    <t>2.8b</t>
  </si>
  <si>
    <t>Noodtrappenhuis 2-3</t>
  </si>
  <si>
    <t>2.9</t>
  </si>
  <si>
    <t>2.10</t>
  </si>
  <si>
    <t>2.11</t>
  </si>
  <si>
    <t>2.12a</t>
  </si>
  <si>
    <t>2.12b</t>
  </si>
  <si>
    <t>2.13</t>
  </si>
  <si>
    <t>2.13b</t>
  </si>
  <si>
    <t>2.14</t>
  </si>
  <si>
    <t>Trap 2-3</t>
  </si>
  <si>
    <t>2.14a</t>
  </si>
  <si>
    <t>2.14b</t>
  </si>
  <si>
    <t>2.14c</t>
  </si>
  <si>
    <t>2.14d</t>
  </si>
  <si>
    <t>2.14e</t>
  </si>
  <si>
    <t>2.14f</t>
  </si>
  <si>
    <t>2.14g</t>
  </si>
  <si>
    <t>2.15a</t>
  </si>
  <si>
    <t>2.15b</t>
  </si>
  <si>
    <t>2.16</t>
  </si>
  <si>
    <t>2.17a</t>
  </si>
  <si>
    <t>2.17b</t>
  </si>
  <si>
    <t>2.17c</t>
  </si>
  <si>
    <t>2.18</t>
  </si>
  <si>
    <t>2.18a</t>
  </si>
  <si>
    <t>3.1</t>
  </si>
  <si>
    <t>3.2</t>
  </si>
  <si>
    <t>3.3</t>
  </si>
  <si>
    <t>3.4</t>
  </si>
  <si>
    <t>3.5</t>
  </si>
  <si>
    <t>3.6</t>
  </si>
  <si>
    <t>3.7</t>
  </si>
  <si>
    <t>3.7a</t>
  </si>
  <si>
    <t>Noodtrappenhuis 3</t>
  </si>
  <si>
    <t>3.7b</t>
  </si>
  <si>
    <t>3.8a</t>
  </si>
  <si>
    <t>3.8b</t>
  </si>
  <si>
    <t>Overleg</t>
  </si>
  <si>
    <t>3.8c</t>
  </si>
  <si>
    <t>3.9</t>
  </si>
  <si>
    <t>3.10</t>
  </si>
  <si>
    <t>Kantoor HRM</t>
  </si>
  <si>
    <t>3.11</t>
  </si>
  <si>
    <t>3.12a</t>
  </si>
  <si>
    <t>3.12b</t>
  </si>
  <si>
    <t>3.13</t>
  </si>
  <si>
    <t>3.14a</t>
  </si>
  <si>
    <t>3.14b</t>
  </si>
  <si>
    <t>3.14c</t>
  </si>
  <si>
    <t>3.14d</t>
  </si>
  <si>
    <t>3.14e</t>
  </si>
  <si>
    <t>3.14f</t>
  </si>
  <si>
    <t>3.14g</t>
  </si>
  <si>
    <t>3.15a</t>
  </si>
  <si>
    <t>3.15b</t>
  </si>
  <si>
    <t>3.16a</t>
  </si>
  <si>
    <t>3.17a</t>
  </si>
  <si>
    <t>Kantoor ICT</t>
  </si>
  <si>
    <t>3.17b</t>
  </si>
  <si>
    <t>3.18</t>
  </si>
  <si>
    <t>3.19</t>
  </si>
  <si>
    <t>3.19a</t>
  </si>
  <si>
    <t xml:space="preserve">Sociale verzekeringen </t>
  </si>
  <si>
    <t>Bedrijfsgemiddelde</t>
  </si>
  <si>
    <t>WIA Basispremie</t>
  </si>
  <si>
    <t>WGA</t>
  </si>
  <si>
    <t>ZW-flex</t>
  </si>
  <si>
    <t>WW premie- Algemeen Werkeloosheidsfonds (Awf)</t>
  </si>
  <si>
    <t>Transitievergoeding</t>
  </si>
  <si>
    <t>Zorgverzekeringswet (Zvw)</t>
  </si>
  <si>
    <t>OP/NP</t>
  </si>
  <si>
    <t>Pensioen overgangsregeling</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</si>
  <si>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</si>
  <si>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</si>
  <si>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</si>
  <si>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</si>
  <si>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</si>
  <si>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</si>
  <si>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</si>
  <si>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</si>
  <si>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</si>
  <si>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</si>
  <si>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</si>
  <si>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</si>
  <si>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</si>
  <si>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</si>
  <si>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</si>
  <si>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</si>
  <si>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 xml:space="preserve">Nat. feestdagen, kort verzuim, bijz. CAO </t>
  </si>
  <si>
    <t>Vakantiedagen</t>
  </si>
  <si>
    <t>Ziektedagen</t>
  </si>
  <si>
    <t>Vorstverlet</t>
  </si>
  <si>
    <t>Werkbare dagen per jaar</t>
  </si>
  <si>
    <t>Nat. feestdagen, kort verzuim, bijz CAO</t>
  </si>
  <si>
    <t>Totaal % opslag werkbare dagen</t>
  </si>
  <si>
    <t>Tariefopbouw schoonmaak</t>
  </si>
  <si>
    <t>Gemiddeld tarief ma t/m vr</t>
  </si>
  <si>
    <t>Medewerker</t>
  </si>
  <si>
    <t>Basisuurloon</t>
  </si>
  <si>
    <t>17 jaar en jonger</t>
  </si>
  <si>
    <t>Specialistentoeslag</t>
  </si>
  <si>
    <t>Projectgebonden!</t>
  </si>
  <si>
    <t>18 jaar</t>
  </si>
  <si>
    <t>Overgangsregeling</t>
  </si>
  <si>
    <t>19 jaar</t>
  </si>
  <si>
    <t>Gevarentoeslag  (indien van toepassing)</t>
  </si>
  <si>
    <t>20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</si>
  <si>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</si>
  <si>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</si>
  <si>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</si>
  <si>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</si>
  <si>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</si>
  <si>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</si>
  <si>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</si>
  <si>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</si>
  <si>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</si>
  <si>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</si>
  <si>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</si>
  <si>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</si>
  <si>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</si>
  <si>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</si>
  <si>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</si>
  <si>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</si>
  <si>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</si>
  <si>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Afvalzakken</t>
  </si>
  <si>
    <t>Werkkleding en uitrusting</t>
  </si>
  <si>
    <t>Machinekosten</t>
  </si>
  <si>
    <t>Totaal per loongroepen</t>
  </si>
  <si>
    <t>Totaal directe kosten</t>
  </si>
  <si>
    <t>Indirect toezicht</t>
  </si>
  <si>
    <t>Opbouw gemiddeld tarief</t>
  </si>
  <si>
    <t>Managementkosten</t>
  </si>
  <si>
    <t>Kosten kwaliteitszorg</t>
  </si>
  <si>
    <t>P.Z. kosten</t>
  </si>
  <si>
    <t>Opleiding</t>
  </si>
  <si>
    <t>Administratiekosten</t>
  </si>
  <si>
    <t>Huisvestingskosten</t>
  </si>
  <si>
    <t>Reiskosten/autokosten</t>
  </si>
  <si>
    <t>Kosten verzuimbegeleiding</t>
  </si>
  <si>
    <t>Totaal indirecte kosten</t>
  </si>
  <si>
    <t>Risico en winst</t>
  </si>
  <si>
    <t>Totaal eindtarief normale werktijden [06.00-21.30 uur]</t>
  </si>
  <si>
    <t>Totaal eindtarief  [incl. 30% toeslag]</t>
  </si>
  <si>
    <t>Totaal eindtarief weekenden [incl. 50% toeslag]</t>
  </si>
  <si>
    <t>Totaal eindtarief feestdagen [incl. 150% toeslag]</t>
  </si>
  <si>
    <t>Gemiddeld  voor za, zo en feestdagen</t>
  </si>
  <si>
    <t>Tariefopbouw toezicht</t>
  </si>
  <si>
    <t>Gemiddeld tarief  ma t/m vr</t>
  </si>
  <si>
    <t>WERKZAAMHEDEN PER VIERKANTE METER</t>
  </si>
  <si>
    <t>Omschrijving werkzaamheden</t>
  </si>
  <si>
    <t>Aantal of m2</t>
  </si>
  <si>
    <t>frequentie per jaar</t>
  </si>
  <si>
    <t>Kosten per m2</t>
  </si>
  <si>
    <t>Kosten per beurt</t>
  </si>
  <si>
    <t>kosten per jaar</t>
  </si>
  <si>
    <t>Schrobben (met I-mop of vergelijkbaar) van witte PVC vloer bij entree/ receptie</t>
  </si>
  <si>
    <t>Schrobben en opwrijven witte PVC vloer bij lift en pantry</t>
  </si>
  <si>
    <t>Schrobben en opwrijven wit/ grijze PVC vloer restaurant</t>
  </si>
  <si>
    <t>Totaal werkzaamheden per vierkante meter</t>
  </si>
  <si>
    <t>WERKZAAMHEDEN PER UUR</t>
  </si>
  <si>
    <t>Benodigde tijd per beurt</t>
  </si>
  <si>
    <t>Uurtarief</t>
  </si>
  <si>
    <t>Kosten per jaar</t>
  </si>
  <si>
    <t>Keukens: grondig reinigen van de keuken: het reinigen van alle oppervlakken van de keukenkastjes aan de binnen-, boven- en buitenzijde, de combi-magnetrons, koelkasten en keukenbladen en andere in de keukens aanwezige oppervlakten. Uitruimen en terugplaatsen van inventaris wordt gedaan door SBB.</t>
  </si>
  <si>
    <t>Totaal werkzaamheden per uur</t>
  </si>
  <si>
    <t>Totaal additionele werkzaamheden</t>
  </si>
  <si>
    <t>Vloerenonderhoud  (inclusief uit-/inruimen van het meubilair)</t>
  </si>
  <si>
    <t>Prijs p/m²  excl. btw</t>
  </si>
  <si>
    <t>Activiteit</t>
  </si>
  <si>
    <t>Toelichting</t>
  </si>
  <si>
    <t>0-100m²</t>
  </si>
  <si>
    <t>101-500m²</t>
  </si>
  <si>
    <t>501-1000m²</t>
  </si>
  <si>
    <t>&gt; 1000m²</t>
  </si>
  <si>
    <t>Lino-/marmoleum strippen en conserveren</t>
  </si>
  <si>
    <t>2 lagen</t>
  </si>
  <si>
    <t>Lino-/marmoleum sprayen / opwrijven</t>
  </si>
  <si>
    <t>geheel</t>
  </si>
  <si>
    <t>Steen/PVC schrobben</t>
  </si>
  <si>
    <t>Tapijt sproeiextraheren</t>
  </si>
  <si>
    <t>Reinigen bureau-electronica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</si>
  <si>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</si>
  <si>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</si>
  <si>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</si>
  <si>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</si>
  <si>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</si>
  <si>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</si>
  <si>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</si>
  <si>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</si>
  <si>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</si>
  <si>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</si>
  <si>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</si>
  <si>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Prijs p/m² onder 100m² excl. btw</t>
  </si>
  <si>
    <t>Prijs p/m² boven 100m² excl. btw</t>
  </si>
  <si>
    <t>Vitrage</t>
  </si>
  <si>
    <t>Overgordijnen</t>
  </si>
  <si>
    <t>Verticale lamellen stof</t>
  </si>
  <si>
    <t>Verticale lamellen metaal/kunsstof</t>
  </si>
  <si>
    <t>Horizontale lammellen</t>
  </si>
  <si>
    <t>Navulzeep pantry's</t>
  </si>
  <si>
    <t>Eenheid</t>
  </si>
  <si>
    <t>Merk</t>
  </si>
  <si>
    <t>Prijs per eenheid</t>
  </si>
  <si>
    <t>Regietarieven</t>
  </si>
  <si>
    <t>Prijs p/uur excl. btw</t>
  </si>
  <si>
    <t>Schoonmaakonderhoud, niet specialistisch</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</si>
  <si>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</si>
  <si>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</si>
  <si>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</si>
  <si>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</si>
  <si>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</si>
  <si>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</si>
  <si>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</si>
  <si>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</si>
  <si>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</si>
  <si>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 xml:space="preserve">Glas binnenzijde </t>
  </si>
  <si>
    <t>Glas belhokjes</t>
  </si>
  <si>
    <t>Locatie</t>
  </si>
  <si>
    <t>Aanvullende omschrijving</t>
  </si>
  <si>
    <t>Aantal m2</t>
  </si>
  <si>
    <t>Frequentie</t>
  </si>
  <si>
    <r>
      <t>Kosten per m</t>
    </r>
    <r>
      <rPr>
        <b/>
        <vertAlign val="superscript"/>
        <sz val="10"/>
        <color theme="0"/>
        <rFont val="Century Gothic"/>
        <family val="2"/>
      </rPr>
      <t>2</t>
    </r>
  </si>
  <si>
    <t>Totaalkosten per jaar</t>
  </si>
  <si>
    <t>SBB Zoetermeer</t>
  </si>
  <si>
    <t>Binnenzijde gevelglas en separatieglas dubbelzijdig</t>
  </si>
  <si>
    <t>2</t>
  </si>
  <si>
    <t>4 belhokjes, inclusief deur</t>
  </si>
  <si>
    <t>SANITAIRE VERBRUIKSARTIKELEN</t>
  </si>
  <si>
    <t>Omschrijving huidige sanitaire verbruiksartikel</t>
  </si>
  <si>
    <t>Fictief verbruik t.b.v. berekening</t>
  </si>
  <si>
    <t>Specificatie inhoud/ eenheid huidige verbruiksartikel</t>
  </si>
  <si>
    <t>Aangeboden verbruiksartikel - merk en productlijn</t>
  </si>
  <si>
    <t>Eenheid aangeboden verbruiksartikel</t>
  </si>
  <si>
    <t>Prijs per stuk</t>
  </si>
  <si>
    <t>per jaar</t>
  </si>
  <si>
    <t>Aanvullende informatie</t>
  </si>
  <si>
    <t xml:space="preserve">Tork luchtverfrisser spray mixed pack               </t>
  </si>
  <si>
    <t>Tork Luchtverfrisser spray mixed pack A1, 12x75ml</t>
  </si>
  <si>
    <t xml:space="preserve">Toilet Seat Cleaner                                 </t>
  </si>
  <si>
    <t>Tork Toiletseatcleaner Toiletbrilreiniger S2, 8x475ml</t>
  </si>
  <si>
    <t>Tork Zuivere Schuimhandzeep S4 6x1000ML</t>
  </si>
  <si>
    <t>Tork Zuivere Schuimhandzeep S4, doos 6x1000ml</t>
  </si>
  <si>
    <t>Tork handdoekpapier Xpress</t>
  </si>
  <si>
    <t>Tork Naturel Xpress Zachte Handdoek H2 2lgs, 21x180st</t>
  </si>
  <si>
    <t>Tork Naturel Xpress Zachte Handdoek H2 2lgs</t>
  </si>
  <si>
    <t>Tork Handdoekpapier Xpress Extra Soft 2lgs XL H2 Wit 21x100+</t>
  </si>
  <si>
    <t xml:space="preserve">Damesverbandzakjes                           </t>
  </si>
  <si>
    <t>Damesverbandzakjes kunststof 27,5x8cm, doos 50x30st</t>
  </si>
  <si>
    <t>Tork mini jumbo rollen 2 laags 12 x 170 mtr</t>
  </si>
  <si>
    <t>Tork Naturel Mini Jumbo Toiletpapier T2 2lgs, doos 12x170m</t>
  </si>
  <si>
    <t>Totaal sanitaire verbruiksartikelen</t>
  </si>
  <si>
    <t>DAMESVERBANDCONTAINERS</t>
  </si>
  <si>
    <t>Omschrijving</t>
  </si>
  <si>
    <t>Aantal</t>
  </si>
  <si>
    <t>Wisselfrequentie</t>
  </si>
  <si>
    <t>Merk en productlijn</t>
  </si>
  <si>
    <t>Huur all-in per stuk</t>
  </si>
  <si>
    <t>Damesverbandcontainer</t>
  </si>
  <si>
    <t>1x per twee weken</t>
  </si>
  <si>
    <t>Totaal damesverbandcontainers</t>
  </si>
  <si>
    <t>Totaal sanitair</t>
  </si>
  <si>
    <t>Aan de opgegeven indicatie eenheden kunnen geen rechten worden ontleent.</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</si>
  <si>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</si>
  <si>
    <t>Uurlonen per 1 januari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</si>
</sst>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0_);_(* \(#,##0\);_(* &quot;-&quot;_);_(@_)"/>
    <numFmt numFmtId="43" formatCode="_(* #,##0.00_);_(* \(#,##0.00\);_(* &quot;-&quot;??_);_(@_)"/>
    <numFmt numFmtId="164" formatCode="_ &quot;€&quot;\ * #,##0.00_ ;_ &quot;€&quot;\ * \-#,##0.00_ ;_ &quot;€&quot;\ * &quot;-&quot;??_ ;_ @_ "/>
    <numFmt numFmtId="165" formatCode="_ * #,##0.00_ ;_ * \-#,##0.00_ ;_ * &quot;-&quot;??_ ;_ @_ "/>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1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9"/>
      <color rgb="FFFF0000"/>
      <name val="Century Gothic"/>
      <family val="2"/>
    </font>
    <font>
      <sz val="11"/>
      <color rgb="FF000000"/>
      <name val="Calibri"/>
      <family val="2"/>
      <scheme val="minor"/>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right style="medium">
        <color rgb="FF0AAAFF"/>
      </right>
      <top/>
      <bottom/>
      <diagonal/>
    </border>
    <border>
      <left style="thin">
        <color indexed="64"/>
      </left>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s>
  <cellStyleXfs count="52888">
    <xf numFmtId="0" fontId="0" fillId="0" borderId="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5"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1" applyNumberFormat="0" applyAlignment="0" applyProtection="0"/>
    <xf numFmtId="0" fontId="7" fillId="0" borderId="0"/>
    <xf numFmtId="0" fontId="40" fillId="55" borderId="21" applyNumberFormat="0" applyAlignment="0" applyProtection="0"/>
    <xf numFmtId="0" fontId="41" fillId="56" borderId="22" applyNumberFormat="0" applyAlignment="0" applyProtection="0"/>
    <xf numFmtId="0" fontId="41" fillId="56"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4" applyNumberFormat="0" applyFill="0" applyAlignment="0" applyProtection="0"/>
    <xf numFmtId="0" fontId="46" fillId="0" borderId="25" applyNumberFormat="0" applyFill="0" applyAlignment="0" applyProtection="0"/>
    <xf numFmtId="0" fontId="47" fillId="0" borderId="26" applyNumberFormat="0" applyFill="0" applyAlignment="0" applyProtection="0"/>
    <xf numFmtId="0" fontId="47" fillId="0" borderId="0" applyNumberFormat="0" applyFill="0" applyBorder="0" applyAlignment="0" applyProtection="0"/>
    <xf numFmtId="0" fontId="48" fillId="57" borderId="21" applyNumberFormat="0" applyAlignment="0" applyProtection="0"/>
    <xf numFmtId="0" fontId="35" fillId="58" borderId="1"/>
    <xf numFmtId="0" fontId="49" fillId="0" borderId="27" applyNumberFormat="0" applyFill="0" applyAlignment="0" applyProtection="0"/>
    <xf numFmtId="0" fontId="50" fillId="0" borderId="28" applyNumberFormat="0" applyFill="0" applyAlignment="0" applyProtection="0"/>
    <xf numFmtId="0" fontId="51" fillId="0" borderId="29"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0"/>
    <xf numFmtId="0" fontId="54" fillId="0" borderId="31"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2" applyNumberFormat="0" applyFont="0" applyAlignment="0" applyProtection="0"/>
    <xf numFmtId="0" fontId="34" fillId="59" borderId="32" applyNumberFormat="0" applyFont="0" applyAlignment="0" applyProtection="0"/>
    <xf numFmtId="0" fontId="56" fillId="37" borderId="0" applyNumberFormat="0" applyBorder="0" applyAlignment="0" applyProtection="0"/>
    <xf numFmtId="0" fontId="57" fillId="55" borderId="33" applyNumberFormat="0" applyAlignment="0" applyProtection="0"/>
    <xf numFmtId="0" fontId="53" fillId="60" borderId="34"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5" applyNumberFormat="0" applyFill="0" applyAlignment="0" applyProtection="0"/>
    <xf numFmtId="0" fontId="60" fillId="0" borderId="36" applyNumberFormat="0" applyFill="0" applyAlignment="0" applyProtection="0"/>
    <xf numFmtId="0" fontId="57" fillId="54" borderId="33"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165"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0"/>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11" fillId="0" borderId="0"/>
  </cellStyleXfs>
  <cellXfs count="628">
    <xf numFmtId="0" fontId="0" fillId="0" borderId="0" xfId="0"/>
    <xf numFmtId="0" fontId="64" fillId="0" borderId="0" xfId="0" applyFont="1"/>
    <xf numFmtId="0" fontId="66" fillId="0" borderId="0" xfId="14" applyFont="1" applyProtection="1">
      <protection hidden="1"/>
    </xf>
    <xf numFmtId="0" fontId="66" fillId="0" borderId="0" xfId="0" applyFont="1"/>
    <xf numFmtId="2" fontId="66" fillId="0" borderId="0" xfId="12" applyNumberFormat="1" applyFont="1" applyProtection="1">
      <protection hidden="1"/>
    </xf>
    <xf numFmtId="0" fontId="66" fillId="0" borderId="0" xfId="14" applyFont="1" applyAlignment="1" applyProtection="1">
      <alignment vertical="center"/>
      <protection hidden="1"/>
    </xf>
    <xf numFmtId="0" fontId="67" fillId="0" borderId="0" xfId="14" applyFont="1" applyAlignment="1" applyProtection="1">
      <alignment horizontal="center" vertical="center"/>
      <protection hidden="1"/>
    </xf>
    <xf numFmtId="0" fontId="67" fillId="0" borderId="0" xfId="14" applyFont="1" applyAlignment="1" applyProtection="1">
      <alignment horizontal="right" vertical="center"/>
      <protection hidden="1"/>
    </xf>
    <xf numFmtId="177" fontId="66" fillId="0" borderId="0" xfId="12" applyNumberFormat="1" applyFont="1" applyAlignment="1" applyProtection="1">
      <alignment vertical="center"/>
      <protection hidden="1"/>
    </xf>
    <xf numFmtId="176" fontId="70" fillId="0" borderId="0" xfId="14" applyNumberFormat="1" applyFont="1" applyAlignment="1" applyProtection="1">
      <alignment vertical="center"/>
      <protection hidden="1"/>
    </xf>
    <xf numFmtId="176" fontId="66" fillId="0" borderId="0" xfId="14" applyNumberFormat="1" applyFont="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Alignment="1" applyProtection="1">
      <alignment horizontal="center" vertical="center"/>
      <protection hidden="1"/>
    </xf>
    <xf numFmtId="177" fontId="66" fillId="0" borderId="0" xfId="12" applyNumberFormat="1" applyFont="1" applyAlignment="1" applyProtection="1">
      <alignment horizontal="right" vertical="center"/>
      <protection hidden="1"/>
    </xf>
    <xf numFmtId="9" fontId="71" fillId="0" borderId="0" xfId="12" applyNumberFormat="1" applyFont="1" applyAlignment="1" applyProtection="1">
      <alignment horizontal="center" vertical="center"/>
      <protection hidden="1"/>
    </xf>
    <xf numFmtId="177" fontId="71" fillId="0" borderId="0" xfId="12" applyNumberFormat="1" applyFont="1" applyAlignment="1" applyProtection="1">
      <alignment vertical="center"/>
      <protection hidden="1"/>
    </xf>
    <xf numFmtId="0" fontId="65" fillId="0" borderId="0" xfId="14" applyFont="1" applyAlignment="1" applyProtection="1">
      <alignment horizontal="left" vertical="center"/>
      <protection hidden="1"/>
    </xf>
    <xf numFmtId="0" fontId="70" fillId="0" borderId="0" xfId="14" applyFont="1" applyAlignment="1" applyProtection="1">
      <alignment vertical="center"/>
      <protection hidden="1"/>
    </xf>
    <xf numFmtId="0" fontId="70" fillId="0" borderId="0" xfId="14" applyFont="1" applyAlignment="1" applyProtection="1">
      <alignment horizontal="left" vertical="center"/>
      <protection hidden="1"/>
    </xf>
    <xf numFmtId="2" fontId="70" fillId="0" borderId="0" xfId="14" applyNumberFormat="1" applyFont="1" applyAlignment="1" applyProtection="1">
      <alignment horizontal="right" vertical="center"/>
      <protection hidden="1"/>
    </xf>
    <xf numFmtId="2" fontId="66" fillId="0" borderId="0" xfId="0" applyNumberFormat="1" applyFont="1" applyAlignment="1">
      <alignment vertical="center"/>
    </xf>
    <xf numFmtId="176" fontId="70" fillId="0" borderId="0" xfId="14" applyNumberFormat="1" applyFont="1" applyAlignment="1" applyProtection="1">
      <alignment vertical="center"/>
      <protection locked="0"/>
    </xf>
    <xf numFmtId="176" fontId="72" fillId="0" borderId="0" xfId="14" applyNumberFormat="1" applyFont="1" applyAlignment="1" applyProtection="1">
      <alignment vertical="center"/>
      <protection hidden="1"/>
    </xf>
    <xf numFmtId="0" fontId="65" fillId="0" borderId="0" xfId="14" applyFont="1" applyAlignment="1" applyProtection="1">
      <alignment vertical="center"/>
      <protection hidden="1"/>
    </xf>
    <xf numFmtId="2" fontId="65" fillId="0" borderId="0" xfId="14" applyNumberFormat="1" applyFont="1" applyAlignment="1" applyProtection="1">
      <alignment vertical="center"/>
      <protection hidden="1"/>
    </xf>
    <xf numFmtId="0" fontId="66" fillId="0" borderId="0" xfId="0" applyFont="1" applyAlignment="1">
      <alignment vertical="center"/>
    </xf>
    <xf numFmtId="0" fontId="73" fillId="0" borderId="0" xfId="14" applyFont="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xf numFmtId="0" fontId="66" fillId="0" borderId="0" xfId="14" applyFont="1" applyAlignment="1" applyProtection="1">
      <alignment horizontal="right" vertical="center"/>
      <protection hidden="1"/>
    </xf>
    <xf numFmtId="0" fontId="71" fillId="0" borderId="0" xfId="14" applyFont="1" applyAlignment="1" applyProtection="1">
      <alignment vertical="center"/>
      <protection hidden="1"/>
    </xf>
    <xf numFmtId="177" fontId="65" fillId="0" borderId="0" xfId="14" applyNumberFormat="1" applyFont="1" applyAlignment="1" applyProtection="1">
      <alignment vertical="center"/>
      <protection hidden="1"/>
    </xf>
    <xf numFmtId="10" fontId="65" fillId="0" borderId="0" xfId="0" applyNumberFormat="1" applyFont="1"/>
    <xf numFmtId="0" fontId="74" fillId="0" borderId="0" xfId="14" applyFont="1" applyProtection="1">
      <protection hidden="1"/>
    </xf>
    <xf numFmtId="0" fontId="68" fillId="0" borderId="0" xfId="14" applyFont="1" applyProtection="1">
      <protection hidden="1"/>
    </xf>
    <xf numFmtId="2" fontId="75" fillId="0" borderId="0" xfId="0" applyNumberFormat="1" applyFont="1"/>
    <xf numFmtId="0" fontId="74" fillId="0" borderId="0" xfId="64" applyFont="1"/>
    <xf numFmtId="0" fontId="66" fillId="0" borderId="0" xfId="64" applyFont="1"/>
    <xf numFmtId="49" fontId="76" fillId="0" borderId="0" xfId="63" applyNumberFormat="1" applyFont="1" applyAlignment="1" applyProtection="1">
      <alignment horizontal="left" vertical="top"/>
      <protection hidden="1"/>
    </xf>
    <xf numFmtId="2" fontId="78" fillId="0" borderId="0" xfId="64" applyNumberFormat="1" applyFont="1"/>
    <xf numFmtId="0" fontId="78" fillId="0" borderId="0" xfId="64" applyFont="1"/>
    <xf numFmtId="2" fontId="78" fillId="0" borderId="0" xfId="64" applyNumberFormat="1" applyFont="1" applyAlignment="1">
      <alignment horizontal="left"/>
    </xf>
    <xf numFmtId="49" fontId="78" fillId="0" borderId="0" xfId="64" applyNumberFormat="1" applyFont="1"/>
    <xf numFmtId="0" fontId="78" fillId="0" borderId="0" xfId="64" applyFont="1" applyAlignment="1">
      <alignment horizontal="left"/>
    </xf>
    <xf numFmtId="0" fontId="79" fillId="61" borderId="5" xfId="64" applyFont="1" applyFill="1" applyBorder="1"/>
    <xf numFmtId="0" fontId="77" fillId="61" borderId="6" xfId="64" applyFont="1" applyFill="1" applyBorder="1"/>
    <xf numFmtId="0" fontId="77" fillId="61" borderId="6" xfId="64" applyFont="1" applyFill="1" applyBorder="1" applyAlignment="1">
      <alignment horizontal="left"/>
    </xf>
    <xf numFmtId="0" fontId="78" fillId="61" borderId="7" xfId="64" applyFont="1" applyFill="1" applyBorder="1" applyAlignment="1">
      <alignment horizontal="left"/>
    </xf>
    <xf numFmtId="0" fontId="66" fillId="0" borderId="0" xfId="64" applyFont="1" applyAlignment="1">
      <alignment horizontal="left"/>
    </xf>
    <xf numFmtId="43"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0" borderId="0" xfId="3" applyFont="1" applyFill="1" applyAlignment="1"/>
    <xf numFmtId="165" fontId="66" fillId="2" borderId="0" xfId="64" applyNumberFormat="1" applyFont="1" applyFill="1"/>
    <xf numFmtId="0" fontId="66" fillId="0" borderId="6" xfId="64" applyFont="1" applyBorder="1"/>
    <xf numFmtId="166" fontId="66" fillId="0" borderId="1" xfId="19" applyFont="1" applyFill="1" applyBorder="1" applyAlignment="1" applyProtection="1">
      <alignment horizontal="center" vertical="center"/>
      <protection hidden="1"/>
    </xf>
    <xf numFmtId="0" fontId="71" fillId="0" borderId="0" xfId="63" applyFont="1" applyAlignment="1" applyProtection="1">
      <alignment horizontal="left"/>
      <protection hidden="1"/>
    </xf>
    <xf numFmtId="0" fontId="65" fillId="0" borderId="0" xfId="63" applyFont="1" applyAlignment="1" applyProtection="1">
      <alignment horizontal="left"/>
      <protection hidden="1"/>
    </xf>
    <xf numFmtId="49" fontId="66" fillId="0" borderId="0" xfId="64" applyNumberFormat="1" applyFont="1"/>
    <xf numFmtId="10" fontId="66" fillId="0" borderId="0" xfId="64" applyNumberFormat="1" applyFont="1" applyAlignment="1">
      <alignment horizontal="left"/>
    </xf>
    <xf numFmtId="178" fontId="66" fillId="0" borderId="2" xfId="7" applyNumberFormat="1" applyFont="1" applyFill="1" applyBorder="1" applyAlignment="1">
      <alignment horizontal="left"/>
    </xf>
    <xf numFmtId="0" fontId="66" fillId="2" borderId="0" xfId="64" applyFont="1" applyFill="1"/>
    <xf numFmtId="164" fontId="66" fillId="2" borderId="0" xfId="64" applyNumberFormat="1" applyFont="1" applyFill="1"/>
    <xf numFmtId="164" fontId="66" fillId="2" borderId="0" xfId="67" applyFont="1" applyFill="1" applyAlignment="1"/>
    <xf numFmtId="164" fontId="66" fillId="0" borderId="0" xfId="64" applyNumberFormat="1" applyFont="1"/>
    <xf numFmtId="49" fontId="80" fillId="61" borderId="5" xfId="64" applyNumberFormat="1" applyFont="1" applyFill="1" applyBorder="1"/>
    <xf numFmtId="0" fontId="80" fillId="61" borderId="6" xfId="64" applyFont="1" applyFill="1" applyBorder="1"/>
    <xf numFmtId="9" fontId="80" fillId="61" borderId="6" xfId="17" applyFont="1" applyFill="1" applyBorder="1" applyAlignment="1">
      <alignment horizontal="center"/>
    </xf>
    <xf numFmtId="164" fontId="80" fillId="61" borderId="7" xfId="64" applyNumberFormat="1" applyFont="1" applyFill="1" applyBorder="1"/>
    <xf numFmtId="49" fontId="81" fillId="0" borderId="0" xfId="64" applyNumberFormat="1" applyFont="1"/>
    <xf numFmtId="2" fontId="82" fillId="0" borderId="0" xfId="64" applyNumberFormat="1" applyFont="1"/>
    <xf numFmtId="1" fontId="81" fillId="0" borderId="0" xfId="64" applyNumberFormat="1" applyFont="1" applyAlignment="1">
      <alignment horizontal="left"/>
    </xf>
    <xf numFmtId="49" fontId="66" fillId="0" borderId="0" xfId="63" applyNumberFormat="1" applyFont="1" applyAlignment="1" applyProtection="1">
      <alignment horizontal="left" vertical="top"/>
      <protection hidden="1"/>
    </xf>
    <xf numFmtId="0" fontId="66" fillId="0" borderId="0" xfId="63" applyFont="1" applyAlignment="1" applyProtection="1">
      <alignment horizontal="center" vertical="justify"/>
      <protection hidden="1"/>
    </xf>
    <xf numFmtId="0" fontId="66" fillId="0" borderId="0" xfId="63" applyFont="1" applyAlignment="1" applyProtection="1">
      <alignment horizontal="left" vertical="justify"/>
      <protection hidden="1"/>
    </xf>
    <xf numFmtId="0" fontId="82" fillId="0" borderId="0" xfId="64" applyFont="1"/>
    <xf numFmtId="49" fontId="66" fillId="0" borderId="0" xfId="63" applyNumberFormat="1" applyFont="1" applyAlignment="1" applyProtection="1">
      <alignment horizontal="left"/>
      <protection hidden="1"/>
    </xf>
    <xf numFmtId="0" fontId="71" fillId="0" borderId="0" xfId="63" applyFont="1" applyAlignment="1" applyProtection="1">
      <alignment horizontal="left" vertical="top"/>
      <protection hidden="1"/>
    </xf>
    <xf numFmtId="49" fontId="71" fillId="0" borderId="5" xfId="63" applyNumberFormat="1" applyFont="1" applyBorder="1" applyAlignment="1" applyProtection="1">
      <alignment horizontal="left"/>
      <protection hidden="1"/>
    </xf>
    <xf numFmtId="0" fontId="71" fillId="0" borderId="6" xfId="63" applyFont="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Alignment="1" applyProtection="1">
      <alignment horizontal="left"/>
      <protection hidden="1"/>
    </xf>
    <xf numFmtId="49" fontId="71" fillId="0" borderId="0" xfId="63" applyNumberFormat="1" applyFont="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xf numFmtId="179" fontId="71" fillId="0" borderId="0" xfId="63" applyNumberFormat="1" applyFont="1" applyAlignment="1" applyProtection="1">
      <alignment horizontal="left"/>
      <protection hidden="1"/>
    </xf>
    <xf numFmtId="49" fontId="71" fillId="0" borderId="5" xfId="64" applyNumberFormat="1" applyFont="1" applyBorder="1"/>
    <xf numFmtId="49" fontId="71" fillId="0" borderId="6" xfId="64" applyNumberFormat="1" applyFont="1" applyBorder="1"/>
    <xf numFmtId="166" fontId="71" fillId="2" borderId="7" xfId="19" applyFont="1" applyFill="1" applyBorder="1" applyAlignment="1"/>
    <xf numFmtId="0" fontId="66" fillId="0" borderId="0" xfId="90" applyFont="1"/>
    <xf numFmtId="2" fontId="77" fillId="0" borderId="0" xfId="13" applyNumberFormat="1" applyFont="1"/>
    <xf numFmtId="2" fontId="81" fillId="0" borderId="0" xfId="13" applyNumberFormat="1" applyFont="1"/>
    <xf numFmtId="188" fontId="83" fillId="0" borderId="0" xfId="64" applyNumberFormat="1" applyFont="1" applyAlignment="1">
      <alignment horizontal="left"/>
    </xf>
    <xf numFmtId="0" fontId="66" fillId="0" borderId="0" xfId="0" applyFont="1" applyAlignment="1">
      <alignment horizontal="center" vertical="center"/>
    </xf>
    <xf numFmtId="0" fontId="66" fillId="0" borderId="0" xfId="18" applyFont="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xf numFmtId="3" fontId="72" fillId="0" borderId="0" xfId="13" applyNumberFormat="1" applyFont="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Border="1" applyAlignment="1">
      <alignment horizontal="center" vertical="center"/>
    </xf>
    <xf numFmtId="49" fontId="66" fillId="0" borderId="1" xfId="0" applyNumberFormat="1" applyFont="1" applyBorder="1" applyAlignment="1">
      <alignment horizontal="center"/>
    </xf>
    <xf numFmtId="173" fontId="68" fillId="0" borderId="1" xfId="9" applyNumberFormat="1" applyFont="1" applyFill="1" applyBorder="1" applyAlignment="1">
      <alignment horizontal="center"/>
    </xf>
    <xf numFmtId="173" fontId="75" fillId="0" borderId="1" xfId="9" applyNumberFormat="1" applyFont="1" applyFill="1" applyBorder="1" applyAlignment="1">
      <alignment horizontal="center"/>
    </xf>
    <xf numFmtId="49" fontId="75" fillId="0" borderId="1" xfId="18" applyNumberFormat="1" applyFont="1" applyBorder="1" applyAlignment="1">
      <alignment horizontal="center"/>
    </xf>
    <xf numFmtId="0" fontId="75" fillId="0" borderId="1" xfId="18" applyFont="1" applyBorder="1" applyAlignment="1">
      <alignment horizontal="left"/>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5" fillId="0" borderId="1" xfId="0" applyNumberFormat="1" applyFont="1" applyBorder="1" applyAlignment="1">
      <alignment horizontal="center" vertical="center" wrapText="1"/>
    </xf>
    <xf numFmtId="1" fontId="75" fillId="0" borderId="6" xfId="0" applyNumberFormat="1" applyFont="1" applyBorder="1" applyAlignment="1">
      <alignment horizontal="center" vertical="center" wrapText="1"/>
    </xf>
    <xf numFmtId="1" fontId="75" fillId="0" borderId="7" xfId="0" applyNumberFormat="1" applyFont="1" applyBorder="1" applyAlignment="1">
      <alignment horizontal="center" vertical="center" wrapText="1"/>
    </xf>
    <xf numFmtId="49" fontId="81" fillId="0" borderId="0" xfId="13" applyNumberFormat="1" applyFont="1"/>
    <xf numFmtId="2" fontId="82" fillId="0" borderId="0" xfId="13" applyNumberFormat="1" applyFont="1"/>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6" fillId="0" borderId="0" xfId="0" applyFont="1"/>
    <xf numFmtId="167" fontId="71" fillId="0" borderId="0" xfId="9" applyFont="1"/>
    <xf numFmtId="2" fontId="81" fillId="0" borderId="0" xfId="0" applyNumberFormat="1" applyFont="1" applyAlignment="1">
      <alignment horizontal="left"/>
    </xf>
    <xf numFmtId="2" fontId="77" fillId="0" borderId="0" xfId="13" applyNumberFormat="1" applyFont="1" applyAlignment="1">
      <alignment horizontal="left"/>
    </xf>
    <xf numFmtId="9" fontId="87" fillId="61" borderId="4" xfId="17"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82" fontId="80" fillId="61" borderId="4" xfId="9" applyNumberFormat="1" applyFont="1" applyFill="1" applyBorder="1" applyAlignment="1">
      <alignment horizontal="left" vertical="top" wrapText="1"/>
    </xf>
    <xf numFmtId="167" fontId="80" fillId="61" borderId="4" xfId="9" applyFont="1" applyFill="1" applyBorder="1" applyAlignment="1">
      <alignment horizontal="center" vertical="top" wrapText="1"/>
    </xf>
    <xf numFmtId="167" fontId="87" fillId="61" borderId="4" xfId="9" applyFont="1" applyFill="1" applyBorder="1" applyAlignment="1">
      <alignment horizontal="center" vertical="top" wrapText="1"/>
    </xf>
    <xf numFmtId="1" fontId="85" fillId="0" borderId="1" xfId="0" applyNumberFormat="1" applyFont="1" applyBorder="1" applyAlignment="1">
      <alignment horizontal="center"/>
    </xf>
    <xf numFmtId="165"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7" xfId="0" applyFont="1" applyBorder="1"/>
    <xf numFmtId="2" fontId="66" fillId="0" borderId="8" xfId="0" applyNumberFormat="1" applyFont="1" applyBorder="1"/>
    <xf numFmtId="1" fontId="66" fillId="0" borderId="8" xfId="0" applyNumberFormat="1" applyFont="1" applyBorder="1" applyAlignment="1">
      <alignment horizontal="center"/>
    </xf>
    <xf numFmtId="174" fontId="66" fillId="0" borderId="8" xfId="0" applyNumberFormat="1" applyFont="1" applyBorder="1" applyAlignment="1">
      <alignment horizontal="left"/>
    </xf>
    <xf numFmtId="0" fontId="66" fillId="0" borderId="8" xfId="9" applyNumberFormat="1" applyFont="1" applyFill="1" applyBorder="1" applyAlignment="1"/>
    <xf numFmtId="0" fontId="66" fillId="0" borderId="8" xfId="0" applyFont="1" applyBorder="1"/>
    <xf numFmtId="2" fontId="66" fillId="0" borderId="8" xfId="0" applyNumberFormat="1" applyFont="1" applyBorder="1" applyAlignment="1">
      <alignment horizontal="right"/>
    </xf>
    <xf numFmtId="1" fontId="85" fillId="0" borderId="8" xfId="0" applyNumberFormat="1" applyFont="1" applyBorder="1" applyAlignment="1">
      <alignment horizontal="center"/>
    </xf>
    <xf numFmtId="165"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xf numFmtId="1" fontId="66" fillId="0" borderId="0" xfId="0" applyNumberFormat="1" applyFont="1" applyAlignment="1">
      <alignment horizontal="center"/>
    </xf>
    <xf numFmtId="174" fontId="66" fillId="0" borderId="0" xfId="0" applyNumberFormat="1" applyFont="1" applyAlignment="1">
      <alignment horizontal="left"/>
    </xf>
    <xf numFmtId="0" fontId="66" fillId="0" borderId="0" xfId="9" applyNumberFormat="1" applyFont="1" applyFill="1" applyBorder="1" applyAlignment="1"/>
    <xf numFmtId="2" fontId="66" fillId="0" borderId="0" xfId="0" applyNumberFormat="1" applyFont="1" applyAlignment="1">
      <alignment horizontal="right"/>
    </xf>
    <xf numFmtId="1" fontId="85" fillId="0" borderId="0" xfId="0" applyNumberFormat="1" applyFont="1" applyAlignment="1">
      <alignment horizontal="center"/>
    </xf>
    <xf numFmtId="165"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85" fillId="0" borderId="0" xfId="0" applyFont="1"/>
    <xf numFmtId="0" fontId="71" fillId="0" borderId="0" xfId="0" applyFont="1" applyAlignment="1">
      <alignment horizontal="center"/>
    </xf>
    <xf numFmtId="2" fontId="66" fillId="0" borderId="0" xfId="14" applyNumberFormat="1" applyFont="1" applyAlignment="1" applyProtection="1">
      <alignment vertical="center"/>
      <protection hidden="1"/>
    </xf>
    <xf numFmtId="2" fontId="77" fillId="0" borderId="0" xfId="14" applyNumberFormat="1" applyFont="1" applyAlignment="1" applyProtection="1">
      <alignment vertical="center"/>
      <protection locked="0"/>
    </xf>
    <xf numFmtId="2" fontId="66" fillId="0" borderId="3" xfId="12" applyNumberFormat="1" applyFont="1" applyBorder="1" applyProtection="1">
      <protection hidden="1"/>
    </xf>
    <xf numFmtId="2" fontId="66" fillId="0" borderId="5" xfId="12" applyNumberFormat="1" applyFont="1" applyBorder="1" applyProtection="1">
      <protection hidden="1"/>
    </xf>
    <xf numFmtId="2" fontId="66" fillId="0" borderId="7" xfId="12" applyNumberFormat="1" applyFont="1" applyBorder="1" applyProtection="1">
      <protection hidden="1"/>
    </xf>
    <xf numFmtId="0" fontId="66" fillId="0" borderId="5" xfId="0" applyFont="1" applyBorder="1"/>
    <xf numFmtId="177" fontId="66" fillId="2" borderId="0" xfId="12" applyNumberFormat="1" applyFont="1" applyFill="1" applyAlignment="1" applyProtection="1">
      <alignment vertical="center"/>
      <protection hidden="1"/>
    </xf>
    <xf numFmtId="0" fontId="71" fillId="0" borderId="5" xfId="0" applyFont="1" applyBorder="1"/>
    <xf numFmtId="0" fontId="71" fillId="0" borderId="7" xfId="0" applyFont="1" applyBorder="1"/>
    <xf numFmtId="177" fontId="71" fillId="0" borderId="1" xfId="12" applyNumberFormat="1" applyFont="1" applyBorder="1" applyAlignment="1" applyProtection="1">
      <alignment vertical="center"/>
      <protection hidden="1"/>
    </xf>
    <xf numFmtId="177" fontId="66" fillId="0" borderId="1" xfId="12" applyNumberFormat="1" applyFont="1" applyBorder="1" applyAlignment="1" applyProtection="1">
      <alignment vertical="center"/>
      <protection hidden="1"/>
    </xf>
    <xf numFmtId="10" fontId="71" fillId="0" borderId="7" xfId="0" applyNumberFormat="1" applyFont="1" applyBorder="1"/>
    <xf numFmtId="0" fontId="65" fillId="0" borderId="3" xfId="14" applyFont="1" applyBorder="1" applyAlignment="1" applyProtection="1">
      <alignment horizontal="left" vertical="center"/>
      <protection hidden="1"/>
    </xf>
    <xf numFmtId="2" fontId="71" fillId="0" borderId="1" xfId="12" applyNumberFormat="1" applyFont="1" applyBorder="1" applyAlignment="1" applyProtection="1">
      <alignment horizontal="center"/>
      <protection hidden="1"/>
    </xf>
    <xf numFmtId="179" fontId="70" fillId="0" borderId="1" xfId="14" applyNumberFormat="1" applyFont="1" applyBorder="1" applyAlignment="1" applyProtection="1">
      <alignment horizontal="left" vertical="center"/>
      <protection hidden="1"/>
    </xf>
    <xf numFmtId="179" fontId="70" fillId="0" borderId="11" xfId="14" applyNumberFormat="1" applyFont="1" applyBorder="1" applyAlignment="1" applyProtection="1">
      <alignment horizontal="left" vertical="center"/>
      <protection hidden="1"/>
    </xf>
    <xf numFmtId="0" fontId="66" fillId="0" borderId="5" xfId="12" applyFont="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Protection="1">
      <protection hidden="1"/>
    </xf>
    <xf numFmtId="10" fontId="65" fillId="0" borderId="0" xfId="17" applyNumberFormat="1" applyFont="1" applyFill="1" applyBorder="1" applyAlignment="1"/>
    <xf numFmtId="179" fontId="66" fillId="0" borderId="0" xfId="14" applyNumberFormat="1" applyFont="1" applyAlignment="1" applyProtection="1">
      <alignment vertical="center"/>
      <protection hidden="1"/>
    </xf>
    <xf numFmtId="0" fontId="70" fillId="0" borderId="1" xfId="14" applyFont="1" applyBorder="1" applyAlignment="1" applyProtection="1">
      <alignment horizontal="left" vertical="center"/>
      <protection hidden="1"/>
    </xf>
    <xf numFmtId="0" fontId="65" fillId="0" borderId="1" xfId="14" applyFont="1" applyBorder="1" applyAlignment="1" applyProtection="1">
      <alignment vertical="center"/>
      <protection hidden="1"/>
    </xf>
    <xf numFmtId="0" fontId="73" fillId="0" borderId="1" xfId="14" applyFont="1" applyBorder="1" applyAlignment="1" applyProtection="1">
      <alignment vertical="center"/>
      <protection hidden="1"/>
    </xf>
    <xf numFmtId="0" fontId="66" fillId="0" borderId="1" xfId="14" applyFont="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Alignment="1">
      <alignment horizontal="left" indent="3"/>
    </xf>
    <xf numFmtId="0" fontId="64" fillId="0" borderId="0" xfId="0" applyFont="1" applyAlignment="1">
      <alignment horizontal="left" indent="1"/>
    </xf>
    <xf numFmtId="180" fontId="64" fillId="0" borderId="0" xfId="0" applyNumberFormat="1" applyFont="1"/>
    <xf numFmtId="179" fontId="64" fillId="0" borderId="0" xfId="0" applyNumberFormat="1" applyFont="1"/>
    <xf numFmtId="2" fontId="88" fillId="61" borderId="5" xfId="14" applyNumberFormat="1" applyFont="1" applyFill="1" applyBorder="1" applyAlignment="1" applyProtection="1">
      <alignment horizontal="left" vertical="center"/>
      <protection hidden="1"/>
    </xf>
    <xf numFmtId="2" fontId="84" fillId="61" borderId="6" xfId="12" applyNumberFormat="1" applyFont="1" applyFill="1" applyBorder="1" applyProtection="1">
      <protection hidden="1"/>
    </xf>
    <xf numFmtId="2" fontId="84" fillId="61" borderId="7" xfId="12" applyNumberFormat="1" applyFont="1" applyFill="1" applyBorder="1" applyProtection="1">
      <protection hidden="1"/>
    </xf>
    <xf numFmtId="0" fontId="88" fillId="61" borderId="5" xfId="14" applyFont="1" applyFill="1" applyBorder="1" applyAlignment="1" applyProtection="1">
      <alignment horizontal="left" vertical="center"/>
      <protection hidden="1"/>
    </xf>
    <xf numFmtId="0" fontId="79" fillId="61" borderId="6" xfId="14" applyFont="1" applyFill="1" applyBorder="1" applyAlignment="1" applyProtection="1">
      <alignment horizontal="left" vertical="center"/>
      <protection hidden="1"/>
    </xf>
    <xf numFmtId="9" fontId="84" fillId="61" borderId="7" xfId="14" applyNumberFormat="1" applyFont="1" applyFill="1" applyBorder="1" applyAlignment="1" applyProtection="1">
      <alignment vertical="center"/>
      <protection hidden="1"/>
    </xf>
    <xf numFmtId="0" fontId="89" fillId="0" borderId="0" xfId="14" applyFont="1" applyProtection="1">
      <protection hidden="1"/>
    </xf>
    <xf numFmtId="0" fontId="89" fillId="0" borderId="0" xfId="14" applyFont="1" applyAlignment="1" applyProtection="1">
      <alignment horizontal="center"/>
      <protection hidden="1"/>
    </xf>
    <xf numFmtId="0" fontId="89" fillId="0" borderId="0" xfId="14" applyFont="1" applyAlignment="1" applyProtection="1">
      <alignment horizontal="right"/>
      <protection hidden="1"/>
    </xf>
    <xf numFmtId="169" fontId="89" fillId="0" borderId="0" xfId="4" applyFont="1" applyFill="1" applyBorder="1" applyAlignment="1" applyProtection="1">
      <alignment horizontal="center"/>
      <protection hidden="1"/>
    </xf>
    <xf numFmtId="175" fontId="89" fillId="0" borderId="0" xfId="4" applyNumberFormat="1" applyFont="1" applyFill="1" applyBorder="1" applyAlignment="1" applyProtection="1">
      <alignment horizontal="center"/>
      <protection hidden="1"/>
    </xf>
    <xf numFmtId="2" fontId="77" fillId="0" borderId="0" xfId="0" applyNumberFormat="1" applyFont="1"/>
    <xf numFmtId="0" fontId="90" fillId="0" borderId="0" xfId="0" applyFont="1" applyAlignment="1">
      <alignment horizontal="center" vertical="center"/>
    </xf>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4" applyNumberFormat="1" applyFont="1" applyAlignment="1" applyProtection="1">
      <alignment horizontal="right"/>
      <protection hidden="1"/>
    </xf>
    <xf numFmtId="2" fontId="91" fillId="0" borderId="0" xfId="14" applyNumberFormat="1" applyFont="1" applyAlignment="1" applyProtection="1">
      <alignment horizontal="center"/>
      <protection hidden="1"/>
    </xf>
    <xf numFmtId="0" fontId="66" fillId="0" borderId="0" xfId="0" applyFont="1" applyAlignment="1">
      <alignment vertical="top" wrapText="1"/>
    </xf>
    <xf numFmtId="2" fontId="72" fillId="0" borderId="0" xfId="0" applyNumberFormat="1" applyFont="1" applyAlignment="1">
      <alignment horizontal="center" vertical="center"/>
    </xf>
    <xf numFmtId="175" fontId="72" fillId="0" borderId="0" xfId="0" applyNumberFormat="1" applyFont="1" applyAlignment="1">
      <alignment horizontal="center" vertical="center"/>
    </xf>
    <xf numFmtId="2" fontId="91" fillId="0" borderId="0" xfId="14" applyNumberFormat="1" applyFont="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Border="1" applyProtection="1">
      <protection hidden="1"/>
    </xf>
    <xf numFmtId="2" fontId="92" fillId="0" borderId="6" xfId="4" applyNumberFormat="1" applyFont="1" applyFill="1" applyBorder="1" applyAlignment="1" applyProtection="1">
      <alignment horizontal="center" vertical="center"/>
      <protection hidden="1"/>
    </xf>
    <xf numFmtId="2" fontId="92"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9" xfId="0" applyNumberFormat="1" applyFont="1" applyBorder="1" applyAlignment="1">
      <alignment horizontal="center" vertical="center"/>
    </xf>
    <xf numFmtId="1" fontId="71" fillId="0" borderId="1" xfId="14" applyNumberFormat="1" applyFont="1" applyBorder="1" applyAlignment="1" applyProtection="1">
      <alignment horizontal="center"/>
      <protection hidden="1"/>
    </xf>
    <xf numFmtId="2" fontId="93" fillId="0" borderId="6" xfId="4" applyNumberFormat="1" applyFont="1" applyFill="1" applyBorder="1" applyAlignment="1" applyProtection="1">
      <alignment horizontal="left" vertical="center"/>
      <protection hidden="1"/>
    </xf>
    <xf numFmtId="2" fontId="89"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0" xfId="0" applyNumberFormat="1" applyFont="1" applyBorder="1" applyAlignment="1">
      <alignment horizontal="center" vertical="center"/>
    </xf>
    <xf numFmtId="2" fontId="94" fillId="0" borderId="6" xfId="14" applyNumberFormat="1" applyFont="1" applyBorder="1" applyProtection="1">
      <protection hidden="1"/>
    </xf>
    <xf numFmtId="10" fontId="95" fillId="0" borderId="7" xfId="17" applyNumberFormat="1" applyFont="1" applyFill="1" applyBorder="1" applyAlignment="1" applyProtection="1">
      <alignment horizontal="right"/>
      <protection hidden="1"/>
    </xf>
    <xf numFmtId="0" fontId="66" fillId="0" borderId="5" xfId="14" applyFont="1" applyBorder="1" applyProtection="1">
      <protection hidden="1"/>
    </xf>
    <xf numFmtId="0" fontId="94" fillId="0" borderId="6" xfId="14" applyFont="1" applyBorder="1" applyProtection="1">
      <protection hidden="1"/>
    </xf>
    <xf numFmtId="0" fontId="94" fillId="0" borderId="7" xfId="14" applyFont="1" applyBorder="1" applyAlignment="1" applyProtection="1">
      <alignment horizontal="right"/>
      <protection hidden="1"/>
    </xf>
    <xf numFmtId="169" fontId="70" fillId="0" borderId="1" xfId="4" applyFont="1" applyFill="1" applyBorder="1" applyAlignment="1" applyProtection="1">
      <protection locked="0"/>
    </xf>
    <xf numFmtId="0" fontId="95" fillId="0" borderId="6" xfId="14" applyFont="1" applyBorder="1" applyAlignment="1" applyProtection="1">
      <alignment horizontal="right"/>
      <protection hidden="1"/>
    </xf>
    <xf numFmtId="0" fontId="95" fillId="0" borderId="7" xfId="14" applyFont="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Font="1" applyBorder="1" applyProtection="1">
      <protection hidden="1"/>
    </xf>
    <xf numFmtId="10" fontId="95" fillId="0" borderId="6" xfId="14" applyNumberFormat="1" applyFont="1" applyBorder="1" applyAlignment="1" applyProtection="1">
      <alignment horizontal="right"/>
      <protection hidden="1"/>
    </xf>
    <xf numFmtId="0" fontId="94" fillId="0" borderId="6" xfId="14" applyFont="1" applyBorder="1" applyAlignment="1" applyProtection="1">
      <alignment horizontal="center"/>
      <protection hidden="1"/>
    </xf>
    <xf numFmtId="175" fontId="96" fillId="0" borderId="1" xfId="17" applyNumberFormat="1" applyFont="1" applyFill="1" applyBorder="1" applyAlignment="1" applyProtection="1">
      <alignment horizontal="center"/>
      <protection hidden="1"/>
    </xf>
    <xf numFmtId="0" fontId="97" fillId="0" borderId="5" xfId="14" applyFont="1" applyBorder="1" applyProtection="1">
      <protection hidden="1"/>
    </xf>
    <xf numFmtId="2" fontId="98" fillId="0" borderId="0" xfId="14" applyNumberFormat="1" applyFont="1" applyAlignment="1" applyProtection="1">
      <alignment horizontal="center"/>
      <protection hidden="1"/>
    </xf>
    <xf numFmtId="175" fontId="68" fillId="0" borderId="10" xfId="0" applyNumberFormat="1" applyFont="1" applyBorder="1" applyAlignment="1">
      <alignment horizontal="center" vertical="center"/>
    </xf>
    <xf numFmtId="175" fontId="94" fillId="0" borderId="7" xfId="17" applyNumberFormat="1" applyFont="1" applyFill="1" applyBorder="1" applyAlignment="1" applyProtection="1">
      <alignment horizontal="right"/>
      <protection hidden="1"/>
    </xf>
    <xf numFmtId="169" fontId="94" fillId="0" borderId="6" xfId="14" applyNumberFormat="1" applyFont="1" applyBorder="1" applyAlignment="1" applyProtection="1">
      <alignment horizontal="center"/>
      <protection hidden="1"/>
    </xf>
    <xf numFmtId="43" fontId="94" fillId="0" borderId="6" xfId="14" applyNumberFormat="1" applyFont="1" applyBorder="1" applyAlignment="1" applyProtection="1">
      <alignment horizontal="center"/>
      <protection hidden="1"/>
    </xf>
    <xf numFmtId="167" fontId="94" fillId="0" borderId="7" xfId="9" applyFont="1" applyFill="1" applyBorder="1" applyAlignment="1" applyProtection="1">
      <alignment horizontal="right"/>
      <protection hidden="1"/>
    </xf>
    <xf numFmtId="0" fontId="71" fillId="0" borderId="1" xfId="0" applyFont="1" applyBorder="1"/>
    <xf numFmtId="10" fontId="94" fillId="0" borderId="7" xfId="17" applyNumberFormat="1" applyFont="1" applyFill="1" applyBorder="1" applyAlignment="1" applyProtection="1">
      <alignment horizontal="right"/>
      <protection hidden="1"/>
    </xf>
    <xf numFmtId="175" fontId="66" fillId="0" borderId="10" xfId="0" applyNumberFormat="1" applyFont="1" applyBorder="1"/>
    <xf numFmtId="169" fontId="94" fillId="0" borderId="7" xfId="14" applyNumberFormat="1" applyFont="1" applyBorder="1" applyAlignment="1" applyProtection="1">
      <alignment horizontal="right"/>
      <protection hidden="1"/>
    </xf>
    <xf numFmtId="0" fontId="99" fillId="0" borderId="0" xfId="0" applyFont="1"/>
    <xf numFmtId="0" fontId="99" fillId="0" borderId="9" xfId="0" applyFont="1" applyBorder="1" applyAlignment="1">
      <alignment horizontal="right"/>
    </xf>
    <xf numFmtId="175" fontId="66" fillId="0" borderId="0" xfId="0" applyNumberFormat="1" applyFont="1"/>
    <xf numFmtId="166" fontId="71" fillId="0" borderId="1" xfId="19" applyFont="1" applyBorder="1"/>
    <xf numFmtId="0" fontId="74" fillId="0" borderId="5" xfId="14" applyFont="1" applyBorder="1" applyProtection="1">
      <protection hidden="1"/>
    </xf>
    <xf numFmtId="169" fontId="95" fillId="0" borderId="6" xfId="14" applyNumberFormat="1" applyFont="1" applyBorder="1" applyProtection="1">
      <protection hidden="1"/>
    </xf>
    <xf numFmtId="169" fontId="95" fillId="0" borderId="7" xfId="14" applyNumberFormat="1" applyFont="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xf numFmtId="0" fontId="95" fillId="0" borderId="0" xfId="0" applyFont="1"/>
    <xf numFmtId="0" fontId="95" fillId="0" borderId="10" xfId="0" applyFont="1" applyBorder="1" applyAlignment="1">
      <alignment horizontal="right"/>
    </xf>
    <xf numFmtId="0" fontId="95"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1" fillId="0" borderId="0" xfId="0" applyNumberFormat="1" applyFont="1"/>
    <xf numFmtId="2" fontId="82" fillId="0" borderId="0" xfId="0" applyNumberFormat="1" applyFont="1"/>
    <xf numFmtId="0" fontId="100" fillId="0" borderId="0" xfId="14" applyFont="1" applyAlignment="1" applyProtection="1">
      <alignment horizontal="right"/>
      <protection hidden="1"/>
    </xf>
    <xf numFmtId="1" fontId="82" fillId="0" borderId="0" xfId="0" applyNumberFormat="1" applyFont="1" applyAlignment="1">
      <alignment horizontal="left"/>
    </xf>
    <xf numFmtId="2" fontId="100" fillId="0" borderId="0" xfId="14" applyNumberFormat="1" applyFont="1" applyAlignment="1" applyProtection="1">
      <alignment horizontal="right"/>
      <protection hidden="1"/>
    </xf>
    <xf numFmtId="2" fontId="79" fillId="61" borderId="5" xfId="14" applyNumberFormat="1" applyFont="1" applyFill="1" applyBorder="1" applyAlignment="1" applyProtection="1">
      <alignment horizontal="left" vertical="center" wrapText="1"/>
      <protection hidden="1"/>
    </xf>
    <xf numFmtId="2" fontId="102" fillId="61" borderId="6" xfId="14" applyNumberFormat="1" applyFont="1" applyFill="1" applyBorder="1" applyAlignment="1" applyProtection="1">
      <alignment horizontal="center" wrapText="1"/>
      <protection hidden="1"/>
    </xf>
    <xf numFmtId="2" fontId="102" fillId="61" borderId="7" xfId="14" applyNumberFormat="1" applyFont="1" applyFill="1" applyBorder="1" applyAlignment="1" applyProtection="1">
      <alignment horizontal="right" wrapText="1"/>
      <protection hidden="1"/>
    </xf>
    <xf numFmtId="2" fontId="102" fillId="61" borderId="5" xfId="14" applyNumberFormat="1" applyFont="1" applyFill="1" applyBorder="1" applyAlignment="1" applyProtection="1">
      <alignment horizontal="left" vertical="center" wrapText="1"/>
      <protection hidden="1"/>
    </xf>
    <xf numFmtId="0" fontId="104" fillId="0" borderId="6" xfId="14" applyFont="1" applyBorder="1" applyAlignment="1" applyProtection="1">
      <alignment horizontal="center"/>
      <protection hidden="1"/>
    </xf>
    <xf numFmtId="9" fontId="71" fillId="61" borderId="1" xfId="66" applyFont="1" applyFill="1" applyBorder="1" applyAlignment="1">
      <alignment horizontal="center"/>
    </xf>
    <xf numFmtId="169" fontId="104" fillId="0" borderId="6" xfId="14" applyNumberFormat="1" applyFont="1" applyBorder="1" applyProtection="1">
      <protection hidden="1"/>
    </xf>
    <xf numFmtId="0" fontId="69" fillId="0" borderId="0" xfId="0" applyFont="1"/>
    <xf numFmtId="0" fontId="69" fillId="0" borderId="0" xfId="0" applyFont="1" applyAlignment="1">
      <alignment wrapText="1"/>
    </xf>
    <xf numFmtId="0" fontId="66" fillId="0" borderId="1" xfId="0" applyFont="1" applyBorder="1"/>
    <xf numFmtId="0" fontId="66" fillId="0" borderId="1" xfId="0" applyFont="1" applyBorder="1" applyAlignment="1">
      <alignment horizontal="center"/>
    </xf>
    <xf numFmtId="166" fontId="66" fillId="0" borderId="1" xfId="19" applyFont="1" applyBorder="1"/>
    <xf numFmtId="0" fontId="71" fillId="0" borderId="6" xfId="0" applyFont="1" applyBorder="1"/>
    <xf numFmtId="0" fontId="80" fillId="61" borderId="1" xfId="60" applyFont="1" applyFill="1" applyBorder="1" applyAlignment="1">
      <alignment horizontal="left" vertical="top" wrapText="1"/>
    </xf>
    <xf numFmtId="0" fontId="99" fillId="0" borderId="0" xfId="11" applyFont="1"/>
    <xf numFmtId="179" fontId="99" fillId="0" borderId="0" xfId="11" applyNumberFormat="1" applyFont="1"/>
    <xf numFmtId="2" fontId="99" fillId="0" borderId="0" xfId="11" applyNumberFormat="1" applyFont="1"/>
    <xf numFmtId="2" fontId="77" fillId="0" borderId="0" xfId="11" applyNumberFormat="1" applyFont="1" applyAlignment="1">
      <alignment vertical="center"/>
    </xf>
    <xf numFmtId="2" fontId="77" fillId="0" borderId="0" xfId="11" applyNumberFormat="1" applyFont="1" applyAlignment="1">
      <alignment horizontal="right" vertical="center"/>
    </xf>
    <xf numFmtId="2" fontId="78" fillId="0" borderId="0" xfId="11" applyNumberFormat="1" applyFont="1" applyAlignment="1">
      <alignment vertical="center"/>
    </xf>
    <xf numFmtId="0" fontId="72" fillId="0" borderId="0" xfId="15" applyFont="1"/>
    <xf numFmtId="2" fontId="72" fillId="0" borderId="0" xfId="15" applyNumberFormat="1" applyFont="1"/>
    <xf numFmtId="0" fontId="66" fillId="0" borderId="1" xfId="11" applyFont="1" applyBorder="1"/>
    <xf numFmtId="0" fontId="66" fillId="0" borderId="0" xfId="11" applyFont="1"/>
    <xf numFmtId="0" fontId="66" fillId="0" borderId="6" xfId="11" applyFont="1" applyBorder="1"/>
    <xf numFmtId="0" fontId="66" fillId="0" borderId="2" xfId="11" applyFont="1" applyBorder="1"/>
    <xf numFmtId="0" fontId="66" fillId="0" borderId="0" xfId="0" applyFont="1" applyAlignment="1">
      <alignment horizontal="left" vertical="center" indent="6"/>
    </xf>
    <xf numFmtId="0" fontId="66" fillId="0" borderId="5" xfId="10" applyFont="1" applyBorder="1" applyAlignment="1" applyProtection="1">
      <alignment horizontal="left"/>
      <protection hidden="1"/>
    </xf>
    <xf numFmtId="0" fontId="66" fillId="0" borderId="7" xfId="10" applyFont="1" applyBorder="1" applyAlignment="1" applyProtection="1">
      <alignment horizontal="left"/>
      <protection hidden="1"/>
    </xf>
    <xf numFmtId="0" fontId="66" fillId="0" borderId="1" xfId="10" applyFont="1" applyBorder="1" applyAlignment="1" applyProtection="1">
      <alignment horizontal="left"/>
      <protection hidden="1"/>
    </xf>
    <xf numFmtId="0" fontId="66" fillId="0" borderId="1" xfId="10" applyFont="1" applyBorder="1" applyAlignment="1" applyProtection="1">
      <alignment horizontal="center"/>
      <protection hidden="1"/>
    </xf>
    <xf numFmtId="0" fontId="71" fillId="0" borderId="0" xfId="10" applyFont="1" applyAlignment="1" applyProtection="1">
      <alignment horizontal="left" vertical="center"/>
      <protection hidden="1"/>
    </xf>
    <xf numFmtId="0" fontId="66" fillId="0" borderId="5" xfId="10" applyFont="1" applyBorder="1" applyAlignment="1" applyProtection="1">
      <alignment horizontal="left" vertical="top"/>
      <protection hidden="1"/>
    </xf>
    <xf numFmtId="0" fontId="66" fillId="0" borderId="6" xfId="10" applyFont="1" applyBorder="1" applyAlignment="1" applyProtection="1">
      <alignment horizontal="left" vertical="top"/>
      <protection hidden="1"/>
    </xf>
    <xf numFmtId="0" fontId="66" fillId="0" borderId="7" xfId="10" applyFont="1" applyBorder="1" applyAlignment="1" applyProtection="1">
      <alignment horizontal="center" vertical="top"/>
      <protection hidden="1"/>
    </xf>
    <xf numFmtId="0" fontId="66" fillId="0" borderId="0" xfId="10" applyFont="1" applyAlignment="1" applyProtection="1">
      <alignment horizontal="center"/>
      <protection hidden="1"/>
    </xf>
    <xf numFmtId="0" fontId="66" fillId="0" borderId="0" xfId="10" applyFont="1" applyAlignment="1" applyProtection="1">
      <alignment horizontal="left"/>
      <protection hidden="1"/>
    </xf>
    <xf numFmtId="0" fontId="66" fillId="0" borderId="1" xfId="10" applyFont="1" applyBorder="1" applyAlignment="1" applyProtection="1">
      <alignment horizontal="left" vertical="center"/>
      <protection hidden="1"/>
    </xf>
    <xf numFmtId="0" fontId="66" fillId="0" borderId="5" xfId="10" applyFont="1" applyBorder="1" applyAlignment="1" applyProtection="1">
      <alignment horizontal="left" vertical="center"/>
      <protection hidden="1"/>
    </xf>
    <xf numFmtId="0" fontId="66" fillId="0" borderId="1" xfId="10" applyFont="1" applyBorder="1" applyAlignment="1" applyProtection="1">
      <alignment horizontal="left" wrapText="1"/>
      <protection hidden="1"/>
    </xf>
    <xf numFmtId="0" fontId="66" fillId="0" borderId="7" xfId="10" applyFont="1" applyBorder="1" applyAlignment="1" applyProtection="1">
      <alignment horizontal="left" wrapText="1"/>
      <protection hidden="1"/>
    </xf>
    <xf numFmtId="0" fontId="66" fillId="0" borderId="1" xfId="10" applyFont="1" applyBorder="1" applyAlignment="1" applyProtection="1">
      <alignment horizontal="right"/>
      <protection hidden="1"/>
    </xf>
    <xf numFmtId="0" fontId="101" fillId="0" borderId="0" xfId="10" applyFont="1" applyAlignment="1" applyProtection="1">
      <alignment horizontal="left" vertical="center"/>
      <protection hidden="1"/>
    </xf>
    <xf numFmtId="0" fontId="79" fillId="61" borderId="5" xfId="10" applyFont="1" applyFill="1" applyBorder="1" applyAlignment="1" applyProtection="1">
      <alignment horizontal="left" vertical="center"/>
      <protection hidden="1"/>
    </xf>
    <xf numFmtId="0" fontId="84" fillId="61" borderId="6" xfId="11" applyFont="1" applyFill="1" applyBorder="1"/>
    <xf numFmtId="0" fontId="103" fillId="61" borderId="6" xfId="11" applyFont="1" applyFill="1" applyBorder="1"/>
    <xf numFmtId="0" fontId="103" fillId="61" borderId="7" xfId="11" applyFont="1" applyFill="1" applyBorder="1"/>
    <xf numFmtId="0" fontId="84" fillId="61" borderId="7" xfId="11" applyFont="1" applyFill="1" applyBorder="1"/>
    <xf numFmtId="0" fontId="68" fillId="0" borderId="0" xfId="14" applyFont="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Alignment="1" applyProtection="1">
      <alignment horizontal="center"/>
      <protection hidden="1"/>
    </xf>
    <xf numFmtId="0" fontId="66" fillId="0" borderId="0" xfId="85" applyFont="1" applyAlignment="1">
      <alignment horizontal="center" vertical="center"/>
    </xf>
    <xf numFmtId="175" fontId="66" fillId="0" borderId="0" xfId="85" applyNumberFormat="1" applyFont="1" applyAlignment="1">
      <alignment horizontal="center" vertical="center"/>
    </xf>
    <xf numFmtId="2" fontId="77" fillId="0" borderId="0" xfId="85" applyNumberFormat="1" applyFont="1"/>
    <xf numFmtId="173" fontId="67" fillId="0" borderId="0" xfId="9" applyNumberFormat="1" applyFont="1" applyFill="1" applyBorder="1" applyAlignment="1" applyProtection="1">
      <alignment horizontal="center"/>
      <protection hidden="1"/>
    </xf>
    <xf numFmtId="0" fontId="66" fillId="0" borderId="0" xfId="104" applyFont="1"/>
    <xf numFmtId="164" fontId="66" fillId="0" borderId="1" xfId="67" applyFont="1" applyBorder="1" applyAlignment="1">
      <alignment vertical="top" wrapText="1"/>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Alignment="1" applyProtection="1">
      <alignment horizontal="right"/>
      <protection hidden="1"/>
    </xf>
    <xf numFmtId="2" fontId="66" fillId="0" borderId="0" xfId="14" applyNumberFormat="1" applyFont="1" applyAlignment="1" applyProtection="1">
      <alignment horizontal="right"/>
      <protection hidden="1"/>
    </xf>
    <xf numFmtId="2" fontId="71" fillId="0" borderId="0" xfId="14" applyNumberFormat="1" applyFont="1" applyAlignment="1" applyProtection="1">
      <alignment horizontal="right"/>
      <protection hidden="1"/>
    </xf>
    <xf numFmtId="173" fontId="80" fillId="61" borderId="4" xfId="9" applyNumberFormat="1" applyFont="1" applyFill="1" applyBorder="1" applyAlignment="1">
      <alignment vertical="top" wrapText="1"/>
    </xf>
    <xf numFmtId="2" fontId="77" fillId="0" borderId="0" xfId="64" applyNumberFormat="1" applyFont="1"/>
    <xf numFmtId="2" fontId="81" fillId="0" borderId="0" xfId="64" applyNumberFormat="1" applyFont="1"/>
    <xf numFmtId="2" fontId="82" fillId="0" borderId="0" xfId="64" applyNumberFormat="1" applyFont="1" applyAlignment="1">
      <alignment horizontal="left"/>
    </xf>
    <xf numFmtId="0" fontId="99" fillId="0" borderId="0" xfId="11" applyFont="1" applyAlignment="1">
      <alignment horizontal="center"/>
    </xf>
    <xf numFmtId="0" fontId="78" fillId="0" borderId="0" xfId="64" applyFont="1" applyAlignment="1">
      <alignment horizontal="center"/>
    </xf>
    <xf numFmtId="0" fontId="78" fillId="0" borderId="0" xfId="11" applyFont="1" applyAlignment="1">
      <alignment horizontal="center" vertical="center"/>
    </xf>
    <xf numFmtId="2" fontId="77" fillId="0" borderId="0" xfId="11" applyNumberFormat="1" applyFont="1" applyAlignment="1">
      <alignment vertical="center" wrapText="1"/>
    </xf>
    <xf numFmtId="0" fontId="66" fillId="0" borderId="1" xfId="90" applyFont="1" applyBorder="1" applyAlignment="1" applyProtection="1">
      <alignment horizontal="left" vertical="center"/>
      <protection hidden="1"/>
    </xf>
    <xf numFmtId="0" fontId="66" fillId="0" borderId="1" xfId="90" applyFont="1" applyBorder="1" applyAlignment="1" applyProtection="1">
      <alignment horizontal="center" vertical="center"/>
      <protection hidden="1"/>
    </xf>
    <xf numFmtId="179" fontId="66" fillId="0" borderId="1" xfId="90" applyNumberFormat="1" applyFont="1" applyBorder="1" applyAlignment="1" applyProtection="1">
      <alignment vertical="center"/>
      <protection hidden="1"/>
    </xf>
    <xf numFmtId="0" fontId="100" fillId="0" borderId="6" xfId="11" applyFont="1" applyBorder="1" applyAlignment="1">
      <alignment horizontal="left"/>
    </xf>
    <xf numFmtId="0" fontId="100" fillId="0" borderId="6" xfId="11" applyFont="1" applyBorder="1" applyAlignment="1">
      <alignment horizontal="right"/>
    </xf>
    <xf numFmtId="179" fontId="100" fillId="0" borderId="1" xfId="11" applyNumberFormat="1" applyFont="1" applyBorder="1" applyAlignment="1">
      <alignment vertical="center"/>
    </xf>
    <xf numFmtId="0" fontId="66" fillId="0" borderId="0" xfId="85" applyFont="1" applyAlignment="1">
      <alignment vertical="center"/>
    </xf>
    <xf numFmtId="0" fontId="66" fillId="0" borderId="0" xfId="90" applyFont="1" applyAlignment="1">
      <alignment vertical="center"/>
    </xf>
    <xf numFmtId="0" fontId="100" fillId="0" borderId="0" xfId="11" applyFont="1"/>
    <xf numFmtId="0" fontId="105" fillId="0" borderId="0" xfId="90" applyFont="1" applyAlignment="1">
      <alignment vertical="center" wrapText="1"/>
    </xf>
    <xf numFmtId="179" fontId="80" fillId="61" borderId="1" xfId="90" applyNumberFormat="1" applyFont="1" applyFill="1" applyBorder="1" applyAlignment="1" applyProtection="1">
      <alignment horizontal="center" vertical="center" wrapText="1"/>
      <protection hidden="1"/>
    </xf>
    <xf numFmtId="2" fontId="80" fillId="61" borderId="1" xfId="90" applyNumberFormat="1" applyFont="1" applyFill="1" applyBorder="1" applyAlignment="1" applyProtection="1">
      <alignment horizontal="center" vertical="center" wrapText="1"/>
      <protection hidden="1"/>
    </xf>
    <xf numFmtId="0" fontId="93" fillId="0" borderId="0" xfId="11" applyFont="1"/>
    <xf numFmtId="0" fontId="71" fillId="0" borderId="5" xfId="14" applyFont="1" applyBorder="1" applyAlignment="1" applyProtection="1">
      <alignment vertical="center"/>
      <protection hidden="1"/>
    </xf>
    <xf numFmtId="10" fontId="71" fillId="0" borderId="1" xfId="17" applyNumberFormat="1" applyFont="1" applyFill="1" applyBorder="1" applyAlignment="1"/>
    <xf numFmtId="0" fontId="71" fillId="0" borderId="1" xfId="14" applyFont="1" applyBorder="1" applyAlignment="1" applyProtection="1">
      <alignment vertical="center"/>
      <protection hidden="1"/>
    </xf>
    <xf numFmtId="2" fontId="71" fillId="0" borderId="1" xfId="14" applyNumberFormat="1" applyFont="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Border="1" applyProtection="1">
      <protection hidden="1"/>
    </xf>
    <xf numFmtId="0" fontId="99" fillId="0" borderId="6" xfId="14" applyFont="1" applyBorder="1" applyProtection="1">
      <protection hidden="1"/>
    </xf>
    <xf numFmtId="0" fontId="99" fillId="0" borderId="7" xfId="14" applyFont="1" applyBorder="1" applyAlignment="1" applyProtection="1">
      <alignment horizontal="right"/>
      <protection hidden="1"/>
    </xf>
    <xf numFmtId="2" fontId="100" fillId="0" borderId="0" xfId="14" applyNumberFormat="1" applyFont="1" applyAlignment="1" applyProtection="1">
      <alignment horizontal="center"/>
      <protection hidden="1"/>
    </xf>
    <xf numFmtId="179" fontId="71" fillId="0" borderId="1" xfId="4" applyNumberFormat="1" applyFont="1" applyFill="1" applyBorder="1" applyAlignment="1" applyProtection="1">
      <protection hidden="1"/>
    </xf>
    <xf numFmtId="169" fontId="99" fillId="0" borderId="6" xfId="14" applyNumberFormat="1" applyFont="1" applyBorder="1" applyProtection="1">
      <protection hidden="1"/>
    </xf>
    <xf numFmtId="175" fontId="66" fillId="0" borderId="11" xfId="0" applyNumberFormat="1" applyFont="1" applyBorder="1" applyAlignment="1">
      <alignment horizontal="center" vertical="center"/>
    </xf>
    <xf numFmtId="0" fontId="68" fillId="0" borderId="5" xfId="14" applyFont="1" applyBorder="1" applyProtection="1">
      <protection hidden="1"/>
    </xf>
    <xf numFmtId="175" fontId="66" fillId="0" borderId="10" xfId="0" applyNumberFormat="1" applyFont="1" applyBorder="1" applyAlignment="1">
      <alignment horizontal="center" vertical="center"/>
    </xf>
    <xf numFmtId="0" fontId="66" fillId="0" borderId="38" xfId="0" applyFont="1" applyBorder="1"/>
    <xf numFmtId="0" fontId="80" fillId="61" borderId="1" xfId="14"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0" xfId="18" applyFont="1"/>
    <xf numFmtId="0" fontId="71" fillId="0" borderId="1" xfId="0" applyFont="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Border="1" applyAlignment="1">
      <alignment horizontal="left" vertical="center"/>
    </xf>
    <xf numFmtId="1" fontId="75" fillId="0" borderId="6" xfId="0" applyNumberFormat="1" applyFont="1" applyBorder="1" applyAlignment="1">
      <alignment horizontal="left" vertical="center"/>
    </xf>
    <xf numFmtId="2" fontId="106" fillId="0" borderId="0" xfId="13" applyNumberFormat="1" applyFont="1"/>
    <xf numFmtId="49" fontId="86" fillId="63" borderId="1" xfId="10" applyNumberFormat="1" applyFont="1" applyFill="1" applyBorder="1" applyAlignment="1" applyProtection="1">
      <alignment horizontal="left" vertical="top"/>
      <protection hidden="1"/>
    </xf>
    <xf numFmtId="9" fontId="86" fillId="62" borderId="1" xfId="62" applyNumberFormat="1" applyFont="1" applyFill="1" applyBorder="1" applyAlignment="1">
      <alignment horizontal="center" vertical="center"/>
    </xf>
    <xf numFmtId="0" fontId="86" fillId="0" borderId="0" xfId="14" applyFont="1" applyAlignment="1" applyProtection="1">
      <alignment horizontal="left" vertical="center"/>
      <protection hidden="1"/>
    </xf>
    <xf numFmtId="49" fontId="86"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xf numFmtId="2" fontId="87"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180" fontId="66" fillId="62" borderId="1" xfId="66" applyNumberFormat="1" applyFont="1" applyFill="1" applyBorder="1" applyAlignment="1">
      <alignment horizontal="center"/>
    </xf>
    <xf numFmtId="0" fontId="68" fillId="62" borderId="1" xfId="14" applyFont="1" applyFill="1" applyBorder="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4" fillId="62" borderId="1" xfId="17" applyNumberFormat="1" applyFont="1" applyFill="1" applyBorder="1" applyAlignment="1" applyProtection="1">
      <alignment horizontal="right"/>
      <protection hidden="1"/>
    </xf>
    <xf numFmtId="0" fontId="66" fillId="62" borderId="5" xfId="14" applyFont="1" applyFill="1" applyBorder="1" applyProtection="1">
      <protection hidden="1"/>
    </xf>
    <xf numFmtId="9" fontId="70" fillId="62" borderId="1" xfId="17" applyFont="1" applyFill="1" applyBorder="1" applyAlignment="1" applyProtection="1">
      <alignment horizontal="center"/>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179" fontId="66" fillId="62" borderId="1" xfId="90" applyNumberFormat="1" applyFont="1" applyFill="1" applyBorder="1" applyAlignment="1" applyProtection="1">
      <alignment vertical="center"/>
      <protection hidden="1"/>
    </xf>
    <xf numFmtId="164" fontId="66" fillId="63" borderId="1" xfId="67" applyFont="1" applyFill="1" applyBorder="1" applyAlignment="1" applyProtection="1">
      <protection locked="0"/>
    </xf>
    <xf numFmtId="0" fontId="66" fillId="62" borderId="1" xfId="11" applyFont="1" applyFill="1" applyBorder="1"/>
    <xf numFmtId="0" fontId="66" fillId="62" borderId="2" xfId="11" applyFont="1" applyFill="1" applyBorder="1"/>
    <xf numFmtId="179" fontId="99" fillId="62" borderId="1" xfId="11" applyNumberFormat="1" applyFont="1" applyFill="1" applyBorder="1"/>
    <xf numFmtId="0" fontId="66" fillId="62" borderId="6" xfId="11" applyFont="1" applyFill="1" applyBorder="1"/>
    <xf numFmtId="0" fontId="66" fillId="62" borderId="5" xfId="11" applyFont="1" applyFill="1" applyBorder="1"/>
    <xf numFmtId="3" fontId="66" fillId="0" borderId="1" xfId="9" applyNumberFormat="1" applyFont="1" applyFill="1" applyBorder="1" applyAlignment="1">
      <alignment horizontal="center" vertical="top" wrapText="1"/>
    </xf>
    <xf numFmtId="180" fontId="71" fillId="2" borderId="1" xfId="85" applyNumberFormat="1" applyFont="1" applyFill="1" applyBorder="1" applyAlignment="1">
      <alignment vertical="top" wrapText="1"/>
    </xf>
    <xf numFmtId="2" fontId="71" fillId="2" borderId="5" xfId="85" applyNumberFormat="1" applyFont="1" applyFill="1" applyBorder="1" applyAlignment="1">
      <alignment vertical="top" wrapText="1"/>
    </xf>
    <xf numFmtId="2" fontId="71" fillId="2" borderId="7" xfId="85" applyNumberFormat="1" applyFont="1" applyFill="1" applyBorder="1" applyAlignment="1">
      <alignment vertical="top" wrapText="1"/>
    </xf>
    <xf numFmtId="3" fontId="71" fillId="2" borderId="6" xfId="9" applyNumberFormat="1" applyFont="1" applyFill="1" applyBorder="1" applyAlignment="1">
      <alignment horizontal="center" vertical="top" wrapText="1"/>
    </xf>
    <xf numFmtId="180" fontId="71" fillId="2" borderId="5" xfId="85" applyNumberFormat="1" applyFont="1" applyFill="1" applyBorder="1" applyAlignment="1">
      <alignment vertical="top" wrapText="1"/>
    </xf>
    <xf numFmtId="2" fontId="71" fillId="2" borderId="6" xfId="85" applyNumberFormat="1" applyFont="1" applyFill="1" applyBorder="1" applyAlignment="1">
      <alignment vertical="top" wrapText="1"/>
    </xf>
    <xf numFmtId="2" fontId="66" fillId="0" borderId="0" xfId="14" applyNumberFormat="1" applyFont="1" applyProtection="1">
      <protection hidden="1"/>
    </xf>
    <xf numFmtId="166" fontId="66" fillId="0" borderId="0" xfId="19" applyFont="1" applyFill="1" applyBorder="1" applyAlignment="1" applyProtection="1">
      <protection hidden="1"/>
    </xf>
    <xf numFmtId="2" fontId="66" fillId="0" borderId="5" xfId="14" applyNumberFormat="1" applyFont="1" applyBorder="1" applyAlignment="1" applyProtection="1">
      <alignment vertical="center"/>
      <protection hidden="1"/>
    </xf>
    <xf numFmtId="1" fontId="71" fillId="0" borderId="1" xfId="14" applyNumberFormat="1" applyFont="1" applyBorder="1" applyAlignment="1" applyProtection="1">
      <alignment horizontal="center"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0" fillId="61" borderId="4" xfId="85" applyNumberFormat="1" applyFont="1" applyFill="1" applyBorder="1" applyAlignment="1">
      <alignment horizontal="left" vertical="top" wrapText="1"/>
    </xf>
    <xf numFmtId="2" fontId="80" fillId="61" borderId="4" xfId="85" applyNumberFormat="1" applyFont="1" applyFill="1" applyBorder="1" applyAlignment="1">
      <alignment vertical="top" wrapText="1"/>
    </xf>
    <xf numFmtId="0" fontId="71" fillId="0" borderId="0" xfId="104" applyFont="1"/>
    <xf numFmtId="2" fontId="80" fillId="64" borderId="4" xfId="85" applyNumberFormat="1" applyFont="1" applyFill="1" applyBorder="1" applyAlignment="1">
      <alignment vertical="top" wrapText="1"/>
    </xf>
    <xf numFmtId="196" fontId="66" fillId="62" borderId="1" xfId="9" applyNumberFormat="1" applyFont="1" applyFill="1" applyBorder="1" applyAlignment="1">
      <alignment horizontal="center"/>
    </xf>
    <xf numFmtId="2" fontId="83" fillId="0" borderId="0" xfId="64" applyNumberFormat="1" applyFont="1"/>
    <xf numFmtId="173" fontId="71" fillId="0" borderId="1" xfId="9" applyNumberFormat="1" applyFont="1" applyFill="1" applyBorder="1" applyAlignment="1">
      <alignment horizontal="center"/>
    </xf>
    <xf numFmtId="9" fontId="66" fillId="2" borderId="1" xfId="66" applyFont="1" applyFill="1" applyBorder="1" applyAlignment="1">
      <alignment horizontal="center"/>
    </xf>
    <xf numFmtId="0" fontId="69" fillId="0" borderId="0" xfId="64" applyFont="1"/>
    <xf numFmtId="0" fontId="87" fillId="2" borderId="0" xfId="0" applyFont="1" applyFill="1" applyAlignment="1">
      <alignment horizontal="center"/>
    </xf>
    <xf numFmtId="0" fontId="87" fillId="0" borderId="0" xfId="14" applyFont="1" applyProtection="1">
      <protection hidden="1"/>
    </xf>
    <xf numFmtId="177" fontId="71" fillId="62" borderId="1" xfId="12" applyNumberFormat="1" applyFont="1" applyFill="1" applyBorder="1" applyAlignment="1" applyProtection="1">
      <alignment horizontal="center" vertical="center"/>
      <protection hidden="1"/>
    </xf>
    <xf numFmtId="0" fontId="94" fillId="2" borderId="6" xfId="14" applyFont="1" applyFill="1" applyBorder="1" applyProtection="1">
      <protection hidden="1"/>
    </xf>
    <xf numFmtId="0" fontId="94" fillId="62" borderId="6" xfId="14" applyFont="1" applyFill="1" applyBorder="1" applyAlignment="1" applyProtection="1">
      <alignment horizontal="center"/>
      <protection hidden="1"/>
    </xf>
    <xf numFmtId="0" fontId="94" fillId="62" borderId="7" xfId="14" applyFont="1" applyFill="1" applyBorder="1" applyAlignment="1" applyProtection="1">
      <alignment horizontal="right"/>
      <protection hidden="1"/>
    </xf>
    <xf numFmtId="10" fontId="94" fillId="62" borderId="7" xfId="17" applyNumberFormat="1" applyFont="1" applyFill="1" applyBorder="1" applyAlignment="1" applyProtection="1">
      <alignment horizontal="right"/>
      <protection hidden="1"/>
    </xf>
    <xf numFmtId="0" fontId="87" fillId="0" borderId="0" xfId="14" applyFont="1" applyAlignment="1" applyProtection="1">
      <alignment horizontal="right" vertical="center"/>
      <protection hidden="1"/>
    </xf>
    <xf numFmtId="2" fontId="87" fillId="0" borderId="0" xfId="14" applyNumberFormat="1" applyFont="1" applyAlignment="1" applyProtection="1">
      <alignment vertical="center"/>
      <protection hidden="1"/>
    </xf>
    <xf numFmtId="0" fontId="87" fillId="0" borderId="0" xfId="14" applyFont="1" applyAlignment="1" applyProtection="1">
      <alignment vertical="center"/>
      <protection hidden="1"/>
    </xf>
    <xf numFmtId="0" fontId="87" fillId="0" borderId="0" xfId="0" applyFont="1"/>
    <xf numFmtId="0" fontId="66" fillId="2" borderId="0" xfId="18" applyFont="1" applyFill="1"/>
    <xf numFmtId="169" fontId="97" fillId="2" borderId="1" xfId="4" applyFont="1" applyFill="1" applyBorder="1" applyAlignment="1" applyProtection="1">
      <alignment horizontal="right"/>
      <protection locked="0"/>
    </xf>
    <xf numFmtId="175" fontId="109" fillId="0" borderId="10" xfId="0" applyNumberFormat="1" applyFont="1" applyBorder="1" applyAlignment="1">
      <alignment horizontal="center" vertical="center"/>
    </xf>
    <xf numFmtId="174" fontId="66" fillId="0" borderId="40" xfId="0" applyNumberFormat="1" applyFont="1" applyBorder="1" applyAlignment="1">
      <alignment horizontal="left"/>
    </xf>
    <xf numFmtId="0" fontId="66" fillId="0" borderId="40" xfId="0" applyFont="1" applyBorder="1"/>
    <xf numFmtId="1" fontId="66" fillId="0" borderId="40" xfId="0" applyNumberFormat="1" applyFont="1" applyBorder="1" applyAlignment="1">
      <alignment horizontal="center"/>
    </xf>
    <xf numFmtId="0" fontId="82" fillId="0" borderId="0" xfId="0" applyFont="1" applyAlignment="1">
      <alignment horizontal="left" vertical="center"/>
    </xf>
    <xf numFmtId="188" fontId="81" fillId="0" borderId="0" xfId="64" applyNumberFormat="1" applyFont="1" applyAlignment="1">
      <alignment horizontal="left"/>
    </xf>
    <xf numFmtId="0" fontId="66" fillId="0" borderId="41" xfId="18" applyFont="1" applyBorder="1"/>
    <xf numFmtId="0" fontId="66" fillId="0" borderId="42" xfId="18" applyFont="1" applyBorder="1"/>
    <xf numFmtId="0" fontId="66" fillId="0" borderId="43" xfId="0" applyFont="1" applyBorder="1"/>
    <xf numFmtId="0" fontId="66" fillId="0" borderId="44" xfId="0" applyFont="1" applyBorder="1"/>
    <xf numFmtId="0" fontId="66" fillId="0" borderId="45" xfId="0" applyFont="1" applyBorder="1"/>
    <xf numFmtId="0" fontId="66" fillId="0" borderId="46" xfId="0" applyFont="1" applyBorder="1"/>
    <xf numFmtId="0" fontId="66" fillId="0" borderId="47" xfId="0" applyFont="1" applyBorder="1"/>
    <xf numFmtId="0" fontId="66" fillId="0" borderId="48" xfId="0" applyFont="1" applyBorder="1"/>
    <xf numFmtId="0" fontId="66" fillId="0" borderId="49" xfId="0" applyFont="1" applyBorder="1"/>
    <xf numFmtId="0" fontId="80" fillId="61" borderId="50" xfId="0" applyFont="1" applyFill="1" applyBorder="1" applyAlignment="1">
      <alignment wrapText="1"/>
    </xf>
    <xf numFmtId="0" fontId="66" fillId="0" borderId="51" xfId="0" applyFont="1" applyBorder="1"/>
    <xf numFmtId="0" fontId="66" fillId="0" borderId="52" xfId="0" applyFont="1" applyBorder="1"/>
    <xf numFmtId="0" fontId="87" fillId="0" borderId="0" xfId="0" applyFont="1" applyAlignment="1">
      <alignment horizontal="left" vertical="center"/>
    </xf>
    <xf numFmtId="173" fontId="66" fillId="0" borderId="0" xfId="9" applyNumberFormat="1" applyFont="1" applyFill="1" applyBorder="1" applyAlignment="1">
      <alignment horizontal="center" vertical="center"/>
    </xf>
    <xf numFmtId="173" fontId="71" fillId="0" borderId="0" xfId="9" applyNumberFormat="1" applyFont="1" applyFill="1" applyBorder="1" applyAlignment="1">
      <alignment horizontal="center" vertical="center"/>
    </xf>
    <xf numFmtId="166" fontId="70" fillId="62" borderId="1" xfId="19" applyFont="1" applyFill="1" applyBorder="1" applyAlignment="1" applyProtection="1">
      <alignment horizontal="center"/>
      <protection hidden="1"/>
    </xf>
    <xf numFmtId="0" fontId="85" fillId="0" borderId="1" xfId="0" applyFont="1" applyBorder="1" applyAlignment="1">
      <alignment horizontal="left"/>
    </xf>
    <xf numFmtId="0" fontId="80" fillId="61" borderId="40" xfId="60" applyFont="1" applyFill="1" applyBorder="1" applyAlignment="1">
      <alignment horizontal="left" vertical="top" wrapText="1"/>
    </xf>
    <xf numFmtId="0" fontId="85" fillId="0" borderId="0" xfId="0" applyFont="1" applyAlignment="1">
      <alignment horizontal="left"/>
    </xf>
    <xf numFmtId="166" fontId="66" fillId="0" borderId="0" xfId="19" applyFont="1" applyBorder="1"/>
    <xf numFmtId="0" fontId="87" fillId="0" borderId="0" xfId="85" applyFont="1"/>
    <xf numFmtId="0" fontId="66" fillId="0" borderId="0" xfId="104" applyFont="1" applyAlignment="1">
      <alignment vertical="top" wrapText="1"/>
    </xf>
    <xf numFmtId="164" fontId="66" fillId="0" borderId="0" xfId="67" applyFont="1" applyFill="1" applyBorder="1" applyAlignment="1" applyProtection="1">
      <protection locked="0"/>
    </xf>
    <xf numFmtId="0" fontId="69" fillId="0" borderId="0" xfId="85" applyFont="1" applyAlignment="1">
      <alignment vertical="center"/>
    </xf>
    <xf numFmtId="166" fontId="66" fillId="62" borderId="1" xfId="19" applyFont="1" applyFill="1" applyBorder="1" applyAlignment="1" applyProtection="1">
      <alignment vertical="center"/>
      <protection hidden="1"/>
    </xf>
    <xf numFmtId="0" fontId="66" fillId="0" borderId="0" xfId="90" applyFont="1" applyAlignment="1" applyProtection="1">
      <alignment horizontal="left" vertical="center"/>
      <protection hidden="1"/>
    </xf>
    <xf numFmtId="0" fontId="66" fillId="0" borderId="0" xfId="90" applyFont="1" applyAlignment="1" applyProtection="1">
      <alignment horizontal="center" vertical="center"/>
      <protection hidden="1"/>
    </xf>
    <xf numFmtId="179" fontId="66" fillId="0" borderId="0" xfId="90" applyNumberFormat="1" applyFont="1" applyAlignment="1" applyProtection="1">
      <alignment vertical="center"/>
      <protection hidden="1"/>
    </xf>
    <xf numFmtId="0" fontId="100" fillId="0" borderId="0" xfId="11" applyFont="1" applyAlignment="1">
      <alignment horizontal="left"/>
    </xf>
    <xf numFmtId="0" fontId="100" fillId="0" borderId="0" xfId="11" applyFont="1" applyAlignment="1">
      <alignment horizontal="right"/>
    </xf>
    <xf numFmtId="0" fontId="100" fillId="0" borderId="0" xfId="11" applyFont="1" applyAlignment="1">
      <alignment horizontal="right" vertical="center"/>
    </xf>
    <xf numFmtId="179" fontId="100" fillId="0" borderId="0" xfId="11" applyNumberFormat="1" applyFont="1" applyAlignment="1">
      <alignment vertical="center"/>
    </xf>
    <xf numFmtId="3" fontId="70" fillId="0" borderId="0" xfId="63" applyNumberFormat="1" applyFont="1" applyAlignment="1" applyProtection="1">
      <alignment horizontal="left"/>
      <protection hidden="1"/>
    </xf>
    <xf numFmtId="166" fontId="66" fillId="0" borderId="0" xfId="19" applyFont="1" applyFill="1" applyBorder="1" applyAlignment="1" applyProtection="1">
      <alignment vertical="center"/>
      <protection hidden="1"/>
    </xf>
    <xf numFmtId="0" fontId="66" fillId="0" borderId="1" xfId="90" applyFont="1" applyBorder="1" applyAlignment="1" applyProtection="1">
      <alignment horizontal="left" vertical="top"/>
      <protection hidden="1"/>
    </xf>
    <xf numFmtId="0" fontId="66" fillId="0" borderId="1" xfId="90" applyFont="1" applyBorder="1" applyAlignment="1" applyProtection="1">
      <alignment horizontal="center" vertical="top"/>
      <protection hidden="1"/>
    </xf>
    <xf numFmtId="3" fontId="70" fillId="62" borderId="1" xfId="63" applyNumberFormat="1" applyFont="1" applyFill="1" applyBorder="1" applyAlignment="1" applyProtection="1">
      <alignment horizontal="center" vertical="top"/>
      <protection hidden="1"/>
    </xf>
    <xf numFmtId="179" fontId="66" fillId="62" borderId="1" xfId="90" applyNumberFormat="1" applyFont="1" applyFill="1" applyBorder="1" applyAlignment="1" applyProtection="1">
      <alignment vertical="top"/>
      <protection hidden="1"/>
    </xf>
    <xf numFmtId="179" fontId="66" fillId="0" borderId="1" xfId="90" applyNumberFormat="1" applyFont="1" applyBorder="1" applyAlignment="1" applyProtection="1">
      <alignment vertical="top"/>
      <protection hidden="1"/>
    </xf>
    <xf numFmtId="0" fontId="66" fillId="0" borderId="0" xfId="85" applyFont="1" applyAlignment="1">
      <alignment vertical="top"/>
    </xf>
    <xf numFmtId="2" fontId="77" fillId="0" borderId="0" xfId="11" applyNumberFormat="1" applyFont="1" applyAlignment="1">
      <alignment vertical="top"/>
    </xf>
    <xf numFmtId="2" fontId="78" fillId="0" borderId="0" xfId="11" applyNumberFormat="1" applyFont="1" applyAlignment="1">
      <alignment vertical="top"/>
    </xf>
    <xf numFmtId="2" fontId="77" fillId="0" borderId="0" xfId="11" applyNumberFormat="1" applyFont="1" applyAlignment="1">
      <alignment vertical="top" wrapText="1"/>
    </xf>
    <xf numFmtId="0" fontId="66" fillId="0" borderId="0" xfId="90" applyFont="1" applyAlignment="1">
      <alignment vertical="top"/>
    </xf>
    <xf numFmtId="0" fontId="108" fillId="0" borderId="0" xfId="64" applyFont="1" applyAlignment="1">
      <alignment horizontal="left"/>
    </xf>
    <xf numFmtId="0" fontId="108" fillId="0" borderId="0" xfId="11" applyFont="1" applyAlignment="1">
      <alignment horizontal="center" vertical="center"/>
    </xf>
    <xf numFmtId="164" fontId="69" fillId="0" borderId="0" xfId="67" applyFont="1" applyFill="1" applyBorder="1" applyAlignment="1" applyProtection="1">
      <protection locked="0"/>
    </xf>
    <xf numFmtId="0" fontId="69" fillId="0" borderId="0" xfId="14" applyFont="1" applyProtection="1">
      <protection hidden="1"/>
    </xf>
    <xf numFmtId="49" fontId="66" fillId="0" borderId="1" xfId="104" applyNumberFormat="1" applyFont="1" applyBorder="1" applyAlignment="1">
      <alignment horizontal="center" vertical="top" wrapText="1"/>
    </xf>
    <xf numFmtId="167" fontId="71" fillId="0" borderId="0" xfId="9" applyFont="1" applyFill="1"/>
    <xf numFmtId="9" fontId="66" fillId="0" borderId="0" xfId="64" applyNumberFormat="1" applyFont="1"/>
    <xf numFmtId="0" fontId="85" fillId="0" borderId="1" xfId="0" applyFont="1" applyBorder="1" applyAlignment="1">
      <alignment horizontal="left" vertical="top"/>
    </xf>
    <xf numFmtId="0" fontId="66" fillId="0" borderId="1" xfId="0" applyFont="1" applyBorder="1" applyAlignment="1">
      <alignment horizontal="center" vertical="top"/>
    </xf>
    <xf numFmtId="167" fontId="70" fillId="62" borderId="1" xfId="9" applyFont="1" applyFill="1" applyBorder="1" applyAlignment="1" applyProtection="1">
      <alignment horizontal="center" vertical="top"/>
      <protection hidden="1"/>
    </xf>
    <xf numFmtId="166" fontId="70" fillId="62" borderId="1" xfId="19" applyFont="1" applyFill="1" applyBorder="1" applyAlignment="1" applyProtection="1">
      <alignment horizontal="center" vertical="top"/>
      <protection hidden="1"/>
    </xf>
    <xf numFmtId="166" fontId="66" fillId="0" borderId="1" xfId="19" applyFont="1" applyBorder="1" applyAlignment="1">
      <alignment vertical="top"/>
    </xf>
    <xf numFmtId="0" fontId="69" fillId="0" borderId="0" xfId="0" applyFont="1" applyAlignment="1">
      <alignment vertical="top"/>
    </xf>
    <xf numFmtId="0" fontId="66" fillId="0" borderId="0" xfId="0" applyFont="1" applyAlignment="1">
      <alignment vertical="top"/>
    </xf>
    <xf numFmtId="0" fontId="66" fillId="0" borderId="1" xfId="85" applyFont="1" applyBorder="1" applyAlignment="1">
      <alignment vertical="top" wrapText="1"/>
    </xf>
    <xf numFmtId="2" fontId="108" fillId="0" borderId="0" xfId="64" applyNumberFormat="1" applyFont="1"/>
    <xf numFmtId="2" fontId="108" fillId="0" borderId="0" xfId="64" applyNumberFormat="1" applyFont="1" applyAlignment="1">
      <alignment horizontal="left"/>
    </xf>
    <xf numFmtId="164" fontId="69" fillId="0" borderId="0" xfId="64" applyNumberFormat="1" applyFont="1"/>
    <xf numFmtId="165" fontId="108" fillId="0" borderId="0" xfId="64" applyNumberFormat="1" applyFont="1"/>
    <xf numFmtId="165" fontId="78" fillId="0" borderId="0" xfId="64" applyNumberFormat="1" applyFont="1"/>
    <xf numFmtId="9" fontId="66" fillId="0" borderId="0" xfId="17" applyFont="1" applyFill="1" applyAlignment="1"/>
    <xf numFmtId="1" fontId="70" fillId="0" borderId="1" xfId="62" applyNumberFormat="1" applyFont="1" applyBorder="1" applyAlignment="1">
      <alignment horizontal="center"/>
    </xf>
    <xf numFmtId="1" fontId="75" fillId="0" borderId="1" xfId="62" applyNumberFormat="1" applyFont="1" applyBorder="1" applyAlignment="1">
      <alignment horizontal="center"/>
    </xf>
    <xf numFmtId="175" fontId="66" fillId="0" borderId="0" xfId="17" applyNumberFormat="1" applyFont="1" applyFill="1" applyAlignment="1"/>
    <xf numFmtId="0" fontId="66" fillId="0" borderId="1" xfId="0" applyFont="1" applyBorder="1" applyAlignment="1">
      <alignment vertical="top" wrapText="1"/>
    </xf>
    <xf numFmtId="0" fontId="66" fillId="0" borderId="53" xfId="10" applyFont="1" applyBorder="1" applyAlignment="1" applyProtection="1">
      <alignment horizontal="left" vertical="center"/>
      <protection hidden="1"/>
    </xf>
    <xf numFmtId="0" fontId="66" fillId="0" borderId="8" xfId="10" applyFont="1" applyBorder="1" applyAlignment="1" applyProtection="1">
      <alignment horizontal="left" vertical="top"/>
      <protection hidden="1"/>
    </xf>
    <xf numFmtId="0" fontId="66" fillId="0" borderId="9" xfId="10" applyFont="1" applyBorder="1" applyAlignment="1" applyProtection="1">
      <alignment horizontal="center" vertical="top"/>
      <protection hidden="1"/>
    </xf>
    <xf numFmtId="0" fontId="66" fillId="0" borderId="4" xfId="10" applyFont="1" applyBorder="1" applyAlignment="1" applyProtection="1">
      <alignment wrapText="1"/>
      <protection hidden="1"/>
    </xf>
    <xf numFmtId="166" fontId="99" fillId="62" borderId="1" xfId="19" applyFont="1" applyFill="1" applyBorder="1" applyAlignment="1"/>
    <xf numFmtId="1" fontId="66" fillId="0" borderId="1" xfId="0" applyNumberFormat="1" applyFont="1" applyBorder="1" applyAlignment="1">
      <alignment horizontal="center"/>
    </xf>
    <xf numFmtId="174" fontId="66" fillId="0" borderId="1" xfId="0" applyNumberFormat="1" applyFont="1" applyBorder="1" applyAlignment="1">
      <alignment horizontal="left"/>
    </xf>
    <xf numFmtId="1" fontId="66" fillId="0" borderId="1" xfId="0" applyNumberFormat="1" applyFont="1" applyBorder="1" applyAlignment="1">
      <alignment horizontal="left"/>
    </xf>
    <xf numFmtId="2" fontId="66" fillId="0" borderId="1" xfId="0" applyNumberFormat="1" applyFont="1" applyBorder="1"/>
    <xf numFmtId="2" fontId="66" fillId="0" borderId="40" xfId="0" applyNumberFormat="1" applyFont="1" applyBorder="1"/>
    <xf numFmtId="176" fontId="66" fillId="0" borderId="1" xfId="0" applyNumberFormat="1" applyFont="1" applyBorder="1" applyAlignment="1">
      <alignment horizontal="right"/>
    </xf>
    <xf numFmtId="0" fontId="110" fillId="0" borderId="7" xfId="14" applyFont="1" applyBorder="1" applyAlignment="1" applyProtection="1">
      <alignment horizontal="right"/>
      <protection hidden="1"/>
    </xf>
    <xf numFmtId="179" fontId="71" fillId="0" borderId="40" xfId="6" applyNumberFormat="1" applyFont="1" applyFill="1" applyBorder="1" applyAlignment="1" applyProtection="1">
      <protection hidden="1"/>
    </xf>
    <xf numFmtId="0" fontId="66" fillId="0" borderId="7" xfId="0" applyFont="1" applyBorder="1" applyAlignment="1">
      <alignment horizontal="left"/>
    </xf>
    <xf numFmtId="0" fontId="80" fillId="61" borderId="1" xfId="0" applyFont="1" applyFill="1" applyBorder="1" applyAlignment="1">
      <alignment wrapText="1"/>
    </xf>
    <xf numFmtId="0" fontId="80" fillId="61" borderId="1" xfId="0" applyFont="1" applyFill="1" applyBorder="1"/>
    <xf numFmtId="1" fontId="66" fillId="0" borderId="1" xfId="62" applyNumberFormat="1" applyFont="1" applyBorder="1" applyAlignment="1">
      <alignment horizontal="center"/>
    </xf>
    <xf numFmtId="0" fontId="66" fillId="0" borderId="4" xfId="0" applyFont="1" applyBorder="1"/>
    <xf numFmtId="176" fontId="66" fillId="0" borderId="7" xfId="0" applyNumberFormat="1" applyFont="1" applyBorder="1" applyAlignment="1">
      <alignment horizontal="right"/>
    </xf>
    <xf numFmtId="0" fontId="69" fillId="0" borderId="7" xfId="0" applyFont="1" applyBorder="1"/>
    <xf numFmtId="166" fontId="66" fillId="62" borderId="5" xfId="19" applyFont="1" applyFill="1" applyBorder="1" applyAlignment="1" applyProtection="1">
      <alignment vertical="center"/>
      <protection hidden="1"/>
    </xf>
    <xf numFmtId="166" fontId="66" fillId="0" borderId="5" xfId="19" applyFont="1" applyFill="1" applyBorder="1" applyAlignment="1" applyProtection="1">
      <protection hidden="1"/>
    </xf>
    <xf numFmtId="166" fontId="66" fillId="0" borderId="1" xfId="19" applyFont="1" applyFill="1" applyBorder="1" applyAlignment="1" applyProtection="1">
      <protection hidden="1"/>
    </xf>
    <xf numFmtId="2" fontId="66" fillId="0" borderId="1" xfId="0" applyNumberFormat="1" applyFont="1" applyBorder="1" applyAlignment="1">
      <alignment vertical="top"/>
    </xf>
    <xf numFmtId="2" fontId="80" fillId="61" borderId="4" xfId="90" applyNumberFormat="1" applyFont="1" applyFill="1" applyBorder="1" applyAlignment="1" applyProtection="1">
      <alignment vertical="center" wrapText="1"/>
      <protection hidden="1"/>
    </xf>
    <xf numFmtId="0" fontId="80" fillId="61" borderId="4" xfId="90" applyFont="1" applyFill="1" applyBorder="1" applyAlignment="1" applyProtection="1">
      <alignment horizontal="center" vertical="center" wrapText="1"/>
      <protection hidden="1"/>
    </xf>
    <xf numFmtId="2" fontId="80" fillId="61" borderId="4" xfId="90" applyNumberFormat="1" applyFont="1" applyFill="1" applyBorder="1" applyAlignment="1" applyProtection="1">
      <alignment horizontal="center" vertical="center" wrapText="1"/>
      <protection hidden="1"/>
    </xf>
    <xf numFmtId="0" fontId="66" fillId="0" borderId="0" xfId="0" applyFont="1" applyAlignment="1">
      <alignment horizontal="left" vertical="top" wrapText="1"/>
    </xf>
    <xf numFmtId="0" fontId="69" fillId="0" borderId="0" xfId="14" applyFont="1" applyAlignment="1" applyProtection="1">
      <alignment horizontal="left" vertical="top" wrapText="1"/>
      <protection hidden="1"/>
    </xf>
    <xf numFmtId="2" fontId="82" fillId="62" borderId="0" xfId="64" applyNumberFormat="1" applyFont="1" applyFill="1"/>
    <xf numFmtId="0" fontId="66" fillId="62" borderId="0" xfId="65" applyFont="1" applyFill="1"/>
    <xf numFmtId="49" fontId="79" fillId="61" borderId="53" xfId="64" applyNumberFormat="1" applyFont="1" applyFill="1" applyBorder="1" applyAlignment="1">
      <alignment horizontal="left" vertical="top" wrapText="1"/>
    </xf>
    <xf numFmtId="49" fontId="79" fillId="61" borderId="8" xfId="64" applyNumberFormat="1" applyFont="1" applyFill="1" applyBorder="1" applyAlignment="1">
      <alignment horizontal="left" vertical="top" wrapText="1"/>
    </xf>
    <xf numFmtId="49" fontId="79" fillId="61" borderId="9" xfId="64" applyNumberFormat="1" applyFont="1" applyFill="1" applyBorder="1" applyAlignment="1">
      <alignment horizontal="left" vertical="top" wrapText="1"/>
    </xf>
    <xf numFmtId="49" fontId="79" fillId="61" borderId="39" xfId="64" applyNumberFormat="1" applyFont="1" applyFill="1" applyBorder="1" applyAlignment="1">
      <alignment horizontal="left" vertical="top" wrapText="1"/>
    </xf>
    <xf numFmtId="49" fontId="79" fillId="61" borderId="0" xfId="64" applyNumberFormat="1" applyFont="1" applyFill="1" applyAlignment="1">
      <alignment horizontal="left" vertical="top" wrapText="1"/>
    </xf>
    <xf numFmtId="49" fontId="79" fillId="61" borderId="10" xfId="64" applyNumberFormat="1" applyFont="1" applyFill="1" applyBorder="1" applyAlignment="1">
      <alignment horizontal="left" vertical="top" wrapText="1"/>
    </xf>
    <xf numFmtId="49" fontId="79" fillId="61" borderId="37" xfId="64" applyNumberFormat="1" applyFont="1" applyFill="1" applyBorder="1" applyAlignment="1">
      <alignment horizontal="left" vertical="top" wrapText="1"/>
    </xf>
    <xf numFmtId="49" fontId="79" fillId="61" borderId="2" xfId="64" applyNumberFormat="1" applyFont="1" applyFill="1" applyBorder="1" applyAlignment="1">
      <alignment horizontal="left" vertical="top" wrapText="1"/>
    </xf>
    <xf numFmtId="49" fontId="79" fillId="61" borderId="11" xfId="64" applyNumberFormat="1" applyFont="1" applyFill="1" applyBorder="1" applyAlignment="1">
      <alignment horizontal="left" vertical="top" wrapText="1"/>
    </xf>
    <xf numFmtId="2" fontId="80" fillId="61" borderId="5" xfId="0" applyNumberFormat="1" applyFont="1" applyFill="1" applyBorder="1" applyAlignment="1">
      <alignment horizontal="center" vertical="center" wrapText="1"/>
    </xf>
    <xf numFmtId="2" fontId="80" fillId="61" borderId="6" xfId="0" applyNumberFormat="1" applyFont="1" applyFill="1" applyBorder="1" applyAlignment="1">
      <alignment horizontal="center" vertical="center" wrapText="1"/>
    </xf>
    <xf numFmtId="2" fontId="80" fillId="61" borderId="7" xfId="0" applyNumberFormat="1" applyFont="1" applyFill="1" applyBorder="1" applyAlignment="1">
      <alignment horizontal="center" vertical="center" wrapText="1"/>
    </xf>
    <xf numFmtId="167" fontId="87" fillId="61" borderId="53" xfId="9" applyFont="1" applyFill="1" applyBorder="1" applyAlignment="1">
      <alignment horizontal="center" vertical="top" wrapText="1"/>
    </xf>
    <xf numFmtId="167" fontId="87" fillId="61" borderId="8" xfId="9" applyFont="1" applyFill="1" applyBorder="1" applyAlignment="1">
      <alignment horizontal="center" vertical="top" wrapText="1"/>
    </xf>
    <xf numFmtId="167" fontId="87" fillId="61" borderId="9" xfId="9" applyFont="1" applyFill="1" applyBorder="1" applyAlignment="1">
      <alignment horizontal="center" vertical="top" wrapText="1"/>
    </xf>
    <xf numFmtId="167" fontId="87" fillId="61" borderId="37" xfId="9" applyFont="1" applyFill="1" applyBorder="1" applyAlignment="1">
      <alignment horizontal="center" vertical="top" wrapText="1"/>
    </xf>
    <xf numFmtId="167" fontId="87" fillId="61" borderId="2" xfId="9" applyFont="1" applyFill="1" applyBorder="1" applyAlignment="1">
      <alignment horizontal="center" vertical="top" wrapText="1"/>
    </xf>
    <xf numFmtId="167" fontId="87" fillId="61" borderId="11" xfId="9" applyFont="1" applyFill="1" applyBorder="1" applyAlignment="1">
      <alignment horizontal="center" vertical="top" wrapText="1"/>
    </xf>
    <xf numFmtId="0" fontId="66" fillId="0" borderId="5" xfId="0" applyFont="1" applyBorder="1" applyAlignment="1">
      <alignment horizontal="left"/>
    </xf>
    <xf numFmtId="0" fontId="66" fillId="0" borderId="7" xfId="0" applyFont="1" applyBorder="1" applyAlignment="1">
      <alignment horizontal="left"/>
    </xf>
    <xf numFmtId="0" fontId="71" fillId="0" borderId="5" xfId="14" applyFont="1" applyBorder="1" applyAlignment="1" applyProtection="1">
      <alignment horizontal="left" vertical="center"/>
      <protection hidden="1"/>
    </xf>
    <xf numFmtId="0" fontId="71" fillId="0" borderId="7" xfId="14" applyFont="1" applyBorder="1" applyAlignment="1" applyProtection="1">
      <alignment horizontal="left" vertical="center"/>
      <protection hidden="1"/>
    </xf>
    <xf numFmtId="2" fontId="102" fillId="61" borderId="1" xfId="14" applyNumberFormat="1" applyFont="1" applyFill="1" applyBorder="1" applyAlignment="1" applyProtection="1">
      <alignment horizontal="center" vertical="center" wrapText="1"/>
      <protection hidden="1"/>
    </xf>
    <xf numFmtId="2" fontId="102" fillId="61" borderId="5" xfId="4"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2" fontId="102" fillId="61" borderId="5" xfId="14" applyNumberFormat="1" applyFont="1" applyFill="1" applyBorder="1" applyAlignment="1" applyProtection="1">
      <alignment horizontal="center" vertical="center" wrapText="1"/>
      <protection hidden="1"/>
    </xf>
    <xf numFmtId="2" fontId="102" fillId="61" borderId="6" xfId="14" applyNumberFormat="1" applyFont="1" applyFill="1" applyBorder="1" applyAlignment="1" applyProtection="1">
      <alignment horizontal="center" vertical="center" wrapText="1"/>
      <protection hidden="1"/>
    </xf>
    <xf numFmtId="2" fontId="102" fillId="61" borderId="7" xfId="14"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71" fillId="0" borderId="5" xfId="0" applyFont="1" applyBorder="1" applyAlignment="1">
      <alignment horizontal="center"/>
    </xf>
    <xf numFmtId="0" fontId="71" fillId="0" borderId="6" xfId="0" applyFont="1" applyBorder="1" applyAlignment="1">
      <alignment horizontal="center"/>
    </xf>
    <xf numFmtId="0" fontId="71" fillId="0" borderId="7" xfId="0" applyFont="1" applyBorder="1" applyAlignment="1">
      <alignment horizontal="center"/>
    </xf>
    <xf numFmtId="0" fontId="71" fillId="0" borderId="5" xfId="0" applyFont="1" applyBorder="1" applyAlignment="1">
      <alignment horizontal="left"/>
    </xf>
    <xf numFmtId="0" fontId="71" fillId="0" borderId="6" xfId="0" applyFont="1" applyBorder="1" applyAlignment="1">
      <alignment horizontal="left"/>
    </xf>
    <xf numFmtId="0" fontId="71" fillId="0" borderId="7" xfId="0" applyFont="1" applyBorder="1" applyAlignment="1">
      <alignment horizontal="left"/>
    </xf>
    <xf numFmtId="0" fontId="80" fillId="61" borderId="5" xfId="60" applyFont="1" applyFill="1" applyBorder="1" applyAlignment="1">
      <alignment horizontal="left" vertical="top" wrapText="1"/>
    </xf>
    <xf numFmtId="0" fontId="80" fillId="61" borderId="7" xfId="60" applyFont="1" applyFill="1" applyBorder="1" applyAlignment="1">
      <alignment horizontal="left" vertical="top" wrapText="1"/>
    </xf>
    <xf numFmtId="166" fontId="66" fillId="0" borderId="5" xfId="19" applyFont="1" applyBorder="1" applyAlignment="1">
      <alignment horizontal="left"/>
    </xf>
    <xf numFmtId="166" fontId="66" fillId="0" borderId="7" xfId="19" applyFont="1" applyBorder="1" applyAlignment="1">
      <alignment horizontal="left"/>
    </xf>
    <xf numFmtId="166" fontId="66" fillId="0" borderId="1" xfId="19" applyFont="1" applyBorder="1" applyAlignment="1">
      <alignment horizontal="left"/>
    </xf>
    <xf numFmtId="0" fontId="66" fillId="0" borderId="5" xfId="10" applyFont="1" applyBorder="1" applyAlignment="1" applyProtection="1">
      <alignment horizontal="center"/>
      <protection hidden="1"/>
    </xf>
    <xf numFmtId="0" fontId="66" fillId="0" borderId="6" xfId="10" applyFont="1" applyBorder="1" applyAlignment="1" applyProtection="1">
      <alignment horizontal="center"/>
      <protection hidden="1"/>
    </xf>
    <xf numFmtId="0" fontId="66" fillId="0" borderId="7" xfId="10" applyFont="1" applyBorder="1" applyAlignment="1" applyProtection="1">
      <alignment horizontal="center"/>
      <protection hidden="1"/>
    </xf>
    <xf numFmtId="0" fontId="66" fillId="62" borderId="5" xfId="11" applyFont="1" applyFill="1" applyBorder="1" applyAlignment="1">
      <alignment horizontal="center"/>
    </xf>
    <xf numFmtId="0" fontId="66" fillId="62" borderId="6" xfId="11" applyFont="1" applyFill="1" applyBorder="1" applyAlignment="1">
      <alignment horizontal="center"/>
    </xf>
    <xf numFmtId="0" fontId="66" fillId="62" borderId="7" xfId="11" applyFont="1" applyFill="1" applyBorder="1" applyAlignment="1">
      <alignment horizontal="center"/>
    </xf>
    <xf numFmtId="2" fontId="71" fillId="0" borderId="37" xfId="64" applyNumberFormat="1" applyFont="1" applyBorder="1" applyAlignment="1">
      <alignment horizontal="center"/>
    </xf>
    <xf numFmtId="2" fontId="71" fillId="0" borderId="2" xfId="64" applyNumberFormat="1" applyFont="1" applyBorder="1" applyAlignment="1">
      <alignment horizontal="center"/>
    </xf>
    <xf numFmtId="0" fontId="100" fillId="0" borderId="6" xfId="11" applyFont="1" applyBorder="1" applyAlignment="1">
      <alignment horizontal="right" vertical="center"/>
    </xf>
    <xf numFmtId="0" fontId="100" fillId="0" borderId="7" xfId="11" applyFont="1" applyBorder="1" applyAlignment="1">
      <alignment horizontal="right" vertical="center"/>
    </xf>
    <xf numFmtId="0" fontId="93" fillId="0" borderId="0" xfId="90" applyFont="1" applyAlignment="1">
      <alignment horizontal="left" vertical="center" wrapText="1"/>
    </xf>
    <xf numFmtId="2" fontId="71" fillId="0" borderId="5" xfId="64" applyNumberFormat="1" applyFont="1" applyBorder="1" applyAlignment="1">
      <alignment horizontal="center"/>
    </xf>
    <xf numFmtId="2" fontId="71" fillId="0" borderId="6" xfId="64" applyNumberFormat="1" applyFont="1" applyBorder="1" applyAlignment="1">
      <alignment horizontal="center"/>
    </xf>
    <xf numFmtId="2" fontId="71" fillId="0" borderId="7" xfId="64" applyNumberFormat="1" applyFont="1" applyBorder="1" applyAlignment="1">
      <alignment horizontal="center"/>
    </xf>
    <xf numFmtId="0" fontId="80" fillId="61" borderId="5" xfId="90" applyFont="1" applyFill="1" applyBorder="1" applyAlignment="1" applyProtection="1">
      <alignment horizontal="left" vertical="center" wrapText="1"/>
      <protection hidden="1"/>
    </xf>
    <xf numFmtId="0" fontId="80" fillId="61" borderId="7" xfId="90" applyFont="1" applyFill="1" applyBorder="1" applyAlignment="1" applyProtection="1">
      <alignment horizontal="left" vertical="center" wrapText="1"/>
      <protection hidden="1"/>
    </xf>
    <xf numFmtId="3" fontId="70" fillId="62" borderId="5" xfId="63" applyNumberFormat="1" applyFont="1" applyFill="1" applyBorder="1" applyAlignment="1" applyProtection="1">
      <alignment horizontal="left"/>
      <protection hidden="1"/>
    </xf>
    <xf numFmtId="3" fontId="70" fillId="62" borderId="7" xfId="63" applyNumberFormat="1" applyFont="1" applyFill="1" applyBorder="1" applyAlignment="1" applyProtection="1">
      <alignment horizontal="left"/>
      <protection hidden="1"/>
    </xf>
  </cellXfs>
  <cellStyles count="52888">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xfId="52887" xr:uid="{B15E65E3-5A22-DC4D-9186-C50313F83BA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4"/>
  <sheetViews>
    <sheetView showGridLines="0" showZeros="0" showOutlineSymbols="0" zoomScaleNormal="100" workbookViewId="0">
      <pane ySplit="5" topLeftCell="A6" activePane="bottomLeft" state="frozen"/>
      <selection activeCell="D33" sqref="D33"/>
      <selection pane="bottomLeft" activeCell="J32" sqref="J32"/>
    </sheetView>
  </sheetViews>
  <sheetFormatPr baseColWidth="10" defaultColWidth="9.3984375" defaultRowHeight="13"/>
  <cols>
    <col min="1" max="1" width="36.59765625" style="3" bestFit="1" customWidth="1"/>
    <col min="2" max="4" width="15.59765625" style="3" customWidth="1"/>
    <col min="5" max="5" width="9.59765625" style="3" customWidth="1"/>
    <col min="6" max="6" width="13.796875" style="3" customWidth="1"/>
    <col min="7" max="7" width="3.19921875" style="3" customWidth="1"/>
    <col min="8" max="8" width="7.796875" style="3" customWidth="1"/>
    <col min="9" max="9" width="27" style="3" bestFit="1" customWidth="1"/>
    <col min="10" max="16384" width="9.3984375" style="3"/>
  </cols>
  <sheetData>
    <row r="1" spans="1:8">
      <c r="A1" s="40" t="s">
        <v>0</v>
      </c>
      <c r="B1" s="2"/>
      <c r="C1" s="2"/>
      <c r="D1" s="2"/>
      <c r="E1" s="2"/>
      <c r="F1" s="2"/>
      <c r="G1" s="2"/>
      <c r="H1" s="2"/>
    </row>
    <row r="2" spans="1:8" ht="26" customHeight="1">
      <c r="A2" s="40" t="s">
        <v>1</v>
      </c>
      <c r="B2" s="4"/>
      <c r="C2" s="4"/>
      <c r="D2" s="4"/>
      <c r="E2" s="4"/>
      <c r="F2" s="5"/>
      <c r="G2" s="5"/>
      <c r="H2" s="5"/>
    </row>
    <row r="3" spans="1:8">
      <c r="A3" s="4"/>
      <c r="B3" s="4"/>
      <c r="C3" s="4"/>
      <c r="D3" s="4"/>
      <c r="E3" s="4"/>
      <c r="F3" s="6"/>
      <c r="G3" s="7"/>
      <c r="H3" s="5"/>
    </row>
    <row r="4" spans="1:8" ht="17.25" customHeight="1">
      <c r="A4" s="3" t="s">
        <v>2</v>
      </c>
      <c r="B4" s="8"/>
      <c r="C4" s="8"/>
      <c r="F4" s="453" t="s">
        <v>3</v>
      </c>
      <c r="H4" s="5"/>
    </row>
    <row r="5" spans="1:8" ht="33.75" customHeight="1">
      <c r="A5" s="566" t="s">
        <v>4</v>
      </c>
      <c r="B5" s="566"/>
      <c r="C5" s="566"/>
      <c r="D5" s="566"/>
      <c r="E5" s="566"/>
      <c r="F5" s="566"/>
      <c r="G5" s="7"/>
      <c r="H5" s="5"/>
    </row>
    <row r="6" spans="1:8" ht="18" customHeight="1">
      <c r="A6" s="567"/>
      <c r="B6" s="567"/>
      <c r="C6" s="567"/>
      <c r="D6" s="567"/>
      <c r="E6" s="567"/>
      <c r="F6" s="567"/>
      <c r="G6" s="9"/>
      <c r="H6" s="10"/>
    </row>
    <row r="7" spans="1:8">
      <c r="B7" s="11"/>
      <c r="C7" s="11"/>
      <c r="D7" s="11"/>
      <c r="E7" s="11"/>
      <c r="F7" s="6"/>
      <c r="G7" s="7"/>
      <c r="H7" s="5"/>
    </row>
    <row r="8" spans="1:8">
      <c r="B8" s="11"/>
      <c r="C8" s="11"/>
      <c r="D8" s="11"/>
      <c r="E8" s="11"/>
      <c r="F8" s="6"/>
      <c r="G8" s="7"/>
      <c r="H8" s="5"/>
    </row>
    <row r="9" spans="1:8">
      <c r="B9" s="11"/>
      <c r="C9" s="11"/>
      <c r="D9" s="11"/>
      <c r="E9" s="11"/>
      <c r="F9" s="6"/>
      <c r="G9" s="7"/>
      <c r="H9" s="5"/>
    </row>
    <row r="10" spans="1:8">
      <c r="B10" s="8"/>
      <c r="C10" s="8"/>
      <c r="D10" s="8"/>
      <c r="E10" s="8"/>
      <c r="F10" s="6"/>
      <c r="G10" s="7"/>
      <c r="H10" s="5"/>
    </row>
    <row r="11" spans="1:8">
      <c r="B11" s="8"/>
      <c r="C11" s="8"/>
      <c r="D11" s="8"/>
      <c r="E11" s="8"/>
      <c r="F11" s="6"/>
      <c r="G11" s="7"/>
      <c r="H11" s="5"/>
    </row>
    <row r="12" spans="1:8">
      <c r="B12" s="8"/>
      <c r="C12" s="8"/>
      <c r="D12" s="8"/>
      <c r="E12" s="8"/>
      <c r="F12" s="6"/>
      <c r="G12" s="7"/>
      <c r="H12" s="5"/>
    </row>
    <row r="13" spans="1:8">
      <c r="B13" s="8"/>
      <c r="C13" s="8"/>
      <c r="D13" s="8"/>
      <c r="E13" s="8"/>
      <c r="F13" s="6"/>
      <c r="G13" s="7"/>
      <c r="H13" s="5"/>
    </row>
    <row r="14" spans="1:8">
      <c r="B14" s="11"/>
      <c r="C14" s="11"/>
      <c r="D14" s="11"/>
      <c r="E14" s="11"/>
      <c r="F14" s="6"/>
      <c r="G14" s="7"/>
      <c r="H14" s="5"/>
    </row>
    <row r="15" spans="1:8">
      <c r="B15" s="8"/>
      <c r="C15" s="8"/>
      <c r="D15" s="12"/>
      <c r="E15" s="13"/>
      <c r="F15" s="6"/>
      <c r="G15" s="7"/>
      <c r="H15" s="5"/>
    </row>
    <row r="16" spans="1:8">
      <c r="B16" s="8"/>
      <c r="C16" s="8"/>
      <c r="D16" s="14"/>
      <c r="E16" s="15"/>
      <c r="F16" s="6"/>
      <c r="G16" s="7"/>
      <c r="H16" s="5"/>
    </row>
    <row r="17" spans="1:8">
      <c r="A17" s="5"/>
      <c r="B17" s="5"/>
      <c r="C17" s="5"/>
      <c r="D17" s="5"/>
      <c r="E17" s="5"/>
      <c r="F17" s="5"/>
      <c r="G17" s="5"/>
      <c r="H17" s="5"/>
    </row>
    <row r="18" spans="1:8">
      <c r="B18" s="16"/>
      <c r="C18" s="400"/>
      <c r="D18" s="16"/>
      <c r="E18" s="16"/>
      <c r="F18" s="17"/>
      <c r="G18" s="9"/>
      <c r="H18" s="5"/>
    </row>
    <row r="19" spans="1:8">
      <c r="A19" s="18"/>
      <c r="B19" s="19"/>
      <c r="C19" s="20"/>
      <c r="D19" s="19"/>
      <c r="E19" s="20"/>
      <c r="F19" s="21"/>
      <c r="G19" s="9"/>
      <c r="H19" s="22"/>
    </row>
    <row r="20" spans="1:8">
      <c r="B20" s="19"/>
      <c r="C20" s="20"/>
      <c r="D20" s="19"/>
      <c r="E20" s="20"/>
      <c r="F20" s="21"/>
      <c r="G20" s="9"/>
      <c r="H20" s="22"/>
    </row>
    <row r="21" spans="1:8">
      <c r="A21" s="23"/>
      <c r="B21" s="20"/>
      <c r="C21" s="24"/>
      <c r="D21" s="20"/>
      <c r="E21" s="24"/>
      <c r="F21" s="9"/>
      <c r="G21" s="9"/>
      <c r="H21" s="10"/>
    </row>
    <row r="22" spans="1:8">
      <c r="B22" s="25"/>
      <c r="C22" s="26"/>
      <c r="D22" s="25"/>
      <c r="E22" s="26"/>
      <c r="F22" s="9"/>
      <c r="G22" s="9"/>
      <c r="H22" s="10"/>
    </row>
    <row r="23" spans="1:8">
      <c r="A23" s="5"/>
      <c r="B23" s="27"/>
      <c r="C23" s="25"/>
      <c r="D23" s="27"/>
      <c r="E23" s="25"/>
      <c r="F23" s="9"/>
      <c r="G23" s="9"/>
      <c r="H23" s="10"/>
    </row>
    <row r="24" spans="1:8">
      <c r="B24" s="27"/>
      <c r="C24" s="25"/>
      <c r="D24" s="27"/>
      <c r="E24" s="25"/>
      <c r="F24" s="9"/>
      <c r="G24" s="9"/>
      <c r="H24" s="10"/>
    </row>
    <row r="25" spans="1:8">
      <c r="A25" s="5"/>
      <c r="B25" s="27"/>
      <c r="C25" s="25"/>
      <c r="D25" s="27"/>
      <c r="E25" s="25"/>
      <c r="F25" s="9"/>
      <c r="G25" s="9"/>
      <c r="H25" s="10"/>
    </row>
    <row r="26" spans="1:8">
      <c r="A26" s="5"/>
      <c r="B26" s="27"/>
      <c r="C26" s="25"/>
      <c r="D26" s="27"/>
      <c r="E26" s="25"/>
      <c r="F26" s="28"/>
      <c r="G26" s="29"/>
      <c r="H26" s="30"/>
    </row>
    <row r="27" spans="1:8">
      <c r="A27" s="5"/>
      <c r="B27" s="27"/>
      <c r="C27" s="25"/>
      <c r="D27" s="27"/>
      <c r="E27" s="25"/>
      <c r="F27" s="28"/>
      <c r="G27" s="29"/>
      <c r="H27" s="31"/>
    </row>
    <row r="28" spans="1:8">
      <c r="A28" s="23"/>
      <c r="B28" s="25"/>
      <c r="C28" s="32"/>
      <c r="D28" s="25"/>
      <c r="E28" s="32"/>
      <c r="F28" s="33"/>
      <c r="G28" s="29"/>
      <c r="H28" s="34"/>
    </row>
    <row r="29" spans="1:8">
      <c r="A29" s="35"/>
      <c r="B29" s="25"/>
      <c r="C29" s="35"/>
      <c r="D29" s="25"/>
      <c r="E29" s="35"/>
      <c r="F29" s="36"/>
      <c r="G29" s="29"/>
      <c r="H29" s="34"/>
    </row>
    <row r="30" spans="1:8">
      <c r="A30" s="23"/>
      <c r="B30" s="27"/>
      <c r="C30" s="37"/>
      <c r="D30" s="25"/>
      <c r="E30" s="37"/>
      <c r="F30" s="33"/>
      <c r="G30" s="29"/>
      <c r="H30" s="34"/>
    </row>
    <row r="31" spans="1:8">
      <c r="A31" s="23"/>
      <c r="B31" s="27"/>
      <c r="C31" s="37"/>
      <c r="D31" s="25"/>
      <c r="E31" s="37"/>
      <c r="F31" s="33"/>
      <c r="G31" s="29"/>
      <c r="H31" s="34"/>
    </row>
    <row r="32" spans="1:8">
      <c r="A32" s="38"/>
      <c r="B32" s="38"/>
      <c r="C32" s="38"/>
      <c r="D32" s="38"/>
      <c r="E32" s="38"/>
      <c r="F32" s="38"/>
      <c r="G32" s="2"/>
      <c r="H32" s="2"/>
    </row>
    <row r="33" spans="1:8">
      <c r="A33" s="39"/>
      <c r="B33" s="39"/>
      <c r="C33" s="2"/>
      <c r="D33" s="2"/>
      <c r="E33" s="2"/>
      <c r="F33" s="2"/>
      <c r="G33" s="2"/>
      <c r="H33" s="2"/>
    </row>
    <row r="34" spans="1:8">
      <c r="D34" s="2"/>
      <c r="E34" s="2"/>
      <c r="F34" s="2"/>
      <c r="G34" s="2"/>
      <c r="H34" s="2"/>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C16"/>
  <sheetViews>
    <sheetView showGridLines="0" zoomScale="85" zoomScaleNormal="85" zoomScaleSheetLayoutView="50" zoomScalePageLayoutView="50" workbookViewId="0">
      <pane ySplit="12" topLeftCell="A13" activePane="bottomLeft" state="frozen"/>
      <selection activeCell="D33" sqref="D33"/>
      <selection pane="bottomLeft"/>
    </sheetView>
  </sheetViews>
  <sheetFormatPr baseColWidth="10" defaultColWidth="13.59765625" defaultRowHeight="13"/>
  <cols>
    <col min="1" max="1" width="46.19921875" style="343" customWidth="1"/>
    <col min="2" max="2" width="27.59765625" style="345" customWidth="1"/>
    <col min="3" max="3" width="31.59765625" style="345" customWidth="1"/>
    <col min="4" max="4" width="12.19921875" style="343" customWidth="1"/>
    <col min="5" max="5" width="26.19921875" style="346" customWidth="1"/>
    <col min="6" max="7" width="13.59765625" style="347" customWidth="1"/>
    <col min="8" max="8" width="15.796875" style="347" customWidth="1"/>
    <col min="9" max="250" width="13.59765625" style="343"/>
    <col min="251" max="251" width="22.19921875" style="343" customWidth="1"/>
    <col min="252" max="258" width="13.59765625" style="343" customWidth="1"/>
    <col min="259" max="259" width="15.796875" style="343" customWidth="1"/>
    <col min="260" max="260" width="16.59765625" style="343" bestFit="1" customWidth="1"/>
    <col min="261" max="261" width="13.59765625" style="343" customWidth="1"/>
    <col min="262" max="262" width="17.19921875" style="343" bestFit="1" customWidth="1"/>
    <col min="263" max="263" width="4" style="343" customWidth="1"/>
    <col min="264" max="264" width="13.59765625" style="343" customWidth="1"/>
    <col min="265" max="506" width="13.59765625" style="343"/>
    <col min="507" max="507" width="22.19921875" style="343" customWidth="1"/>
    <col min="508" max="514" width="13.59765625" style="343" customWidth="1"/>
    <col min="515" max="515" width="15.796875" style="343" customWidth="1"/>
    <col min="516" max="516" width="16.59765625" style="343" bestFit="1" customWidth="1"/>
    <col min="517" max="517" width="13.59765625" style="343" customWidth="1"/>
    <col min="518" max="518" width="17.19921875" style="343" bestFit="1" customWidth="1"/>
    <col min="519" max="519" width="4" style="343" customWidth="1"/>
    <col min="520" max="520" width="13.59765625" style="343" customWidth="1"/>
    <col min="521" max="762" width="13.59765625" style="343"/>
    <col min="763" max="763" width="22.19921875" style="343" customWidth="1"/>
    <col min="764" max="770" width="13.59765625" style="343" customWidth="1"/>
    <col min="771" max="771" width="15.796875" style="343" customWidth="1"/>
    <col min="772" max="772" width="16.59765625" style="343" bestFit="1" customWidth="1"/>
    <col min="773" max="773" width="13.59765625" style="343" customWidth="1"/>
    <col min="774" max="774" width="17.19921875" style="343" bestFit="1" customWidth="1"/>
    <col min="775" max="775" width="4" style="343" customWidth="1"/>
    <col min="776" max="776" width="13.59765625" style="343" customWidth="1"/>
    <col min="777" max="1018" width="13.59765625" style="343"/>
    <col min="1019" max="1019" width="22.19921875" style="343" customWidth="1"/>
    <col min="1020" max="1026" width="13.59765625" style="343" customWidth="1"/>
    <col min="1027" max="1027" width="15.796875" style="343" customWidth="1"/>
    <col min="1028" max="1028" width="16.59765625" style="343" bestFit="1" customWidth="1"/>
    <col min="1029" max="1029" width="13.59765625" style="343" customWidth="1"/>
    <col min="1030" max="1030" width="17.19921875" style="343" bestFit="1" customWidth="1"/>
    <col min="1031" max="1031" width="4" style="343" customWidth="1"/>
    <col min="1032" max="1032" width="13.59765625" style="343" customWidth="1"/>
    <col min="1033" max="1274" width="13.59765625" style="343"/>
    <col min="1275" max="1275" width="22.19921875" style="343" customWidth="1"/>
    <col min="1276" max="1282" width="13.59765625" style="343" customWidth="1"/>
    <col min="1283" max="1283" width="15.796875" style="343" customWidth="1"/>
    <col min="1284" max="1284" width="16.59765625" style="343" bestFit="1" customWidth="1"/>
    <col min="1285" max="1285" width="13.59765625" style="343" customWidth="1"/>
    <col min="1286" max="1286" width="17.19921875" style="343" bestFit="1" customWidth="1"/>
    <col min="1287" max="1287" width="4" style="343" customWidth="1"/>
    <col min="1288" max="1288" width="13.59765625" style="343" customWidth="1"/>
    <col min="1289" max="1530" width="13.59765625" style="343"/>
    <col min="1531" max="1531" width="22.19921875" style="343" customWidth="1"/>
    <col min="1532" max="1538" width="13.59765625" style="343" customWidth="1"/>
    <col min="1539" max="1539" width="15.796875" style="343" customWidth="1"/>
    <col min="1540" max="1540" width="16.59765625" style="343" bestFit="1" customWidth="1"/>
    <col min="1541" max="1541" width="13.59765625" style="343" customWidth="1"/>
    <col min="1542" max="1542" width="17.19921875" style="343" bestFit="1" customWidth="1"/>
    <col min="1543" max="1543" width="4" style="343" customWidth="1"/>
    <col min="1544" max="1544" width="13.59765625" style="343" customWidth="1"/>
    <col min="1545" max="1786" width="13.59765625" style="343"/>
    <col min="1787" max="1787" width="22.19921875" style="343" customWidth="1"/>
    <col min="1788" max="1794" width="13.59765625" style="343" customWidth="1"/>
    <col min="1795" max="1795" width="15.796875" style="343" customWidth="1"/>
    <col min="1796" max="1796" width="16.59765625" style="343" bestFit="1" customWidth="1"/>
    <col min="1797" max="1797" width="13.59765625" style="343" customWidth="1"/>
    <col min="1798" max="1798" width="17.19921875" style="343" bestFit="1" customWidth="1"/>
    <col min="1799" max="1799" width="4" style="343" customWidth="1"/>
    <col min="1800" max="1800" width="13.59765625" style="343" customWidth="1"/>
    <col min="1801" max="2042" width="13.59765625" style="343"/>
    <col min="2043" max="2043" width="22.19921875" style="343" customWidth="1"/>
    <col min="2044" max="2050" width="13.59765625" style="343" customWidth="1"/>
    <col min="2051" max="2051" width="15.796875" style="343" customWidth="1"/>
    <col min="2052" max="2052" width="16.59765625" style="343" bestFit="1" customWidth="1"/>
    <col min="2053" max="2053" width="13.59765625" style="343" customWidth="1"/>
    <col min="2054" max="2054" width="17.19921875" style="343" bestFit="1" customWidth="1"/>
    <col min="2055" max="2055" width="4" style="343" customWidth="1"/>
    <col min="2056" max="2056" width="13.59765625" style="343" customWidth="1"/>
    <col min="2057" max="2298" width="13.59765625" style="343"/>
    <col min="2299" max="2299" width="22.19921875" style="343" customWidth="1"/>
    <col min="2300" max="2306" width="13.59765625" style="343" customWidth="1"/>
    <col min="2307" max="2307" width="15.796875" style="343" customWidth="1"/>
    <col min="2308" max="2308" width="16.59765625" style="343" bestFit="1" customWidth="1"/>
    <col min="2309" max="2309" width="13.59765625" style="343" customWidth="1"/>
    <col min="2310" max="2310" width="17.19921875" style="343" bestFit="1" customWidth="1"/>
    <col min="2311" max="2311" width="4" style="343" customWidth="1"/>
    <col min="2312" max="2312" width="13.59765625" style="343" customWidth="1"/>
    <col min="2313" max="2554" width="13.59765625" style="343"/>
    <col min="2555" max="2555" width="22.19921875" style="343" customWidth="1"/>
    <col min="2556" max="2562" width="13.59765625" style="343" customWidth="1"/>
    <col min="2563" max="2563" width="15.796875" style="343" customWidth="1"/>
    <col min="2564" max="2564" width="16.59765625" style="343" bestFit="1" customWidth="1"/>
    <col min="2565" max="2565" width="13.59765625" style="343" customWidth="1"/>
    <col min="2566" max="2566" width="17.19921875" style="343" bestFit="1" customWidth="1"/>
    <col min="2567" max="2567" width="4" style="343" customWidth="1"/>
    <col min="2568" max="2568" width="13.59765625" style="343" customWidth="1"/>
    <col min="2569" max="2810" width="13.59765625" style="343"/>
    <col min="2811" max="2811" width="22.19921875" style="343" customWidth="1"/>
    <col min="2812" max="2818" width="13.59765625" style="343" customWidth="1"/>
    <col min="2819" max="2819" width="15.796875" style="343" customWidth="1"/>
    <col min="2820" max="2820" width="16.59765625" style="343" bestFit="1" customWidth="1"/>
    <col min="2821" max="2821" width="13.59765625" style="343" customWidth="1"/>
    <col min="2822" max="2822" width="17.19921875" style="343" bestFit="1" customWidth="1"/>
    <col min="2823" max="2823" width="4" style="343" customWidth="1"/>
    <col min="2824" max="2824" width="13.59765625" style="343" customWidth="1"/>
    <col min="2825" max="3066" width="13.59765625" style="343"/>
    <col min="3067" max="3067" width="22.19921875" style="343" customWidth="1"/>
    <col min="3068" max="3074" width="13.59765625" style="343" customWidth="1"/>
    <col min="3075" max="3075" width="15.796875" style="343" customWidth="1"/>
    <col min="3076" max="3076" width="16.59765625" style="343" bestFit="1" customWidth="1"/>
    <col min="3077" max="3077" width="13.59765625" style="343" customWidth="1"/>
    <col min="3078" max="3078" width="17.19921875" style="343" bestFit="1" customWidth="1"/>
    <col min="3079" max="3079" width="4" style="343" customWidth="1"/>
    <col min="3080" max="3080" width="13.59765625" style="343" customWidth="1"/>
    <col min="3081" max="3322" width="13.59765625" style="343"/>
    <col min="3323" max="3323" width="22.19921875" style="343" customWidth="1"/>
    <col min="3324" max="3330" width="13.59765625" style="343" customWidth="1"/>
    <col min="3331" max="3331" width="15.796875" style="343" customWidth="1"/>
    <col min="3332" max="3332" width="16.59765625" style="343" bestFit="1" customWidth="1"/>
    <col min="3333" max="3333" width="13.59765625" style="343" customWidth="1"/>
    <col min="3334" max="3334" width="17.19921875" style="343" bestFit="1" customWidth="1"/>
    <col min="3335" max="3335" width="4" style="343" customWidth="1"/>
    <col min="3336" max="3336" width="13.59765625" style="343" customWidth="1"/>
    <col min="3337" max="3578" width="13.59765625" style="343"/>
    <col min="3579" max="3579" width="22.19921875" style="343" customWidth="1"/>
    <col min="3580" max="3586" width="13.59765625" style="343" customWidth="1"/>
    <col min="3587" max="3587" width="15.796875" style="343" customWidth="1"/>
    <col min="3588" max="3588" width="16.59765625" style="343" bestFit="1" customWidth="1"/>
    <col min="3589" max="3589" width="13.59765625" style="343" customWidth="1"/>
    <col min="3590" max="3590" width="17.19921875" style="343" bestFit="1" customWidth="1"/>
    <col min="3591" max="3591" width="4" style="343" customWidth="1"/>
    <col min="3592" max="3592" width="13.59765625" style="343" customWidth="1"/>
    <col min="3593" max="3834" width="13.59765625" style="343"/>
    <col min="3835" max="3835" width="22.19921875" style="343" customWidth="1"/>
    <col min="3836" max="3842" width="13.59765625" style="343" customWidth="1"/>
    <col min="3843" max="3843" width="15.796875" style="343" customWidth="1"/>
    <col min="3844" max="3844" width="16.59765625" style="343" bestFit="1" customWidth="1"/>
    <col min="3845" max="3845" width="13.59765625" style="343" customWidth="1"/>
    <col min="3846" max="3846" width="17.19921875" style="343" bestFit="1" customWidth="1"/>
    <col min="3847" max="3847" width="4" style="343" customWidth="1"/>
    <col min="3848" max="3848" width="13.59765625" style="343" customWidth="1"/>
    <col min="3849" max="4090" width="13.59765625" style="343"/>
    <col min="4091" max="4091" width="22.19921875" style="343" customWidth="1"/>
    <col min="4092" max="4098" width="13.59765625" style="343" customWidth="1"/>
    <col min="4099" max="4099" width="15.796875" style="343" customWidth="1"/>
    <col min="4100" max="4100" width="16.59765625" style="343" bestFit="1" customWidth="1"/>
    <col min="4101" max="4101" width="13.59765625" style="343" customWidth="1"/>
    <col min="4102" max="4102" width="17.19921875" style="343" bestFit="1" customWidth="1"/>
    <col min="4103" max="4103" width="4" style="343" customWidth="1"/>
    <col min="4104" max="4104" width="13.59765625" style="343" customWidth="1"/>
    <col min="4105" max="4346" width="13.59765625" style="343"/>
    <col min="4347" max="4347" width="22.19921875" style="343" customWidth="1"/>
    <col min="4348" max="4354" width="13.59765625" style="343" customWidth="1"/>
    <col min="4355" max="4355" width="15.796875" style="343" customWidth="1"/>
    <col min="4356" max="4356" width="16.59765625" style="343" bestFit="1" customWidth="1"/>
    <col min="4357" max="4357" width="13.59765625" style="343" customWidth="1"/>
    <col min="4358" max="4358" width="17.19921875" style="343" bestFit="1" customWidth="1"/>
    <col min="4359" max="4359" width="4" style="343" customWidth="1"/>
    <col min="4360" max="4360" width="13.59765625" style="343" customWidth="1"/>
    <col min="4361" max="4602" width="13.59765625" style="343"/>
    <col min="4603" max="4603" width="22.19921875" style="343" customWidth="1"/>
    <col min="4604" max="4610" width="13.59765625" style="343" customWidth="1"/>
    <col min="4611" max="4611" width="15.796875" style="343" customWidth="1"/>
    <col min="4612" max="4612" width="16.59765625" style="343" bestFit="1" customWidth="1"/>
    <col min="4613" max="4613" width="13.59765625" style="343" customWidth="1"/>
    <col min="4614" max="4614" width="17.19921875" style="343" bestFit="1" customWidth="1"/>
    <col min="4615" max="4615" width="4" style="343" customWidth="1"/>
    <col min="4616" max="4616" width="13.59765625" style="343" customWidth="1"/>
    <col min="4617" max="4858" width="13.59765625" style="343"/>
    <col min="4859" max="4859" width="22.19921875" style="343" customWidth="1"/>
    <col min="4860" max="4866" width="13.59765625" style="343" customWidth="1"/>
    <col min="4867" max="4867" width="15.796875" style="343" customWidth="1"/>
    <col min="4868" max="4868" width="16.59765625" style="343" bestFit="1" customWidth="1"/>
    <col min="4869" max="4869" width="13.59765625" style="343" customWidth="1"/>
    <col min="4870" max="4870" width="17.19921875" style="343" bestFit="1" customWidth="1"/>
    <col min="4871" max="4871" width="4" style="343" customWidth="1"/>
    <col min="4872" max="4872" width="13.59765625" style="343" customWidth="1"/>
    <col min="4873" max="5114" width="13.59765625" style="343"/>
    <col min="5115" max="5115" width="22.19921875" style="343" customWidth="1"/>
    <col min="5116" max="5122" width="13.59765625" style="343" customWidth="1"/>
    <col min="5123" max="5123" width="15.796875" style="343" customWidth="1"/>
    <col min="5124" max="5124" width="16.59765625" style="343" bestFit="1" customWidth="1"/>
    <col min="5125" max="5125" width="13.59765625" style="343" customWidth="1"/>
    <col min="5126" max="5126" width="17.19921875" style="343" bestFit="1" customWidth="1"/>
    <col min="5127" max="5127" width="4" style="343" customWidth="1"/>
    <col min="5128" max="5128" width="13.59765625" style="343" customWidth="1"/>
    <col min="5129" max="5370" width="13.59765625" style="343"/>
    <col min="5371" max="5371" width="22.19921875" style="343" customWidth="1"/>
    <col min="5372" max="5378" width="13.59765625" style="343" customWidth="1"/>
    <col min="5379" max="5379" width="15.796875" style="343" customWidth="1"/>
    <col min="5380" max="5380" width="16.59765625" style="343" bestFit="1" customWidth="1"/>
    <col min="5381" max="5381" width="13.59765625" style="343" customWidth="1"/>
    <col min="5382" max="5382" width="17.19921875" style="343" bestFit="1" customWidth="1"/>
    <col min="5383" max="5383" width="4" style="343" customWidth="1"/>
    <col min="5384" max="5384" width="13.59765625" style="343" customWidth="1"/>
    <col min="5385" max="5626" width="13.59765625" style="343"/>
    <col min="5627" max="5627" width="22.19921875" style="343" customWidth="1"/>
    <col min="5628" max="5634" width="13.59765625" style="343" customWidth="1"/>
    <col min="5635" max="5635" width="15.796875" style="343" customWidth="1"/>
    <col min="5636" max="5636" width="16.59765625" style="343" bestFit="1" customWidth="1"/>
    <col min="5637" max="5637" width="13.59765625" style="343" customWidth="1"/>
    <col min="5638" max="5638" width="17.19921875" style="343" bestFit="1" customWidth="1"/>
    <col min="5639" max="5639" width="4" style="343" customWidth="1"/>
    <col min="5640" max="5640" width="13.59765625" style="343" customWidth="1"/>
    <col min="5641" max="5882" width="13.59765625" style="343"/>
    <col min="5883" max="5883" width="22.19921875" style="343" customWidth="1"/>
    <col min="5884" max="5890" width="13.59765625" style="343" customWidth="1"/>
    <col min="5891" max="5891" width="15.796875" style="343" customWidth="1"/>
    <col min="5892" max="5892" width="16.59765625" style="343" bestFit="1" customWidth="1"/>
    <col min="5893" max="5893" width="13.59765625" style="343" customWidth="1"/>
    <col min="5894" max="5894" width="17.19921875" style="343" bestFit="1" customWidth="1"/>
    <col min="5895" max="5895" width="4" style="343" customWidth="1"/>
    <col min="5896" max="5896" width="13.59765625" style="343" customWidth="1"/>
    <col min="5897" max="6138" width="13.59765625" style="343"/>
    <col min="6139" max="6139" width="22.19921875" style="343" customWidth="1"/>
    <col min="6140" max="6146" width="13.59765625" style="343" customWidth="1"/>
    <col min="6147" max="6147" width="15.796875" style="343" customWidth="1"/>
    <col min="6148" max="6148" width="16.59765625" style="343" bestFit="1" customWidth="1"/>
    <col min="6149" max="6149" width="13.59765625" style="343" customWidth="1"/>
    <col min="6150" max="6150" width="17.19921875" style="343" bestFit="1" customWidth="1"/>
    <col min="6151" max="6151" width="4" style="343" customWidth="1"/>
    <col min="6152" max="6152" width="13.59765625" style="343" customWidth="1"/>
    <col min="6153" max="6394" width="13.59765625" style="343"/>
    <col min="6395" max="6395" width="22.19921875" style="343" customWidth="1"/>
    <col min="6396" max="6402" width="13.59765625" style="343" customWidth="1"/>
    <col min="6403" max="6403" width="15.796875" style="343" customWidth="1"/>
    <col min="6404" max="6404" width="16.59765625" style="343" bestFit="1" customWidth="1"/>
    <col min="6405" max="6405" width="13.59765625" style="343" customWidth="1"/>
    <col min="6406" max="6406" width="17.19921875" style="343" bestFit="1" customWidth="1"/>
    <col min="6407" max="6407" width="4" style="343" customWidth="1"/>
    <col min="6408" max="6408" width="13.59765625" style="343" customWidth="1"/>
    <col min="6409" max="6650" width="13.59765625" style="343"/>
    <col min="6651" max="6651" width="22.19921875" style="343" customWidth="1"/>
    <col min="6652" max="6658" width="13.59765625" style="343" customWidth="1"/>
    <col min="6659" max="6659" width="15.796875" style="343" customWidth="1"/>
    <col min="6660" max="6660" width="16.59765625" style="343" bestFit="1" customWidth="1"/>
    <col min="6661" max="6661" width="13.59765625" style="343" customWidth="1"/>
    <col min="6662" max="6662" width="17.19921875" style="343" bestFit="1" customWidth="1"/>
    <col min="6663" max="6663" width="4" style="343" customWidth="1"/>
    <col min="6664" max="6664" width="13.59765625" style="343" customWidth="1"/>
    <col min="6665" max="6906" width="13.59765625" style="343"/>
    <col min="6907" max="6907" width="22.19921875" style="343" customWidth="1"/>
    <col min="6908" max="6914" width="13.59765625" style="343" customWidth="1"/>
    <col min="6915" max="6915" width="15.796875" style="343" customWidth="1"/>
    <col min="6916" max="6916" width="16.59765625" style="343" bestFit="1" customWidth="1"/>
    <col min="6917" max="6917" width="13.59765625" style="343" customWidth="1"/>
    <col min="6918" max="6918" width="17.19921875" style="343" bestFit="1" customWidth="1"/>
    <col min="6919" max="6919" width="4" style="343" customWidth="1"/>
    <col min="6920" max="6920" width="13.59765625" style="343" customWidth="1"/>
    <col min="6921" max="7162" width="13.59765625" style="343"/>
    <col min="7163" max="7163" width="22.19921875" style="343" customWidth="1"/>
    <col min="7164" max="7170" width="13.59765625" style="343" customWidth="1"/>
    <col min="7171" max="7171" width="15.796875" style="343" customWidth="1"/>
    <col min="7172" max="7172" width="16.59765625" style="343" bestFit="1" customWidth="1"/>
    <col min="7173" max="7173" width="13.59765625" style="343" customWidth="1"/>
    <col min="7174" max="7174" width="17.19921875" style="343" bestFit="1" customWidth="1"/>
    <col min="7175" max="7175" width="4" style="343" customWidth="1"/>
    <col min="7176" max="7176" width="13.59765625" style="343" customWidth="1"/>
    <col min="7177" max="7418" width="13.59765625" style="343"/>
    <col min="7419" max="7419" width="22.19921875" style="343" customWidth="1"/>
    <col min="7420" max="7426" width="13.59765625" style="343" customWidth="1"/>
    <col min="7427" max="7427" width="15.796875" style="343" customWidth="1"/>
    <col min="7428" max="7428" width="16.59765625" style="343" bestFit="1" customWidth="1"/>
    <col min="7429" max="7429" width="13.59765625" style="343" customWidth="1"/>
    <col min="7430" max="7430" width="17.19921875" style="343" bestFit="1" customWidth="1"/>
    <col min="7431" max="7431" width="4" style="343" customWidth="1"/>
    <col min="7432" max="7432" width="13.59765625" style="343" customWidth="1"/>
    <col min="7433" max="7674" width="13.59765625" style="343"/>
    <col min="7675" max="7675" width="22.19921875" style="343" customWidth="1"/>
    <col min="7676" max="7682" width="13.59765625" style="343" customWidth="1"/>
    <col min="7683" max="7683" width="15.796875" style="343" customWidth="1"/>
    <col min="7684" max="7684" width="16.59765625" style="343" bestFit="1" customWidth="1"/>
    <col min="7685" max="7685" width="13.59765625" style="343" customWidth="1"/>
    <col min="7686" max="7686" width="17.19921875" style="343" bestFit="1" customWidth="1"/>
    <col min="7687" max="7687" width="4" style="343" customWidth="1"/>
    <col min="7688" max="7688" width="13.59765625" style="343" customWidth="1"/>
    <col min="7689" max="7930" width="13.59765625" style="343"/>
    <col min="7931" max="7931" width="22.19921875" style="343" customWidth="1"/>
    <col min="7932" max="7938" width="13.59765625" style="343" customWidth="1"/>
    <col min="7939" max="7939" width="15.796875" style="343" customWidth="1"/>
    <col min="7940" max="7940" width="16.59765625" style="343" bestFit="1" customWidth="1"/>
    <col min="7941" max="7941" width="13.59765625" style="343" customWidth="1"/>
    <col min="7942" max="7942" width="17.19921875" style="343" bestFit="1" customWidth="1"/>
    <col min="7943" max="7943" width="4" style="343" customWidth="1"/>
    <col min="7944" max="7944" width="13.59765625" style="343" customWidth="1"/>
    <col min="7945" max="8186" width="13.59765625" style="343"/>
    <col min="8187" max="8187" width="22.19921875" style="343" customWidth="1"/>
    <col min="8188" max="8194" width="13.59765625" style="343" customWidth="1"/>
    <col min="8195" max="8195" width="15.796875" style="343" customWidth="1"/>
    <col min="8196" max="8196" width="16.59765625" style="343" bestFit="1" customWidth="1"/>
    <col min="8197" max="8197" width="13.59765625" style="343" customWidth="1"/>
    <col min="8198" max="8198" width="17.19921875" style="343" bestFit="1" customWidth="1"/>
    <col min="8199" max="8199" width="4" style="343" customWidth="1"/>
    <col min="8200" max="8200" width="13.59765625" style="343" customWidth="1"/>
    <col min="8201" max="8442" width="13.59765625" style="343"/>
    <col min="8443" max="8443" width="22.19921875" style="343" customWidth="1"/>
    <col min="8444" max="8450" width="13.59765625" style="343" customWidth="1"/>
    <col min="8451" max="8451" width="15.796875" style="343" customWidth="1"/>
    <col min="8452" max="8452" width="16.59765625" style="343" bestFit="1" customWidth="1"/>
    <col min="8453" max="8453" width="13.59765625" style="343" customWidth="1"/>
    <col min="8454" max="8454" width="17.19921875" style="343" bestFit="1" customWidth="1"/>
    <col min="8455" max="8455" width="4" style="343" customWidth="1"/>
    <col min="8456" max="8456" width="13.59765625" style="343" customWidth="1"/>
    <col min="8457" max="8698" width="13.59765625" style="343"/>
    <col min="8699" max="8699" width="22.19921875" style="343" customWidth="1"/>
    <col min="8700" max="8706" width="13.59765625" style="343" customWidth="1"/>
    <col min="8707" max="8707" width="15.796875" style="343" customWidth="1"/>
    <col min="8708" max="8708" width="16.59765625" style="343" bestFit="1" customWidth="1"/>
    <col min="8709" max="8709" width="13.59765625" style="343" customWidth="1"/>
    <col min="8710" max="8710" width="17.19921875" style="343" bestFit="1" customWidth="1"/>
    <col min="8711" max="8711" width="4" style="343" customWidth="1"/>
    <col min="8712" max="8712" width="13.59765625" style="343" customWidth="1"/>
    <col min="8713" max="8954" width="13.59765625" style="343"/>
    <col min="8955" max="8955" width="22.19921875" style="343" customWidth="1"/>
    <col min="8956" max="8962" width="13.59765625" style="343" customWidth="1"/>
    <col min="8963" max="8963" width="15.796875" style="343" customWidth="1"/>
    <col min="8964" max="8964" width="16.59765625" style="343" bestFit="1" customWidth="1"/>
    <col min="8965" max="8965" width="13.59765625" style="343" customWidth="1"/>
    <col min="8966" max="8966" width="17.19921875" style="343" bestFit="1" customWidth="1"/>
    <col min="8967" max="8967" width="4" style="343" customWidth="1"/>
    <col min="8968" max="8968" width="13.59765625" style="343" customWidth="1"/>
    <col min="8969" max="9210" width="13.59765625" style="343"/>
    <col min="9211" max="9211" width="22.19921875" style="343" customWidth="1"/>
    <col min="9212" max="9218" width="13.59765625" style="343" customWidth="1"/>
    <col min="9219" max="9219" width="15.796875" style="343" customWidth="1"/>
    <col min="9220" max="9220" width="16.59765625" style="343" bestFit="1" customWidth="1"/>
    <col min="9221" max="9221" width="13.59765625" style="343" customWidth="1"/>
    <col min="9222" max="9222" width="17.19921875" style="343" bestFit="1" customWidth="1"/>
    <col min="9223" max="9223" width="4" style="343" customWidth="1"/>
    <col min="9224" max="9224" width="13.59765625" style="343" customWidth="1"/>
    <col min="9225" max="9466" width="13.59765625" style="343"/>
    <col min="9467" max="9467" width="22.19921875" style="343" customWidth="1"/>
    <col min="9468" max="9474" width="13.59765625" style="343" customWidth="1"/>
    <col min="9475" max="9475" width="15.796875" style="343" customWidth="1"/>
    <col min="9476" max="9476" width="16.59765625" style="343" bestFit="1" customWidth="1"/>
    <col min="9477" max="9477" width="13.59765625" style="343" customWidth="1"/>
    <col min="9478" max="9478" width="17.19921875" style="343" bestFit="1" customWidth="1"/>
    <col min="9479" max="9479" width="4" style="343" customWidth="1"/>
    <col min="9480" max="9480" width="13.59765625" style="343" customWidth="1"/>
    <col min="9481" max="9722" width="13.59765625" style="343"/>
    <col min="9723" max="9723" width="22.19921875" style="343" customWidth="1"/>
    <col min="9724" max="9730" width="13.59765625" style="343" customWidth="1"/>
    <col min="9731" max="9731" width="15.796875" style="343" customWidth="1"/>
    <col min="9732" max="9732" width="16.59765625" style="343" bestFit="1" customWidth="1"/>
    <col min="9733" max="9733" width="13.59765625" style="343" customWidth="1"/>
    <col min="9734" max="9734" width="17.19921875" style="343" bestFit="1" customWidth="1"/>
    <col min="9735" max="9735" width="4" style="343" customWidth="1"/>
    <col min="9736" max="9736" width="13.59765625" style="343" customWidth="1"/>
    <col min="9737" max="9978" width="13.59765625" style="343"/>
    <col min="9979" max="9979" width="22.19921875" style="343" customWidth="1"/>
    <col min="9980" max="9986" width="13.59765625" style="343" customWidth="1"/>
    <col min="9987" max="9987" width="15.796875" style="343" customWidth="1"/>
    <col min="9988" max="9988" width="16.59765625" style="343" bestFit="1" customWidth="1"/>
    <col min="9989" max="9989" width="13.59765625" style="343" customWidth="1"/>
    <col min="9990" max="9990" width="17.19921875" style="343" bestFit="1" customWidth="1"/>
    <col min="9991" max="9991" width="4" style="343" customWidth="1"/>
    <col min="9992" max="9992" width="13.59765625" style="343" customWidth="1"/>
    <col min="9993" max="10234" width="13.59765625" style="343"/>
    <col min="10235" max="10235" width="22.19921875" style="343" customWidth="1"/>
    <col min="10236" max="10242" width="13.59765625" style="343" customWidth="1"/>
    <col min="10243" max="10243" width="15.796875" style="343" customWidth="1"/>
    <col min="10244" max="10244" width="16.59765625" style="343" bestFit="1" customWidth="1"/>
    <col min="10245" max="10245" width="13.59765625" style="343" customWidth="1"/>
    <col min="10246" max="10246" width="17.19921875" style="343" bestFit="1" customWidth="1"/>
    <col min="10247" max="10247" width="4" style="343" customWidth="1"/>
    <col min="10248" max="10248" width="13.59765625" style="343" customWidth="1"/>
    <col min="10249" max="10490" width="13.59765625" style="343"/>
    <col min="10491" max="10491" width="22.19921875" style="343" customWidth="1"/>
    <col min="10492" max="10498" width="13.59765625" style="343" customWidth="1"/>
    <col min="10499" max="10499" width="15.796875" style="343" customWidth="1"/>
    <col min="10500" max="10500" width="16.59765625" style="343" bestFit="1" customWidth="1"/>
    <col min="10501" max="10501" width="13.59765625" style="343" customWidth="1"/>
    <col min="10502" max="10502" width="17.19921875" style="343" bestFit="1" customWidth="1"/>
    <col min="10503" max="10503" width="4" style="343" customWidth="1"/>
    <col min="10504" max="10504" width="13.59765625" style="343" customWidth="1"/>
    <col min="10505" max="10746" width="13.59765625" style="343"/>
    <col min="10747" max="10747" width="22.19921875" style="343" customWidth="1"/>
    <col min="10748" max="10754" width="13.59765625" style="343" customWidth="1"/>
    <col min="10755" max="10755" width="15.796875" style="343" customWidth="1"/>
    <col min="10756" max="10756" width="16.59765625" style="343" bestFit="1" customWidth="1"/>
    <col min="10757" max="10757" width="13.59765625" style="343" customWidth="1"/>
    <col min="10758" max="10758" width="17.19921875" style="343" bestFit="1" customWidth="1"/>
    <col min="10759" max="10759" width="4" style="343" customWidth="1"/>
    <col min="10760" max="10760" width="13.59765625" style="343" customWidth="1"/>
    <col min="10761" max="11002" width="13.59765625" style="343"/>
    <col min="11003" max="11003" width="22.19921875" style="343" customWidth="1"/>
    <col min="11004" max="11010" width="13.59765625" style="343" customWidth="1"/>
    <col min="11011" max="11011" width="15.796875" style="343" customWidth="1"/>
    <col min="11012" max="11012" width="16.59765625" style="343" bestFit="1" customWidth="1"/>
    <col min="11013" max="11013" width="13.59765625" style="343" customWidth="1"/>
    <col min="11014" max="11014" width="17.19921875" style="343" bestFit="1" customWidth="1"/>
    <col min="11015" max="11015" width="4" style="343" customWidth="1"/>
    <col min="11016" max="11016" width="13.59765625" style="343" customWidth="1"/>
    <col min="11017" max="11258" width="13.59765625" style="343"/>
    <col min="11259" max="11259" width="22.19921875" style="343" customWidth="1"/>
    <col min="11260" max="11266" width="13.59765625" style="343" customWidth="1"/>
    <col min="11267" max="11267" width="15.796875" style="343" customWidth="1"/>
    <col min="11268" max="11268" width="16.59765625" style="343" bestFit="1" customWidth="1"/>
    <col min="11269" max="11269" width="13.59765625" style="343" customWidth="1"/>
    <col min="11270" max="11270" width="17.19921875" style="343" bestFit="1" customWidth="1"/>
    <col min="11271" max="11271" width="4" style="343" customWidth="1"/>
    <col min="11272" max="11272" width="13.59765625" style="343" customWidth="1"/>
    <col min="11273" max="11514" width="13.59765625" style="343"/>
    <col min="11515" max="11515" width="22.19921875" style="343" customWidth="1"/>
    <col min="11516" max="11522" width="13.59765625" style="343" customWidth="1"/>
    <col min="11523" max="11523" width="15.796875" style="343" customWidth="1"/>
    <col min="11524" max="11524" width="16.59765625" style="343" bestFit="1" customWidth="1"/>
    <col min="11525" max="11525" width="13.59765625" style="343" customWidth="1"/>
    <col min="11526" max="11526" width="17.19921875" style="343" bestFit="1" customWidth="1"/>
    <col min="11527" max="11527" width="4" style="343" customWidth="1"/>
    <col min="11528" max="11528" width="13.59765625" style="343" customWidth="1"/>
    <col min="11529" max="11770" width="13.59765625" style="343"/>
    <col min="11771" max="11771" width="22.19921875" style="343" customWidth="1"/>
    <col min="11772" max="11778" width="13.59765625" style="343" customWidth="1"/>
    <col min="11779" max="11779" width="15.796875" style="343" customWidth="1"/>
    <col min="11780" max="11780" width="16.59765625" style="343" bestFit="1" customWidth="1"/>
    <col min="11781" max="11781" width="13.59765625" style="343" customWidth="1"/>
    <col min="11782" max="11782" width="17.19921875" style="343" bestFit="1" customWidth="1"/>
    <col min="11783" max="11783" width="4" style="343" customWidth="1"/>
    <col min="11784" max="11784" width="13.59765625" style="343" customWidth="1"/>
    <col min="11785" max="12026" width="13.59765625" style="343"/>
    <col min="12027" max="12027" width="22.19921875" style="343" customWidth="1"/>
    <col min="12028" max="12034" width="13.59765625" style="343" customWidth="1"/>
    <col min="12035" max="12035" width="15.796875" style="343" customWidth="1"/>
    <col min="12036" max="12036" width="16.59765625" style="343" bestFit="1" customWidth="1"/>
    <col min="12037" max="12037" width="13.59765625" style="343" customWidth="1"/>
    <col min="12038" max="12038" width="17.19921875" style="343" bestFit="1" customWidth="1"/>
    <col min="12039" max="12039" width="4" style="343" customWidth="1"/>
    <col min="12040" max="12040" width="13.59765625" style="343" customWidth="1"/>
    <col min="12041" max="12282" width="13.59765625" style="343"/>
    <col min="12283" max="12283" width="22.19921875" style="343" customWidth="1"/>
    <col min="12284" max="12290" width="13.59765625" style="343" customWidth="1"/>
    <col min="12291" max="12291" width="15.796875" style="343" customWidth="1"/>
    <col min="12292" max="12292" width="16.59765625" style="343" bestFit="1" customWidth="1"/>
    <col min="12293" max="12293" width="13.59765625" style="343" customWidth="1"/>
    <col min="12294" max="12294" width="17.19921875" style="343" bestFit="1" customWidth="1"/>
    <col min="12295" max="12295" width="4" style="343" customWidth="1"/>
    <col min="12296" max="12296" width="13.59765625" style="343" customWidth="1"/>
    <col min="12297" max="12538" width="13.59765625" style="343"/>
    <col min="12539" max="12539" width="22.19921875" style="343" customWidth="1"/>
    <col min="12540" max="12546" width="13.59765625" style="343" customWidth="1"/>
    <col min="12547" max="12547" width="15.796875" style="343" customWidth="1"/>
    <col min="12548" max="12548" width="16.59765625" style="343" bestFit="1" customWidth="1"/>
    <col min="12549" max="12549" width="13.59765625" style="343" customWidth="1"/>
    <col min="12550" max="12550" width="17.19921875" style="343" bestFit="1" customWidth="1"/>
    <col min="12551" max="12551" width="4" style="343" customWidth="1"/>
    <col min="12552" max="12552" width="13.59765625" style="343" customWidth="1"/>
    <col min="12553" max="12794" width="13.59765625" style="343"/>
    <col min="12795" max="12795" width="22.19921875" style="343" customWidth="1"/>
    <col min="12796" max="12802" width="13.59765625" style="343" customWidth="1"/>
    <col min="12803" max="12803" width="15.796875" style="343" customWidth="1"/>
    <col min="12804" max="12804" width="16.59765625" style="343" bestFit="1" customWidth="1"/>
    <col min="12805" max="12805" width="13.59765625" style="343" customWidth="1"/>
    <col min="12806" max="12806" width="17.19921875" style="343" bestFit="1" customWidth="1"/>
    <col min="12807" max="12807" width="4" style="343" customWidth="1"/>
    <col min="12808" max="12808" width="13.59765625" style="343" customWidth="1"/>
    <col min="12809" max="13050" width="13.59765625" style="343"/>
    <col min="13051" max="13051" width="22.19921875" style="343" customWidth="1"/>
    <col min="13052" max="13058" width="13.59765625" style="343" customWidth="1"/>
    <col min="13059" max="13059" width="15.796875" style="343" customWidth="1"/>
    <col min="13060" max="13060" width="16.59765625" style="343" bestFit="1" customWidth="1"/>
    <col min="13061" max="13061" width="13.59765625" style="343" customWidth="1"/>
    <col min="13062" max="13062" width="17.19921875" style="343" bestFit="1" customWidth="1"/>
    <col min="13063" max="13063" width="4" style="343" customWidth="1"/>
    <col min="13064" max="13064" width="13.59765625" style="343" customWidth="1"/>
    <col min="13065" max="13306" width="13.59765625" style="343"/>
    <col min="13307" max="13307" width="22.19921875" style="343" customWidth="1"/>
    <col min="13308" max="13314" width="13.59765625" style="343" customWidth="1"/>
    <col min="13315" max="13315" width="15.796875" style="343" customWidth="1"/>
    <col min="13316" max="13316" width="16.59765625" style="343" bestFit="1" customWidth="1"/>
    <col min="13317" max="13317" width="13.59765625" style="343" customWidth="1"/>
    <col min="13318" max="13318" width="17.19921875" style="343" bestFit="1" customWidth="1"/>
    <col min="13319" max="13319" width="4" style="343" customWidth="1"/>
    <col min="13320" max="13320" width="13.59765625" style="343" customWidth="1"/>
    <col min="13321" max="13562" width="13.59765625" style="343"/>
    <col min="13563" max="13563" width="22.19921875" style="343" customWidth="1"/>
    <col min="13564" max="13570" width="13.59765625" style="343" customWidth="1"/>
    <col min="13571" max="13571" width="15.796875" style="343" customWidth="1"/>
    <col min="13572" max="13572" width="16.59765625" style="343" bestFit="1" customWidth="1"/>
    <col min="13573" max="13573" width="13.59765625" style="343" customWidth="1"/>
    <col min="13574" max="13574" width="17.19921875" style="343" bestFit="1" customWidth="1"/>
    <col min="13575" max="13575" width="4" style="343" customWidth="1"/>
    <col min="13576" max="13576" width="13.59765625" style="343" customWidth="1"/>
    <col min="13577" max="13818" width="13.59765625" style="343"/>
    <col min="13819" max="13819" width="22.19921875" style="343" customWidth="1"/>
    <col min="13820" max="13826" width="13.59765625" style="343" customWidth="1"/>
    <col min="13827" max="13827" width="15.796875" style="343" customWidth="1"/>
    <col min="13828" max="13828" width="16.59765625" style="343" bestFit="1" customWidth="1"/>
    <col min="13829" max="13829" width="13.59765625" style="343" customWidth="1"/>
    <col min="13830" max="13830" width="17.19921875" style="343" bestFit="1" customWidth="1"/>
    <col min="13831" max="13831" width="4" style="343" customWidth="1"/>
    <col min="13832" max="13832" width="13.59765625" style="343" customWidth="1"/>
    <col min="13833" max="14074" width="13.59765625" style="343"/>
    <col min="14075" max="14075" width="22.19921875" style="343" customWidth="1"/>
    <col min="14076" max="14082" width="13.59765625" style="343" customWidth="1"/>
    <col min="14083" max="14083" width="15.796875" style="343" customWidth="1"/>
    <col min="14084" max="14084" width="16.59765625" style="343" bestFit="1" customWidth="1"/>
    <col min="14085" max="14085" width="13.59765625" style="343" customWidth="1"/>
    <col min="14086" max="14086" width="17.19921875" style="343" bestFit="1" customWidth="1"/>
    <col min="14087" max="14087" width="4" style="343" customWidth="1"/>
    <col min="14088" max="14088" width="13.59765625" style="343" customWidth="1"/>
    <col min="14089" max="14330" width="13.59765625" style="343"/>
    <col min="14331" max="14331" width="22.19921875" style="343" customWidth="1"/>
    <col min="14332" max="14338" width="13.59765625" style="343" customWidth="1"/>
    <col min="14339" max="14339" width="15.796875" style="343" customWidth="1"/>
    <col min="14340" max="14340" width="16.59765625" style="343" bestFit="1" customWidth="1"/>
    <col min="14341" max="14341" width="13.59765625" style="343" customWidth="1"/>
    <col min="14342" max="14342" width="17.19921875" style="343" bestFit="1" customWidth="1"/>
    <col min="14343" max="14343" width="4" style="343" customWidth="1"/>
    <col min="14344" max="14344" width="13.59765625" style="343" customWidth="1"/>
    <col min="14345" max="14586" width="13.59765625" style="343"/>
    <col min="14587" max="14587" width="22.19921875" style="343" customWidth="1"/>
    <col min="14588" max="14594" width="13.59765625" style="343" customWidth="1"/>
    <col min="14595" max="14595" width="15.796875" style="343" customWidth="1"/>
    <col min="14596" max="14596" width="16.59765625" style="343" bestFit="1" customWidth="1"/>
    <col min="14597" max="14597" width="13.59765625" style="343" customWidth="1"/>
    <col min="14598" max="14598" width="17.19921875" style="343" bestFit="1" customWidth="1"/>
    <col min="14599" max="14599" width="4" style="343" customWidth="1"/>
    <col min="14600" max="14600" width="13.59765625" style="343" customWidth="1"/>
    <col min="14601" max="14842" width="13.59765625" style="343"/>
    <col min="14843" max="14843" width="22.19921875" style="343" customWidth="1"/>
    <col min="14844" max="14850" width="13.59765625" style="343" customWidth="1"/>
    <col min="14851" max="14851" width="15.796875" style="343" customWidth="1"/>
    <col min="14852" max="14852" width="16.59765625" style="343" bestFit="1" customWidth="1"/>
    <col min="14853" max="14853" width="13.59765625" style="343" customWidth="1"/>
    <col min="14854" max="14854" width="17.19921875" style="343" bestFit="1" customWidth="1"/>
    <col min="14855" max="14855" width="4" style="343" customWidth="1"/>
    <col min="14856" max="14856" width="13.59765625" style="343" customWidth="1"/>
    <col min="14857" max="15098" width="13.59765625" style="343"/>
    <col min="15099" max="15099" width="22.19921875" style="343" customWidth="1"/>
    <col min="15100" max="15106" width="13.59765625" style="343" customWidth="1"/>
    <col min="15107" max="15107" width="15.796875" style="343" customWidth="1"/>
    <col min="15108" max="15108" width="16.59765625" style="343" bestFit="1" customWidth="1"/>
    <col min="15109" max="15109" width="13.59765625" style="343" customWidth="1"/>
    <col min="15110" max="15110" width="17.19921875" style="343" bestFit="1" customWidth="1"/>
    <col min="15111" max="15111" width="4" style="343" customWidth="1"/>
    <col min="15112" max="15112" width="13.59765625" style="343" customWidth="1"/>
    <col min="15113" max="15354" width="13.59765625" style="343"/>
    <col min="15355" max="15355" width="22.19921875" style="343" customWidth="1"/>
    <col min="15356" max="15362" width="13.59765625" style="343" customWidth="1"/>
    <col min="15363" max="15363" width="15.796875" style="343" customWidth="1"/>
    <col min="15364" max="15364" width="16.59765625" style="343" bestFit="1" customWidth="1"/>
    <col min="15365" max="15365" width="13.59765625" style="343" customWidth="1"/>
    <col min="15366" max="15366" width="17.19921875" style="343" bestFit="1" customWidth="1"/>
    <col min="15367" max="15367" width="4" style="343" customWidth="1"/>
    <col min="15368" max="15368" width="13.59765625" style="343" customWidth="1"/>
    <col min="15369" max="15610" width="13.59765625" style="343"/>
    <col min="15611" max="15611" width="22.19921875" style="343" customWidth="1"/>
    <col min="15612" max="15618" width="13.59765625" style="343" customWidth="1"/>
    <col min="15619" max="15619" width="15.796875" style="343" customWidth="1"/>
    <col min="15620" max="15620" width="16.59765625" style="343" bestFit="1" customWidth="1"/>
    <col min="15621" max="15621" width="13.59765625" style="343" customWidth="1"/>
    <col min="15622" max="15622" width="17.19921875" style="343" bestFit="1" customWidth="1"/>
    <col min="15623" max="15623" width="4" style="343" customWidth="1"/>
    <col min="15624" max="15624" width="13.59765625" style="343" customWidth="1"/>
    <col min="15625" max="15866" width="13.59765625" style="343"/>
    <col min="15867" max="15867" width="22.19921875" style="343" customWidth="1"/>
    <col min="15868" max="15874" width="13.59765625" style="343" customWidth="1"/>
    <col min="15875" max="15875" width="15.796875" style="343" customWidth="1"/>
    <col min="15876" max="15876" width="16.59765625" style="343" bestFit="1" customWidth="1"/>
    <col min="15877" max="15877" width="13.59765625" style="343" customWidth="1"/>
    <col min="15878" max="15878" width="17.19921875" style="343" bestFit="1" customWidth="1"/>
    <col min="15879" max="15879" width="4" style="343" customWidth="1"/>
    <col min="15880" max="15880" width="13.59765625" style="343" customWidth="1"/>
    <col min="15881" max="16122" width="13.59765625" style="343"/>
    <col min="16123" max="16123" width="22.19921875" style="343" customWidth="1"/>
    <col min="16124" max="16130" width="13.59765625" style="343" customWidth="1"/>
    <col min="16131" max="16131" width="15.796875" style="343" customWidth="1"/>
    <col min="16132" max="16132" width="16.59765625" style="343" bestFit="1" customWidth="1"/>
    <col min="16133" max="16133" width="13.59765625" style="343" customWidth="1"/>
    <col min="16134" max="16134" width="17.19921875" style="343" bestFit="1" customWidth="1"/>
    <col min="16135" max="16135" width="4" style="343" customWidth="1"/>
    <col min="16136" max="16136" width="13.59765625" style="343" customWidth="1"/>
    <col min="16137" max="16384" width="13.59765625" style="343"/>
  </cols>
  <sheetData>
    <row r="1" spans="1:29" s="333" customFormat="1">
      <c r="A1" s="410" t="s">
        <v>5</v>
      </c>
      <c r="B1" s="331"/>
      <c r="C1" s="331"/>
      <c r="D1" s="2"/>
      <c r="E1" s="332"/>
      <c r="F1" s="2"/>
      <c r="G1" s="2"/>
      <c r="H1" s="2"/>
    </row>
    <row r="2" spans="1:29" s="333" customFormat="1">
      <c r="A2" s="334"/>
      <c r="B2" s="331"/>
      <c r="C2" s="331"/>
      <c r="D2" s="2"/>
      <c r="G2" s="2"/>
      <c r="H2" s="2"/>
    </row>
    <row r="3" spans="1:29" s="333" customFormat="1" ht="16">
      <c r="A3" s="75" t="str">
        <f>'1-Contractblad totaal'!A3</f>
        <v>Naam opdrachtgever</v>
      </c>
      <c r="B3" s="76" t="str">
        <f>'1-Contractblad totaal'!B3</f>
        <v>Stichting Samenwerking Beroepsonderwijs Bedrijfsleven</v>
      </c>
      <c r="C3" s="76"/>
      <c r="D3" s="2"/>
      <c r="G3" s="2"/>
      <c r="H3" s="2"/>
    </row>
    <row r="4" spans="1:29" s="333" customFormat="1" ht="16">
      <c r="A4" s="75" t="str">
        <f>'1-Contractblad totaal'!A4</f>
        <v>Calculatie onderdeel</v>
      </c>
      <c r="B4" s="76" t="str">
        <f ca="1">MID(CELL("bestandsnaam",$D$9),SEARCH("]",CELL("bestandsnaam",$D$9),1)+1,256)</f>
        <v>9-Glasbewassing</v>
      </c>
      <c r="C4" s="76"/>
      <c r="D4" s="2"/>
      <c r="E4" s="491"/>
      <c r="F4" s="492"/>
      <c r="G4" s="2"/>
      <c r="H4" s="2"/>
    </row>
    <row r="5" spans="1:29" s="333" customFormat="1" ht="16">
      <c r="A5" s="75" t="str">
        <f>'1-Contractblad totaal'!A5</f>
        <v>Gebouw/plaats</v>
      </c>
      <c r="B5" s="76" t="str">
        <f>'1-Contractblad totaal'!B5</f>
        <v>Louis Braillelaan 24, Zoetermeer</v>
      </c>
      <c r="C5" s="76"/>
      <c r="D5" s="348"/>
      <c r="E5" s="491"/>
      <c r="F5" s="492"/>
      <c r="G5" s="2"/>
      <c r="H5" s="337"/>
      <c r="I5" s="338"/>
      <c r="J5" s="337"/>
      <c r="K5" s="336"/>
      <c r="L5" s="337"/>
      <c r="M5" s="337"/>
      <c r="N5" s="336"/>
      <c r="O5" s="337"/>
      <c r="P5" s="337"/>
      <c r="Q5" s="336"/>
      <c r="R5" s="338"/>
      <c r="S5" s="337"/>
      <c r="T5" s="336"/>
      <c r="U5" s="337"/>
      <c r="V5" s="337"/>
      <c r="W5" s="336"/>
      <c r="X5" s="337"/>
      <c r="Y5" s="337"/>
      <c r="Z5" s="336"/>
      <c r="AA5" s="337"/>
      <c r="AB5" s="337"/>
      <c r="AC5" s="336"/>
    </row>
    <row r="6" spans="1:29" s="333" customFormat="1" ht="17.25" customHeight="1">
      <c r="A6" s="75" t="str">
        <f>'1-Contractblad totaal'!A6</f>
        <v>Referentie nummer</v>
      </c>
      <c r="B6" s="76" t="str">
        <f>'1-Contractblad totaal'!B6</f>
        <v>TN524606</v>
      </c>
      <c r="C6" s="76"/>
      <c r="D6" s="348"/>
      <c r="E6" s="351" t="s">
        <v>442</v>
      </c>
      <c r="F6" s="351" t="s">
        <v>443</v>
      </c>
      <c r="G6" s="2"/>
      <c r="H6" s="339"/>
      <c r="I6" s="338"/>
      <c r="J6" s="339"/>
      <c r="K6" s="340"/>
      <c r="L6" s="337"/>
      <c r="M6" s="339"/>
      <c r="N6" s="340"/>
      <c r="O6" s="337"/>
      <c r="P6" s="339"/>
      <c r="Q6" s="340"/>
      <c r="R6" s="338"/>
      <c r="S6" s="339"/>
      <c r="T6" s="340"/>
      <c r="U6" s="337"/>
      <c r="V6" s="339"/>
      <c r="W6" s="340"/>
      <c r="X6" s="337"/>
      <c r="Y6" s="339"/>
      <c r="Z6" s="340"/>
      <c r="AA6" s="337"/>
      <c r="AB6" s="339"/>
      <c r="AC6" s="340"/>
    </row>
    <row r="7" spans="1:29" s="333" customFormat="1" ht="17.25" customHeight="1">
      <c r="A7" s="75" t="str">
        <f>'1-Contractblad totaal'!A8</f>
        <v>Naam dienstverlener</v>
      </c>
      <c r="B7" s="279">
        <f>'1-Contractblad totaal'!B8</f>
        <v>0</v>
      </c>
      <c r="C7" s="279"/>
      <c r="D7" s="349"/>
      <c r="E7" s="335" t="s">
        <v>444</v>
      </c>
      <c r="F7" s="422"/>
      <c r="G7" s="2"/>
      <c r="H7" s="336"/>
      <c r="I7" s="336"/>
      <c r="J7" s="336"/>
      <c r="K7" s="336"/>
      <c r="L7" s="336"/>
    </row>
    <row r="8" spans="1:29" s="333" customFormat="1" ht="17.25" customHeight="1">
      <c r="A8" s="75" t="str">
        <f>'1-Contractblad totaal'!A9</f>
        <v>Prijspeil</v>
      </c>
      <c r="B8" s="103">
        <f>'1-Contractblad totaal'!B9</f>
        <v>46023</v>
      </c>
      <c r="C8" s="103"/>
      <c r="D8" s="350"/>
      <c r="E8" s="335" t="s">
        <v>445</v>
      </c>
      <c r="F8" s="422"/>
      <c r="G8" s="2"/>
      <c r="H8" s="490"/>
      <c r="I8" s="490"/>
      <c r="J8" s="490"/>
    </row>
    <row r="9" spans="1:29" s="333" customFormat="1" ht="17.25" customHeight="1">
      <c r="D9" s="350"/>
      <c r="E9" s="491"/>
      <c r="F9" s="492"/>
      <c r="G9" s="2"/>
      <c r="H9" s="490"/>
      <c r="I9" s="490"/>
      <c r="J9" s="490"/>
    </row>
    <row r="10" spans="1:29" s="333" customFormat="1" ht="17.25" customHeight="1">
      <c r="D10" s="350"/>
      <c r="E10" s="491"/>
      <c r="F10" s="516"/>
      <c r="G10" s="517"/>
      <c r="H10" s="490"/>
      <c r="I10" s="490"/>
      <c r="J10" s="490"/>
    </row>
    <row r="11" spans="1:29" s="333" customFormat="1" ht="16">
      <c r="A11" s="341"/>
      <c r="E11" s="342"/>
      <c r="F11" s="337"/>
      <c r="G11" s="337"/>
    </row>
    <row r="12" spans="1:29" s="444" customFormat="1" ht="43.5" customHeight="1">
      <c r="A12" s="442" t="s">
        <v>446</v>
      </c>
      <c r="B12" s="443" t="s">
        <v>442</v>
      </c>
      <c r="C12" s="445" t="s">
        <v>447</v>
      </c>
      <c r="D12" s="351" t="s">
        <v>448</v>
      </c>
      <c r="E12" s="443" t="s">
        <v>382</v>
      </c>
      <c r="F12" s="443" t="s">
        <v>449</v>
      </c>
      <c r="G12" s="443" t="s">
        <v>450</v>
      </c>
      <c r="H12" s="443" t="s">
        <v>451</v>
      </c>
    </row>
    <row r="13" spans="1:29" ht="28">
      <c r="A13" s="562" t="s">
        <v>452</v>
      </c>
      <c r="B13" s="335" t="s">
        <v>444</v>
      </c>
      <c r="C13" s="335" t="s">
        <v>453</v>
      </c>
      <c r="D13" s="428">
        <v>1399</v>
      </c>
      <c r="E13" s="344">
        <f>D13*G13</f>
        <v>0</v>
      </c>
      <c r="F13" s="518" t="s">
        <v>454</v>
      </c>
      <c r="G13" s="441">
        <f>VLOOKUP(B13,$E$7:$F$10,2,FALSE)</f>
        <v>0</v>
      </c>
      <c r="H13" s="344">
        <f>E13*F13</f>
        <v>0</v>
      </c>
    </row>
    <row r="14" spans="1:29" ht="14">
      <c r="A14" s="562" t="s">
        <v>452</v>
      </c>
      <c r="B14" s="335" t="s">
        <v>445</v>
      </c>
      <c r="C14" s="335" t="s">
        <v>455</v>
      </c>
      <c r="D14" s="428">
        <v>23</v>
      </c>
      <c r="E14" s="344">
        <f>D14*G14</f>
        <v>0</v>
      </c>
      <c r="F14" s="518" t="s">
        <v>454</v>
      </c>
      <c r="G14" s="441">
        <f>VLOOKUP(B14,$E$7:$F$10,2,FALSE)</f>
        <v>0</v>
      </c>
      <c r="H14" s="344">
        <f>E14*F14</f>
        <v>0</v>
      </c>
    </row>
    <row r="15" spans="1:29">
      <c r="B15" s="343"/>
      <c r="C15" s="343"/>
      <c r="E15" s="343"/>
      <c r="F15" s="343"/>
      <c r="G15" s="343"/>
      <c r="H15" s="343"/>
    </row>
    <row r="16" spans="1:29" ht="14">
      <c r="A16" s="430" t="s">
        <v>26</v>
      </c>
      <c r="B16" s="431"/>
      <c r="C16" s="434"/>
      <c r="D16" s="432">
        <f>SUM(D13:D14)</f>
        <v>1422</v>
      </c>
      <c r="E16" s="433"/>
      <c r="F16" s="434"/>
      <c r="G16" s="431"/>
      <c r="H16" s="429">
        <f>SUM(H13:H14)</f>
        <v>0</v>
      </c>
    </row>
  </sheetData>
  <autoFilter ref="A12:AC16" xr:uid="{00000000-0009-0000-0000-00000A000000}"/>
  <printOptions horizontalCentered="1"/>
  <pageMargins left="0.7" right="0.7" top="0.75" bottom="0.75" header="0.3" footer="0.3"/>
  <pageSetup paperSize="9" scale="7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M32"/>
  <sheetViews>
    <sheetView showGridLines="0" zoomScale="80" zoomScaleNormal="80" zoomScaleSheetLayoutView="100" zoomScalePageLayoutView="50" workbookViewId="0">
      <pane ySplit="8" topLeftCell="A9" activePane="bottomLeft" state="frozen"/>
      <selection pane="bottomLeft" activeCell="E12" sqref="E12"/>
    </sheetView>
  </sheetViews>
  <sheetFormatPr baseColWidth="10" defaultColWidth="9.19921875" defaultRowHeight="13"/>
  <cols>
    <col min="1" max="1" width="51" style="333" customWidth="1"/>
    <col min="2" max="2" width="35" style="333" customWidth="1"/>
    <col min="3" max="3" width="63.3984375" style="333" bestFit="1" customWidth="1"/>
    <col min="4" max="5" width="29.59765625" style="333" customWidth="1"/>
    <col min="6" max="6" width="12.796875" style="333" bestFit="1" customWidth="1"/>
    <col min="7" max="7" width="16.19921875" style="333" bestFit="1" customWidth="1"/>
    <col min="8" max="8" width="25.19921875" style="333" customWidth="1"/>
    <col min="9" max="16384" width="9.19921875" style="333"/>
  </cols>
  <sheetData>
    <row r="1" spans="1:13">
      <c r="A1" s="419" t="s">
        <v>5</v>
      </c>
      <c r="B1" s="100"/>
      <c r="C1" s="100"/>
      <c r="D1" s="100"/>
      <c r="E1" s="100"/>
      <c r="F1" s="100"/>
      <c r="G1" s="100"/>
      <c r="H1" s="100"/>
      <c r="I1" s="100"/>
      <c r="J1" s="100"/>
      <c r="K1" s="100"/>
    </row>
    <row r="2" spans="1:13" ht="16">
      <c r="A2" s="355"/>
      <c r="B2" s="100"/>
      <c r="C2" s="100"/>
      <c r="D2" s="100"/>
      <c r="E2" s="100"/>
      <c r="F2" s="356"/>
      <c r="G2" s="356"/>
      <c r="H2" s="356"/>
      <c r="I2" s="356"/>
      <c r="J2" s="100"/>
      <c r="K2" s="100"/>
    </row>
    <row r="3" spans="1:13" ht="16">
      <c r="A3" s="75" t="str">
        <f>'1-Contractblad totaal'!A3</f>
        <v>Naam opdrachtgever</v>
      </c>
      <c r="B3" s="354" t="str">
        <f>'1-Contractblad totaal'!B3</f>
        <v>Stichting Samenwerking Beroepsonderwijs Bedrijfsleven</v>
      </c>
      <c r="C3" s="354"/>
      <c r="D3" s="356"/>
      <c r="E3" s="356"/>
      <c r="F3" s="100"/>
      <c r="G3" s="100"/>
      <c r="H3" s="356"/>
      <c r="I3" s="356"/>
      <c r="J3" s="299"/>
      <c r="K3" s="100"/>
    </row>
    <row r="4" spans="1:13" ht="16">
      <c r="A4" s="75" t="str">
        <f>'1-Contractblad totaal'!A4</f>
        <v>Calculatie onderdeel</v>
      </c>
      <c r="B4" s="354" t="str">
        <f ca="1">MID(CELL("bestandsnaam",$D$8),SEARCH("]",CELL("bestandsnaam",$D$8),1)+1,256)</f>
        <v>10-Sanitaire verbruiksartikelen</v>
      </c>
      <c r="C4" s="354"/>
      <c r="D4" s="356"/>
      <c r="E4" s="356"/>
      <c r="F4" s="356"/>
      <c r="G4" s="356"/>
      <c r="H4" s="356"/>
      <c r="I4" s="356"/>
      <c r="J4" s="356"/>
      <c r="K4" s="356"/>
    </row>
    <row r="5" spans="1:13" ht="16">
      <c r="A5" s="75" t="str">
        <f>'1-Contractblad totaal'!A5</f>
        <v>Gebouw/plaats</v>
      </c>
      <c r="B5" s="354" t="str">
        <f>'1-Contractblad totaal'!B5</f>
        <v>Louis Braillelaan 24, Zoetermeer</v>
      </c>
      <c r="C5" s="354"/>
      <c r="D5" s="356"/>
      <c r="E5" s="356"/>
      <c r="F5" s="100"/>
      <c r="G5" s="100"/>
      <c r="H5" s="356"/>
      <c r="I5" s="356"/>
      <c r="J5" s="356"/>
      <c r="K5" s="356"/>
    </row>
    <row r="6" spans="1:13" ht="16">
      <c r="A6" s="75" t="str">
        <f>'1-Contractblad totaal'!A6</f>
        <v>Referentie nummer</v>
      </c>
      <c r="B6" s="354" t="str">
        <f>'1-Contractblad totaal'!B6</f>
        <v>TN524606</v>
      </c>
      <c r="C6" s="354"/>
      <c r="D6" s="356"/>
      <c r="E6" s="356"/>
      <c r="F6" s="356"/>
      <c r="G6" s="356"/>
      <c r="H6" s="356"/>
      <c r="I6" s="356"/>
      <c r="J6" s="356"/>
      <c r="K6" s="356"/>
    </row>
    <row r="7" spans="1:13" ht="16">
      <c r="A7" s="75" t="str">
        <f>'1-Contractblad totaal'!A8</f>
        <v>Naam dienstverlener</v>
      </c>
      <c r="B7" s="354">
        <f>'1-Contractblad totaal'!B8</f>
        <v>0</v>
      </c>
      <c r="C7" s="354"/>
      <c r="D7" s="356"/>
      <c r="E7" s="356"/>
      <c r="F7" s="100"/>
      <c r="G7" s="100"/>
      <c r="H7" s="300"/>
      <c r="I7" s="300"/>
      <c r="J7" s="300"/>
      <c r="K7" s="100"/>
    </row>
    <row r="8" spans="1:13" ht="16">
      <c r="A8" s="75" t="str">
        <f>'1-Contractblad totaal'!A9</f>
        <v>Prijspeil</v>
      </c>
      <c r="B8" s="103">
        <f>'1-Contractblad totaal'!B9</f>
        <v>46023</v>
      </c>
      <c r="C8" s="103"/>
      <c r="D8" s="514"/>
      <c r="E8" s="356"/>
      <c r="F8" s="356"/>
      <c r="G8" s="300"/>
      <c r="H8" s="300"/>
      <c r="I8" s="300"/>
      <c r="J8" s="300"/>
      <c r="K8" s="100"/>
    </row>
    <row r="9" spans="1:13" ht="16">
      <c r="A9" s="352" t="s">
        <v>33</v>
      </c>
      <c r="B9" s="302"/>
      <c r="C9" s="302"/>
      <c r="D9" s="357"/>
      <c r="E9" s="515"/>
      <c r="F9" s="357"/>
      <c r="G9" s="300"/>
      <c r="H9" s="300"/>
      <c r="I9" s="300"/>
      <c r="J9" s="300"/>
      <c r="K9" s="100"/>
    </row>
    <row r="10" spans="1:13" ht="16">
      <c r="A10" s="616" t="s">
        <v>456</v>
      </c>
      <c r="B10" s="617"/>
      <c r="C10" s="617"/>
      <c r="D10" s="617"/>
      <c r="E10" s="617"/>
      <c r="F10" s="617"/>
      <c r="G10" s="617"/>
      <c r="H10" s="617"/>
      <c r="I10" s="300"/>
      <c r="J10" s="300"/>
      <c r="K10" s="100"/>
    </row>
    <row r="11" spans="1:13" ht="42">
      <c r="A11" s="563" t="s">
        <v>457</v>
      </c>
      <c r="B11" s="564" t="s">
        <v>458</v>
      </c>
      <c r="C11" s="564" t="s">
        <v>459</v>
      </c>
      <c r="D11" s="564" t="s">
        <v>460</v>
      </c>
      <c r="E11" s="564" t="s">
        <v>461</v>
      </c>
      <c r="F11" s="369" t="s">
        <v>462</v>
      </c>
      <c r="G11" s="370" t="s">
        <v>463</v>
      </c>
      <c r="H11" s="370" t="s">
        <v>464</v>
      </c>
      <c r="I11" s="300"/>
      <c r="J11" s="300"/>
      <c r="K11" s="302"/>
      <c r="L11" s="302"/>
      <c r="M11" s="358"/>
    </row>
    <row r="12" spans="1:13" ht="12.75" customHeight="1">
      <c r="A12" s="359" t="s">
        <v>465</v>
      </c>
      <c r="B12" s="360">
        <v>4</v>
      </c>
      <c r="C12" s="528" t="s">
        <v>466</v>
      </c>
      <c r="D12" s="420"/>
      <c r="E12" s="420"/>
      <c r="F12" s="421">
        <v>0</v>
      </c>
      <c r="G12" s="361">
        <f>F12*B12</f>
        <v>0</v>
      </c>
      <c r="H12" s="528"/>
      <c r="I12" s="300"/>
      <c r="J12" s="300"/>
      <c r="K12" s="302"/>
      <c r="L12" s="302"/>
      <c r="M12" s="358"/>
    </row>
    <row r="13" spans="1:13" ht="12.75" customHeight="1">
      <c r="A13" s="359" t="s">
        <v>467</v>
      </c>
      <c r="B13" s="360">
        <v>2</v>
      </c>
      <c r="C13" s="528" t="s">
        <v>468</v>
      </c>
      <c r="D13" s="420"/>
      <c r="E13" s="420"/>
      <c r="F13" s="421">
        <v>0</v>
      </c>
      <c r="G13" s="361">
        <f t="shared" ref="G13:G18" si="0">F13*B13</f>
        <v>0</v>
      </c>
      <c r="H13" s="528"/>
      <c r="I13" s="300"/>
      <c r="J13" s="300"/>
      <c r="K13" s="302"/>
      <c r="L13" s="302"/>
      <c r="M13" s="358"/>
    </row>
    <row r="14" spans="1:13" ht="12.75" customHeight="1">
      <c r="A14" s="359" t="s">
        <v>469</v>
      </c>
      <c r="B14" s="360">
        <v>5</v>
      </c>
      <c r="C14" s="528" t="s">
        <v>470</v>
      </c>
      <c r="D14" s="420"/>
      <c r="E14" s="420"/>
      <c r="F14" s="421">
        <v>0</v>
      </c>
      <c r="G14" s="361">
        <f t="shared" si="0"/>
        <v>0</v>
      </c>
      <c r="H14" s="528"/>
      <c r="I14" s="300"/>
      <c r="J14" s="300"/>
      <c r="K14" s="302"/>
      <c r="L14" s="302"/>
      <c r="M14" s="358"/>
    </row>
    <row r="15" spans="1:13" s="509" customFormat="1" ht="29.5" customHeight="1">
      <c r="A15" s="504" t="s">
        <v>471</v>
      </c>
      <c r="B15" s="505">
        <v>30</v>
      </c>
      <c r="C15" s="528" t="s">
        <v>472</v>
      </c>
      <c r="D15" s="506"/>
      <c r="E15" s="506"/>
      <c r="F15" s="507">
        <v>0</v>
      </c>
      <c r="G15" s="508">
        <f t="shared" si="0"/>
        <v>0</v>
      </c>
      <c r="H15" s="528"/>
      <c r="I15" s="510"/>
      <c r="J15" s="510"/>
      <c r="K15" s="511"/>
      <c r="L15" s="511"/>
      <c r="M15" s="512"/>
    </row>
    <row r="16" spans="1:13" s="509" customFormat="1" ht="26.5" customHeight="1">
      <c r="A16" s="504" t="s">
        <v>473</v>
      </c>
      <c r="B16" s="505">
        <v>45</v>
      </c>
      <c r="C16" s="528" t="s">
        <v>474</v>
      </c>
      <c r="D16" s="506"/>
      <c r="E16" s="506"/>
      <c r="F16" s="507">
        <v>0</v>
      </c>
      <c r="G16" s="508">
        <f t="shared" si="0"/>
        <v>0</v>
      </c>
      <c r="H16" s="528"/>
      <c r="I16" s="510"/>
      <c r="J16" s="510"/>
      <c r="K16" s="512"/>
      <c r="L16" s="512"/>
      <c r="M16" s="512"/>
    </row>
    <row r="17" spans="1:13" s="509" customFormat="1" ht="25.25" customHeight="1">
      <c r="A17" s="504" t="s">
        <v>475</v>
      </c>
      <c r="B17" s="505">
        <v>2</v>
      </c>
      <c r="C17" s="528" t="s">
        <v>476</v>
      </c>
      <c r="D17" s="506"/>
      <c r="E17" s="506"/>
      <c r="F17" s="507">
        <v>0</v>
      </c>
      <c r="G17" s="508">
        <f t="shared" si="0"/>
        <v>0</v>
      </c>
      <c r="H17" s="528"/>
      <c r="I17" s="510"/>
      <c r="J17" s="510"/>
      <c r="K17" s="512"/>
      <c r="L17" s="512"/>
      <c r="M17" s="512"/>
    </row>
    <row r="18" spans="1:13" s="509" customFormat="1" ht="25.25" customHeight="1">
      <c r="A18" s="504" t="s">
        <v>477</v>
      </c>
      <c r="B18" s="505">
        <v>45</v>
      </c>
      <c r="C18" s="528" t="s">
        <v>478</v>
      </c>
      <c r="D18" s="506"/>
      <c r="E18" s="506"/>
      <c r="F18" s="507">
        <v>0</v>
      </c>
      <c r="G18" s="508">
        <f t="shared" si="0"/>
        <v>0</v>
      </c>
      <c r="H18" s="528"/>
      <c r="I18" s="510"/>
      <c r="J18" s="510"/>
      <c r="K18" s="513"/>
    </row>
    <row r="19" spans="1:13" ht="12" customHeight="1">
      <c r="I19" s="300"/>
      <c r="J19" s="300"/>
      <c r="K19" s="100"/>
    </row>
    <row r="20" spans="1:13" s="365" customFormat="1" ht="15" customHeight="1">
      <c r="A20" s="362" t="s">
        <v>479</v>
      </c>
      <c r="B20" s="363"/>
      <c r="C20" s="363"/>
      <c r="D20" s="618"/>
      <c r="E20" s="618"/>
      <c r="F20" s="619"/>
      <c r="G20" s="364">
        <f>SUM(G12:G18)</f>
        <v>0</v>
      </c>
      <c r="H20" s="493"/>
      <c r="I20" s="366"/>
      <c r="J20" s="300"/>
      <c r="K20" s="366"/>
    </row>
    <row r="21" spans="1:13" ht="16">
      <c r="J21" s="300"/>
    </row>
    <row r="22" spans="1:13" ht="16">
      <c r="A22" s="621" t="s">
        <v>480</v>
      </c>
      <c r="B22" s="622"/>
      <c r="C22" s="622"/>
      <c r="D22" s="622"/>
      <c r="E22" s="622"/>
      <c r="F22" s="622"/>
      <c r="G22" s="623"/>
      <c r="J22" s="300"/>
    </row>
    <row r="23" spans="1:13" ht="28">
      <c r="A23" s="563" t="s">
        <v>481</v>
      </c>
      <c r="B23" s="565" t="s">
        <v>482</v>
      </c>
      <c r="C23" s="564" t="s">
        <v>483</v>
      </c>
      <c r="D23" s="624" t="s">
        <v>484</v>
      </c>
      <c r="E23" s="625"/>
      <c r="F23" s="369" t="s">
        <v>485</v>
      </c>
      <c r="G23" s="370" t="s">
        <v>463</v>
      </c>
      <c r="J23" s="300"/>
    </row>
    <row r="24" spans="1:13" ht="12.75" customHeight="1">
      <c r="A24" s="359" t="s">
        <v>486</v>
      </c>
      <c r="B24" s="360">
        <v>11</v>
      </c>
      <c r="C24" s="359" t="s">
        <v>487</v>
      </c>
      <c r="D24" s="626"/>
      <c r="E24" s="627"/>
      <c r="F24" s="494">
        <v>0</v>
      </c>
      <c r="G24" s="361">
        <f>F24*B24</f>
        <v>0</v>
      </c>
      <c r="I24" s="300"/>
      <c r="J24" s="300"/>
      <c r="K24" s="358"/>
      <c r="L24" s="358"/>
      <c r="M24" s="358"/>
    </row>
    <row r="25" spans="1:13" ht="12.75" customHeight="1">
      <c r="A25" s="495"/>
      <c r="B25" s="496"/>
      <c r="C25" s="495"/>
      <c r="D25" s="502"/>
      <c r="E25" s="502"/>
      <c r="F25" s="503"/>
      <c r="G25" s="497"/>
      <c r="I25" s="300"/>
      <c r="J25" s="300"/>
      <c r="K25" s="358"/>
      <c r="L25" s="358"/>
      <c r="M25" s="358"/>
    </row>
    <row r="26" spans="1:13" s="365" customFormat="1" ht="15" customHeight="1">
      <c r="A26" s="362" t="s">
        <v>488</v>
      </c>
      <c r="B26" s="363"/>
      <c r="C26" s="363"/>
      <c r="D26" s="618"/>
      <c r="E26" s="618"/>
      <c r="F26" s="619"/>
      <c r="G26" s="364">
        <f>SUM(G24)</f>
        <v>0</v>
      </c>
      <c r="H26" s="493"/>
      <c r="I26" s="366"/>
      <c r="J26" s="300"/>
      <c r="K26" s="366"/>
    </row>
    <row r="27" spans="1:13" s="365" customFormat="1" ht="15" customHeight="1">
      <c r="A27" s="498"/>
      <c r="B27" s="499"/>
      <c r="C27" s="499"/>
      <c r="D27" s="500"/>
      <c r="E27" s="500"/>
      <c r="F27" s="500"/>
      <c r="G27" s="501"/>
      <c r="H27" s="493"/>
      <c r="I27" s="366"/>
      <c r="J27" s="300"/>
      <c r="K27" s="366"/>
    </row>
    <row r="28" spans="1:13" s="365" customFormat="1" ht="15" customHeight="1">
      <c r="A28" s="362" t="s">
        <v>489</v>
      </c>
      <c r="B28" s="363"/>
      <c r="C28" s="363"/>
      <c r="D28" s="618"/>
      <c r="E28" s="618"/>
      <c r="F28" s="619"/>
      <c r="G28" s="364">
        <f>G20+G26</f>
        <v>0</v>
      </c>
      <c r="H28" s="493"/>
      <c r="I28" s="366"/>
      <c r="J28" s="300"/>
      <c r="K28" s="366"/>
    </row>
    <row r="29" spans="1:13" ht="16">
      <c r="J29" s="300"/>
    </row>
    <row r="30" spans="1:13" ht="13.5" customHeight="1">
      <c r="A30" s="371" t="s">
        <v>490</v>
      </c>
      <c r="B30" s="355"/>
      <c r="C30" s="355"/>
      <c r="D30" s="297"/>
      <c r="E30" s="297"/>
      <c r="F30" s="100"/>
      <c r="G30" s="300"/>
      <c r="H30" s="300"/>
      <c r="J30" s="300"/>
    </row>
    <row r="31" spans="1:13" ht="12.75" customHeight="1">
      <c r="A31" s="367"/>
      <c r="B31" s="355"/>
      <c r="C31" s="355"/>
      <c r="D31" s="297"/>
      <c r="E31" s="297"/>
      <c r="F31" s="100"/>
      <c r="G31" s="300"/>
      <c r="H31" s="300"/>
    </row>
    <row r="32" spans="1:13" ht="27.75" customHeight="1">
      <c r="A32" s="620" t="s">
        <v>491</v>
      </c>
      <c r="B32" s="620"/>
      <c r="C32" s="620"/>
      <c r="D32" s="620"/>
      <c r="E32" s="620"/>
      <c r="F32" s="620"/>
      <c r="G32" s="620"/>
      <c r="H32" s="368"/>
    </row>
  </sheetData>
  <mergeCells count="8">
    <mergeCell ref="A10:H10"/>
    <mergeCell ref="D20:F20"/>
    <mergeCell ref="A32:G32"/>
    <mergeCell ref="A22:G22"/>
    <mergeCell ref="D23:E23"/>
    <mergeCell ref="D24:E24"/>
    <mergeCell ref="D26:F26"/>
    <mergeCell ref="D28:F28"/>
  </mergeCells>
  <pageMargins left="0.59055118110236227" right="0.59055118110236227"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3"/>
  <sheetViews>
    <sheetView showGridLines="0" zoomScaleNormal="100" workbookViewId="0">
      <pane ySplit="10" topLeftCell="A11" activePane="bottomLeft" state="frozen"/>
      <selection activeCell="D33" sqref="D33"/>
      <selection pane="bottomLeft" activeCell="H44" sqref="H44"/>
    </sheetView>
  </sheetViews>
  <sheetFormatPr baseColWidth="10" defaultColWidth="9.3984375" defaultRowHeight="13"/>
  <cols>
    <col min="1" max="1" width="38.59765625" style="42" customWidth="1"/>
    <col min="2" max="2" width="22.796875" style="42" bestFit="1" customWidth="1"/>
    <col min="3" max="3" width="16.19921875" style="42" customWidth="1"/>
    <col min="4" max="4" width="3.59765625" style="42" customWidth="1"/>
    <col min="5" max="7" width="12.59765625" style="42" customWidth="1"/>
    <col min="8" max="8" width="17.59765625" style="42" customWidth="1"/>
    <col min="9" max="9" width="2.3984375" style="42" customWidth="1"/>
    <col min="10" max="10" width="17.59765625" style="42" customWidth="1"/>
    <col min="11" max="11" width="14.59765625" style="42" customWidth="1"/>
    <col min="12" max="12" width="13.3984375" style="42" customWidth="1"/>
    <col min="13" max="15" width="9.3984375" style="42"/>
    <col min="16" max="16" width="10.3984375" style="42" bestFit="1" customWidth="1"/>
    <col min="17" max="16384" width="9.3984375" style="42"/>
  </cols>
  <sheetData>
    <row r="1" spans="1:18">
      <c r="A1" s="401" t="s">
        <v>5</v>
      </c>
      <c r="B1" s="41"/>
      <c r="C1" s="41"/>
    </row>
    <row r="2" spans="1:18">
      <c r="A2" s="43"/>
      <c r="B2" s="41"/>
      <c r="C2" s="41"/>
    </row>
    <row r="3" spans="1:18" s="45" customFormat="1" ht="16">
      <c r="A3" s="75" t="s">
        <v>6</v>
      </c>
      <c r="B3" s="468" t="s">
        <v>7</v>
      </c>
      <c r="C3" s="76"/>
      <c r="D3" s="76"/>
      <c r="E3" s="44"/>
      <c r="F3" s="44"/>
      <c r="G3" s="42"/>
      <c r="H3" s="42"/>
      <c r="I3" s="42"/>
      <c r="J3" s="42"/>
      <c r="K3" s="42"/>
      <c r="L3" s="42"/>
    </row>
    <row r="4" spans="1:18" s="45" customFormat="1" ht="16">
      <c r="A4" s="75" t="s">
        <v>8</v>
      </c>
      <c r="B4" s="76" t="str">
        <f ca="1">MID(CELL("bestandsnaam",$D$10),SEARCH("]",CELL("bestandsnaam",$D$10),1)+1,256)</f>
        <v>1-Contractblad totaal</v>
      </c>
      <c r="C4" s="76"/>
      <c r="D4" s="76"/>
      <c r="E4" s="44"/>
      <c r="F4" s="44"/>
      <c r="G4" s="42"/>
      <c r="H4" s="42"/>
      <c r="I4" s="42"/>
      <c r="J4" s="42"/>
      <c r="K4" s="42"/>
      <c r="L4" s="42"/>
    </row>
    <row r="5" spans="1:18" s="45" customFormat="1" ht="16">
      <c r="A5" s="75" t="s">
        <v>9</v>
      </c>
      <c r="B5" s="76" t="s">
        <v>10</v>
      </c>
      <c r="C5" s="76"/>
      <c r="D5" s="76"/>
      <c r="E5" s="44"/>
      <c r="F5" s="44"/>
      <c r="G5" s="46"/>
      <c r="H5" s="46"/>
    </row>
    <row r="6" spans="1:18" s="45" customFormat="1" ht="16">
      <c r="A6" s="75" t="s">
        <v>11</v>
      </c>
      <c r="B6" s="76" t="s">
        <v>12</v>
      </c>
      <c r="C6" s="76"/>
      <c r="D6" s="76"/>
      <c r="E6" s="44"/>
      <c r="F6" s="44"/>
      <c r="G6" s="46"/>
      <c r="H6" s="46"/>
    </row>
    <row r="7" spans="1:18" s="45" customFormat="1" ht="16">
      <c r="A7" s="75" t="s">
        <v>13</v>
      </c>
      <c r="B7" s="353" t="s">
        <v>14</v>
      </c>
      <c r="C7" s="76"/>
      <c r="D7" s="76"/>
      <c r="E7" s="44"/>
      <c r="F7" s="44"/>
      <c r="G7" s="46"/>
      <c r="H7" s="46"/>
    </row>
    <row r="8" spans="1:18" s="45" customFormat="1" ht="16">
      <c r="A8" s="75" t="s">
        <v>15</v>
      </c>
      <c r="B8" s="568"/>
      <c r="C8" s="568"/>
      <c r="D8" s="569"/>
      <c r="E8" s="44"/>
      <c r="F8" s="44"/>
      <c r="G8" s="46"/>
      <c r="H8" s="46"/>
    </row>
    <row r="9" spans="1:18" s="45" customFormat="1" ht="16">
      <c r="A9" s="75" t="s">
        <v>16</v>
      </c>
      <c r="B9" s="469">
        <v>46023</v>
      </c>
      <c r="C9" s="77"/>
      <c r="D9" s="76"/>
      <c r="E9" s="44"/>
      <c r="F9" s="529"/>
      <c r="G9" s="530"/>
      <c r="H9" s="530"/>
      <c r="I9" s="46"/>
      <c r="J9" s="46"/>
      <c r="K9" s="46"/>
      <c r="L9" s="46"/>
      <c r="M9" s="46"/>
      <c r="N9" s="46"/>
      <c r="O9" s="46"/>
      <c r="P9" s="46"/>
      <c r="Q9" s="46"/>
      <c r="R9" s="46"/>
    </row>
    <row r="10" spans="1:18" s="45" customFormat="1" ht="16">
      <c r="A10" s="47"/>
      <c r="G10" s="48"/>
      <c r="H10" s="48"/>
    </row>
    <row r="11" spans="1:18" s="45" customFormat="1" ht="16">
      <c r="A11" s="49" t="s">
        <v>17</v>
      </c>
      <c r="B11" s="50"/>
      <c r="C11" s="50"/>
      <c r="D11" s="50"/>
      <c r="E11" s="50"/>
      <c r="F11" s="50"/>
      <c r="G11" s="51"/>
      <c r="H11" s="52"/>
    </row>
    <row r="12" spans="1:18" ht="16">
      <c r="J12" s="45"/>
      <c r="K12" s="45"/>
      <c r="L12" s="45"/>
      <c r="M12" s="45"/>
      <c r="N12" s="45"/>
      <c r="O12" s="45"/>
      <c r="P12" s="45"/>
    </row>
    <row r="13" spans="1:18" ht="28">
      <c r="A13" s="78" t="s">
        <v>18</v>
      </c>
      <c r="D13" s="79"/>
      <c r="E13" s="79" t="s">
        <v>19</v>
      </c>
      <c r="F13" s="79" t="s">
        <v>20</v>
      </c>
      <c r="G13" s="79" t="s">
        <v>21</v>
      </c>
      <c r="H13" s="80" t="s">
        <v>22</v>
      </c>
      <c r="I13" s="53"/>
      <c r="J13" s="81"/>
      <c r="K13" s="45"/>
      <c r="L13" s="45"/>
      <c r="M13" s="45"/>
      <c r="N13" s="45"/>
      <c r="O13" s="45"/>
      <c r="P13" s="45"/>
    </row>
    <row r="14" spans="1:18" ht="16">
      <c r="A14" s="82" t="s">
        <v>23</v>
      </c>
      <c r="B14" s="82" t="s">
        <v>24</v>
      </c>
      <c r="C14" s="82" t="s">
        <v>25</v>
      </c>
      <c r="D14" s="83"/>
      <c r="E14" s="449">
        <v>1</v>
      </c>
      <c r="F14" s="54" t="e">
        <f>SUM('3-Basis ruimtestaat'!R:S)*E14</f>
        <v>#DIV/0!</v>
      </c>
      <c r="G14" s="55" t="e">
        <f>'5-Opbouw uurtarief productie'!E50</f>
        <v>#DIV/0!</v>
      </c>
      <c r="H14" s="56" t="e">
        <f>G14*F14</f>
        <v>#DIV/0!</v>
      </c>
      <c r="I14" s="53"/>
      <c r="J14" s="532"/>
      <c r="K14" s="533"/>
      <c r="L14" s="45"/>
      <c r="M14" s="45"/>
      <c r="N14" s="45"/>
      <c r="O14" s="45"/>
      <c r="P14" s="45"/>
    </row>
    <row r="15" spans="1:18" ht="16">
      <c r="A15" s="82"/>
      <c r="B15" s="82"/>
      <c r="C15" s="84" t="s">
        <v>26</v>
      </c>
      <c r="D15" s="85"/>
      <c r="E15" s="57">
        <f>SUM(E14:E14)</f>
        <v>1</v>
      </c>
      <c r="F15" s="54"/>
      <c r="G15" s="58"/>
      <c r="H15" s="56"/>
      <c r="I15" s="53"/>
      <c r="J15" s="81"/>
      <c r="K15" s="42">
        <v>34</v>
      </c>
      <c r="L15" s="45"/>
      <c r="M15" s="45"/>
      <c r="N15" s="45"/>
      <c r="O15" s="45"/>
      <c r="P15" s="45"/>
    </row>
    <row r="16" spans="1:18" ht="16">
      <c r="A16" s="82"/>
      <c r="B16" s="86"/>
      <c r="C16" s="86"/>
      <c r="D16" s="86"/>
      <c r="E16" s="86"/>
      <c r="F16" s="87"/>
      <c r="G16" s="86"/>
      <c r="H16" s="86"/>
      <c r="I16" s="86"/>
      <c r="J16" s="81"/>
      <c r="K16" s="45"/>
      <c r="L16" s="45"/>
      <c r="M16" s="45"/>
      <c r="N16" s="45"/>
      <c r="O16" s="45"/>
      <c r="P16" s="45"/>
    </row>
    <row r="17" spans="1:16" ht="16">
      <c r="A17" s="82" t="s">
        <v>27</v>
      </c>
      <c r="B17" s="82" t="s">
        <v>24</v>
      </c>
      <c r="C17" s="82" t="s">
        <v>25</v>
      </c>
      <c r="D17" s="86"/>
      <c r="E17" s="408"/>
      <c r="F17" s="59" t="e">
        <f>SUM(F14:F14)*E17</f>
        <v>#DIV/0!</v>
      </c>
      <c r="G17" s="55" t="e">
        <f>'6-Opbouw uurtarief toezicht'!E48</f>
        <v>#DIV/0!</v>
      </c>
      <c r="H17" s="56" t="e">
        <f>G17*F17</f>
        <v>#DIV/0!</v>
      </c>
      <c r="J17" s="81"/>
      <c r="K17" s="45"/>
      <c r="L17" s="45"/>
      <c r="M17" s="45"/>
      <c r="N17" s="45"/>
      <c r="O17" s="45"/>
      <c r="P17" s="45"/>
    </row>
    <row r="18" spans="1:16" ht="16">
      <c r="A18" s="82"/>
      <c r="B18" s="82"/>
      <c r="C18" s="84" t="s">
        <v>28</v>
      </c>
      <c r="D18" s="88"/>
      <c r="E18" s="89">
        <f>E17/E15</f>
        <v>0</v>
      </c>
      <c r="F18" s="90"/>
      <c r="G18" s="82"/>
      <c r="H18" s="82"/>
      <c r="I18" s="82"/>
      <c r="J18" s="81"/>
      <c r="K18" s="45"/>
      <c r="L18" s="45"/>
      <c r="M18" s="45"/>
      <c r="N18" s="45"/>
      <c r="O18" s="45"/>
      <c r="P18" s="45"/>
    </row>
    <row r="19" spans="1:16" ht="16">
      <c r="A19" s="82"/>
      <c r="B19" s="82"/>
      <c r="C19" s="91"/>
      <c r="D19" s="82"/>
      <c r="E19" s="92"/>
      <c r="F19" s="90"/>
      <c r="G19" s="82"/>
      <c r="H19" s="82"/>
      <c r="I19" s="82"/>
      <c r="J19" s="81"/>
      <c r="K19" s="45"/>
      <c r="L19" s="45"/>
      <c r="M19" s="45"/>
      <c r="N19" s="45"/>
      <c r="O19" s="45"/>
      <c r="P19" s="45"/>
    </row>
    <row r="20" spans="1:16" ht="16">
      <c r="A20" s="93" t="s">
        <v>29</v>
      </c>
      <c r="B20" s="88" t="s">
        <v>24</v>
      </c>
      <c r="C20" s="88" t="s">
        <v>25</v>
      </c>
      <c r="D20" s="88"/>
      <c r="E20" s="60"/>
      <c r="F20" s="94"/>
      <c r="G20" s="61" t="e">
        <f>(H17+H14)/F14</f>
        <v>#DIV/0!</v>
      </c>
      <c r="H20" s="82"/>
      <c r="I20" s="82"/>
      <c r="J20" s="81"/>
      <c r="K20" s="45"/>
      <c r="L20" s="45"/>
      <c r="M20" s="45"/>
      <c r="N20" s="45"/>
      <c r="O20" s="45"/>
      <c r="P20" s="45"/>
    </row>
    <row r="21" spans="1:16" ht="16">
      <c r="A21" s="82"/>
      <c r="B21" s="82"/>
      <c r="C21" s="82"/>
      <c r="D21" s="82"/>
      <c r="E21" s="82"/>
      <c r="F21" s="82"/>
      <c r="G21" s="82"/>
      <c r="H21" s="82"/>
      <c r="J21" s="81"/>
      <c r="K21" s="45"/>
      <c r="L21" s="45"/>
      <c r="M21" s="45"/>
      <c r="N21" s="45"/>
      <c r="O21" s="45"/>
      <c r="P21" s="45"/>
    </row>
    <row r="22" spans="1:16" ht="16">
      <c r="A22" s="95" t="s">
        <v>30</v>
      </c>
      <c r="H22" s="96" t="e">
        <f>SUM(H14:H21)</f>
        <v>#DIV/0!</v>
      </c>
      <c r="I22" s="62"/>
      <c r="J22" s="81"/>
      <c r="K22" s="45"/>
      <c r="L22" s="45"/>
      <c r="M22" s="45"/>
      <c r="N22" s="45"/>
      <c r="O22" s="45"/>
      <c r="P22" s="45"/>
    </row>
    <row r="23" spans="1:16" ht="16">
      <c r="A23" s="64" t="s">
        <v>31</v>
      </c>
      <c r="G23" s="65">
        <v>0.21</v>
      </c>
      <c r="H23" s="66" t="e">
        <f>G23*H22</f>
        <v>#DIV/0!</v>
      </c>
      <c r="I23" s="62"/>
      <c r="J23" s="81"/>
      <c r="K23" s="45"/>
      <c r="L23" s="45"/>
      <c r="M23" s="45"/>
      <c r="N23" s="45"/>
      <c r="O23" s="45"/>
      <c r="P23" s="45"/>
    </row>
    <row r="24" spans="1:16" ht="16">
      <c r="A24" s="64" t="s">
        <v>32</v>
      </c>
      <c r="G24" s="53" t="s">
        <v>33</v>
      </c>
      <c r="H24" s="56" t="e">
        <f>H23+H22</f>
        <v>#DIV/0!</v>
      </c>
      <c r="I24" s="62"/>
      <c r="J24" s="81"/>
      <c r="K24" s="45"/>
      <c r="L24" s="45"/>
      <c r="M24" s="45"/>
      <c r="N24" s="45"/>
      <c r="O24" s="45"/>
      <c r="P24" s="45"/>
    </row>
    <row r="25" spans="1:16" ht="16">
      <c r="A25" s="64"/>
      <c r="G25" s="53"/>
      <c r="H25" s="56"/>
      <c r="I25" s="63"/>
      <c r="J25" s="45"/>
      <c r="K25" s="45"/>
      <c r="L25" s="45"/>
      <c r="M25" s="45"/>
      <c r="N25" s="45"/>
      <c r="O25" s="45"/>
      <c r="P25" s="45"/>
    </row>
    <row r="26" spans="1:16" s="45" customFormat="1" ht="16">
      <c r="A26" s="49" t="s">
        <v>34</v>
      </c>
      <c r="B26" s="50"/>
      <c r="C26" s="50"/>
      <c r="D26" s="50"/>
      <c r="E26" s="50"/>
      <c r="F26" s="50"/>
      <c r="G26" s="51"/>
      <c r="H26" s="52"/>
    </row>
    <row r="27" spans="1:16" ht="16">
      <c r="J27" s="45"/>
      <c r="K27" s="45"/>
      <c r="L27" s="45"/>
      <c r="M27" s="45"/>
      <c r="N27" s="45"/>
      <c r="O27" s="45"/>
      <c r="P27" s="45"/>
    </row>
    <row r="28" spans="1:16">
      <c r="A28" s="82" t="str">
        <f ca="1">'7-Additionele werkzaamheden'!B4</f>
        <v>7-Additionele werkzaamheden</v>
      </c>
      <c r="B28" s="67"/>
      <c r="C28" s="67"/>
      <c r="D28" s="67"/>
      <c r="E28" s="67"/>
      <c r="F28" s="67"/>
      <c r="G28" s="67"/>
      <c r="H28" s="68">
        <f>'7-Additionele werkzaamheden'!H27</f>
        <v>0</v>
      </c>
      <c r="J28" s="450"/>
    </row>
    <row r="29" spans="1:16">
      <c r="A29" s="67"/>
      <c r="B29" s="67"/>
      <c r="C29" s="67"/>
      <c r="D29" s="67"/>
      <c r="E29" s="67"/>
      <c r="F29" s="67"/>
      <c r="G29" s="67"/>
      <c r="H29" s="67"/>
    </row>
    <row r="30" spans="1:16">
      <c r="A30" s="82" t="str">
        <f ca="1">'9-Glasbewassing'!B4</f>
        <v>9-Glasbewassing</v>
      </c>
      <c r="B30" s="67"/>
      <c r="C30" s="67"/>
      <c r="D30" s="67"/>
      <c r="E30" s="67"/>
      <c r="F30" s="67"/>
      <c r="G30" s="67"/>
      <c r="H30" s="68">
        <f>'9-Glasbewassing'!H16</f>
        <v>0</v>
      </c>
    </row>
    <row r="31" spans="1:16">
      <c r="A31" s="67"/>
      <c r="B31" s="67"/>
      <c r="C31" s="67"/>
      <c r="D31" s="67"/>
      <c r="E31" s="67"/>
      <c r="F31" s="67"/>
      <c r="G31" s="67"/>
      <c r="H31" s="67"/>
    </row>
    <row r="32" spans="1:16">
      <c r="A32" s="82" t="str">
        <f ca="1">'10-Sanitaire verbruiksartikelen'!B4</f>
        <v>10-Sanitaire verbruiksartikelen</v>
      </c>
      <c r="B32" s="67"/>
      <c r="C32" s="67"/>
      <c r="D32" s="67"/>
      <c r="E32" s="67"/>
      <c r="F32" s="67"/>
      <c r="G32" s="67"/>
      <c r="H32" s="68">
        <f>'10-Sanitaire verbruiksartikelen'!G28</f>
        <v>0</v>
      </c>
    </row>
    <row r="33" spans="1:15" s="67" customFormat="1"/>
    <row r="34" spans="1:15">
      <c r="A34" s="95" t="s">
        <v>35</v>
      </c>
      <c r="H34" s="70">
        <f>SUM(H27:H33)</f>
        <v>0</v>
      </c>
    </row>
    <row r="35" spans="1:15">
      <c r="A35" s="64" t="s">
        <v>31</v>
      </c>
      <c r="G35" s="65">
        <v>0.21</v>
      </c>
      <c r="H35" s="66">
        <f>G35*H34</f>
        <v>0</v>
      </c>
    </row>
    <row r="36" spans="1:15">
      <c r="A36" s="64" t="s">
        <v>32</v>
      </c>
      <c r="H36" s="70">
        <f>H34+H35</f>
        <v>0</v>
      </c>
    </row>
    <row r="37" spans="1:15" s="67" customFormat="1">
      <c r="A37" s="90"/>
      <c r="H37" s="69"/>
    </row>
    <row r="38" spans="1:15">
      <c r="A38" s="95" t="s">
        <v>36</v>
      </c>
      <c r="H38" s="409"/>
      <c r="K38" s="450"/>
      <c r="L38" s="450"/>
      <c r="M38" s="450"/>
      <c r="N38" s="450"/>
      <c r="O38" s="450"/>
    </row>
    <row r="40" spans="1:15">
      <c r="A40" s="97" t="s">
        <v>37</v>
      </c>
      <c r="B40" s="60"/>
      <c r="C40" s="60"/>
      <c r="D40" s="60"/>
      <c r="E40" s="98"/>
      <c r="F40" s="98" t="s">
        <v>38</v>
      </c>
      <c r="G40" s="98"/>
      <c r="H40" s="99" t="e">
        <f>H22+H34+H38</f>
        <v>#DIV/0!</v>
      </c>
      <c r="J40" s="70"/>
      <c r="K40" s="531"/>
      <c r="L40" s="450"/>
      <c r="M40" s="450"/>
      <c r="N40" s="450"/>
      <c r="O40" s="450"/>
    </row>
    <row r="41" spans="1:15">
      <c r="A41" s="64" t="s">
        <v>31</v>
      </c>
      <c r="G41" s="65">
        <v>0.21</v>
      </c>
      <c r="H41" s="66" t="e">
        <f>G41*H40</f>
        <v>#DIV/0!</v>
      </c>
    </row>
    <row r="42" spans="1:15">
      <c r="A42" s="64" t="s">
        <v>32</v>
      </c>
      <c r="H42" s="70" t="e">
        <f>H40+H41</f>
        <v>#DIV/0!</v>
      </c>
      <c r="O42" s="537"/>
    </row>
    <row r="43" spans="1:15">
      <c r="N43" s="520"/>
    </row>
    <row r="44" spans="1:15" ht="16">
      <c r="A44" s="71" t="s">
        <v>39</v>
      </c>
      <c r="B44" s="72"/>
      <c r="C44" s="72"/>
      <c r="D44" s="72"/>
      <c r="E44" s="73"/>
      <c r="F44" s="72"/>
      <c r="G44" s="72"/>
      <c r="H44" s="74">
        <v>87500</v>
      </c>
      <c r="J44" s="447"/>
      <c r="K44" s="534"/>
    </row>
    <row r="45" spans="1:15" ht="16">
      <c r="A45" s="71" t="s">
        <v>40</v>
      </c>
      <c r="B45" s="72"/>
      <c r="C45" s="72"/>
      <c r="D45" s="72"/>
      <c r="E45" s="73"/>
      <c r="F45" s="72"/>
      <c r="G45" s="72"/>
      <c r="H45" s="74">
        <v>72500</v>
      </c>
      <c r="J45" s="447"/>
      <c r="K45" s="70"/>
    </row>
    <row r="46" spans="1:15">
      <c r="A46" s="64"/>
      <c r="H46" s="70"/>
      <c r="J46" s="70"/>
    </row>
    <row r="47" spans="1:15" ht="13.25" customHeight="1">
      <c r="A47" s="570" t="s">
        <v>41</v>
      </c>
      <c r="B47" s="571"/>
      <c r="C47" s="571"/>
      <c r="D47" s="571"/>
      <c r="E47" s="571"/>
      <c r="F47" s="571"/>
      <c r="G47" s="571"/>
      <c r="H47" s="572"/>
    </row>
    <row r="48" spans="1:15">
      <c r="A48" s="573"/>
      <c r="B48" s="574"/>
      <c r="C48" s="574"/>
      <c r="D48" s="574"/>
      <c r="E48" s="574"/>
      <c r="F48" s="574"/>
      <c r="G48" s="574"/>
      <c r="H48" s="575"/>
    </row>
    <row r="49" spans="1:8">
      <c r="A49" s="576"/>
      <c r="B49" s="577"/>
      <c r="C49" s="577"/>
      <c r="D49" s="577"/>
      <c r="E49" s="577"/>
      <c r="F49" s="577"/>
      <c r="G49" s="577"/>
      <c r="H49" s="578"/>
    </row>
    <row r="51" spans="1:8">
      <c r="A51" s="570" t="s">
        <v>42</v>
      </c>
      <c r="B51" s="571"/>
      <c r="C51" s="571"/>
      <c r="D51" s="571"/>
      <c r="E51" s="571"/>
      <c r="F51" s="571"/>
      <c r="G51" s="571"/>
      <c r="H51" s="572"/>
    </row>
    <row r="52" spans="1:8">
      <c r="A52" s="573"/>
      <c r="B52" s="574"/>
      <c r="C52" s="574"/>
      <c r="D52" s="574"/>
      <c r="E52" s="574"/>
      <c r="F52" s="574"/>
      <c r="G52" s="574"/>
      <c r="H52" s="575"/>
    </row>
    <row r="53" spans="1:8">
      <c r="A53" s="576"/>
      <c r="B53" s="577"/>
      <c r="C53" s="577"/>
      <c r="D53" s="577"/>
      <c r="E53" s="577"/>
      <c r="F53" s="577"/>
      <c r="G53" s="577"/>
      <c r="H53" s="578"/>
    </row>
  </sheetData>
  <mergeCells count="3">
    <mergeCell ref="B8:D8"/>
    <mergeCell ref="A47:H49"/>
    <mergeCell ref="A51:H53"/>
  </mergeCells>
  <conditionalFormatting sqref="E15">
    <cfRule type="cellIs" dxfId="18" priority="14" operator="greaterThan">
      <formula>1</formula>
    </cfRule>
    <cfRule type="cellIs" dxfId="17" priority="15" operator="between">
      <formula>0.999999</formula>
      <formula>0</formula>
    </cfRule>
    <cfRule type="cellIs" dxfId="16" priority="16" operator="equal">
      <formula>1</formula>
    </cfRule>
  </conditionalFormatting>
  <conditionalFormatting sqref="H40">
    <cfRule type="cellIs" dxfId="15" priority="1" operator="greaterThan">
      <formula>$H$44</formula>
    </cfRule>
    <cfRule type="cellIs" dxfId="14" priority="2" operator="lessThan">
      <formula>$H$45</formula>
    </cfRule>
    <cfRule type="cellIs" dxfId="13" priority="3" operator="equal">
      <formula>$H$45</formula>
    </cfRule>
    <cfRule type="cellIs" dxfId="12" priority="4" operator="greaterThan">
      <formula>$H$45</formula>
    </cfRule>
    <cfRule type="cellIs" dxfId="11" priority="5" operator="equal">
      <formula>$H$44</formula>
    </cfRule>
    <cfRule type="cellIs" dxfId="10" priority="6" operator="lessThan">
      <formula>$H$44</formula>
    </cfRule>
    <cfRule type="cellIs" dxfId="9" priority="7" operator="greaterThan">
      <formula>$H$44</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5"/>
  <sheetViews>
    <sheetView showGridLines="0" zoomScaleNormal="100" workbookViewId="0">
      <pane ySplit="9" topLeftCell="A10" activePane="bottomLeft" state="frozen"/>
      <selection activeCell="D33" sqref="D33"/>
      <selection pane="bottomLeft" activeCell="C35" sqref="C35"/>
    </sheetView>
  </sheetViews>
  <sheetFormatPr baseColWidth="10" defaultColWidth="9.19921875" defaultRowHeight="13"/>
  <cols>
    <col min="1" max="1" width="29.59765625" style="3" customWidth="1"/>
    <col min="2" max="2" width="9.19921875" style="3" customWidth="1"/>
    <col min="3" max="4" width="9.19921875" style="3"/>
    <col min="5" max="5" width="9.19921875" style="3" customWidth="1"/>
    <col min="6" max="6" width="9.19921875" style="3"/>
    <col min="7" max="7" width="18.3984375" style="3" bestFit="1" customWidth="1"/>
    <col min="8" max="9" width="9.19921875" style="3"/>
    <col min="10" max="10" width="2.19921875" style="3" customWidth="1"/>
    <col min="11" max="11" width="9.19921875" style="104"/>
    <col min="12" max="12" width="2.3984375" style="3" customWidth="1"/>
    <col min="13" max="14" width="9.19921875" style="104"/>
    <col min="15" max="15" width="10.19921875" style="3" hidden="1" customWidth="1"/>
    <col min="16" max="16" width="9.796875" style="3" hidden="1" customWidth="1"/>
    <col min="17" max="17" width="0" style="3" hidden="1" customWidth="1"/>
    <col min="18" max="18" width="9.19921875" style="3"/>
    <col min="19" max="19" width="16.19921875" style="3" customWidth="1"/>
    <col min="20" max="21" width="9.19921875" style="3"/>
    <col min="22" max="22" width="30.3984375" style="3" customWidth="1"/>
    <col min="23" max="16384" width="9.19921875" style="3"/>
  </cols>
  <sheetData>
    <row r="1" spans="1:22">
      <c r="A1" s="398" t="s">
        <v>5</v>
      </c>
    </row>
    <row r="3" spans="1:22" ht="16">
      <c r="A3" s="129" t="s">
        <v>6</v>
      </c>
      <c r="B3" s="130" t="str">
        <f>'1-Contractblad totaal'!B3</f>
        <v>Stichting Samenwerking Beroepsonderwijs Bedrijfsleven</v>
      </c>
      <c r="C3" s="397"/>
    </row>
    <row r="4" spans="1:22" ht="16">
      <c r="A4" s="129" t="s">
        <v>8</v>
      </c>
      <c r="B4" s="130" t="str">
        <f ca="1">MID(CELL("bestandsnaam",$B$7),SEARCH("]",CELL("bestandsnaam",$B$7),1)+1,256)</f>
        <v>2-Productie normen</v>
      </c>
      <c r="C4" s="130"/>
    </row>
    <row r="5" spans="1:22" ht="16">
      <c r="A5" s="129" t="s">
        <v>9</v>
      </c>
      <c r="B5" s="130" t="str">
        <f>'1-Contractblad totaal'!B5</f>
        <v>Louis Braillelaan 24, Zoetermeer</v>
      </c>
      <c r="C5" s="130"/>
    </row>
    <row r="6" spans="1:22" ht="16">
      <c r="A6" s="129" t="s">
        <v>43</v>
      </c>
      <c r="B6" s="130" t="str">
        <f>'1-Contractblad totaal'!B6</f>
        <v>TN524606</v>
      </c>
      <c r="C6" s="130"/>
      <c r="E6" s="395" t="s">
        <v>44</v>
      </c>
      <c r="F6" s="396"/>
      <c r="G6" s="127" t="e">
        <f>SUM('3-Basis ruimtestaat'!AD:AD)/SUM('3-Basis ruimtestaat'!R:T)</f>
        <v>#DIV/0!</v>
      </c>
      <c r="H6" s="127"/>
      <c r="I6" s="128" t="s">
        <v>45</v>
      </c>
    </row>
    <row r="7" spans="1:22">
      <c r="A7" s="105"/>
      <c r="B7" s="106"/>
      <c r="C7" s="106"/>
      <c r="D7" s="107"/>
      <c r="E7" s="108"/>
      <c r="F7" s="108"/>
      <c r="G7" s="109"/>
      <c r="H7" s="109"/>
      <c r="I7" s="110"/>
      <c r="J7" s="112"/>
      <c r="K7" s="113"/>
      <c r="L7" s="112"/>
      <c r="M7" s="113"/>
      <c r="N7" s="113"/>
      <c r="O7" s="111"/>
      <c r="P7" s="111"/>
      <c r="Q7" s="112"/>
      <c r="R7" s="112"/>
      <c r="S7" s="112"/>
      <c r="T7" s="112"/>
    </row>
    <row r="8" spans="1:22" ht="27.75" customHeight="1">
      <c r="A8" s="124" t="s">
        <v>46</v>
      </c>
      <c r="B8" s="125">
        <v>2</v>
      </c>
      <c r="C8" s="125">
        <v>4</v>
      </c>
      <c r="D8" s="125">
        <v>12</v>
      </c>
      <c r="E8" s="125">
        <v>52</v>
      </c>
      <c r="F8" s="125">
        <v>104</v>
      </c>
      <c r="G8" s="125">
        <v>156</v>
      </c>
      <c r="H8" s="125">
        <v>252</v>
      </c>
      <c r="I8" s="125">
        <v>255</v>
      </c>
      <c r="J8" s="112"/>
      <c r="K8" s="482"/>
      <c r="L8" s="112"/>
      <c r="O8" s="399">
        <v>1.25</v>
      </c>
      <c r="P8" s="399">
        <v>1.25</v>
      </c>
      <c r="Q8" s="399">
        <v>1.5</v>
      </c>
      <c r="R8" s="114"/>
      <c r="S8" s="114"/>
      <c r="T8" s="114"/>
    </row>
    <row r="9" spans="1:22" ht="30" customHeight="1">
      <c r="A9" s="389" t="s">
        <v>47</v>
      </c>
      <c r="B9" s="579" t="s">
        <v>48</v>
      </c>
      <c r="C9" s="580"/>
      <c r="D9" s="580"/>
      <c r="E9" s="580"/>
      <c r="F9" s="580"/>
      <c r="G9" s="580"/>
      <c r="H9" s="580"/>
      <c r="I9" s="581"/>
      <c r="J9" s="112"/>
      <c r="K9" s="388" t="s">
        <v>49</v>
      </c>
      <c r="L9" s="105"/>
      <c r="M9" s="388" t="s">
        <v>50</v>
      </c>
      <c r="N9" s="113"/>
      <c r="O9" s="126" t="s">
        <v>51</v>
      </c>
      <c r="P9" s="126" t="s">
        <v>52</v>
      </c>
      <c r="Q9" s="126" t="s">
        <v>53</v>
      </c>
      <c r="R9" s="114"/>
    </row>
    <row r="10" spans="1:22" ht="14" thickBot="1">
      <c r="A10" s="547" t="s">
        <v>54</v>
      </c>
      <c r="B10" s="448"/>
      <c r="C10" s="448"/>
      <c r="D10" s="448"/>
      <c r="E10" s="402"/>
      <c r="F10" s="448"/>
      <c r="G10" s="402"/>
      <c r="H10" s="402"/>
      <c r="I10" s="402"/>
      <c r="J10" s="112"/>
      <c r="K10" s="116" t="s">
        <v>55</v>
      </c>
      <c r="L10" s="112"/>
      <c r="M10" s="390">
        <f>SUMIF('3-Basis ruimtestaat'!G:G,'2-Productie normen'!A10,'3-Basis ruimtestaat'!I:I)</f>
        <v>1405.3999999999999</v>
      </c>
      <c r="N10" s="483"/>
      <c r="Q10" s="112"/>
      <c r="R10" s="112"/>
      <c r="S10" s="112"/>
      <c r="T10" s="112"/>
    </row>
    <row r="11" spans="1:22">
      <c r="A11" s="292" t="s">
        <v>56</v>
      </c>
      <c r="B11" s="448"/>
      <c r="C11" s="448"/>
      <c r="D11" s="448"/>
      <c r="E11" s="448"/>
      <c r="F11" s="448"/>
      <c r="G11" s="448"/>
      <c r="H11" s="402"/>
      <c r="I11" s="402"/>
      <c r="J11" s="112"/>
      <c r="K11" s="116" t="s">
        <v>57</v>
      </c>
      <c r="L11" s="112"/>
      <c r="M11" s="390">
        <f>SUMIF('3-Basis ruimtestaat'!G:G,'2-Productie normen'!A11,'3-Basis ruimtestaat'!I:I)</f>
        <v>157.80000000000001</v>
      </c>
      <c r="N11" s="483"/>
      <c r="R11" s="470"/>
      <c r="S11" s="471"/>
      <c r="T11" s="471"/>
      <c r="U11" s="472"/>
      <c r="V11" s="478"/>
    </row>
    <row r="12" spans="1:22" ht="14">
      <c r="A12" s="292" t="s">
        <v>58</v>
      </c>
      <c r="B12" s="448"/>
      <c r="C12" s="448"/>
      <c r="D12" s="448"/>
      <c r="E12" s="448"/>
      <c r="F12" s="448"/>
      <c r="G12" s="448"/>
      <c r="H12" s="402"/>
      <c r="I12" s="402"/>
      <c r="J12" s="112"/>
      <c r="K12" s="116" t="s">
        <v>59</v>
      </c>
      <c r="L12" s="112"/>
      <c r="M12" s="390">
        <f>SUMIF('3-Basis ruimtestaat'!G:G,'2-Productie normen'!A12,'3-Basis ruimtestaat'!I:I)</f>
        <v>204.5</v>
      </c>
      <c r="N12" s="483"/>
      <c r="R12" s="473"/>
      <c r="S12" s="553" t="s">
        <v>60</v>
      </c>
      <c r="T12" s="554" t="s">
        <v>61</v>
      </c>
      <c r="U12" s="474"/>
      <c r="V12" s="479" t="s">
        <v>62</v>
      </c>
    </row>
    <row r="13" spans="1:22">
      <c r="A13" s="292" t="s">
        <v>63</v>
      </c>
      <c r="B13" s="448"/>
      <c r="C13" s="448"/>
      <c r="D13" s="448"/>
      <c r="E13" s="448"/>
      <c r="F13" s="448"/>
      <c r="G13" s="448"/>
      <c r="H13" s="402"/>
      <c r="I13" s="402"/>
      <c r="J13" s="112"/>
      <c r="K13" s="116" t="s">
        <v>59</v>
      </c>
      <c r="L13" s="112"/>
      <c r="M13" s="390">
        <f>SUMIF('3-Basis ruimtestaat'!G:G,'2-Productie normen'!A13,'3-Basis ruimtestaat'!I:I)</f>
        <v>51.000000000000007</v>
      </c>
      <c r="N13" s="483"/>
      <c r="R13" s="473"/>
      <c r="S13" s="555">
        <v>2</v>
      </c>
      <c r="T13" s="536">
        <v>2</v>
      </c>
      <c r="U13" s="474"/>
      <c r="V13" s="480" t="s">
        <v>64</v>
      </c>
    </row>
    <row r="14" spans="1:22">
      <c r="A14" s="292" t="s">
        <v>65</v>
      </c>
      <c r="B14" s="448"/>
      <c r="C14" s="448"/>
      <c r="D14" s="402"/>
      <c r="E14" s="448"/>
      <c r="F14" s="448"/>
      <c r="G14" s="402"/>
      <c r="H14" s="402"/>
      <c r="I14" s="402"/>
      <c r="J14" s="112"/>
      <c r="K14" s="116" t="s">
        <v>59</v>
      </c>
      <c r="L14" s="112"/>
      <c r="M14" s="390">
        <f>SUMIF('3-Basis ruimtestaat'!G:G,'2-Productie normen'!A14,'3-Basis ruimtestaat'!I:I)</f>
        <v>63.999999999999993</v>
      </c>
      <c r="N14" s="483"/>
      <c r="R14" s="473"/>
      <c r="S14" s="555">
        <v>4</v>
      </c>
      <c r="T14" s="536">
        <v>3</v>
      </c>
      <c r="U14" s="474"/>
      <c r="V14" s="480" t="s">
        <v>66</v>
      </c>
    </row>
    <row r="15" spans="1:22">
      <c r="A15" s="547" t="s">
        <v>67</v>
      </c>
      <c r="B15" s="448"/>
      <c r="C15" s="448"/>
      <c r="D15" s="448"/>
      <c r="E15" s="448"/>
      <c r="F15" s="448"/>
      <c r="G15" s="402"/>
      <c r="H15" s="402"/>
      <c r="I15" s="448"/>
      <c r="J15" s="112"/>
      <c r="K15" s="116" t="s">
        <v>59</v>
      </c>
      <c r="L15" s="112"/>
      <c r="M15" s="390">
        <f>SUMIF('3-Basis ruimtestaat'!G:G,'2-Productie normen'!A15,'3-Basis ruimtestaat'!I:I)</f>
        <v>810.19999999999993</v>
      </c>
      <c r="N15" s="483"/>
      <c r="R15" s="473"/>
      <c r="S15" s="555">
        <v>12</v>
      </c>
      <c r="T15" s="536">
        <v>4</v>
      </c>
      <c r="U15" s="474"/>
      <c r="V15" s="480" t="s">
        <v>68</v>
      </c>
    </row>
    <row r="16" spans="1:22">
      <c r="A16" s="547" t="s">
        <v>69</v>
      </c>
      <c r="B16" s="448"/>
      <c r="C16" s="448"/>
      <c r="D16" s="402"/>
      <c r="E16" s="448"/>
      <c r="F16" s="448"/>
      <c r="G16" s="402"/>
      <c r="H16" s="402"/>
      <c r="I16" s="402"/>
      <c r="J16" s="112"/>
      <c r="K16" s="116" t="s">
        <v>59</v>
      </c>
      <c r="L16" s="112"/>
      <c r="M16" s="390">
        <f>SUMIF('3-Basis ruimtestaat'!G:G,'2-Productie normen'!A16,'3-Basis ruimtestaat'!I:I)</f>
        <v>636.19999999999993</v>
      </c>
      <c r="N16" s="483"/>
      <c r="R16" s="473"/>
      <c r="S16" s="555">
        <v>52</v>
      </c>
      <c r="T16" s="536">
        <v>5</v>
      </c>
      <c r="U16" s="474"/>
      <c r="V16" s="480" t="s">
        <v>70</v>
      </c>
    </row>
    <row r="17" spans="1:22">
      <c r="A17" s="115" t="s">
        <v>71</v>
      </c>
      <c r="B17" s="448"/>
      <c r="C17" s="448"/>
      <c r="D17" s="448"/>
      <c r="E17" s="448"/>
      <c r="F17" s="448"/>
      <c r="G17" s="448"/>
      <c r="H17" s="448"/>
      <c r="I17" s="119"/>
      <c r="J17" s="112"/>
      <c r="K17" s="116"/>
      <c r="L17" s="112"/>
      <c r="M17" s="390">
        <f>SUMIF('3-Basis ruimtestaat'!G:G,'2-Productie normen'!A17,'3-Basis ruimtestaat'!I:I)</f>
        <v>109.30000000000001</v>
      </c>
      <c r="N17" s="483"/>
      <c r="R17" s="473"/>
      <c r="S17" s="555">
        <v>104</v>
      </c>
      <c r="T17" s="536">
        <v>6</v>
      </c>
      <c r="U17" s="474"/>
      <c r="V17" s="480" t="s">
        <v>72</v>
      </c>
    </row>
    <row r="18" spans="1:22">
      <c r="A18" s="115"/>
      <c r="B18" s="117"/>
      <c r="C18" s="117"/>
      <c r="D18" s="117"/>
      <c r="E18" s="117"/>
      <c r="F18" s="117"/>
      <c r="G18" s="117"/>
      <c r="H18" s="117"/>
      <c r="I18" s="120"/>
      <c r="J18" s="112"/>
      <c r="K18" s="116"/>
      <c r="L18" s="112"/>
      <c r="M18" s="390"/>
      <c r="N18" s="483"/>
      <c r="R18" s="473"/>
      <c r="S18" s="535">
        <v>156</v>
      </c>
      <c r="T18" s="536">
        <v>7</v>
      </c>
      <c r="U18" s="474"/>
      <c r="V18" s="480" t="s">
        <v>73</v>
      </c>
    </row>
    <row r="19" spans="1:22">
      <c r="A19" s="391" t="s">
        <v>26</v>
      </c>
      <c r="B19" s="260"/>
      <c r="C19" s="260"/>
      <c r="D19" s="260"/>
      <c r="E19" s="260"/>
      <c r="F19" s="260"/>
      <c r="G19" s="260"/>
      <c r="H19" s="260"/>
      <c r="I19" s="121"/>
      <c r="J19" s="392"/>
      <c r="K19" s="393"/>
      <c r="L19" s="392"/>
      <c r="M19" s="394">
        <f>SUM(M10:M18)</f>
        <v>3438.3999999999996</v>
      </c>
      <c r="N19" s="484"/>
      <c r="R19" s="473"/>
      <c r="S19" s="535">
        <v>252</v>
      </c>
      <c r="T19" s="536">
        <v>8</v>
      </c>
      <c r="U19" s="474"/>
      <c r="V19" s="480" t="s">
        <v>74</v>
      </c>
    </row>
    <row r="20" spans="1:22">
      <c r="K20" s="3"/>
      <c r="M20" s="3"/>
      <c r="N20" s="3"/>
      <c r="R20" s="473"/>
      <c r="S20" s="535">
        <v>255</v>
      </c>
      <c r="T20" s="536">
        <v>9</v>
      </c>
      <c r="U20" s="474"/>
      <c r="V20" s="480" t="s">
        <v>75</v>
      </c>
    </row>
    <row r="21" spans="1:22" ht="14" thickBot="1">
      <c r="K21" s="3"/>
      <c r="M21" s="3"/>
      <c r="N21" s="3"/>
      <c r="Q21" s="462"/>
      <c r="R21" s="475"/>
      <c r="S21" s="476"/>
      <c r="T21" s="476"/>
      <c r="U21" s="477"/>
      <c r="V21" s="481"/>
    </row>
    <row r="22" spans="1:22">
      <c r="A22" s="122" t="s">
        <v>76</v>
      </c>
      <c r="B22" s="123">
        <v>2</v>
      </c>
      <c r="C22" s="123">
        <v>3</v>
      </c>
      <c r="D22" s="123">
        <v>4</v>
      </c>
      <c r="E22" s="123">
        <v>5</v>
      </c>
      <c r="F22" s="123">
        <v>6</v>
      </c>
      <c r="G22" s="123">
        <v>7</v>
      </c>
      <c r="H22" s="123">
        <v>8</v>
      </c>
      <c r="I22" s="123">
        <v>9</v>
      </c>
      <c r="J22" s="112"/>
      <c r="L22" s="112"/>
      <c r="Q22" s="462"/>
    </row>
    <row r="23" spans="1:22">
      <c r="J23" s="112"/>
      <c r="L23" s="112"/>
      <c r="Q23" s="462"/>
    </row>
    <row r="24" spans="1:22">
      <c r="Q24" s="112"/>
    </row>
    <row r="25" spans="1:22">
      <c r="Q25" s="112"/>
    </row>
    <row r="26" spans="1:22">
      <c r="Q26" s="112"/>
    </row>
    <row r="27" spans="1:22">
      <c r="Q27" s="112"/>
    </row>
    <row r="28" spans="1:22">
      <c r="Q28" s="112"/>
    </row>
    <row r="29" spans="1:22">
      <c r="Q29" s="112"/>
    </row>
    <row r="30" spans="1:22">
      <c r="Q30" s="112"/>
    </row>
    <row r="31" spans="1:22">
      <c r="Q31" s="112"/>
    </row>
    <row r="32" spans="1:22">
      <c r="Q32" s="112"/>
      <c r="R32" s="114"/>
      <c r="S32" s="112"/>
      <c r="T32" s="112"/>
    </row>
    <row r="33" spans="17:20">
      <c r="Q33" s="112"/>
      <c r="R33" s="112"/>
      <c r="S33" s="112"/>
      <c r="T33" s="112"/>
    </row>
    <row r="34" spans="17:20">
      <c r="Q34" s="112"/>
      <c r="R34" s="112"/>
      <c r="S34" s="112"/>
      <c r="T34" s="112"/>
    </row>
    <row r="35" spans="17:20">
      <c r="Q35" s="112"/>
      <c r="R35" s="112"/>
      <c r="S35" s="112"/>
      <c r="T35" s="112"/>
    </row>
    <row r="42" spans="17:20">
      <c r="Q42" s="386"/>
    </row>
    <row r="43" spans="17:20">
      <c r="Q43" s="386"/>
    </row>
    <row r="44" spans="17:20">
      <c r="Q44" s="386"/>
    </row>
    <row r="45" spans="17:20">
      <c r="Q45" s="386"/>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E416"/>
  <sheetViews>
    <sheetView showGridLines="0" showZeros="0" tabSelected="1" zoomScale="90" zoomScaleNormal="90" zoomScalePageLayoutView="75" workbookViewId="0">
      <pane xSplit="1" ySplit="9" topLeftCell="M112" activePane="bottomRight" state="frozen"/>
      <selection pane="topRight" activeCell="D33" sqref="D33"/>
      <selection pane="bottomLeft" activeCell="D33" sqref="D33"/>
      <selection pane="bottomRight" activeCell="AD141" sqref="AD141"/>
    </sheetView>
  </sheetViews>
  <sheetFormatPr baseColWidth="10" defaultColWidth="8.59765625" defaultRowHeight="14" customHeight="1"/>
  <cols>
    <col min="1" max="1" width="5" style="3" bestFit="1" customWidth="1"/>
    <col min="2" max="2" width="27.59765625" style="3" customWidth="1"/>
    <col min="3" max="3" width="35.3984375" style="3" customWidth="1"/>
    <col min="4" max="4" width="12" style="3" customWidth="1"/>
    <col min="5" max="5" width="10.19921875" style="3" customWidth="1"/>
    <col min="6" max="6" width="23.3984375" style="3" customWidth="1"/>
    <col min="7" max="7" width="19.59765625" style="3" customWidth="1"/>
    <col min="8" max="8" width="12.19921875" style="3" bestFit="1" customWidth="1"/>
    <col min="9" max="9" width="8" style="3" bestFit="1" customWidth="1"/>
    <col min="10" max="13" width="10.3984375" style="406" customWidth="1"/>
    <col min="14" max="17" width="9.19921875" style="174" customWidth="1"/>
    <col min="18" max="18" width="12.59765625" style="3" bestFit="1" customWidth="1"/>
    <col min="19" max="19" width="12.59765625" style="3" customWidth="1"/>
    <col min="20" max="22" width="9.796875" style="3" customWidth="1"/>
    <col min="23" max="23" width="12" style="3" bestFit="1" customWidth="1"/>
    <col min="24" max="24" width="16.59765625" style="3" customWidth="1"/>
    <col min="25" max="27" width="9.3984375" style="3" customWidth="1"/>
    <col min="28" max="28" width="35.19921875" style="3" customWidth="1"/>
    <col min="29" max="29" width="3" style="3" customWidth="1"/>
    <col min="30" max="30" width="11.19921875" style="3" customWidth="1"/>
    <col min="31" max="31" width="15.59765625" style="3" bestFit="1" customWidth="1"/>
    <col min="32" max="16384" width="8.59765625" style="3"/>
  </cols>
  <sheetData>
    <row r="1" spans="1:30" ht="13">
      <c r="B1" s="398" t="s">
        <v>5</v>
      </c>
      <c r="J1" s="104"/>
      <c r="K1" s="104"/>
      <c r="L1" s="104"/>
      <c r="M1" s="104"/>
      <c r="N1" s="3"/>
      <c r="O1" s="104"/>
      <c r="P1" s="3"/>
      <c r="Q1" s="3"/>
    </row>
    <row r="2" spans="1:30" ht="14" customHeight="1">
      <c r="A2" s="132">
        <v>2</v>
      </c>
      <c r="B2" s="133"/>
      <c r="C2" s="133"/>
      <c r="D2" s="134"/>
      <c r="E2" s="135"/>
      <c r="F2" s="136"/>
      <c r="G2" s="136"/>
      <c r="H2" s="137"/>
      <c r="I2" s="138"/>
      <c r="J2" s="403"/>
      <c r="K2" s="403"/>
      <c r="L2" s="403"/>
      <c r="M2" s="403"/>
      <c r="N2" s="139"/>
      <c r="O2" s="139"/>
      <c r="P2" s="139"/>
      <c r="Q2" s="139"/>
      <c r="R2" s="137"/>
      <c r="S2" s="137"/>
      <c r="T2" s="140"/>
      <c r="U2" s="140"/>
      <c r="V2" s="140"/>
      <c r="W2" s="140"/>
      <c r="X2" s="140"/>
      <c r="Y2" s="140"/>
      <c r="Z2" s="140"/>
      <c r="AA2" s="136"/>
      <c r="AB2" s="136"/>
    </row>
    <row r="3" spans="1:30" ht="14" customHeight="1">
      <c r="A3" s="132">
        <v>3</v>
      </c>
      <c r="B3" s="102" t="str">
        <f>'1-Contractblad totaal'!A3</f>
        <v>Naam opdrachtgever</v>
      </c>
      <c r="C3" s="130" t="str">
        <f>'1-Contractblad totaal'!B3</f>
        <v>Stichting Samenwerking Beroepsonderwijs Bedrijfsleven</v>
      </c>
      <c r="E3" s="141"/>
      <c r="H3" s="137"/>
      <c r="I3" s="138"/>
      <c r="J3" s="403"/>
      <c r="K3" s="403"/>
      <c r="L3" s="403"/>
      <c r="M3" s="403"/>
      <c r="N3" s="139"/>
      <c r="O3" s="139"/>
      <c r="P3" s="139"/>
      <c r="Q3" s="139"/>
      <c r="R3" s="137"/>
      <c r="S3" s="137"/>
      <c r="T3" s="140"/>
      <c r="U3" s="140"/>
      <c r="V3" s="140"/>
      <c r="W3" s="140"/>
      <c r="X3" s="140"/>
      <c r="Y3" s="140"/>
      <c r="Z3" s="140"/>
      <c r="AA3" s="136"/>
      <c r="AB3" s="136"/>
    </row>
    <row r="4" spans="1:30" ht="14" customHeight="1">
      <c r="A4" s="132">
        <v>4</v>
      </c>
      <c r="B4" s="102" t="str">
        <f>'1-Contractblad totaal'!A4</f>
        <v>Calculatie onderdeel</v>
      </c>
      <c r="C4" s="130" t="str">
        <f ca="1">MID(CELL("bestandsnaam",$D$9),SEARCH("]",CELL("bestandsnaam",$D$9),1)+1,256)</f>
        <v>3-Basis ruimtestaat</v>
      </c>
      <c r="E4" s="142"/>
      <c r="H4" s="137"/>
      <c r="I4" s="138"/>
      <c r="J4" s="403"/>
      <c r="K4" s="403"/>
      <c r="L4" s="403"/>
      <c r="M4" s="403"/>
      <c r="N4" s="139"/>
      <c r="O4" s="139"/>
      <c r="P4" s="139"/>
      <c r="Q4" s="139"/>
      <c r="R4" s="137"/>
      <c r="S4" s="137"/>
      <c r="T4" s="140"/>
      <c r="U4" s="140"/>
      <c r="V4" s="140"/>
      <c r="W4" s="140"/>
      <c r="X4" s="140"/>
      <c r="Y4" s="140"/>
      <c r="Z4" s="140"/>
      <c r="AA4" s="136"/>
      <c r="AB4" s="136"/>
    </row>
    <row r="5" spans="1:30" ht="14" customHeight="1">
      <c r="A5" s="132">
        <v>5</v>
      </c>
      <c r="B5" s="102" t="str">
        <f>'1-Contractblad totaal'!A5</f>
        <v>Gebouw/plaats</v>
      </c>
      <c r="C5" s="130" t="str">
        <f>'1-Contractblad totaal'!B5</f>
        <v>Louis Braillelaan 24, Zoetermeer</v>
      </c>
      <c r="E5" s="141"/>
      <c r="H5" s="290"/>
      <c r="I5" s="138"/>
      <c r="J5" s="175"/>
      <c r="K5" s="175"/>
      <c r="L5" s="175"/>
      <c r="M5" s="175"/>
      <c r="N5" s="139"/>
      <c r="O5" s="139"/>
      <c r="P5" s="139"/>
      <c r="Q5" s="139"/>
      <c r="R5" s="137"/>
      <c r="S5" s="137"/>
      <c r="T5" s="519"/>
      <c r="U5" s="519"/>
      <c r="V5" s="519"/>
      <c r="W5" s="519"/>
      <c r="X5" s="519"/>
      <c r="Y5" s="519"/>
      <c r="Z5" s="519"/>
      <c r="AA5" s="136"/>
      <c r="AB5" s="136"/>
    </row>
    <row r="6" spans="1:30" ht="14" customHeight="1">
      <c r="A6" s="132">
        <v>6</v>
      </c>
      <c r="B6" s="102" t="str">
        <f>'1-Contractblad totaal'!A6</f>
        <v>Referentie nummer</v>
      </c>
      <c r="C6" s="130" t="str">
        <f>'1-Contractblad totaal'!B6</f>
        <v>TN524606</v>
      </c>
      <c r="E6" s="141"/>
      <c r="H6" s="137"/>
      <c r="I6" s="138"/>
      <c r="J6" s="403"/>
      <c r="K6" s="403"/>
      <c r="L6" s="403"/>
      <c r="M6" s="403"/>
      <c r="N6" s="139"/>
      <c r="O6" s="139"/>
      <c r="P6" s="139"/>
      <c r="Q6" s="139"/>
      <c r="R6" s="137"/>
      <c r="S6" s="137"/>
      <c r="T6" s="140"/>
      <c r="U6" s="140"/>
      <c r="V6" s="140"/>
      <c r="W6" s="140"/>
      <c r="X6" s="582" t="s">
        <v>77</v>
      </c>
      <c r="Y6" s="583"/>
      <c r="Z6" s="584"/>
      <c r="AA6" s="136"/>
      <c r="AB6" s="136"/>
    </row>
    <row r="7" spans="1:30" ht="12.75" customHeight="1">
      <c r="A7" s="132">
        <v>7</v>
      </c>
      <c r="B7" s="102" t="str">
        <f>'1-Contractblad totaal'!A8</f>
        <v>Naam dienstverlener</v>
      </c>
      <c r="C7" s="130">
        <f>'1-Contractblad totaal'!B8</f>
        <v>0</v>
      </c>
      <c r="E7" s="141"/>
      <c r="H7" s="137"/>
      <c r="I7" s="138"/>
      <c r="J7" s="451"/>
      <c r="K7" s="451"/>
      <c r="L7" s="451"/>
      <c r="M7" s="451"/>
      <c r="N7" s="139"/>
      <c r="O7" s="139"/>
      <c r="P7" s="139"/>
      <c r="Q7" s="139"/>
      <c r="R7" s="137"/>
      <c r="S7" s="137"/>
      <c r="T7" s="140"/>
      <c r="U7" s="140"/>
      <c r="V7" s="140"/>
      <c r="W7" s="140"/>
      <c r="X7" s="585"/>
      <c r="Y7" s="586"/>
      <c r="Z7" s="587"/>
      <c r="AA7" s="136"/>
      <c r="AB7" s="136"/>
    </row>
    <row r="8" spans="1:30" ht="14" customHeight="1">
      <c r="A8" s="132">
        <v>8</v>
      </c>
      <c r="B8" s="136"/>
      <c r="C8" s="136"/>
      <c r="D8" s="134"/>
      <c r="E8" s="135"/>
      <c r="F8" s="136"/>
      <c r="G8" s="136"/>
      <c r="H8" s="137"/>
      <c r="I8" s="138"/>
      <c r="J8" s="451"/>
      <c r="K8" s="451"/>
      <c r="L8" s="451"/>
      <c r="M8" s="451"/>
      <c r="N8" s="139"/>
      <c r="O8" s="139"/>
      <c r="P8" s="139"/>
      <c r="Q8" s="139"/>
      <c r="R8" s="137"/>
      <c r="S8" s="137"/>
      <c r="T8" s="137"/>
      <c r="U8" s="137"/>
      <c r="V8" s="137"/>
      <c r="W8" s="137"/>
      <c r="X8" s="143">
        <f>'2-Productie normen'!O8</f>
        <v>1.25</v>
      </c>
      <c r="Y8" s="143">
        <f>'2-Productie normen'!P8</f>
        <v>1.25</v>
      </c>
      <c r="Z8" s="143">
        <f>'2-Productie normen'!Q8</f>
        <v>1.5</v>
      </c>
      <c r="AA8" s="136"/>
      <c r="AB8" s="136"/>
    </row>
    <row r="9" spans="1:30" ht="70">
      <c r="A9" s="132">
        <v>9</v>
      </c>
      <c r="B9" s="144" t="s">
        <v>78</v>
      </c>
      <c r="C9" s="144" t="s">
        <v>79</v>
      </c>
      <c r="D9" s="144" t="s">
        <v>80</v>
      </c>
      <c r="E9" s="145" t="s">
        <v>81</v>
      </c>
      <c r="F9" s="144" t="s">
        <v>82</v>
      </c>
      <c r="G9" s="144" t="s">
        <v>83</v>
      </c>
      <c r="H9" s="146" t="s">
        <v>84</v>
      </c>
      <c r="I9" s="147" t="s">
        <v>85</v>
      </c>
      <c r="J9" s="148" t="s">
        <v>86</v>
      </c>
      <c r="K9" s="148" t="s">
        <v>87</v>
      </c>
      <c r="L9" s="148" t="s">
        <v>88</v>
      </c>
      <c r="M9" s="148" t="s">
        <v>89</v>
      </c>
      <c r="N9" s="148" t="s">
        <v>90</v>
      </c>
      <c r="O9" s="148" t="s">
        <v>91</v>
      </c>
      <c r="P9" s="148" t="s">
        <v>92</v>
      </c>
      <c r="Q9" s="148" t="s">
        <v>93</v>
      </c>
      <c r="R9" s="149" t="s">
        <v>94</v>
      </c>
      <c r="S9" s="149" t="s">
        <v>95</v>
      </c>
      <c r="T9" s="149" t="s">
        <v>96</v>
      </c>
      <c r="U9" s="149" t="s">
        <v>97</v>
      </c>
      <c r="V9" s="149"/>
      <c r="W9" s="149" t="s">
        <v>98</v>
      </c>
      <c r="X9" s="149" t="s">
        <v>99</v>
      </c>
      <c r="Y9" s="149" t="s">
        <v>100</v>
      </c>
      <c r="Z9" s="149" t="s">
        <v>101</v>
      </c>
      <c r="AA9" s="407" t="s">
        <v>102</v>
      </c>
      <c r="AB9" s="407" t="s">
        <v>103</v>
      </c>
      <c r="AC9" s="131"/>
      <c r="AD9" s="407" t="s">
        <v>104</v>
      </c>
    </row>
    <row r="10" spans="1:30" s="154" customFormat="1" ht="13">
      <c r="A10" s="132">
        <v>10</v>
      </c>
      <c r="B10" s="547" t="s">
        <v>105</v>
      </c>
      <c r="C10" s="547" t="s">
        <v>106</v>
      </c>
      <c r="D10" s="544" t="s">
        <v>107</v>
      </c>
      <c r="E10" s="545" t="s">
        <v>108</v>
      </c>
      <c r="F10" s="292" t="s">
        <v>109</v>
      </c>
      <c r="G10" s="292" t="s">
        <v>54</v>
      </c>
      <c r="H10" s="292" t="s">
        <v>110</v>
      </c>
      <c r="I10" s="549">
        <v>83.3</v>
      </c>
      <c r="J10" s="446">
        <v>1</v>
      </c>
      <c r="K10" s="446">
        <v>1</v>
      </c>
      <c r="L10" s="446">
        <v>1</v>
      </c>
      <c r="M10" s="446">
        <v>1</v>
      </c>
      <c r="N10" s="293">
        <v>252</v>
      </c>
      <c r="O10" s="150"/>
      <c r="P10" s="150"/>
      <c r="Q10" s="150"/>
      <c r="R10" s="151" t="e">
        <f t="shared" ref="R10:R41" si="0">IF(N10="nio",0,IF(N10&gt;0,N10*I10/W10,0))*J10</f>
        <v>#DIV/0!</v>
      </c>
      <c r="S10" s="151">
        <f t="shared" ref="S10:S41" si="1">IF(O10&gt;0,O10*I10/X10,0)*K10</f>
        <v>0</v>
      </c>
      <c r="T10" s="151">
        <f t="shared" ref="T10:T41" si="2">IF(P10&gt;0,P10*I10/Y10,0)*L10</f>
        <v>0</v>
      </c>
      <c r="U10" s="151">
        <f t="shared" ref="U10:U41" si="3">IF(Q10&gt;0,Q10*I10/Z10,0)*M10</f>
        <v>0</v>
      </c>
      <c r="V10" s="151"/>
      <c r="W10" s="152">
        <f>IF(N10="nio",0,IF(N10&gt;0,VLOOKUP(G10,'2-Productie normen'!A:P,VLOOKUP(N10,'2-Productie normen'!S:T,2,FALSE),FALSE)))</f>
        <v>0</v>
      </c>
      <c r="X10" s="152">
        <f t="shared" ref="X10:X71" si="4">IF(O10&gt;0,W10*$X$8,0)</f>
        <v>0</v>
      </c>
      <c r="Y10" s="152">
        <f t="shared" ref="Y10:Y71" si="5">IF(P10&gt;0,W10*$Y$8,0)</f>
        <v>0</v>
      </c>
      <c r="Z10" s="152">
        <f>IF(Q10&gt;0,W10*$Z$8,0)</f>
        <v>0</v>
      </c>
      <c r="AA10" s="153">
        <f>VLOOKUP(G10,'2-Productie normen'!A:P,10,FALSE)</f>
        <v>0</v>
      </c>
      <c r="AB10" s="153"/>
      <c r="AC10" s="3"/>
      <c r="AD10" s="118">
        <f t="shared" ref="AD10:AD41" si="6">SUM(N10:P10)*I10</f>
        <v>20991.599999999999</v>
      </c>
    </row>
    <row r="11" spans="1:30" ht="13">
      <c r="A11" s="132">
        <v>11</v>
      </c>
      <c r="B11" s="547" t="s">
        <v>105</v>
      </c>
      <c r="C11" s="547" t="s">
        <v>106</v>
      </c>
      <c r="D11" s="544" t="s">
        <v>107</v>
      </c>
      <c r="E11" s="545" t="s">
        <v>111</v>
      </c>
      <c r="F11" s="292" t="s">
        <v>112</v>
      </c>
      <c r="G11" s="292" t="s">
        <v>69</v>
      </c>
      <c r="H11" s="292" t="s">
        <v>110</v>
      </c>
      <c r="I11" s="549">
        <v>12.1</v>
      </c>
      <c r="J11" s="446">
        <v>1</v>
      </c>
      <c r="K11" s="446">
        <v>1</v>
      </c>
      <c r="L11" s="446">
        <v>1</v>
      </c>
      <c r="M11" s="446">
        <v>1</v>
      </c>
      <c r="N11" s="293">
        <v>252</v>
      </c>
      <c r="O11" s="150"/>
      <c r="P11" s="150"/>
      <c r="Q11" s="150"/>
      <c r="R11" s="151" t="e">
        <f t="shared" si="0"/>
        <v>#DIV/0!</v>
      </c>
      <c r="S11" s="151">
        <f t="shared" si="1"/>
        <v>0</v>
      </c>
      <c r="T11" s="151">
        <f t="shared" si="2"/>
        <v>0</v>
      </c>
      <c r="U11" s="151">
        <f t="shared" si="3"/>
        <v>0</v>
      </c>
      <c r="V11" s="151"/>
      <c r="W11" s="152">
        <f>IF(N11="nio",0,IF(N11&gt;0,VLOOKUP(G11,'2-Productie normen'!A:P,VLOOKUP(N11,'2-Productie normen'!S:T,2,FALSE),FALSE)))</f>
        <v>0</v>
      </c>
      <c r="X11" s="152">
        <f t="shared" si="4"/>
        <v>0</v>
      </c>
      <c r="Y11" s="152">
        <f t="shared" si="5"/>
        <v>0</v>
      </c>
      <c r="Z11" s="152">
        <f t="shared" ref="Z11:Z72" si="7">IF(Q11&gt;0,W11*$Z$8,0)</f>
        <v>0</v>
      </c>
      <c r="AA11" s="153">
        <f>VLOOKUP(G11,'2-Productie normen'!A:P,10,FALSE)</f>
        <v>0</v>
      </c>
      <c r="AB11" s="153"/>
      <c r="AD11" s="118">
        <f t="shared" si="6"/>
        <v>3049.2</v>
      </c>
    </row>
    <row r="12" spans="1:30" ht="13">
      <c r="A12" s="132">
        <v>12</v>
      </c>
      <c r="B12" s="547" t="s">
        <v>105</v>
      </c>
      <c r="C12" s="547" t="s">
        <v>106</v>
      </c>
      <c r="D12" s="544" t="s">
        <v>107</v>
      </c>
      <c r="E12" s="545" t="s">
        <v>113</v>
      </c>
      <c r="F12" s="292" t="s">
        <v>114</v>
      </c>
      <c r="G12" s="292" t="s">
        <v>67</v>
      </c>
      <c r="H12" s="292" t="s">
        <v>115</v>
      </c>
      <c r="I12" s="549">
        <v>49.2</v>
      </c>
      <c r="J12" s="446">
        <v>1</v>
      </c>
      <c r="K12" s="446">
        <v>1</v>
      </c>
      <c r="L12" s="446">
        <v>1</v>
      </c>
      <c r="M12" s="446">
        <v>1</v>
      </c>
      <c r="N12" s="293">
        <v>252</v>
      </c>
      <c r="O12" s="150"/>
      <c r="P12" s="150"/>
      <c r="Q12" s="150"/>
      <c r="R12" s="151" t="e">
        <f t="shared" si="0"/>
        <v>#DIV/0!</v>
      </c>
      <c r="S12" s="151">
        <f t="shared" si="1"/>
        <v>0</v>
      </c>
      <c r="T12" s="151">
        <f t="shared" si="2"/>
        <v>0</v>
      </c>
      <c r="U12" s="151">
        <f t="shared" si="3"/>
        <v>0</v>
      </c>
      <c r="V12" s="151"/>
      <c r="W12" s="152">
        <f>IF(N12="nio",0,IF(N12&gt;0,VLOOKUP(G12,'2-Productie normen'!A:P,VLOOKUP(N12,'2-Productie normen'!S:T,2,FALSE),FALSE)))</f>
        <v>0</v>
      </c>
      <c r="X12" s="152">
        <f t="shared" si="4"/>
        <v>0</v>
      </c>
      <c r="Y12" s="152">
        <f t="shared" si="5"/>
        <v>0</v>
      </c>
      <c r="Z12" s="152">
        <f t="shared" si="7"/>
        <v>0</v>
      </c>
      <c r="AA12" s="153">
        <f>VLOOKUP(G12,'2-Productie normen'!A:P,10,FALSE)</f>
        <v>0</v>
      </c>
      <c r="AB12" s="153"/>
      <c r="AD12" s="118">
        <f t="shared" si="6"/>
        <v>12398.400000000001</v>
      </c>
    </row>
    <row r="13" spans="1:30" ht="13">
      <c r="A13" s="132">
        <v>13</v>
      </c>
      <c r="B13" s="547" t="s">
        <v>105</v>
      </c>
      <c r="C13" s="547" t="s">
        <v>106</v>
      </c>
      <c r="D13" s="544" t="s">
        <v>107</v>
      </c>
      <c r="E13" s="545" t="s">
        <v>116</v>
      </c>
      <c r="F13" s="292" t="s">
        <v>114</v>
      </c>
      <c r="G13" s="292" t="s">
        <v>67</v>
      </c>
      <c r="H13" s="292" t="s">
        <v>115</v>
      </c>
      <c r="I13" s="549">
        <v>94.4</v>
      </c>
      <c r="J13" s="446">
        <v>1</v>
      </c>
      <c r="K13" s="446">
        <v>1</v>
      </c>
      <c r="L13" s="446">
        <v>1</v>
      </c>
      <c r="M13" s="446">
        <v>1</v>
      </c>
      <c r="N13" s="293">
        <v>252</v>
      </c>
      <c r="O13" s="150"/>
      <c r="P13" s="150"/>
      <c r="Q13" s="150"/>
      <c r="R13" s="151" t="e">
        <f t="shared" si="0"/>
        <v>#DIV/0!</v>
      </c>
      <c r="S13" s="151">
        <f t="shared" si="1"/>
        <v>0</v>
      </c>
      <c r="T13" s="151">
        <f t="shared" si="2"/>
        <v>0</v>
      </c>
      <c r="U13" s="151">
        <f t="shared" si="3"/>
        <v>0</v>
      </c>
      <c r="V13" s="151"/>
      <c r="W13" s="152">
        <f>IF(N13="nio",0,IF(N13&gt;0,VLOOKUP(G13,'2-Productie normen'!A:P,VLOOKUP(N13,'2-Productie normen'!S:T,2,FALSE),FALSE)))</f>
        <v>0</v>
      </c>
      <c r="X13" s="152">
        <f t="shared" si="4"/>
        <v>0</v>
      </c>
      <c r="Y13" s="152">
        <f t="shared" si="5"/>
        <v>0</v>
      </c>
      <c r="Z13" s="152">
        <f t="shared" si="7"/>
        <v>0</v>
      </c>
      <c r="AA13" s="153">
        <f>VLOOKUP(G13,'2-Productie normen'!A:P,10,FALSE)</f>
        <v>0</v>
      </c>
      <c r="AB13" s="153"/>
      <c r="AD13" s="118">
        <f t="shared" si="6"/>
        <v>23788.800000000003</v>
      </c>
    </row>
    <row r="14" spans="1:30" ht="13">
      <c r="A14" s="132">
        <v>14</v>
      </c>
      <c r="B14" s="547" t="s">
        <v>105</v>
      </c>
      <c r="C14" s="547" t="s">
        <v>106</v>
      </c>
      <c r="D14" s="544" t="s">
        <v>107</v>
      </c>
      <c r="E14" s="545" t="s">
        <v>117</v>
      </c>
      <c r="F14" s="292" t="s">
        <v>114</v>
      </c>
      <c r="G14" s="292" t="s">
        <v>67</v>
      </c>
      <c r="H14" s="292" t="s">
        <v>115</v>
      </c>
      <c r="I14" s="549">
        <v>117.6</v>
      </c>
      <c r="J14" s="446">
        <v>1</v>
      </c>
      <c r="K14" s="446">
        <v>1</v>
      </c>
      <c r="L14" s="446">
        <v>1</v>
      </c>
      <c r="M14" s="446">
        <v>1</v>
      </c>
      <c r="N14" s="293">
        <v>252</v>
      </c>
      <c r="O14" s="150"/>
      <c r="P14" s="150"/>
      <c r="Q14" s="150"/>
      <c r="R14" s="151" t="e">
        <f t="shared" si="0"/>
        <v>#DIV/0!</v>
      </c>
      <c r="S14" s="151">
        <f t="shared" si="1"/>
        <v>0</v>
      </c>
      <c r="T14" s="151">
        <f t="shared" si="2"/>
        <v>0</v>
      </c>
      <c r="U14" s="151">
        <f t="shared" si="3"/>
        <v>0</v>
      </c>
      <c r="V14" s="151"/>
      <c r="W14" s="152">
        <f>IF(N14="nio",0,IF(N14&gt;0,VLOOKUP(G14,'2-Productie normen'!A:P,VLOOKUP(N14,'2-Productie normen'!S:T,2,FALSE),FALSE)))</f>
        <v>0</v>
      </c>
      <c r="X14" s="152">
        <f t="shared" si="4"/>
        <v>0</v>
      </c>
      <c r="Y14" s="152">
        <f t="shared" si="5"/>
        <v>0</v>
      </c>
      <c r="Z14" s="152">
        <f t="shared" si="7"/>
        <v>0</v>
      </c>
      <c r="AA14" s="153">
        <f>VLOOKUP(G14,'2-Productie normen'!A:P,10,FALSE)</f>
        <v>0</v>
      </c>
      <c r="AB14" s="153"/>
      <c r="AD14" s="118">
        <f t="shared" si="6"/>
        <v>29635.199999999997</v>
      </c>
    </row>
    <row r="15" spans="1:30" ht="13">
      <c r="A15" s="132">
        <v>15</v>
      </c>
      <c r="B15" s="547" t="s">
        <v>105</v>
      </c>
      <c r="C15" s="547" t="s">
        <v>106</v>
      </c>
      <c r="D15" s="544" t="s">
        <v>107</v>
      </c>
      <c r="E15" s="465" t="s">
        <v>118</v>
      </c>
      <c r="F15" s="466" t="s">
        <v>119</v>
      </c>
      <c r="G15" s="292" t="s">
        <v>54</v>
      </c>
      <c r="H15" s="292" t="s">
        <v>115</v>
      </c>
      <c r="I15" s="549">
        <v>30.5</v>
      </c>
      <c r="J15" s="446">
        <v>1</v>
      </c>
      <c r="K15" s="446">
        <v>1</v>
      </c>
      <c r="L15" s="446">
        <v>1</v>
      </c>
      <c r="M15" s="446">
        <v>1</v>
      </c>
      <c r="N15" s="293">
        <v>252</v>
      </c>
      <c r="O15" s="150"/>
      <c r="P15" s="150"/>
      <c r="Q15" s="150"/>
      <c r="R15" s="151" t="e">
        <f t="shared" si="0"/>
        <v>#DIV/0!</v>
      </c>
      <c r="S15" s="151">
        <f t="shared" si="1"/>
        <v>0</v>
      </c>
      <c r="T15" s="151">
        <f t="shared" si="2"/>
        <v>0</v>
      </c>
      <c r="U15" s="151">
        <f t="shared" si="3"/>
        <v>0</v>
      </c>
      <c r="V15" s="151"/>
      <c r="W15" s="152">
        <f>IF(N15="nio",0,IF(N15&gt;0,VLOOKUP(G15,'2-Productie normen'!A:P,VLOOKUP(N15,'2-Productie normen'!S:T,2,FALSE),FALSE)))</f>
        <v>0</v>
      </c>
      <c r="X15" s="152">
        <f t="shared" si="4"/>
        <v>0</v>
      </c>
      <c r="Y15" s="152">
        <f t="shared" si="5"/>
        <v>0</v>
      </c>
      <c r="Z15" s="152">
        <f t="shared" si="7"/>
        <v>0</v>
      </c>
      <c r="AA15" s="153">
        <f>VLOOKUP(G15,'2-Productie normen'!A:P,10,FALSE)</f>
        <v>0</v>
      </c>
      <c r="AB15" s="153"/>
      <c r="AD15" s="118">
        <f t="shared" si="6"/>
        <v>7686</v>
      </c>
    </row>
    <row r="16" spans="1:30" ht="13">
      <c r="A16" s="132">
        <v>16</v>
      </c>
      <c r="B16" s="547" t="s">
        <v>105</v>
      </c>
      <c r="C16" s="547" t="s">
        <v>106</v>
      </c>
      <c r="D16" s="544" t="s">
        <v>107</v>
      </c>
      <c r="E16" s="545" t="s">
        <v>120</v>
      </c>
      <c r="F16" s="292" t="s">
        <v>121</v>
      </c>
      <c r="G16" s="292" t="s">
        <v>54</v>
      </c>
      <c r="H16" s="292" t="s">
        <v>115</v>
      </c>
      <c r="I16" s="549">
        <v>15.4</v>
      </c>
      <c r="J16" s="446">
        <v>1</v>
      </c>
      <c r="K16" s="446">
        <v>1</v>
      </c>
      <c r="L16" s="446">
        <v>1</v>
      </c>
      <c r="M16" s="446">
        <v>1</v>
      </c>
      <c r="N16" s="293">
        <v>252</v>
      </c>
      <c r="O16" s="150"/>
      <c r="P16" s="150"/>
      <c r="Q16" s="150"/>
      <c r="R16" s="151" t="e">
        <f t="shared" si="0"/>
        <v>#DIV/0!</v>
      </c>
      <c r="S16" s="151">
        <f t="shared" si="1"/>
        <v>0</v>
      </c>
      <c r="T16" s="151">
        <f t="shared" si="2"/>
        <v>0</v>
      </c>
      <c r="U16" s="151">
        <f t="shared" si="3"/>
        <v>0</v>
      </c>
      <c r="V16" s="151"/>
      <c r="W16" s="152">
        <f>IF(N16="nio",0,IF(N16&gt;0,VLOOKUP(G16,'2-Productie normen'!A:P,VLOOKUP(N16,'2-Productie normen'!S:T,2,FALSE),FALSE)))</f>
        <v>0</v>
      </c>
      <c r="X16" s="152">
        <f t="shared" si="4"/>
        <v>0</v>
      </c>
      <c r="Y16" s="152">
        <f t="shared" si="5"/>
        <v>0</v>
      </c>
      <c r="Z16" s="152">
        <f t="shared" si="7"/>
        <v>0</v>
      </c>
      <c r="AA16" s="153">
        <f>VLOOKUP(G16,'2-Productie normen'!A:P,10,FALSE)</f>
        <v>0</v>
      </c>
      <c r="AB16" s="153"/>
      <c r="AD16" s="118">
        <f t="shared" si="6"/>
        <v>3880.8</v>
      </c>
    </row>
    <row r="17" spans="1:30" ht="13">
      <c r="A17" s="132">
        <v>17</v>
      </c>
      <c r="B17" s="547" t="s">
        <v>105</v>
      </c>
      <c r="C17" s="547" t="s">
        <v>106</v>
      </c>
      <c r="D17" s="544" t="s">
        <v>107</v>
      </c>
      <c r="E17" s="546" t="s">
        <v>122</v>
      </c>
      <c r="F17" s="292" t="s">
        <v>123</v>
      </c>
      <c r="G17" s="292" t="s">
        <v>69</v>
      </c>
      <c r="H17" s="292" t="s">
        <v>124</v>
      </c>
      <c r="I17" s="549">
        <v>39.799999999999997</v>
      </c>
      <c r="J17" s="446">
        <v>1</v>
      </c>
      <c r="K17" s="446">
        <v>1</v>
      </c>
      <c r="L17" s="446">
        <v>1</v>
      </c>
      <c r="M17" s="446">
        <v>1</v>
      </c>
      <c r="N17" s="293">
        <v>252</v>
      </c>
      <c r="O17" s="150"/>
      <c r="P17" s="150"/>
      <c r="Q17" s="150"/>
      <c r="R17" s="151" t="e">
        <f t="shared" si="0"/>
        <v>#DIV/0!</v>
      </c>
      <c r="S17" s="151">
        <f t="shared" si="1"/>
        <v>0</v>
      </c>
      <c r="T17" s="151">
        <f t="shared" si="2"/>
        <v>0</v>
      </c>
      <c r="U17" s="151">
        <f t="shared" si="3"/>
        <v>0</v>
      </c>
      <c r="V17" s="151"/>
      <c r="W17" s="152">
        <f>IF(N17="nio",0,IF(N17&gt;0,VLOOKUP(G17,'2-Productie normen'!A:P,VLOOKUP(N17,'2-Productie normen'!S:T,2,FALSE),FALSE)))</f>
        <v>0</v>
      </c>
      <c r="X17" s="152">
        <f t="shared" si="4"/>
        <v>0</v>
      </c>
      <c r="Y17" s="152">
        <f t="shared" si="5"/>
        <v>0</v>
      </c>
      <c r="Z17" s="152">
        <f t="shared" si="7"/>
        <v>0</v>
      </c>
      <c r="AA17" s="153">
        <f>VLOOKUP(G17,'2-Productie normen'!A:P,10,FALSE)</f>
        <v>0</v>
      </c>
      <c r="AB17" s="153"/>
      <c r="AD17" s="118">
        <f t="shared" si="6"/>
        <v>10029.599999999999</v>
      </c>
    </row>
    <row r="18" spans="1:30" ht="13">
      <c r="A18" s="132">
        <v>18</v>
      </c>
      <c r="B18" s="547" t="s">
        <v>105</v>
      </c>
      <c r="C18" s="547" t="s">
        <v>106</v>
      </c>
      <c r="D18" s="544" t="s">
        <v>107</v>
      </c>
      <c r="E18" s="545" t="s">
        <v>125</v>
      </c>
      <c r="F18" s="292" t="s">
        <v>126</v>
      </c>
      <c r="G18" s="292" t="s">
        <v>56</v>
      </c>
      <c r="H18" s="292" t="s">
        <v>115</v>
      </c>
      <c r="I18" s="549">
        <v>22.3</v>
      </c>
      <c r="J18" s="446">
        <v>1</v>
      </c>
      <c r="K18" s="446">
        <v>1</v>
      </c>
      <c r="L18" s="446">
        <v>1</v>
      </c>
      <c r="M18" s="446">
        <v>1</v>
      </c>
      <c r="N18" s="293">
        <v>252</v>
      </c>
      <c r="O18" s="150"/>
      <c r="P18" s="150"/>
      <c r="Q18" s="150"/>
      <c r="R18" s="151" t="e">
        <f t="shared" si="0"/>
        <v>#DIV/0!</v>
      </c>
      <c r="S18" s="151">
        <f t="shared" si="1"/>
        <v>0</v>
      </c>
      <c r="T18" s="151">
        <f t="shared" si="2"/>
        <v>0</v>
      </c>
      <c r="U18" s="151">
        <f t="shared" si="3"/>
        <v>0</v>
      </c>
      <c r="V18" s="151"/>
      <c r="W18" s="152">
        <f>IF(N18="nio",0,IF(N18&gt;0,VLOOKUP(G18,'2-Productie normen'!A:P,VLOOKUP(N18,'2-Productie normen'!S:T,2,FALSE),FALSE)))</f>
        <v>0</v>
      </c>
      <c r="X18" s="152">
        <f t="shared" si="4"/>
        <v>0</v>
      </c>
      <c r="Y18" s="152">
        <f t="shared" si="5"/>
        <v>0</v>
      </c>
      <c r="Z18" s="152">
        <f t="shared" si="7"/>
        <v>0</v>
      </c>
      <c r="AA18" s="153">
        <f>VLOOKUP(G18,'2-Productie normen'!A:P,10,FALSE)</f>
        <v>0</v>
      </c>
      <c r="AB18" s="153"/>
      <c r="AD18" s="118">
        <f t="shared" si="6"/>
        <v>5619.6</v>
      </c>
    </row>
    <row r="19" spans="1:30" ht="13">
      <c r="A19" s="132">
        <v>19</v>
      </c>
      <c r="B19" s="547" t="s">
        <v>105</v>
      </c>
      <c r="C19" s="547" t="s">
        <v>106</v>
      </c>
      <c r="D19" s="544" t="s">
        <v>107</v>
      </c>
      <c r="E19" s="545" t="s">
        <v>127</v>
      </c>
      <c r="F19" s="292" t="s">
        <v>114</v>
      </c>
      <c r="G19" s="292" t="s">
        <v>67</v>
      </c>
      <c r="H19" s="292" t="s">
        <v>115</v>
      </c>
      <c r="I19" s="549">
        <v>16.8</v>
      </c>
      <c r="J19" s="446">
        <v>1</v>
      </c>
      <c r="K19" s="446">
        <v>1</v>
      </c>
      <c r="L19" s="446">
        <v>1</v>
      </c>
      <c r="M19" s="446">
        <v>1</v>
      </c>
      <c r="N19" s="293">
        <v>252</v>
      </c>
      <c r="O19" s="150"/>
      <c r="P19" s="150"/>
      <c r="Q19" s="150"/>
      <c r="R19" s="151" t="e">
        <f t="shared" si="0"/>
        <v>#DIV/0!</v>
      </c>
      <c r="S19" s="151">
        <f t="shared" si="1"/>
        <v>0</v>
      </c>
      <c r="T19" s="151">
        <f t="shared" si="2"/>
        <v>0</v>
      </c>
      <c r="U19" s="151">
        <f t="shared" si="3"/>
        <v>0</v>
      </c>
      <c r="V19" s="151"/>
      <c r="W19" s="152">
        <f>IF(N19="nio",0,IF(N19&gt;0,VLOOKUP(G19,'2-Productie normen'!A:P,VLOOKUP(N19,'2-Productie normen'!S:T,2,FALSE),FALSE)))</f>
        <v>0</v>
      </c>
      <c r="X19" s="152">
        <f t="shared" si="4"/>
        <v>0</v>
      </c>
      <c r="Y19" s="152">
        <f t="shared" si="5"/>
        <v>0</v>
      </c>
      <c r="Z19" s="152">
        <f t="shared" si="7"/>
        <v>0</v>
      </c>
      <c r="AA19" s="153">
        <f>VLOOKUP(G19,'2-Productie normen'!A:P,10,FALSE)</f>
        <v>0</v>
      </c>
      <c r="AB19" s="153"/>
      <c r="AD19" s="118">
        <f t="shared" si="6"/>
        <v>4233.6000000000004</v>
      </c>
    </row>
    <row r="20" spans="1:30" ht="13">
      <c r="A20" s="132">
        <v>20</v>
      </c>
      <c r="B20" s="547" t="s">
        <v>105</v>
      </c>
      <c r="C20" s="547" t="s">
        <v>106</v>
      </c>
      <c r="D20" s="544" t="s">
        <v>107</v>
      </c>
      <c r="E20" s="545" t="s">
        <v>128</v>
      </c>
      <c r="F20" s="292" t="s">
        <v>114</v>
      </c>
      <c r="G20" s="292" t="s">
        <v>67</v>
      </c>
      <c r="H20" s="292" t="s">
        <v>115</v>
      </c>
      <c r="I20" s="549">
        <v>16.8</v>
      </c>
      <c r="J20" s="446">
        <v>1</v>
      </c>
      <c r="K20" s="446">
        <v>1</v>
      </c>
      <c r="L20" s="446">
        <v>1</v>
      </c>
      <c r="M20" s="446">
        <v>1</v>
      </c>
      <c r="N20" s="293">
        <v>252</v>
      </c>
      <c r="O20" s="150"/>
      <c r="P20" s="150"/>
      <c r="Q20" s="150"/>
      <c r="R20" s="151" t="e">
        <f t="shared" si="0"/>
        <v>#DIV/0!</v>
      </c>
      <c r="S20" s="151">
        <f t="shared" si="1"/>
        <v>0</v>
      </c>
      <c r="T20" s="151">
        <f t="shared" si="2"/>
        <v>0</v>
      </c>
      <c r="U20" s="151">
        <f t="shared" si="3"/>
        <v>0</v>
      </c>
      <c r="V20" s="151"/>
      <c r="W20" s="152">
        <f>IF(N20="nio",0,IF(N20&gt;0,VLOOKUP(G20,'2-Productie normen'!A:P,VLOOKUP(N20,'2-Productie normen'!S:T,2,FALSE),FALSE)))</f>
        <v>0</v>
      </c>
      <c r="X20" s="152">
        <f t="shared" si="4"/>
        <v>0</v>
      </c>
      <c r="Y20" s="152">
        <f t="shared" si="5"/>
        <v>0</v>
      </c>
      <c r="Z20" s="152">
        <f t="shared" si="7"/>
        <v>0</v>
      </c>
      <c r="AA20" s="153">
        <f>VLOOKUP(G20,'2-Productie normen'!A:P,10,FALSE)</f>
        <v>0</v>
      </c>
      <c r="AB20" s="153"/>
      <c r="AD20" s="118">
        <f t="shared" si="6"/>
        <v>4233.6000000000004</v>
      </c>
    </row>
    <row r="21" spans="1:30" ht="13">
      <c r="A21" s="132">
        <v>21</v>
      </c>
      <c r="B21" s="547" t="s">
        <v>105</v>
      </c>
      <c r="C21" s="547" t="s">
        <v>106</v>
      </c>
      <c r="D21" s="544" t="s">
        <v>107</v>
      </c>
      <c r="E21" s="545" t="s">
        <v>129</v>
      </c>
      <c r="F21" s="292" t="s">
        <v>114</v>
      </c>
      <c r="G21" s="292" t="s">
        <v>67</v>
      </c>
      <c r="H21" s="292" t="s">
        <v>115</v>
      </c>
      <c r="I21" s="549">
        <v>16.899999999999999</v>
      </c>
      <c r="J21" s="446">
        <v>1</v>
      </c>
      <c r="K21" s="446">
        <v>1</v>
      </c>
      <c r="L21" s="446">
        <v>1</v>
      </c>
      <c r="M21" s="446">
        <v>1</v>
      </c>
      <c r="N21" s="293">
        <v>252</v>
      </c>
      <c r="O21" s="150"/>
      <c r="P21" s="150"/>
      <c r="Q21" s="150"/>
      <c r="R21" s="151" t="e">
        <f t="shared" si="0"/>
        <v>#DIV/0!</v>
      </c>
      <c r="S21" s="151">
        <f t="shared" si="1"/>
        <v>0</v>
      </c>
      <c r="T21" s="151">
        <f t="shared" si="2"/>
        <v>0</v>
      </c>
      <c r="U21" s="151">
        <f t="shared" si="3"/>
        <v>0</v>
      </c>
      <c r="V21" s="151"/>
      <c r="W21" s="152">
        <f>IF(N21="nio",0,IF(N21&gt;0,VLOOKUP(G21,'2-Productie normen'!A:P,VLOOKUP(N21,'2-Productie normen'!S:T,2,FALSE),FALSE)))</f>
        <v>0</v>
      </c>
      <c r="X21" s="152">
        <f t="shared" si="4"/>
        <v>0</v>
      </c>
      <c r="Y21" s="152">
        <f t="shared" si="5"/>
        <v>0</v>
      </c>
      <c r="Z21" s="152">
        <f t="shared" si="7"/>
        <v>0</v>
      </c>
      <c r="AA21" s="153">
        <f>VLOOKUP(G21,'2-Productie normen'!A:P,10,FALSE)</f>
        <v>0</v>
      </c>
      <c r="AB21" s="153"/>
      <c r="AD21" s="118">
        <f t="shared" si="6"/>
        <v>4258.7999999999993</v>
      </c>
    </row>
    <row r="22" spans="1:30" ht="13">
      <c r="A22" s="132">
        <v>22</v>
      </c>
      <c r="B22" s="547" t="s">
        <v>105</v>
      </c>
      <c r="C22" s="547" t="s">
        <v>106</v>
      </c>
      <c r="D22" s="544" t="s">
        <v>107</v>
      </c>
      <c r="E22" s="545" t="s">
        <v>130</v>
      </c>
      <c r="F22" s="292" t="s">
        <v>114</v>
      </c>
      <c r="G22" s="292" t="s">
        <v>67</v>
      </c>
      <c r="H22" s="292" t="s">
        <v>115</v>
      </c>
      <c r="I22" s="549">
        <v>16.8</v>
      </c>
      <c r="J22" s="446">
        <v>1</v>
      </c>
      <c r="K22" s="446">
        <v>1</v>
      </c>
      <c r="L22" s="446">
        <v>1</v>
      </c>
      <c r="M22" s="446">
        <v>1</v>
      </c>
      <c r="N22" s="293">
        <v>252</v>
      </c>
      <c r="O22" s="150"/>
      <c r="P22" s="150"/>
      <c r="Q22" s="150"/>
      <c r="R22" s="151" t="e">
        <f t="shared" si="0"/>
        <v>#DIV/0!</v>
      </c>
      <c r="S22" s="151">
        <f t="shared" si="1"/>
        <v>0</v>
      </c>
      <c r="T22" s="151">
        <f t="shared" si="2"/>
        <v>0</v>
      </c>
      <c r="U22" s="151">
        <f t="shared" si="3"/>
        <v>0</v>
      </c>
      <c r="V22" s="151"/>
      <c r="W22" s="152">
        <f>IF(N22="nio",0,IF(N22&gt;0,VLOOKUP(G22,'2-Productie normen'!A:P,VLOOKUP(N22,'2-Productie normen'!S:T,2,FALSE),FALSE)))</f>
        <v>0</v>
      </c>
      <c r="X22" s="152">
        <f t="shared" si="4"/>
        <v>0</v>
      </c>
      <c r="Y22" s="152">
        <f t="shared" si="5"/>
        <v>0</v>
      </c>
      <c r="Z22" s="152">
        <f t="shared" si="7"/>
        <v>0</v>
      </c>
      <c r="AA22" s="153">
        <f>VLOOKUP(G22,'2-Productie normen'!A:P,10,FALSE)</f>
        <v>0</v>
      </c>
      <c r="AB22" s="153"/>
      <c r="AD22" s="118">
        <f t="shared" si="6"/>
        <v>4233.6000000000004</v>
      </c>
    </row>
    <row r="23" spans="1:30" ht="13">
      <c r="A23" s="132">
        <v>23</v>
      </c>
      <c r="B23" s="547" t="s">
        <v>105</v>
      </c>
      <c r="C23" s="547" t="s">
        <v>106</v>
      </c>
      <c r="D23" s="544" t="s">
        <v>107</v>
      </c>
      <c r="E23" s="545" t="s">
        <v>131</v>
      </c>
      <c r="F23" s="292" t="s">
        <v>114</v>
      </c>
      <c r="G23" s="292" t="s">
        <v>67</v>
      </c>
      <c r="H23" s="292" t="s">
        <v>115</v>
      </c>
      <c r="I23" s="549">
        <v>26</v>
      </c>
      <c r="J23" s="446">
        <v>1</v>
      </c>
      <c r="K23" s="446">
        <v>1</v>
      </c>
      <c r="L23" s="446">
        <v>1</v>
      </c>
      <c r="M23" s="446">
        <v>1</v>
      </c>
      <c r="N23" s="293">
        <v>252</v>
      </c>
      <c r="O23" s="150"/>
      <c r="P23" s="150"/>
      <c r="Q23" s="150"/>
      <c r="R23" s="151" t="e">
        <f t="shared" si="0"/>
        <v>#DIV/0!</v>
      </c>
      <c r="S23" s="151">
        <f t="shared" si="1"/>
        <v>0</v>
      </c>
      <c r="T23" s="151">
        <f t="shared" si="2"/>
        <v>0</v>
      </c>
      <c r="U23" s="151">
        <f t="shared" si="3"/>
        <v>0</v>
      </c>
      <c r="V23" s="151"/>
      <c r="W23" s="152">
        <f>IF(N23="nio",0,IF(N23&gt;0,VLOOKUP(G23,'2-Productie normen'!A:P,VLOOKUP(N23,'2-Productie normen'!S:T,2,FALSE),FALSE)))</f>
        <v>0</v>
      </c>
      <c r="X23" s="152">
        <f t="shared" si="4"/>
        <v>0</v>
      </c>
      <c r="Y23" s="152">
        <f t="shared" si="5"/>
        <v>0</v>
      </c>
      <c r="Z23" s="152">
        <f t="shared" si="7"/>
        <v>0</v>
      </c>
      <c r="AA23" s="153">
        <f>VLOOKUP(G23,'2-Productie normen'!A:P,10,FALSE)</f>
        <v>0</v>
      </c>
      <c r="AB23" s="153"/>
      <c r="AD23" s="118">
        <f t="shared" si="6"/>
        <v>6552</v>
      </c>
    </row>
    <row r="24" spans="1:30" ht="13">
      <c r="A24" s="132">
        <v>24</v>
      </c>
      <c r="B24" s="547" t="s">
        <v>105</v>
      </c>
      <c r="C24" s="547" t="s">
        <v>106</v>
      </c>
      <c r="D24" s="544" t="s">
        <v>107</v>
      </c>
      <c r="E24" s="545" t="s">
        <v>132</v>
      </c>
      <c r="F24" s="292" t="s">
        <v>133</v>
      </c>
      <c r="G24" s="292" t="s">
        <v>69</v>
      </c>
      <c r="H24" s="292" t="s">
        <v>115</v>
      </c>
      <c r="I24" s="549">
        <v>37.299999999999997</v>
      </c>
      <c r="J24" s="446">
        <v>1</v>
      </c>
      <c r="K24" s="446">
        <v>1</v>
      </c>
      <c r="L24" s="446">
        <v>1</v>
      </c>
      <c r="M24" s="446">
        <v>1</v>
      </c>
      <c r="N24" s="293">
        <v>252</v>
      </c>
      <c r="O24" s="150"/>
      <c r="P24" s="150"/>
      <c r="Q24" s="150"/>
      <c r="R24" s="151" t="e">
        <f t="shared" si="0"/>
        <v>#DIV/0!</v>
      </c>
      <c r="S24" s="151">
        <f t="shared" si="1"/>
        <v>0</v>
      </c>
      <c r="T24" s="151">
        <f t="shared" si="2"/>
        <v>0</v>
      </c>
      <c r="U24" s="151">
        <f t="shared" si="3"/>
        <v>0</v>
      </c>
      <c r="V24" s="151"/>
      <c r="W24" s="152">
        <f>IF(N24="nio",0,IF(N24&gt;0,VLOOKUP(G24,'2-Productie normen'!A:P,VLOOKUP(N24,'2-Productie normen'!S:T,2,FALSE),FALSE)))</f>
        <v>0</v>
      </c>
      <c r="X24" s="152">
        <f t="shared" si="4"/>
        <v>0</v>
      </c>
      <c r="Y24" s="152">
        <f t="shared" si="5"/>
        <v>0</v>
      </c>
      <c r="Z24" s="152">
        <f t="shared" si="7"/>
        <v>0</v>
      </c>
      <c r="AA24" s="153">
        <f>VLOOKUP(G24,'2-Productie normen'!A:P,10,FALSE)</f>
        <v>0</v>
      </c>
      <c r="AB24" s="153"/>
      <c r="AD24" s="118">
        <f t="shared" si="6"/>
        <v>9399.5999999999985</v>
      </c>
    </row>
    <row r="25" spans="1:30" ht="13">
      <c r="A25" s="132">
        <v>25</v>
      </c>
      <c r="B25" s="547" t="s">
        <v>105</v>
      </c>
      <c r="C25" s="547" t="s">
        <v>106</v>
      </c>
      <c r="D25" s="544" t="s">
        <v>107</v>
      </c>
      <c r="E25" s="545" t="s">
        <v>134</v>
      </c>
      <c r="F25" s="292" t="s">
        <v>135</v>
      </c>
      <c r="G25" s="292" t="s">
        <v>65</v>
      </c>
      <c r="H25" s="292" t="s">
        <v>136</v>
      </c>
      <c r="I25" s="549">
        <v>11.4</v>
      </c>
      <c r="J25" s="446">
        <v>1</v>
      </c>
      <c r="K25" s="446">
        <v>1</v>
      </c>
      <c r="L25" s="446">
        <v>1</v>
      </c>
      <c r="M25" s="446">
        <v>1</v>
      </c>
      <c r="N25" s="293">
        <v>12</v>
      </c>
      <c r="O25" s="150"/>
      <c r="P25" s="150"/>
      <c r="Q25" s="150"/>
      <c r="R25" s="151" t="e">
        <f t="shared" si="0"/>
        <v>#DIV/0!</v>
      </c>
      <c r="S25" s="151">
        <f t="shared" si="1"/>
        <v>0</v>
      </c>
      <c r="T25" s="151">
        <f t="shared" si="2"/>
        <v>0</v>
      </c>
      <c r="U25" s="151">
        <f t="shared" si="3"/>
        <v>0</v>
      </c>
      <c r="V25" s="151"/>
      <c r="W25" s="152">
        <f>IF(N25="nio",0,IF(N25&gt;0,VLOOKUP(G25,'2-Productie normen'!A:P,VLOOKUP(N25,'2-Productie normen'!S:T,2,FALSE),FALSE)))</f>
        <v>0</v>
      </c>
      <c r="X25" s="152">
        <f t="shared" si="4"/>
        <v>0</v>
      </c>
      <c r="Y25" s="152">
        <f t="shared" si="5"/>
        <v>0</v>
      </c>
      <c r="Z25" s="152">
        <f t="shared" si="7"/>
        <v>0</v>
      </c>
      <c r="AA25" s="153">
        <f>VLOOKUP(G25,'2-Productie normen'!A:P,10,FALSE)</f>
        <v>0</v>
      </c>
      <c r="AB25" s="153"/>
      <c r="AD25" s="118">
        <f t="shared" si="6"/>
        <v>136.80000000000001</v>
      </c>
    </row>
    <row r="26" spans="1:30" ht="13">
      <c r="A26" s="132">
        <v>26</v>
      </c>
      <c r="B26" s="547" t="s">
        <v>105</v>
      </c>
      <c r="C26" s="547" t="s">
        <v>106</v>
      </c>
      <c r="D26" s="544" t="s">
        <v>107</v>
      </c>
      <c r="E26" s="545" t="s">
        <v>137</v>
      </c>
      <c r="F26" s="292" t="s">
        <v>138</v>
      </c>
      <c r="G26" s="292" t="s">
        <v>139</v>
      </c>
      <c r="H26" s="292" t="s">
        <v>136</v>
      </c>
      <c r="I26" s="549">
        <v>1.2</v>
      </c>
      <c r="J26" s="446">
        <v>1</v>
      </c>
      <c r="K26" s="446">
        <v>1</v>
      </c>
      <c r="L26" s="446">
        <v>1</v>
      </c>
      <c r="M26" s="446">
        <v>1</v>
      </c>
      <c r="N26" s="293" t="s">
        <v>139</v>
      </c>
      <c r="O26" s="150"/>
      <c r="P26" s="150"/>
      <c r="Q26" s="150"/>
      <c r="R26" s="151">
        <f t="shared" si="0"/>
        <v>0</v>
      </c>
      <c r="S26" s="151">
        <f t="shared" si="1"/>
        <v>0</v>
      </c>
      <c r="T26" s="151">
        <f t="shared" si="2"/>
        <v>0</v>
      </c>
      <c r="U26" s="151">
        <f t="shared" si="3"/>
        <v>0</v>
      </c>
      <c r="V26" s="151"/>
      <c r="W26" s="152">
        <f>IF(N26="nio",0,IF(N26&gt;0,VLOOKUP(G26,'2-Productie normen'!A:P,VLOOKUP(N26,'2-Productie normen'!S:T,2,FALSE),FALSE)))</f>
        <v>0</v>
      </c>
      <c r="X26" s="152">
        <f t="shared" si="4"/>
        <v>0</v>
      </c>
      <c r="Y26" s="152">
        <f t="shared" si="5"/>
        <v>0</v>
      </c>
      <c r="Z26" s="152">
        <f t="shared" si="7"/>
        <v>0</v>
      </c>
      <c r="AA26" s="153">
        <f>VLOOKUP(G26,'2-Productie normen'!A:P,10,FALSE)</f>
        <v>0</v>
      </c>
      <c r="AB26" s="153"/>
      <c r="AD26" s="118">
        <f t="shared" si="6"/>
        <v>0</v>
      </c>
    </row>
    <row r="27" spans="1:30" ht="13">
      <c r="A27" s="132">
        <v>27</v>
      </c>
      <c r="B27" s="547" t="s">
        <v>105</v>
      </c>
      <c r="C27" s="547" t="s">
        <v>106</v>
      </c>
      <c r="D27" s="544" t="s">
        <v>107</v>
      </c>
      <c r="E27" s="545" t="s">
        <v>140</v>
      </c>
      <c r="F27" s="547" t="s">
        <v>141</v>
      </c>
      <c r="G27" s="556" t="s">
        <v>139</v>
      </c>
      <c r="H27" s="292" t="s">
        <v>115</v>
      </c>
      <c r="I27" s="549">
        <v>14.2</v>
      </c>
      <c r="J27" s="446">
        <v>1</v>
      </c>
      <c r="K27" s="446">
        <v>1</v>
      </c>
      <c r="L27" s="446">
        <v>1</v>
      </c>
      <c r="M27" s="446">
        <v>1</v>
      </c>
      <c r="N27" s="293" t="s">
        <v>139</v>
      </c>
      <c r="O27" s="150"/>
      <c r="P27" s="150"/>
      <c r="Q27" s="150"/>
      <c r="R27" s="151">
        <f t="shared" si="0"/>
        <v>0</v>
      </c>
      <c r="S27" s="151">
        <f t="shared" si="1"/>
        <v>0</v>
      </c>
      <c r="T27" s="151">
        <f t="shared" si="2"/>
        <v>0</v>
      </c>
      <c r="U27" s="151">
        <f t="shared" si="3"/>
        <v>0</v>
      </c>
      <c r="V27" s="151"/>
      <c r="W27" s="152">
        <f>IF(N27="nio",0,IF(N27&gt;0,VLOOKUP(G27,'2-Productie normen'!A:P,VLOOKUP(N27,'2-Productie normen'!S:T,2,FALSE),FALSE)))</f>
        <v>0</v>
      </c>
      <c r="X27" s="152">
        <f t="shared" si="4"/>
        <v>0</v>
      </c>
      <c r="Y27" s="152">
        <f t="shared" si="5"/>
        <v>0</v>
      </c>
      <c r="Z27" s="152">
        <f t="shared" si="7"/>
        <v>0</v>
      </c>
      <c r="AA27" s="153">
        <f>VLOOKUP(G27,'2-Productie normen'!A:P,10,FALSE)</f>
        <v>0</v>
      </c>
      <c r="AB27" s="153"/>
      <c r="AD27" s="118">
        <f t="shared" si="6"/>
        <v>0</v>
      </c>
    </row>
    <row r="28" spans="1:30" ht="13">
      <c r="A28" s="132">
        <v>28</v>
      </c>
      <c r="B28" s="547" t="s">
        <v>105</v>
      </c>
      <c r="C28" s="547" t="s">
        <v>106</v>
      </c>
      <c r="D28" s="544" t="s">
        <v>107</v>
      </c>
      <c r="E28" s="545" t="s">
        <v>142</v>
      </c>
      <c r="F28" s="292" t="s">
        <v>114</v>
      </c>
      <c r="G28" s="292" t="s">
        <v>67</v>
      </c>
      <c r="H28" s="292" t="s">
        <v>115</v>
      </c>
      <c r="I28" s="549">
        <v>35.799999999999997</v>
      </c>
      <c r="J28" s="446">
        <v>1</v>
      </c>
      <c r="K28" s="446">
        <v>1</v>
      </c>
      <c r="L28" s="446">
        <v>1</v>
      </c>
      <c r="M28" s="446">
        <v>1</v>
      </c>
      <c r="N28" s="293">
        <v>252</v>
      </c>
      <c r="O28" s="150"/>
      <c r="P28" s="150"/>
      <c r="Q28" s="150"/>
      <c r="R28" s="151" t="e">
        <f t="shared" si="0"/>
        <v>#DIV/0!</v>
      </c>
      <c r="S28" s="151">
        <f t="shared" si="1"/>
        <v>0</v>
      </c>
      <c r="T28" s="151">
        <f t="shared" si="2"/>
        <v>0</v>
      </c>
      <c r="U28" s="151">
        <f t="shared" si="3"/>
        <v>0</v>
      </c>
      <c r="V28" s="151"/>
      <c r="W28" s="152">
        <f>IF(N28="nio",0,IF(N28&gt;0,VLOOKUP(G28,'2-Productie normen'!A:P,VLOOKUP(N28,'2-Productie normen'!S:T,2,FALSE),FALSE)))</f>
        <v>0</v>
      </c>
      <c r="X28" s="152">
        <f t="shared" si="4"/>
        <v>0</v>
      </c>
      <c r="Y28" s="152">
        <f t="shared" si="5"/>
        <v>0</v>
      </c>
      <c r="Z28" s="152">
        <f t="shared" si="7"/>
        <v>0</v>
      </c>
      <c r="AA28" s="153">
        <f>VLOOKUP(G28,'2-Productie normen'!A:P,10,FALSE)</f>
        <v>0</v>
      </c>
      <c r="AB28" s="153"/>
      <c r="AD28" s="118">
        <f t="shared" si="6"/>
        <v>9021.5999999999985</v>
      </c>
    </row>
    <row r="29" spans="1:30" ht="13">
      <c r="A29" s="132">
        <v>29</v>
      </c>
      <c r="B29" s="547" t="s">
        <v>105</v>
      </c>
      <c r="C29" s="547" t="s">
        <v>106</v>
      </c>
      <c r="D29" s="544" t="s">
        <v>107</v>
      </c>
      <c r="E29" s="545" t="s">
        <v>143</v>
      </c>
      <c r="F29" s="292" t="s">
        <v>114</v>
      </c>
      <c r="G29" s="292" t="s">
        <v>67</v>
      </c>
      <c r="H29" s="292" t="s">
        <v>115</v>
      </c>
      <c r="I29" s="549">
        <v>37.299999999999997</v>
      </c>
      <c r="J29" s="446">
        <v>1</v>
      </c>
      <c r="K29" s="446">
        <v>1</v>
      </c>
      <c r="L29" s="446">
        <v>1</v>
      </c>
      <c r="M29" s="446">
        <v>1</v>
      </c>
      <c r="N29" s="293">
        <v>252</v>
      </c>
      <c r="O29" s="150"/>
      <c r="P29" s="150"/>
      <c r="Q29" s="150"/>
      <c r="R29" s="151" t="e">
        <f t="shared" si="0"/>
        <v>#DIV/0!</v>
      </c>
      <c r="S29" s="151">
        <f t="shared" si="1"/>
        <v>0</v>
      </c>
      <c r="T29" s="151">
        <f t="shared" si="2"/>
        <v>0</v>
      </c>
      <c r="U29" s="151">
        <f t="shared" si="3"/>
        <v>0</v>
      </c>
      <c r="V29" s="151"/>
      <c r="W29" s="152">
        <f>IF(N29="nio",0,IF(N29&gt;0,VLOOKUP(G29,'2-Productie normen'!A:P,VLOOKUP(N29,'2-Productie normen'!S:T,2,FALSE),FALSE)))</f>
        <v>0</v>
      </c>
      <c r="X29" s="152">
        <f t="shared" si="4"/>
        <v>0</v>
      </c>
      <c r="Y29" s="152">
        <f t="shared" si="5"/>
        <v>0</v>
      </c>
      <c r="Z29" s="152">
        <f t="shared" si="7"/>
        <v>0</v>
      </c>
      <c r="AA29" s="153">
        <f>VLOOKUP(G29,'2-Productie normen'!A:P,10,FALSE)</f>
        <v>0</v>
      </c>
      <c r="AB29" s="153"/>
      <c r="AD29" s="118">
        <f t="shared" si="6"/>
        <v>9399.5999999999985</v>
      </c>
    </row>
    <row r="30" spans="1:30" ht="13">
      <c r="A30" s="132">
        <v>30</v>
      </c>
      <c r="B30" s="547" t="s">
        <v>105</v>
      </c>
      <c r="C30" s="547" t="s">
        <v>106</v>
      </c>
      <c r="D30" s="544" t="s">
        <v>107</v>
      </c>
      <c r="E30" s="545" t="s">
        <v>144</v>
      </c>
      <c r="F30" s="547" t="s">
        <v>114</v>
      </c>
      <c r="G30" s="292" t="s">
        <v>67</v>
      </c>
      <c r="H30" s="292" t="s">
        <v>115</v>
      </c>
      <c r="I30" s="549">
        <v>37.200000000000003</v>
      </c>
      <c r="J30" s="446">
        <v>1</v>
      </c>
      <c r="K30" s="446">
        <v>1</v>
      </c>
      <c r="L30" s="446">
        <v>1</v>
      </c>
      <c r="M30" s="446">
        <v>1</v>
      </c>
      <c r="N30" s="293">
        <v>252</v>
      </c>
      <c r="O30" s="150"/>
      <c r="P30" s="150"/>
      <c r="Q30" s="150"/>
      <c r="R30" s="151" t="e">
        <f t="shared" si="0"/>
        <v>#DIV/0!</v>
      </c>
      <c r="S30" s="151">
        <f t="shared" si="1"/>
        <v>0</v>
      </c>
      <c r="T30" s="151">
        <f t="shared" si="2"/>
        <v>0</v>
      </c>
      <c r="U30" s="151">
        <f t="shared" si="3"/>
        <v>0</v>
      </c>
      <c r="V30" s="151"/>
      <c r="W30" s="152">
        <f>IF(N30="nio",0,IF(N30&gt;0,VLOOKUP(G30,'2-Productie normen'!A:P,VLOOKUP(N30,'2-Productie normen'!S:T,2,FALSE),FALSE)))</f>
        <v>0</v>
      </c>
      <c r="X30" s="152">
        <f t="shared" si="4"/>
        <v>0</v>
      </c>
      <c r="Y30" s="152">
        <f t="shared" si="5"/>
        <v>0</v>
      </c>
      <c r="Z30" s="152">
        <f t="shared" si="7"/>
        <v>0</v>
      </c>
      <c r="AA30" s="153">
        <f>VLOOKUP(G30,'2-Productie normen'!A:P,10,FALSE)</f>
        <v>0</v>
      </c>
      <c r="AB30" s="153"/>
      <c r="AD30" s="118">
        <f t="shared" si="6"/>
        <v>9374.4000000000015</v>
      </c>
    </row>
    <row r="31" spans="1:30" ht="13">
      <c r="A31" s="132">
        <v>31</v>
      </c>
      <c r="B31" s="547" t="s">
        <v>105</v>
      </c>
      <c r="C31" s="547" t="s">
        <v>106</v>
      </c>
      <c r="D31" s="544" t="s">
        <v>107</v>
      </c>
      <c r="E31" s="545" t="s">
        <v>145</v>
      </c>
      <c r="F31" s="556" t="s">
        <v>146</v>
      </c>
      <c r="G31" s="292" t="s">
        <v>58</v>
      </c>
      <c r="H31" s="292" t="s">
        <v>115</v>
      </c>
      <c r="I31" s="549">
        <v>23.4</v>
      </c>
      <c r="J31" s="446">
        <v>1</v>
      </c>
      <c r="K31" s="446">
        <v>1</v>
      </c>
      <c r="L31" s="446">
        <v>1</v>
      </c>
      <c r="M31" s="446">
        <v>1</v>
      </c>
      <c r="N31" s="293">
        <v>252</v>
      </c>
      <c r="O31" s="150"/>
      <c r="P31" s="150"/>
      <c r="Q31" s="150"/>
      <c r="R31" s="151" t="e">
        <f t="shared" si="0"/>
        <v>#DIV/0!</v>
      </c>
      <c r="S31" s="151">
        <f t="shared" si="1"/>
        <v>0</v>
      </c>
      <c r="T31" s="151">
        <f t="shared" si="2"/>
        <v>0</v>
      </c>
      <c r="U31" s="151">
        <f t="shared" si="3"/>
        <v>0</v>
      </c>
      <c r="V31" s="151"/>
      <c r="W31" s="152">
        <f>IF(N31="nio",0,IF(N31&gt;0,VLOOKUP(G31,'2-Productie normen'!A:P,VLOOKUP(N31,'2-Productie normen'!S:T,2,FALSE),FALSE)))</f>
        <v>0</v>
      </c>
      <c r="X31" s="152">
        <f t="shared" si="4"/>
        <v>0</v>
      </c>
      <c r="Y31" s="152">
        <f t="shared" si="5"/>
        <v>0</v>
      </c>
      <c r="Z31" s="152">
        <f t="shared" si="7"/>
        <v>0</v>
      </c>
      <c r="AA31" s="153">
        <f>VLOOKUP(G31,'2-Productie normen'!A:P,10,FALSE)</f>
        <v>0</v>
      </c>
      <c r="AB31" s="153"/>
      <c r="AD31" s="118">
        <f t="shared" si="6"/>
        <v>5896.7999999999993</v>
      </c>
    </row>
    <row r="32" spans="1:30" ht="13">
      <c r="A32" s="132">
        <v>32</v>
      </c>
      <c r="B32" s="547" t="s">
        <v>105</v>
      </c>
      <c r="C32" s="547" t="s">
        <v>106</v>
      </c>
      <c r="D32" s="544" t="s">
        <v>107</v>
      </c>
      <c r="E32" s="545" t="s">
        <v>147</v>
      </c>
      <c r="F32" s="292" t="s">
        <v>148</v>
      </c>
      <c r="G32" s="292" t="s">
        <v>69</v>
      </c>
      <c r="H32" s="292" t="s">
        <v>124</v>
      </c>
      <c r="I32" s="549">
        <v>51.5</v>
      </c>
      <c r="J32" s="446">
        <v>1</v>
      </c>
      <c r="K32" s="446">
        <v>1</v>
      </c>
      <c r="L32" s="446">
        <v>1</v>
      </c>
      <c r="M32" s="446">
        <v>1</v>
      </c>
      <c r="N32" s="293">
        <v>255</v>
      </c>
      <c r="O32" s="150"/>
      <c r="P32" s="150"/>
      <c r="Q32" s="150"/>
      <c r="R32" s="151" t="e">
        <f t="shared" si="0"/>
        <v>#DIV/0!</v>
      </c>
      <c r="S32" s="151">
        <f t="shared" si="1"/>
        <v>0</v>
      </c>
      <c r="T32" s="151">
        <f t="shared" si="2"/>
        <v>0</v>
      </c>
      <c r="U32" s="151">
        <f t="shared" si="3"/>
        <v>0</v>
      </c>
      <c r="V32" s="151"/>
      <c r="W32" s="152">
        <f>IF(N32="nio",0,IF(N32&gt;0,VLOOKUP(G32,'2-Productie normen'!A:P,VLOOKUP(N32,'2-Productie normen'!S:T,2,FALSE),FALSE)))</f>
        <v>0</v>
      </c>
      <c r="X32" s="152">
        <f t="shared" si="4"/>
        <v>0</v>
      </c>
      <c r="Y32" s="152">
        <f t="shared" si="5"/>
        <v>0</v>
      </c>
      <c r="Z32" s="152">
        <f t="shared" si="7"/>
        <v>0</v>
      </c>
      <c r="AA32" s="153">
        <f>VLOOKUP(G32,'2-Productie normen'!A:P,10,FALSE)</f>
        <v>0</v>
      </c>
      <c r="AB32" s="153"/>
      <c r="AD32" s="118">
        <f t="shared" si="6"/>
        <v>13132.5</v>
      </c>
    </row>
    <row r="33" spans="1:30" ht="13">
      <c r="A33" s="132">
        <v>33</v>
      </c>
      <c r="B33" s="547" t="s">
        <v>105</v>
      </c>
      <c r="C33" s="547" t="s">
        <v>106</v>
      </c>
      <c r="D33" s="544" t="s">
        <v>107</v>
      </c>
      <c r="E33" s="545" t="s">
        <v>149</v>
      </c>
      <c r="F33" s="547" t="s">
        <v>150</v>
      </c>
      <c r="G33" s="292" t="s">
        <v>69</v>
      </c>
      <c r="H33" s="292" t="s">
        <v>151</v>
      </c>
      <c r="I33" s="549">
        <v>6.2</v>
      </c>
      <c r="J33" s="446">
        <v>1</v>
      </c>
      <c r="K33" s="446">
        <v>1</v>
      </c>
      <c r="L33" s="446">
        <v>1</v>
      </c>
      <c r="M33" s="446">
        <v>1</v>
      </c>
      <c r="N33" s="293">
        <v>255</v>
      </c>
      <c r="O33" s="150"/>
      <c r="P33" s="150"/>
      <c r="Q33" s="150"/>
      <c r="R33" s="151" t="e">
        <f t="shared" si="0"/>
        <v>#DIV/0!</v>
      </c>
      <c r="S33" s="151">
        <f t="shared" si="1"/>
        <v>0</v>
      </c>
      <c r="T33" s="151">
        <f t="shared" si="2"/>
        <v>0</v>
      </c>
      <c r="U33" s="151">
        <f t="shared" si="3"/>
        <v>0</v>
      </c>
      <c r="V33" s="151"/>
      <c r="W33" s="152">
        <f>IF(N33="nio",0,IF(N33&gt;0,VLOOKUP(G33,'2-Productie normen'!A:P,VLOOKUP(N33,'2-Productie normen'!S:T,2,FALSE),FALSE)))</f>
        <v>0</v>
      </c>
      <c r="X33" s="152">
        <f t="shared" si="4"/>
        <v>0</v>
      </c>
      <c r="Y33" s="152">
        <f t="shared" si="5"/>
        <v>0</v>
      </c>
      <c r="Z33" s="152">
        <f t="shared" si="7"/>
        <v>0</v>
      </c>
      <c r="AA33" s="153">
        <f>VLOOKUP(G33,'2-Productie normen'!A:P,10,FALSE)</f>
        <v>0</v>
      </c>
      <c r="AB33" s="153"/>
      <c r="AD33" s="118">
        <f t="shared" si="6"/>
        <v>1581</v>
      </c>
    </row>
    <row r="34" spans="1:30" ht="13">
      <c r="A34" s="132">
        <v>34</v>
      </c>
      <c r="B34" s="547" t="s">
        <v>105</v>
      </c>
      <c r="C34" s="547" t="s">
        <v>106</v>
      </c>
      <c r="D34" s="544" t="s">
        <v>107</v>
      </c>
      <c r="E34" s="545" t="s">
        <v>152</v>
      </c>
      <c r="F34" s="292" t="s">
        <v>153</v>
      </c>
      <c r="G34" s="292" t="s">
        <v>56</v>
      </c>
      <c r="H34" s="292" t="s">
        <v>124</v>
      </c>
      <c r="I34" s="549">
        <v>20.2</v>
      </c>
      <c r="J34" s="446">
        <v>1</v>
      </c>
      <c r="K34" s="446">
        <v>1</v>
      </c>
      <c r="L34" s="446">
        <v>1</v>
      </c>
      <c r="M34" s="446">
        <v>1</v>
      </c>
      <c r="N34" s="293">
        <v>252</v>
      </c>
      <c r="O34" s="150"/>
      <c r="P34" s="150"/>
      <c r="Q34" s="150"/>
      <c r="R34" s="151" t="e">
        <f t="shared" si="0"/>
        <v>#DIV/0!</v>
      </c>
      <c r="S34" s="151">
        <f t="shared" si="1"/>
        <v>0</v>
      </c>
      <c r="T34" s="151">
        <f t="shared" si="2"/>
        <v>0</v>
      </c>
      <c r="U34" s="151">
        <f t="shared" si="3"/>
        <v>0</v>
      </c>
      <c r="V34" s="151"/>
      <c r="W34" s="152">
        <f>IF(N34="nio",0,IF(N34&gt;0,VLOOKUP(G34,'2-Productie normen'!A:P,VLOOKUP(N34,'2-Productie normen'!S:T,2,FALSE),FALSE)))</f>
        <v>0</v>
      </c>
      <c r="X34" s="152">
        <f t="shared" si="4"/>
        <v>0</v>
      </c>
      <c r="Y34" s="152">
        <f t="shared" si="5"/>
        <v>0</v>
      </c>
      <c r="Z34" s="152">
        <f t="shared" si="7"/>
        <v>0</v>
      </c>
      <c r="AA34" s="153">
        <f>VLOOKUP(G34,'2-Productie normen'!A:P,10,FALSE)</f>
        <v>0</v>
      </c>
      <c r="AB34" s="153"/>
      <c r="AD34" s="118">
        <f t="shared" si="6"/>
        <v>5090.3999999999996</v>
      </c>
    </row>
    <row r="35" spans="1:30" ht="13">
      <c r="A35" s="132">
        <v>35</v>
      </c>
      <c r="B35" s="547" t="s">
        <v>105</v>
      </c>
      <c r="C35" s="547" t="s">
        <v>106</v>
      </c>
      <c r="D35" s="544" t="s">
        <v>107</v>
      </c>
      <c r="E35" s="465" t="s">
        <v>154</v>
      </c>
      <c r="F35" s="466" t="s">
        <v>155</v>
      </c>
      <c r="G35" s="292" t="s">
        <v>63</v>
      </c>
      <c r="H35" s="292" t="s">
        <v>156</v>
      </c>
      <c r="I35" s="549">
        <v>5.7</v>
      </c>
      <c r="J35" s="446">
        <v>1</v>
      </c>
      <c r="K35" s="446">
        <v>1</v>
      </c>
      <c r="L35" s="446">
        <v>1</v>
      </c>
      <c r="M35" s="446">
        <v>1</v>
      </c>
      <c r="N35" s="293">
        <v>255</v>
      </c>
      <c r="O35" s="150"/>
      <c r="P35" s="150"/>
      <c r="Q35" s="150"/>
      <c r="R35" s="151" t="e">
        <f t="shared" si="0"/>
        <v>#DIV/0!</v>
      </c>
      <c r="S35" s="151">
        <f t="shared" si="1"/>
        <v>0</v>
      </c>
      <c r="T35" s="151">
        <f t="shared" si="2"/>
        <v>0</v>
      </c>
      <c r="U35" s="151">
        <f t="shared" si="3"/>
        <v>0</v>
      </c>
      <c r="V35" s="151"/>
      <c r="W35" s="152">
        <f>IF(N35="nio",0,IF(N35&gt;0,VLOOKUP(G35,'2-Productie normen'!A:P,VLOOKUP(N35,'2-Productie normen'!S:T,2,FALSE),FALSE)))</f>
        <v>0</v>
      </c>
      <c r="X35" s="152">
        <f t="shared" si="4"/>
        <v>0</v>
      </c>
      <c r="Y35" s="152">
        <f t="shared" si="5"/>
        <v>0</v>
      </c>
      <c r="Z35" s="152">
        <f t="shared" si="7"/>
        <v>0</v>
      </c>
      <c r="AA35" s="153">
        <f>VLOOKUP(G35,'2-Productie normen'!A:P,10,FALSE)</f>
        <v>0</v>
      </c>
      <c r="AB35" s="153"/>
      <c r="AD35" s="118">
        <f t="shared" si="6"/>
        <v>1453.5</v>
      </c>
    </row>
    <row r="36" spans="1:30" ht="13">
      <c r="A36" s="132">
        <v>36</v>
      </c>
      <c r="B36" s="547" t="s">
        <v>105</v>
      </c>
      <c r="C36" s="547" t="s">
        <v>106</v>
      </c>
      <c r="D36" s="544" t="s">
        <v>107</v>
      </c>
      <c r="E36" s="545" t="s">
        <v>157</v>
      </c>
      <c r="F36" s="547" t="s">
        <v>158</v>
      </c>
      <c r="G36" s="292" t="s">
        <v>63</v>
      </c>
      <c r="H36" s="292" t="s">
        <v>156</v>
      </c>
      <c r="I36" s="549">
        <v>5.7</v>
      </c>
      <c r="J36" s="446">
        <v>1</v>
      </c>
      <c r="K36" s="446">
        <v>1</v>
      </c>
      <c r="L36" s="446">
        <v>1</v>
      </c>
      <c r="M36" s="446">
        <v>1</v>
      </c>
      <c r="N36" s="293">
        <v>255</v>
      </c>
      <c r="O36" s="150"/>
      <c r="P36" s="150"/>
      <c r="Q36" s="150"/>
      <c r="R36" s="151" t="e">
        <f t="shared" si="0"/>
        <v>#DIV/0!</v>
      </c>
      <c r="S36" s="151">
        <f t="shared" si="1"/>
        <v>0</v>
      </c>
      <c r="T36" s="151">
        <f t="shared" si="2"/>
        <v>0</v>
      </c>
      <c r="U36" s="151">
        <f t="shared" si="3"/>
        <v>0</v>
      </c>
      <c r="V36" s="151"/>
      <c r="W36" s="152">
        <f>IF(N36="nio",0,IF(N36&gt;0,VLOOKUP(G36,'2-Productie normen'!A:P,VLOOKUP(N36,'2-Productie normen'!S:T,2,FALSE),FALSE)))</f>
        <v>0</v>
      </c>
      <c r="X36" s="152">
        <f t="shared" si="4"/>
        <v>0</v>
      </c>
      <c r="Y36" s="152">
        <f t="shared" si="5"/>
        <v>0</v>
      </c>
      <c r="Z36" s="152">
        <f t="shared" si="7"/>
        <v>0</v>
      </c>
      <c r="AA36" s="153">
        <f>VLOOKUP(G36,'2-Productie normen'!A:P,10,FALSE)</f>
        <v>0</v>
      </c>
      <c r="AB36" s="153"/>
      <c r="AD36" s="118">
        <f t="shared" si="6"/>
        <v>1453.5</v>
      </c>
    </row>
    <row r="37" spans="1:30" ht="13">
      <c r="A37" s="132">
        <v>37</v>
      </c>
      <c r="B37" s="547" t="s">
        <v>105</v>
      </c>
      <c r="C37" s="547" t="s">
        <v>106</v>
      </c>
      <c r="D37" s="544" t="s">
        <v>107</v>
      </c>
      <c r="E37" s="545" t="s">
        <v>159</v>
      </c>
      <c r="F37" s="292" t="s">
        <v>160</v>
      </c>
      <c r="G37" s="292" t="s">
        <v>58</v>
      </c>
      <c r="H37" s="292" t="s">
        <v>110</v>
      </c>
      <c r="I37" s="549">
        <v>4.8</v>
      </c>
      <c r="J37" s="446">
        <v>1</v>
      </c>
      <c r="K37" s="446">
        <v>1</v>
      </c>
      <c r="L37" s="446">
        <v>1</v>
      </c>
      <c r="M37" s="446">
        <v>1</v>
      </c>
      <c r="N37" s="293">
        <v>252</v>
      </c>
      <c r="O37" s="150"/>
      <c r="P37" s="150"/>
      <c r="Q37" s="150"/>
      <c r="R37" s="151" t="e">
        <f t="shared" si="0"/>
        <v>#DIV/0!</v>
      </c>
      <c r="S37" s="151">
        <f t="shared" si="1"/>
        <v>0</v>
      </c>
      <c r="T37" s="151">
        <f t="shared" si="2"/>
        <v>0</v>
      </c>
      <c r="U37" s="151">
        <f t="shared" si="3"/>
        <v>0</v>
      </c>
      <c r="V37" s="151"/>
      <c r="W37" s="152">
        <f>IF(N37="nio",0,IF(N37&gt;0,VLOOKUP(G37,'2-Productie normen'!A:P,VLOOKUP(N37,'2-Productie normen'!S:T,2,FALSE),FALSE)))</f>
        <v>0</v>
      </c>
      <c r="X37" s="152">
        <f t="shared" si="4"/>
        <v>0</v>
      </c>
      <c r="Y37" s="152">
        <f t="shared" si="5"/>
        <v>0</v>
      </c>
      <c r="Z37" s="152">
        <f t="shared" si="7"/>
        <v>0</v>
      </c>
      <c r="AA37" s="153">
        <f>VLOOKUP(G37,'2-Productie normen'!A:P,10,FALSE)</f>
        <v>0</v>
      </c>
      <c r="AB37" s="153"/>
      <c r="AD37" s="118">
        <f t="shared" si="6"/>
        <v>1209.5999999999999</v>
      </c>
    </row>
    <row r="38" spans="1:30" ht="13">
      <c r="A38" s="132">
        <v>38</v>
      </c>
      <c r="B38" s="547" t="s">
        <v>105</v>
      </c>
      <c r="C38" s="547" t="s">
        <v>106</v>
      </c>
      <c r="D38" s="544" t="s">
        <v>107</v>
      </c>
      <c r="E38" s="545" t="s">
        <v>161</v>
      </c>
      <c r="F38" s="292" t="s">
        <v>162</v>
      </c>
      <c r="G38" s="292" t="s">
        <v>139</v>
      </c>
      <c r="H38" s="292" t="s">
        <v>136</v>
      </c>
      <c r="I38" s="549">
        <v>2.5</v>
      </c>
      <c r="J38" s="446">
        <v>1</v>
      </c>
      <c r="K38" s="446">
        <v>1</v>
      </c>
      <c r="L38" s="446">
        <v>1</v>
      </c>
      <c r="M38" s="446">
        <v>1</v>
      </c>
      <c r="N38" s="293" t="s">
        <v>139</v>
      </c>
      <c r="O38" s="150"/>
      <c r="P38" s="150"/>
      <c r="Q38" s="150"/>
      <c r="R38" s="151">
        <f t="shared" si="0"/>
        <v>0</v>
      </c>
      <c r="S38" s="151">
        <f t="shared" si="1"/>
        <v>0</v>
      </c>
      <c r="T38" s="151">
        <f t="shared" si="2"/>
        <v>0</v>
      </c>
      <c r="U38" s="151">
        <f t="shared" si="3"/>
        <v>0</v>
      </c>
      <c r="V38" s="151"/>
      <c r="W38" s="152">
        <f>IF(N38="nio",0,IF(N38&gt;0,VLOOKUP(G38,'2-Productie normen'!A:P,VLOOKUP(N38,'2-Productie normen'!S:T,2,FALSE),FALSE)))</f>
        <v>0</v>
      </c>
      <c r="X38" s="152">
        <f t="shared" si="4"/>
        <v>0</v>
      </c>
      <c r="Y38" s="152">
        <f t="shared" si="5"/>
        <v>0</v>
      </c>
      <c r="Z38" s="152">
        <f t="shared" si="7"/>
        <v>0</v>
      </c>
      <c r="AA38" s="153">
        <f>VLOOKUP(G38,'2-Productie normen'!A:P,10,FALSE)</f>
        <v>0</v>
      </c>
      <c r="AB38" s="153"/>
      <c r="AD38" s="118">
        <f t="shared" si="6"/>
        <v>0</v>
      </c>
    </row>
    <row r="39" spans="1:30" ht="13">
      <c r="A39" s="132">
        <v>39</v>
      </c>
      <c r="B39" s="547" t="s">
        <v>105</v>
      </c>
      <c r="C39" s="547" t="s">
        <v>106</v>
      </c>
      <c r="D39" s="544" t="s">
        <v>107</v>
      </c>
      <c r="E39" s="545" t="s">
        <v>163</v>
      </c>
      <c r="F39" s="292" t="s">
        <v>164</v>
      </c>
      <c r="G39" s="292" t="s">
        <v>63</v>
      </c>
      <c r="H39" s="292" t="s">
        <v>156</v>
      </c>
      <c r="I39" s="549">
        <v>5.4</v>
      </c>
      <c r="J39" s="446">
        <v>1</v>
      </c>
      <c r="K39" s="446">
        <v>1</v>
      </c>
      <c r="L39" s="446">
        <v>1</v>
      </c>
      <c r="M39" s="446">
        <v>1</v>
      </c>
      <c r="N39" s="293">
        <v>252</v>
      </c>
      <c r="O39" s="150"/>
      <c r="P39" s="150"/>
      <c r="Q39" s="150"/>
      <c r="R39" s="151" t="e">
        <f t="shared" si="0"/>
        <v>#DIV/0!</v>
      </c>
      <c r="S39" s="151">
        <f t="shared" si="1"/>
        <v>0</v>
      </c>
      <c r="T39" s="151">
        <f t="shared" si="2"/>
        <v>0</v>
      </c>
      <c r="U39" s="151">
        <f t="shared" si="3"/>
        <v>0</v>
      </c>
      <c r="V39" s="151"/>
      <c r="W39" s="152">
        <f>IF(N39="nio",0,IF(N39&gt;0,VLOOKUP(G39,'2-Productie normen'!A:P,VLOOKUP(N39,'2-Productie normen'!S:T,2,FALSE),FALSE)))</f>
        <v>0</v>
      </c>
      <c r="X39" s="152">
        <f t="shared" si="4"/>
        <v>0</v>
      </c>
      <c r="Y39" s="152">
        <f t="shared" si="5"/>
        <v>0</v>
      </c>
      <c r="Z39" s="152">
        <f t="shared" si="7"/>
        <v>0</v>
      </c>
      <c r="AA39" s="153">
        <f>VLOOKUP(G39,'2-Productie normen'!A:P,10,FALSE)</f>
        <v>0</v>
      </c>
      <c r="AB39" s="153"/>
      <c r="AD39" s="118">
        <f t="shared" si="6"/>
        <v>1360.8000000000002</v>
      </c>
    </row>
    <row r="40" spans="1:30" ht="13">
      <c r="A40" s="132">
        <v>40</v>
      </c>
      <c r="B40" s="547" t="s">
        <v>105</v>
      </c>
      <c r="C40" s="547" t="s">
        <v>106</v>
      </c>
      <c r="D40" s="544" t="s">
        <v>107</v>
      </c>
      <c r="E40" s="545" t="s">
        <v>165</v>
      </c>
      <c r="F40" s="292" t="s">
        <v>166</v>
      </c>
      <c r="G40" s="292" t="s">
        <v>69</v>
      </c>
      <c r="H40" s="292" t="s">
        <v>115</v>
      </c>
      <c r="I40" s="549">
        <v>1.8</v>
      </c>
      <c r="J40" s="446">
        <v>1</v>
      </c>
      <c r="K40" s="446">
        <v>1</v>
      </c>
      <c r="L40" s="446">
        <v>1</v>
      </c>
      <c r="M40" s="446">
        <v>1</v>
      </c>
      <c r="N40" s="293">
        <v>255</v>
      </c>
      <c r="O40" s="150"/>
      <c r="P40" s="150"/>
      <c r="Q40" s="150"/>
      <c r="R40" s="151" t="e">
        <f t="shared" si="0"/>
        <v>#DIV/0!</v>
      </c>
      <c r="S40" s="151">
        <f t="shared" si="1"/>
        <v>0</v>
      </c>
      <c r="T40" s="151">
        <f t="shared" si="2"/>
        <v>0</v>
      </c>
      <c r="U40" s="151">
        <f t="shared" si="3"/>
        <v>0</v>
      </c>
      <c r="V40" s="151"/>
      <c r="W40" s="152">
        <f>IF(N40="nio",0,IF(N40&gt;0,VLOOKUP(G40,'2-Productie normen'!A:P,VLOOKUP(N40,'2-Productie normen'!S:T,2,FALSE),FALSE)))</f>
        <v>0</v>
      </c>
      <c r="X40" s="152">
        <f t="shared" si="4"/>
        <v>0</v>
      </c>
      <c r="Y40" s="152">
        <f t="shared" si="5"/>
        <v>0</v>
      </c>
      <c r="Z40" s="152">
        <f t="shared" si="7"/>
        <v>0</v>
      </c>
      <c r="AA40" s="153">
        <f>VLOOKUP(G40,'2-Productie normen'!A:P,10,FALSE)</f>
        <v>0</v>
      </c>
      <c r="AB40" s="153"/>
      <c r="AD40" s="118">
        <f t="shared" si="6"/>
        <v>459</v>
      </c>
    </row>
    <row r="41" spans="1:30" ht="13">
      <c r="A41" s="132">
        <v>41</v>
      </c>
      <c r="B41" s="547" t="s">
        <v>105</v>
      </c>
      <c r="C41" s="547" t="s">
        <v>106</v>
      </c>
      <c r="D41" s="544" t="s">
        <v>107</v>
      </c>
      <c r="E41" s="545" t="s">
        <v>167</v>
      </c>
      <c r="F41" s="547" t="s">
        <v>168</v>
      </c>
      <c r="G41" s="292" t="s">
        <v>65</v>
      </c>
      <c r="H41" s="292" t="s">
        <v>169</v>
      </c>
      <c r="I41" s="549">
        <v>11</v>
      </c>
      <c r="J41" s="446">
        <v>1</v>
      </c>
      <c r="K41" s="446">
        <v>1</v>
      </c>
      <c r="L41" s="446">
        <v>1</v>
      </c>
      <c r="M41" s="446">
        <v>1</v>
      </c>
      <c r="N41" s="293">
        <v>255</v>
      </c>
      <c r="O41" s="150"/>
      <c r="P41" s="150"/>
      <c r="Q41" s="150"/>
      <c r="R41" s="151" t="e">
        <f t="shared" si="0"/>
        <v>#DIV/0!</v>
      </c>
      <c r="S41" s="151">
        <f t="shared" si="1"/>
        <v>0</v>
      </c>
      <c r="T41" s="151">
        <f t="shared" si="2"/>
        <v>0</v>
      </c>
      <c r="U41" s="151">
        <f t="shared" si="3"/>
        <v>0</v>
      </c>
      <c r="V41" s="151"/>
      <c r="W41" s="152">
        <f>IF(N41="nio",0,IF(N41&gt;0,VLOOKUP(G41,'2-Productie normen'!A:P,VLOOKUP(N41,'2-Productie normen'!S:T,2,FALSE),FALSE)))</f>
        <v>0</v>
      </c>
      <c r="X41" s="152">
        <f t="shared" si="4"/>
        <v>0</v>
      </c>
      <c r="Y41" s="152">
        <f t="shared" si="5"/>
        <v>0</v>
      </c>
      <c r="Z41" s="152">
        <f t="shared" si="7"/>
        <v>0</v>
      </c>
      <c r="AA41" s="153">
        <f>VLOOKUP(G41,'2-Productie normen'!A:P,10,FALSE)</f>
        <v>0</v>
      </c>
      <c r="AB41" s="153"/>
      <c r="AD41" s="118">
        <f t="shared" si="6"/>
        <v>2805</v>
      </c>
    </row>
    <row r="42" spans="1:30" ht="13">
      <c r="A42" s="132">
        <v>42</v>
      </c>
      <c r="B42" s="547" t="s">
        <v>105</v>
      </c>
      <c r="C42" s="547" t="s">
        <v>106</v>
      </c>
      <c r="D42" s="544" t="s">
        <v>107</v>
      </c>
      <c r="E42" s="545" t="s">
        <v>170</v>
      </c>
      <c r="F42" s="292" t="s">
        <v>138</v>
      </c>
      <c r="G42" s="292" t="s">
        <v>139</v>
      </c>
      <c r="H42" s="292" t="s">
        <v>136</v>
      </c>
      <c r="I42" s="549">
        <v>0.8</v>
      </c>
      <c r="J42" s="446">
        <v>1</v>
      </c>
      <c r="K42" s="446">
        <v>1</v>
      </c>
      <c r="L42" s="446">
        <v>1</v>
      </c>
      <c r="M42" s="446">
        <v>1</v>
      </c>
      <c r="N42" s="293" t="s">
        <v>139</v>
      </c>
      <c r="O42" s="150"/>
      <c r="P42" s="150"/>
      <c r="Q42" s="150"/>
      <c r="R42" s="151">
        <f t="shared" ref="R42:R73" si="8">IF(N42="nio",0,IF(N42&gt;0,N42*I42/W42,0))*J42</f>
        <v>0</v>
      </c>
      <c r="S42" s="151">
        <f t="shared" ref="S42:S73" si="9">IF(O42&gt;0,O42*I42/X42,0)*K42</f>
        <v>0</v>
      </c>
      <c r="T42" s="151">
        <f t="shared" ref="T42:T73" si="10">IF(P42&gt;0,P42*I42/Y42,0)*L42</f>
        <v>0</v>
      </c>
      <c r="U42" s="151">
        <f t="shared" ref="U42:U73" si="11">IF(Q42&gt;0,Q42*I42/Z42,0)*M42</f>
        <v>0</v>
      </c>
      <c r="V42" s="151"/>
      <c r="W42" s="152">
        <f>IF(N42="nio",0,IF(N42&gt;0,VLOOKUP(G42,'2-Productie normen'!A:P,VLOOKUP(N42,'2-Productie normen'!S:T,2,FALSE),FALSE)))</f>
        <v>0</v>
      </c>
      <c r="X42" s="152">
        <f t="shared" si="4"/>
        <v>0</v>
      </c>
      <c r="Y42" s="152">
        <f t="shared" si="5"/>
        <v>0</v>
      </c>
      <c r="Z42" s="152">
        <f t="shared" si="7"/>
        <v>0</v>
      </c>
      <c r="AA42" s="153">
        <f>VLOOKUP(G42,'2-Productie normen'!A:P,10,FALSE)</f>
        <v>0</v>
      </c>
      <c r="AB42" s="153"/>
      <c r="AD42" s="118">
        <f t="shared" ref="AD42:AD73" si="12">SUM(N42:P42)*I42</f>
        <v>0</v>
      </c>
    </row>
    <row r="43" spans="1:30" ht="13">
      <c r="A43" s="132">
        <v>43</v>
      </c>
      <c r="B43" s="547" t="s">
        <v>105</v>
      </c>
      <c r="C43" s="547" t="s">
        <v>106</v>
      </c>
      <c r="D43" s="544" t="s">
        <v>107</v>
      </c>
      <c r="E43" s="545" t="s">
        <v>171</v>
      </c>
      <c r="F43" s="292" t="s">
        <v>138</v>
      </c>
      <c r="G43" s="292" t="s">
        <v>139</v>
      </c>
      <c r="H43" s="292" t="s">
        <v>136</v>
      </c>
      <c r="I43" s="549">
        <v>1</v>
      </c>
      <c r="J43" s="446">
        <v>1</v>
      </c>
      <c r="K43" s="446">
        <v>1</v>
      </c>
      <c r="L43" s="446">
        <v>1</v>
      </c>
      <c r="M43" s="446">
        <v>1</v>
      </c>
      <c r="N43" s="293" t="s">
        <v>139</v>
      </c>
      <c r="O43" s="150"/>
      <c r="P43" s="150"/>
      <c r="Q43" s="150"/>
      <c r="R43" s="151">
        <f t="shared" si="8"/>
        <v>0</v>
      </c>
      <c r="S43" s="151">
        <f t="shared" si="9"/>
        <v>0</v>
      </c>
      <c r="T43" s="151">
        <f t="shared" si="10"/>
        <v>0</v>
      </c>
      <c r="U43" s="151">
        <f t="shared" si="11"/>
        <v>0</v>
      </c>
      <c r="V43" s="151"/>
      <c r="W43" s="152">
        <f>IF(N43="nio",0,IF(N43&gt;0,VLOOKUP(G43,'2-Productie normen'!A:P,VLOOKUP(N43,'2-Productie normen'!S:T,2,FALSE),FALSE)))</f>
        <v>0</v>
      </c>
      <c r="X43" s="152">
        <f t="shared" si="4"/>
        <v>0</v>
      </c>
      <c r="Y43" s="152">
        <f t="shared" si="5"/>
        <v>0</v>
      </c>
      <c r="Z43" s="152">
        <f t="shared" si="7"/>
        <v>0</v>
      </c>
      <c r="AA43" s="153">
        <f>VLOOKUP(G43,'2-Productie normen'!A:P,10,FALSE)</f>
        <v>0</v>
      </c>
      <c r="AB43" s="153"/>
      <c r="AD43" s="118">
        <f t="shared" si="12"/>
        <v>0</v>
      </c>
    </row>
    <row r="44" spans="1:30" ht="13">
      <c r="A44" s="132">
        <v>44</v>
      </c>
      <c r="B44" s="547" t="s">
        <v>105</v>
      </c>
      <c r="C44" s="547" t="s">
        <v>106</v>
      </c>
      <c r="D44" s="544">
        <v>1</v>
      </c>
      <c r="E44" s="545" t="s">
        <v>172</v>
      </c>
      <c r="F44" s="292" t="s">
        <v>114</v>
      </c>
      <c r="G44" s="292" t="s">
        <v>67</v>
      </c>
      <c r="H44" s="292" t="s">
        <v>115</v>
      </c>
      <c r="I44" s="549">
        <v>15.2</v>
      </c>
      <c r="J44" s="446">
        <v>1</v>
      </c>
      <c r="K44" s="446">
        <v>1</v>
      </c>
      <c r="L44" s="446">
        <v>1</v>
      </c>
      <c r="M44" s="446">
        <v>1</v>
      </c>
      <c r="N44" s="293">
        <v>252</v>
      </c>
      <c r="O44" s="150"/>
      <c r="P44" s="150"/>
      <c r="Q44" s="150"/>
      <c r="R44" s="151" t="e">
        <f t="shared" si="8"/>
        <v>#DIV/0!</v>
      </c>
      <c r="S44" s="151">
        <f t="shared" si="9"/>
        <v>0</v>
      </c>
      <c r="T44" s="151">
        <f t="shared" si="10"/>
        <v>0</v>
      </c>
      <c r="U44" s="151">
        <f t="shared" si="11"/>
        <v>0</v>
      </c>
      <c r="V44" s="151"/>
      <c r="W44" s="152">
        <f>IF(N44="nio",0,IF(N44&gt;0,VLOOKUP(G44,'2-Productie normen'!A:P,VLOOKUP(N44,'2-Productie normen'!S:T,2,FALSE),FALSE)))</f>
        <v>0</v>
      </c>
      <c r="X44" s="152">
        <f t="shared" si="4"/>
        <v>0</v>
      </c>
      <c r="Y44" s="152">
        <f t="shared" si="5"/>
        <v>0</v>
      </c>
      <c r="Z44" s="152">
        <f t="shared" si="7"/>
        <v>0</v>
      </c>
      <c r="AA44" s="153">
        <f>VLOOKUP(G44,'2-Productie normen'!A:P,10,FALSE)</f>
        <v>0</v>
      </c>
      <c r="AB44" s="153"/>
      <c r="AD44" s="118">
        <f t="shared" si="12"/>
        <v>3830.3999999999996</v>
      </c>
    </row>
    <row r="45" spans="1:30" ht="13">
      <c r="A45" s="132">
        <v>45</v>
      </c>
      <c r="B45" s="547" t="s">
        <v>105</v>
      </c>
      <c r="C45" s="547" t="s">
        <v>106</v>
      </c>
      <c r="D45" s="544">
        <v>1</v>
      </c>
      <c r="E45" s="545" t="s">
        <v>173</v>
      </c>
      <c r="F45" s="292" t="s">
        <v>174</v>
      </c>
      <c r="G45" s="292" t="s">
        <v>56</v>
      </c>
      <c r="H45" s="292" t="s">
        <v>124</v>
      </c>
      <c r="I45" s="549">
        <v>36.9</v>
      </c>
      <c r="J45" s="446">
        <v>1</v>
      </c>
      <c r="K45" s="446">
        <v>1</v>
      </c>
      <c r="L45" s="446">
        <v>1</v>
      </c>
      <c r="M45" s="446">
        <v>1</v>
      </c>
      <c r="N45" s="293">
        <v>255</v>
      </c>
      <c r="O45" s="150"/>
      <c r="P45" s="150"/>
      <c r="Q45" s="150"/>
      <c r="R45" s="151" t="e">
        <f t="shared" si="8"/>
        <v>#DIV/0!</v>
      </c>
      <c r="S45" s="151">
        <f t="shared" si="9"/>
        <v>0</v>
      </c>
      <c r="T45" s="151">
        <f t="shared" si="10"/>
        <v>0</v>
      </c>
      <c r="U45" s="151">
        <f t="shared" si="11"/>
        <v>0</v>
      </c>
      <c r="V45" s="151"/>
      <c r="W45" s="152">
        <f>IF(N45="nio",0,IF(N45&gt;0,VLOOKUP(G45,'2-Productie normen'!A:P,VLOOKUP(N45,'2-Productie normen'!S:T,2,FALSE),FALSE)))</f>
        <v>0</v>
      </c>
      <c r="X45" s="152">
        <f t="shared" si="4"/>
        <v>0</v>
      </c>
      <c r="Y45" s="152">
        <f t="shared" si="5"/>
        <v>0</v>
      </c>
      <c r="Z45" s="152">
        <f t="shared" si="7"/>
        <v>0</v>
      </c>
      <c r="AA45" s="153">
        <f>VLOOKUP(G45,'2-Productie normen'!A:P,10,FALSE)</f>
        <v>0</v>
      </c>
      <c r="AB45" s="153"/>
      <c r="AD45" s="118">
        <f t="shared" si="12"/>
        <v>9409.5</v>
      </c>
    </row>
    <row r="46" spans="1:30" ht="13">
      <c r="A46" s="132">
        <v>46</v>
      </c>
      <c r="B46" s="547" t="s">
        <v>105</v>
      </c>
      <c r="C46" s="547" t="s">
        <v>106</v>
      </c>
      <c r="D46" s="544">
        <v>1</v>
      </c>
      <c r="E46" s="545" t="s">
        <v>175</v>
      </c>
      <c r="F46" s="292" t="s">
        <v>176</v>
      </c>
      <c r="G46" s="292" t="s">
        <v>69</v>
      </c>
      <c r="H46" s="292" t="s">
        <v>124</v>
      </c>
      <c r="I46" s="549">
        <v>20.399999999999999</v>
      </c>
      <c r="J46" s="446">
        <v>1</v>
      </c>
      <c r="K46" s="446">
        <v>1</v>
      </c>
      <c r="L46" s="446">
        <v>1</v>
      </c>
      <c r="M46" s="446">
        <v>1</v>
      </c>
      <c r="N46" s="293">
        <v>255</v>
      </c>
      <c r="O46" s="150"/>
      <c r="P46" s="150"/>
      <c r="Q46" s="150"/>
      <c r="R46" s="151" t="e">
        <f t="shared" si="8"/>
        <v>#DIV/0!</v>
      </c>
      <c r="S46" s="151">
        <f t="shared" si="9"/>
        <v>0</v>
      </c>
      <c r="T46" s="151">
        <f t="shared" si="10"/>
        <v>0</v>
      </c>
      <c r="U46" s="151">
        <f t="shared" si="11"/>
        <v>0</v>
      </c>
      <c r="V46" s="151"/>
      <c r="W46" s="152">
        <f>IF(N46="nio",0,IF(N46&gt;0,VLOOKUP(G46,'2-Productie normen'!A:P,VLOOKUP(N46,'2-Productie normen'!S:T,2,FALSE),FALSE)))</f>
        <v>0</v>
      </c>
      <c r="X46" s="152">
        <f t="shared" si="4"/>
        <v>0</v>
      </c>
      <c r="Y46" s="152">
        <f t="shared" si="5"/>
        <v>0</v>
      </c>
      <c r="Z46" s="152">
        <f t="shared" si="7"/>
        <v>0</v>
      </c>
      <c r="AA46" s="153">
        <f>VLOOKUP(G46,'2-Productie normen'!A:P,10,FALSE)</f>
        <v>0</v>
      </c>
      <c r="AB46" s="153"/>
      <c r="AD46" s="118">
        <f t="shared" si="12"/>
        <v>5202</v>
      </c>
    </row>
    <row r="47" spans="1:30" ht="13">
      <c r="A47" s="132">
        <v>47</v>
      </c>
      <c r="B47" s="547" t="s">
        <v>105</v>
      </c>
      <c r="C47" s="547" t="s">
        <v>106</v>
      </c>
      <c r="D47" s="544">
        <v>1</v>
      </c>
      <c r="E47" s="545" t="s">
        <v>177</v>
      </c>
      <c r="F47" s="292" t="s">
        <v>114</v>
      </c>
      <c r="G47" s="292" t="s">
        <v>67</v>
      </c>
      <c r="H47" s="292" t="s">
        <v>115</v>
      </c>
      <c r="I47" s="549">
        <v>19.399999999999999</v>
      </c>
      <c r="J47" s="446">
        <v>1</v>
      </c>
      <c r="K47" s="446">
        <v>1</v>
      </c>
      <c r="L47" s="446">
        <v>1</v>
      </c>
      <c r="M47" s="446">
        <v>1</v>
      </c>
      <c r="N47" s="293">
        <v>252</v>
      </c>
      <c r="O47" s="150"/>
      <c r="P47" s="150"/>
      <c r="Q47" s="150"/>
      <c r="R47" s="151" t="e">
        <f t="shared" si="8"/>
        <v>#DIV/0!</v>
      </c>
      <c r="S47" s="151">
        <f t="shared" si="9"/>
        <v>0</v>
      </c>
      <c r="T47" s="151">
        <f t="shared" si="10"/>
        <v>0</v>
      </c>
      <c r="U47" s="151">
        <f t="shared" si="11"/>
        <v>0</v>
      </c>
      <c r="V47" s="151"/>
      <c r="W47" s="152">
        <f>IF(N47="nio",0,IF(N47&gt;0,VLOOKUP(G47,'2-Productie normen'!A:P,VLOOKUP(N47,'2-Productie normen'!S:T,2,FALSE),FALSE)))</f>
        <v>0</v>
      </c>
      <c r="X47" s="152">
        <f t="shared" si="4"/>
        <v>0</v>
      </c>
      <c r="Y47" s="152">
        <f t="shared" si="5"/>
        <v>0</v>
      </c>
      <c r="Z47" s="152">
        <f t="shared" si="7"/>
        <v>0</v>
      </c>
      <c r="AA47" s="153">
        <f>VLOOKUP(G47,'2-Productie normen'!A:P,10,FALSE)</f>
        <v>0</v>
      </c>
      <c r="AB47" s="153"/>
      <c r="AD47" s="118">
        <f t="shared" si="12"/>
        <v>4888.7999999999993</v>
      </c>
    </row>
    <row r="48" spans="1:30" ht="13">
      <c r="A48" s="132">
        <v>48</v>
      </c>
      <c r="B48" s="547" t="s">
        <v>105</v>
      </c>
      <c r="C48" s="547" t="s">
        <v>106</v>
      </c>
      <c r="D48" s="544">
        <v>1</v>
      </c>
      <c r="E48" s="545" t="s">
        <v>178</v>
      </c>
      <c r="F48" s="292" t="s">
        <v>179</v>
      </c>
      <c r="G48" s="292" t="s">
        <v>54</v>
      </c>
      <c r="H48" s="292" t="s">
        <v>115</v>
      </c>
      <c r="I48" s="549">
        <v>173.8</v>
      </c>
      <c r="J48" s="446">
        <v>1</v>
      </c>
      <c r="K48" s="446">
        <v>1</v>
      </c>
      <c r="L48" s="446">
        <v>1</v>
      </c>
      <c r="M48" s="446">
        <v>1</v>
      </c>
      <c r="N48" s="293">
        <v>255</v>
      </c>
      <c r="O48" s="150"/>
      <c r="P48" s="150"/>
      <c r="Q48" s="150"/>
      <c r="R48" s="151" t="e">
        <f t="shared" si="8"/>
        <v>#DIV/0!</v>
      </c>
      <c r="S48" s="151">
        <f t="shared" si="9"/>
        <v>0</v>
      </c>
      <c r="T48" s="151">
        <f t="shared" si="10"/>
        <v>0</v>
      </c>
      <c r="U48" s="151">
        <f t="shared" si="11"/>
        <v>0</v>
      </c>
      <c r="V48" s="151"/>
      <c r="W48" s="152">
        <f>IF(N48="nio",0,IF(N48&gt;0,VLOOKUP(G48,'2-Productie normen'!A:P,VLOOKUP(N48,'2-Productie normen'!S:T,2,FALSE),FALSE)))</f>
        <v>0</v>
      </c>
      <c r="X48" s="152">
        <f t="shared" si="4"/>
        <v>0</v>
      </c>
      <c r="Y48" s="152">
        <f t="shared" si="5"/>
        <v>0</v>
      </c>
      <c r="Z48" s="152">
        <f t="shared" si="7"/>
        <v>0</v>
      </c>
      <c r="AA48" s="153">
        <f>VLOOKUP(G48,'2-Productie normen'!A:P,10,FALSE)</f>
        <v>0</v>
      </c>
      <c r="AB48" s="153"/>
      <c r="AD48" s="118">
        <f t="shared" si="12"/>
        <v>44319</v>
      </c>
    </row>
    <row r="49" spans="1:30" ht="13">
      <c r="A49" s="132">
        <v>49</v>
      </c>
      <c r="B49" s="547" t="s">
        <v>105</v>
      </c>
      <c r="C49" s="547" t="s">
        <v>106</v>
      </c>
      <c r="D49" s="544">
        <v>1</v>
      </c>
      <c r="E49" s="545" t="s">
        <v>180</v>
      </c>
      <c r="F49" s="292" t="s">
        <v>181</v>
      </c>
      <c r="G49" s="292" t="s">
        <v>65</v>
      </c>
      <c r="H49" s="292" t="s">
        <v>136</v>
      </c>
      <c r="I49" s="549">
        <v>11.4</v>
      </c>
      <c r="J49" s="446">
        <v>1</v>
      </c>
      <c r="K49" s="446">
        <v>1</v>
      </c>
      <c r="L49" s="446">
        <v>1</v>
      </c>
      <c r="M49" s="446">
        <v>1</v>
      </c>
      <c r="N49" s="293">
        <v>12</v>
      </c>
      <c r="O49" s="150"/>
      <c r="P49" s="150"/>
      <c r="Q49" s="150"/>
      <c r="R49" s="151" t="e">
        <f t="shared" si="8"/>
        <v>#DIV/0!</v>
      </c>
      <c r="S49" s="151">
        <f t="shared" si="9"/>
        <v>0</v>
      </c>
      <c r="T49" s="151">
        <f t="shared" si="10"/>
        <v>0</v>
      </c>
      <c r="U49" s="151">
        <f t="shared" si="11"/>
        <v>0</v>
      </c>
      <c r="V49" s="151"/>
      <c r="W49" s="152">
        <f>IF(N49="nio",0,IF(N49&gt;0,VLOOKUP(G49,'2-Productie normen'!A:P,VLOOKUP(N49,'2-Productie normen'!S:T,2,FALSE),FALSE)))</f>
        <v>0</v>
      </c>
      <c r="X49" s="152">
        <f t="shared" si="4"/>
        <v>0</v>
      </c>
      <c r="Y49" s="152">
        <f t="shared" si="5"/>
        <v>0</v>
      </c>
      <c r="Z49" s="152">
        <f t="shared" si="7"/>
        <v>0</v>
      </c>
      <c r="AA49" s="153">
        <f>VLOOKUP(G49,'2-Productie normen'!A:P,10,FALSE)</f>
        <v>0</v>
      </c>
      <c r="AB49" s="153"/>
      <c r="AD49" s="118">
        <f t="shared" si="12"/>
        <v>136.80000000000001</v>
      </c>
    </row>
    <row r="50" spans="1:30" ht="13">
      <c r="A50" s="132">
        <v>50</v>
      </c>
      <c r="B50" s="547" t="s">
        <v>105</v>
      </c>
      <c r="C50" s="547" t="s">
        <v>106</v>
      </c>
      <c r="D50" s="544">
        <v>1</v>
      </c>
      <c r="E50" s="545" t="s">
        <v>182</v>
      </c>
      <c r="F50" s="292" t="s">
        <v>138</v>
      </c>
      <c r="G50" s="292" t="s">
        <v>139</v>
      </c>
      <c r="H50" s="292" t="s">
        <v>136</v>
      </c>
      <c r="I50" s="549">
        <v>1.2</v>
      </c>
      <c r="J50" s="446">
        <v>1</v>
      </c>
      <c r="K50" s="446">
        <v>1</v>
      </c>
      <c r="L50" s="446">
        <v>1</v>
      </c>
      <c r="M50" s="446">
        <v>1</v>
      </c>
      <c r="N50" s="293" t="s">
        <v>139</v>
      </c>
      <c r="O50" s="150"/>
      <c r="P50" s="150"/>
      <c r="Q50" s="150"/>
      <c r="R50" s="151">
        <f t="shared" si="8"/>
        <v>0</v>
      </c>
      <c r="S50" s="151">
        <f t="shared" si="9"/>
        <v>0</v>
      </c>
      <c r="T50" s="151">
        <f t="shared" si="10"/>
        <v>0</v>
      </c>
      <c r="U50" s="151">
        <f t="shared" si="11"/>
        <v>0</v>
      </c>
      <c r="V50" s="151"/>
      <c r="W50" s="152">
        <f>IF(N50="nio",0,IF(N50&gt;0,VLOOKUP(G50,'2-Productie normen'!A:P,VLOOKUP(N50,'2-Productie normen'!S:T,2,FALSE),FALSE)))</f>
        <v>0</v>
      </c>
      <c r="X50" s="152">
        <f t="shared" si="4"/>
        <v>0</v>
      </c>
      <c r="Y50" s="152">
        <f t="shared" si="5"/>
        <v>0</v>
      </c>
      <c r="Z50" s="152">
        <f t="shared" si="7"/>
        <v>0</v>
      </c>
      <c r="AA50" s="153">
        <f>VLOOKUP(G50,'2-Productie normen'!A:P,10,FALSE)</f>
        <v>0</v>
      </c>
      <c r="AB50" s="153"/>
      <c r="AD50" s="118">
        <f t="shared" si="12"/>
        <v>0</v>
      </c>
    </row>
    <row r="51" spans="1:30" ht="13">
      <c r="A51" s="132">
        <v>51</v>
      </c>
      <c r="B51" s="547" t="s">
        <v>105</v>
      </c>
      <c r="C51" s="547" t="s">
        <v>106</v>
      </c>
      <c r="D51" s="544">
        <v>1</v>
      </c>
      <c r="E51" s="545" t="s">
        <v>183</v>
      </c>
      <c r="F51" s="292" t="s">
        <v>184</v>
      </c>
      <c r="G51" s="292" t="s">
        <v>67</v>
      </c>
      <c r="H51" s="292" t="s">
        <v>115</v>
      </c>
      <c r="I51" s="549">
        <v>6.4</v>
      </c>
      <c r="J51" s="446">
        <v>1</v>
      </c>
      <c r="K51" s="446">
        <v>1</v>
      </c>
      <c r="L51" s="446">
        <v>1</v>
      </c>
      <c r="M51" s="446">
        <v>1</v>
      </c>
      <c r="N51" s="293">
        <v>252</v>
      </c>
      <c r="O51" s="150"/>
      <c r="P51" s="150"/>
      <c r="Q51" s="150"/>
      <c r="R51" s="151" t="e">
        <f t="shared" si="8"/>
        <v>#DIV/0!</v>
      </c>
      <c r="S51" s="151">
        <f t="shared" si="9"/>
        <v>0</v>
      </c>
      <c r="T51" s="151">
        <f t="shared" si="10"/>
        <v>0</v>
      </c>
      <c r="U51" s="151">
        <f t="shared" si="11"/>
        <v>0</v>
      </c>
      <c r="V51" s="151"/>
      <c r="W51" s="152">
        <f>IF(N51="nio",0,IF(N51&gt;0,VLOOKUP(G51,'2-Productie normen'!A:P,VLOOKUP(N51,'2-Productie normen'!S:T,2,FALSE),FALSE)))</f>
        <v>0</v>
      </c>
      <c r="X51" s="152">
        <f t="shared" si="4"/>
        <v>0</v>
      </c>
      <c r="Y51" s="152">
        <f t="shared" si="5"/>
        <v>0</v>
      </c>
      <c r="Z51" s="152">
        <f t="shared" si="7"/>
        <v>0</v>
      </c>
      <c r="AA51" s="153">
        <f>VLOOKUP(G51,'2-Productie normen'!A:P,10,FALSE)</f>
        <v>0</v>
      </c>
      <c r="AB51" s="153"/>
      <c r="AD51" s="118">
        <f t="shared" si="12"/>
        <v>1612.8000000000002</v>
      </c>
    </row>
    <row r="52" spans="1:30" ht="13">
      <c r="A52" s="132">
        <v>52</v>
      </c>
      <c r="B52" s="547" t="s">
        <v>105</v>
      </c>
      <c r="C52" s="547" t="s">
        <v>106</v>
      </c>
      <c r="D52" s="544">
        <v>1</v>
      </c>
      <c r="E52" s="545" t="s">
        <v>185</v>
      </c>
      <c r="F52" s="292" t="s">
        <v>114</v>
      </c>
      <c r="G52" s="292" t="s">
        <v>67</v>
      </c>
      <c r="H52" s="292" t="s">
        <v>115</v>
      </c>
      <c r="I52" s="549">
        <v>13.1</v>
      </c>
      <c r="J52" s="446">
        <v>1</v>
      </c>
      <c r="K52" s="446">
        <v>1</v>
      </c>
      <c r="L52" s="446">
        <v>1</v>
      </c>
      <c r="M52" s="446">
        <v>1</v>
      </c>
      <c r="N52" s="293">
        <v>252</v>
      </c>
      <c r="O52" s="150"/>
      <c r="P52" s="150"/>
      <c r="Q52" s="150"/>
      <c r="R52" s="151" t="e">
        <f t="shared" si="8"/>
        <v>#DIV/0!</v>
      </c>
      <c r="S52" s="151">
        <f t="shared" si="9"/>
        <v>0</v>
      </c>
      <c r="T52" s="151">
        <f t="shared" si="10"/>
        <v>0</v>
      </c>
      <c r="U52" s="151">
        <f t="shared" si="11"/>
        <v>0</v>
      </c>
      <c r="V52" s="151"/>
      <c r="W52" s="152">
        <f>IF(N52="nio",0,IF(N52&gt;0,VLOOKUP(G52,'2-Productie normen'!A:P,VLOOKUP(N52,'2-Productie normen'!S:T,2,FALSE),FALSE)))</f>
        <v>0</v>
      </c>
      <c r="X52" s="152">
        <f t="shared" si="4"/>
        <v>0</v>
      </c>
      <c r="Y52" s="152">
        <f t="shared" si="5"/>
        <v>0</v>
      </c>
      <c r="Z52" s="152">
        <f t="shared" si="7"/>
        <v>0</v>
      </c>
      <c r="AA52" s="153">
        <f>VLOOKUP(G52,'2-Productie normen'!A:P,10,FALSE)</f>
        <v>0</v>
      </c>
      <c r="AB52" s="153"/>
      <c r="AD52" s="118">
        <f t="shared" si="12"/>
        <v>3301.2</v>
      </c>
    </row>
    <row r="53" spans="1:30" ht="13">
      <c r="A53" s="132">
        <v>53</v>
      </c>
      <c r="B53" s="547" t="s">
        <v>105</v>
      </c>
      <c r="C53" s="547" t="s">
        <v>106</v>
      </c>
      <c r="D53" s="544">
        <v>1</v>
      </c>
      <c r="E53" s="545" t="s">
        <v>186</v>
      </c>
      <c r="F53" s="292" t="s">
        <v>184</v>
      </c>
      <c r="G53" s="292" t="s">
        <v>67</v>
      </c>
      <c r="H53" s="292" t="s">
        <v>115</v>
      </c>
      <c r="I53" s="549">
        <v>6.4</v>
      </c>
      <c r="J53" s="446">
        <v>1</v>
      </c>
      <c r="K53" s="446">
        <v>1</v>
      </c>
      <c r="L53" s="446">
        <v>1</v>
      </c>
      <c r="M53" s="446">
        <v>1</v>
      </c>
      <c r="N53" s="293">
        <v>252</v>
      </c>
      <c r="O53" s="150"/>
      <c r="P53" s="150"/>
      <c r="Q53" s="150"/>
      <c r="R53" s="151" t="e">
        <f t="shared" si="8"/>
        <v>#DIV/0!</v>
      </c>
      <c r="S53" s="151">
        <f t="shared" si="9"/>
        <v>0</v>
      </c>
      <c r="T53" s="151">
        <f t="shared" si="10"/>
        <v>0</v>
      </c>
      <c r="U53" s="151">
        <f t="shared" si="11"/>
        <v>0</v>
      </c>
      <c r="V53" s="151"/>
      <c r="W53" s="152">
        <f>IF(N53="nio",0,IF(N53&gt;0,VLOOKUP(G53,'2-Productie normen'!A:P,VLOOKUP(N53,'2-Productie normen'!S:T,2,FALSE),FALSE)))</f>
        <v>0</v>
      </c>
      <c r="X53" s="152">
        <f t="shared" si="4"/>
        <v>0</v>
      </c>
      <c r="Y53" s="152">
        <f t="shared" si="5"/>
        <v>0</v>
      </c>
      <c r="Z53" s="152">
        <f t="shared" si="7"/>
        <v>0</v>
      </c>
      <c r="AA53" s="153">
        <f>VLOOKUP(G53,'2-Productie normen'!A:P,10,FALSE)</f>
        <v>0</v>
      </c>
      <c r="AB53" s="153"/>
      <c r="AD53" s="118">
        <f t="shared" si="12"/>
        <v>1612.8000000000002</v>
      </c>
    </row>
    <row r="54" spans="1:30" ht="13">
      <c r="A54" s="132">
        <v>54</v>
      </c>
      <c r="B54" s="547" t="s">
        <v>105</v>
      </c>
      <c r="C54" s="547" t="s">
        <v>106</v>
      </c>
      <c r="D54" s="544">
        <v>1</v>
      </c>
      <c r="E54" s="545" t="s">
        <v>187</v>
      </c>
      <c r="F54" s="292" t="s">
        <v>114</v>
      </c>
      <c r="G54" s="292" t="s">
        <v>67</v>
      </c>
      <c r="H54" s="292" t="s">
        <v>115</v>
      </c>
      <c r="I54" s="549">
        <v>13.1</v>
      </c>
      <c r="J54" s="446">
        <v>1</v>
      </c>
      <c r="K54" s="446">
        <v>1</v>
      </c>
      <c r="L54" s="446">
        <v>1</v>
      </c>
      <c r="M54" s="446">
        <v>1</v>
      </c>
      <c r="N54" s="293">
        <v>252</v>
      </c>
      <c r="O54" s="150"/>
      <c r="P54" s="150"/>
      <c r="Q54" s="150"/>
      <c r="R54" s="151" t="e">
        <f t="shared" si="8"/>
        <v>#DIV/0!</v>
      </c>
      <c r="S54" s="151">
        <f t="shared" si="9"/>
        <v>0</v>
      </c>
      <c r="T54" s="151">
        <f t="shared" si="10"/>
        <v>0</v>
      </c>
      <c r="U54" s="151">
        <f t="shared" si="11"/>
        <v>0</v>
      </c>
      <c r="V54" s="151"/>
      <c r="W54" s="152">
        <f>IF(N54="nio",0,IF(N54&gt;0,VLOOKUP(G54,'2-Productie normen'!A:P,VLOOKUP(N54,'2-Productie normen'!S:T,2,FALSE),FALSE)))</f>
        <v>0</v>
      </c>
      <c r="X54" s="152">
        <f t="shared" si="4"/>
        <v>0</v>
      </c>
      <c r="Y54" s="152">
        <f t="shared" si="5"/>
        <v>0</v>
      </c>
      <c r="Z54" s="152">
        <f t="shared" si="7"/>
        <v>0</v>
      </c>
      <c r="AA54" s="153">
        <f>VLOOKUP(G54,'2-Productie normen'!A:P,10,FALSE)</f>
        <v>0</v>
      </c>
      <c r="AB54" s="153"/>
      <c r="AD54" s="118">
        <f t="shared" si="12"/>
        <v>3301.2</v>
      </c>
    </row>
    <row r="55" spans="1:30" ht="13">
      <c r="A55" s="132">
        <v>55</v>
      </c>
      <c r="B55" s="547" t="s">
        <v>105</v>
      </c>
      <c r="C55" s="547" t="s">
        <v>106</v>
      </c>
      <c r="D55" s="544">
        <v>1</v>
      </c>
      <c r="E55" s="545" t="s">
        <v>188</v>
      </c>
      <c r="F55" s="292" t="s">
        <v>179</v>
      </c>
      <c r="G55" s="292" t="s">
        <v>54</v>
      </c>
      <c r="H55" s="292" t="s">
        <v>115</v>
      </c>
      <c r="I55" s="549">
        <v>131.19999999999999</v>
      </c>
      <c r="J55" s="446">
        <v>1</v>
      </c>
      <c r="K55" s="446">
        <v>1</v>
      </c>
      <c r="L55" s="446">
        <v>1</v>
      </c>
      <c r="M55" s="446">
        <v>1</v>
      </c>
      <c r="N55" s="293">
        <v>252</v>
      </c>
      <c r="O55" s="150"/>
      <c r="P55" s="150"/>
      <c r="Q55" s="150"/>
      <c r="R55" s="151" t="e">
        <f t="shared" si="8"/>
        <v>#DIV/0!</v>
      </c>
      <c r="S55" s="151">
        <f t="shared" si="9"/>
        <v>0</v>
      </c>
      <c r="T55" s="151">
        <f t="shared" si="10"/>
        <v>0</v>
      </c>
      <c r="U55" s="151">
        <f t="shared" si="11"/>
        <v>0</v>
      </c>
      <c r="V55" s="151"/>
      <c r="W55" s="152">
        <f>IF(N55="nio",0,IF(N55&gt;0,VLOOKUP(G55,'2-Productie normen'!A:P,VLOOKUP(N55,'2-Productie normen'!S:T,2,FALSE),FALSE)))</f>
        <v>0</v>
      </c>
      <c r="X55" s="152">
        <f t="shared" si="4"/>
        <v>0</v>
      </c>
      <c r="Y55" s="152">
        <f t="shared" si="5"/>
        <v>0</v>
      </c>
      <c r="Z55" s="152">
        <f t="shared" si="7"/>
        <v>0</v>
      </c>
      <c r="AA55" s="153">
        <f>VLOOKUP(G55,'2-Productie normen'!A:P,10,FALSE)</f>
        <v>0</v>
      </c>
      <c r="AB55" s="153"/>
      <c r="AD55" s="118">
        <f t="shared" si="12"/>
        <v>33062.399999999994</v>
      </c>
    </row>
    <row r="56" spans="1:30" ht="13">
      <c r="A56" s="132">
        <v>56</v>
      </c>
      <c r="B56" s="547" t="s">
        <v>105</v>
      </c>
      <c r="C56" s="547" t="s">
        <v>106</v>
      </c>
      <c r="D56" s="544">
        <v>1</v>
      </c>
      <c r="E56" s="545" t="s">
        <v>189</v>
      </c>
      <c r="F56" s="292" t="s">
        <v>190</v>
      </c>
      <c r="G56" s="292" t="s">
        <v>139</v>
      </c>
      <c r="H56" s="292"/>
      <c r="I56" s="549">
        <v>34.1</v>
      </c>
      <c r="J56" s="446">
        <v>1</v>
      </c>
      <c r="K56" s="446">
        <v>1</v>
      </c>
      <c r="L56" s="446">
        <v>1</v>
      </c>
      <c r="M56" s="446">
        <v>1</v>
      </c>
      <c r="N56" s="293" t="s">
        <v>139</v>
      </c>
      <c r="O56" s="150"/>
      <c r="P56" s="150"/>
      <c r="Q56" s="150"/>
      <c r="R56" s="151">
        <f t="shared" si="8"/>
        <v>0</v>
      </c>
      <c r="S56" s="151">
        <f t="shared" si="9"/>
        <v>0</v>
      </c>
      <c r="T56" s="151">
        <f t="shared" si="10"/>
        <v>0</v>
      </c>
      <c r="U56" s="151">
        <f t="shared" si="11"/>
        <v>0</v>
      </c>
      <c r="V56" s="151"/>
      <c r="W56" s="152">
        <f>IF(N56="nio",0,IF(N56&gt;0,VLOOKUP(G56,'2-Productie normen'!A:P,VLOOKUP(N56,'2-Productie normen'!S:T,2,FALSE),FALSE)))</f>
        <v>0</v>
      </c>
      <c r="X56" s="152">
        <f t="shared" si="4"/>
        <v>0</v>
      </c>
      <c r="Y56" s="152">
        <f t="shared" si="5"/>
        <v>0</v>
      </c>
      <c r="Z56" s="152">
        <f t="shared" si="7"/>
        <v>0</v>
      </c>
      <c r="AA56" s="153">
        <f>VLOOKUP(G56,'2-Productie normen'!A:P,10,FALSE)</f>
        <v>0</v>
      </c>
      <c r="AB56" s="153"/>
      <c r="AD56" s="118">
        <f t="shared" si="12"/>
        <v>0</v>
      </c>
    </row>
    <row r="57" spans="1:30" ht="13">
      <c r="A57" s="132">
        <v>57</v>
      </c>
      <c r="B57" s="547" t="s">
        <v>105</v>
      </c>
      <c r="C57" s="547" t="s">
        <v>106</v>
      </c>
      <c r="D57" s="544">
        <v>1</v>
      </c>
      <c r="E57" s="545" t="s">
        <v>191</v>
      </c>
      <c r="F57" s="292" t="s">
        <v>192</v>
      </c>
      <c r="G57" s="292" t="s">
        <v>69</v>
      </c>
      <c r="H57" s="292" t="s">
        <v>124</v>
      </c>
      <c r="I57" s="549">
        <v>31.3</v>
      </c>
      <c r="J57" s="446">
        <v>1</v>
      </c>
      <c r="K57" s="446">
        <v>1</v>
      </c>
      <c r="L57" s="446">
        <v>1</v>
      </c>
      <c r="M57" s="446">
        <v>1</v>
      </c>
      <c r="N57" s="293">
        <v>255</v>
      </c>
      <c r="O57" s="150"/>
      <c r="P57" s="150"/>
      <c r="Q57" s="150"/>
      <c r="R57" s="151" t="e">
        <f t="shared" si="8"/>
        <v>#DIV/0!</v>
      </c>
      <c r="S57" s="151">
        <f t="shared" si="9"/>
        <v>0</v>
      </c>
      <c r="T57" s="151">
        <f t="shared" si="10"/>
        <v>0</v>
      </c>
      <c r="U57" s="151">
        <f t="shared" si="11"/>
        <v>0</v>
      </c>
      <c r="V57" s="151"/>
      <c r="W57" s="152">
        <f>IF(N57="nio",0,IF(N57&gt;0,VLOOKUP(G57,'2-Productie normen'!A:P,VLOOKUP(N57,'2-Productie normen'!S:T,2,FALSE),FALSE)))</f>
        <v>0</v>
      </c>
      <c r="X57" s="152">
        <f t="shared" si="4"/>
        <v>0</v>
      </c>
      <c r="Y57" s="152">
        <f t="shared" si="5"/>
        <v>0</v>
      </c>
      <c r="Z57" s="152">
        <f t="shared" si="7"/>
        <v>0</v>
      </c>
      <c r="AA57" s="153">
        <f>VLOOKUP(G57,'2-Productie normen'!A:P,10,FALSE)</f>
        <v>0</v>
      </c>
      <c r="AB57" s="153"/>
      <c r="AD57" s="118">
        <f t="shared" si="12"/>
        <v>7981.5</v>
      </c>
    </row>
    <row r="58" spans="1:30" ht="13">
      <c r="A58" s="132">
        <v>58</v>
      </c>
      <c r="B58" s="547" t="s">
        <v>105</v>
      </c>
      <c r="C58" s="547" t="s">
        <v>106</v>
      </c>
      <c r="D58" s="544">
        <v>1</v>
      </c>
      <c r="E58" s="545" t="s">
        <v>193</v>
      </c>
      <c r="F58" s="547" t="s">
        <v>194</v>
      </c>
      <c r="G58" s="292" t="s">
        <v>65</v>
      </c>
      <c r="H58" s="292" t="s">
        <v>169</v>
      </c>
      <c r="I58" s="549">
        <v>9.4</v>
      </c>
      <c r="J58" s="446">
        <v>1</v>
      </c>
      <c r="K58" s="446">
        <v>1</v>
      </c>
      <c r="L58" s="446">
        <v>1</v>
      </c>
      <c r="M58" s="446">
        <v>1</v>
      </c>
      <c r="N58" s="293">
        <v>252</v>
      </c>
      <c r="O58" s="150"/>
      <c r="P58" s="150"/>
      <c r="Q58" s="150"/>
      <c r="R58" s="151" t="e">
        <f t="shared" si="8"/>
        <v>#DIV/0!</v>
      </c>
      <c r="S58" s="151">
        <f t="shared" si="9"/>
        <v>0</v>
      </c>
      <c r="T58" s="151">
        <f t="shared" si="10"/>
        <v>0</v>
      </c>
      <c r="U58" s="151">
        <f t="shared" si="11"/>
        <v>0</v>
      </c>
      <c r="V58" s="151"/>
      <c r="W58" s="152">
        <f>IF(N58="nio",0,IF(N58&gt;0,VLOOKUP(G58,'2-Productie normen'!A:P,VLOOKUP(N58,'2-Productie normen'!S:T,2,FALSE),FALSE)))</f>
        <v>0</v>
      </c>
      <c r="X58" s="152">
        <f t="shared" si="4"/>
        <v>0</v>
      </c>
      <c r="Y58" s="152">
        <f t="shared" si="5"/>
        <v>0</v>
      </c>
      <c r="Z58" s="152">
        <f t="shared" si="7"/>
        <v>0</v>
      </c>
      <c r="AA58" s="153">
        <f>VLOOKUP(G58,'2-Productie normen'!A:P,10,FALSE)</f>
        <v>0</v>
      </c>
      <c r="AB58" s="153"/>
      <c r="AD58" s="118">
        <f t="shared" si="12"/>
        <v>2368.8000000000002</v>
      </c>
    </row>
    <row r="59" spans="1:30" ht="13">
      <c r="A59" s="132">
        <v>59</v>
      </c>
      <c r="B59" s="547" t="s">
        <v>105</v>
      </c>
      <c r="C59" s="547" t="s">
        <v>106</v>
      </c>
      <c r="D59" s="544">
        <v>1</v>
      </c>
      <c r="E59" s="545" t="s">
        <v>195</v>
      </c>
      <c r="F59" s="292" t="s">
        <v>155</v>
      </c>
      <c r="G59" s="292" t="s">
        <v>63</v>
      </c>
      <c r="H59" s="292" t="s">
        <v>156</v>
      </c>
      <c r="I59" s="549">
        <v>5.7</v>
      </c>
      <c r="J59" s="446">
        <v>1</v>
      </c>
      <c r="K59" s="446">
        <v>1</v>
      </c>
      <c r="L59" s="446">
        <v>1</v>
      </c>
      <c r="M59" s="446">
        <v>1</v>
      </c>
      <c r="N59" s="293">
        <v>255</v>
      </c>
      <c r="O59" s="150"/>
      <c r="P59" s="150"/>
      <c r="Q59" s="150"/>
      <c r="R59" s="151" t="e">
        <f t="shared" si="8"/>
        <v>#DIV/0!</v>
      </c>
      <c r="S59" s="151">
        <f t="shared" si="9"/>
        <v>0</v>
      </c>
      <c r="T59" s="151">
        <f t="shared" si="10"/>
        <v>0</v>
      </c>
      <c r="U59" s="151">
        <f t="shared" si="11"/>
        <v>0</v>
      </c>
      <c r="V59" s="151"/>
      <c r="W59" s="152">
        <f>IF(N59="nio",0,IF(N59&gt;0,VLOOKUP(G59,'2-Productie normen'!A:P,VLOOKUP(N59,'2-Productie normen'!S:T,2,FALSE),FALSE)))</f>
        <v>0</v>
      </c>
      <c r="X59" s="152">
        <f t="shared" si="4"/>
        <v>0</v>
      </c>
      <c r="Y59" s="152">
        <f t="shared" si="5"/>
        <v>0</v>
      </c>
      <c r="Z59" s="152">
        <f t="shared" si="7"/>
        <v>0</v>
      </c>
      <c r="AA59" s="153">
        <f>VLOOKUP(G59,'2-Productie normen'!A:P,10,FALSE)</f>
        <v>0</v>
      </c>
      <c r="AB59" s="153"/>
      <c r="AD59" s="118">
        <f t="shared" si="12"/>
        <v>1453.5</v>
      </c>
    </row>
    <row r="60" spans="1:30" ht="13">
      <c r="A60" s="132">
        <v>60</v>
      </c>
      <c r="B60" s="547" t="s">
        <v>105</v>
      </c>
      <c r="C60" s="547" t="s">
        <v>106</v>
      </c>
      <c r="D60" s="544">
        <v>1</v>
      </c>
      <c r="E60" s="545" t="s">
        <v>196</v>
      </c>
      <c r="F60" s="292" t="s">
        <v>158</v>
      </c>
      <c r="G60" s="292" t="s">
        <v>63</v>
      </c>
      <c r="H60" s="292" t="s">
        <v>156</v>
      </c>
      <c r="I60" s="549">
        <v>5.7</v>
      </c>
      <c r="J60" s="446">
        <v>1</v>
      </c>
      <c r="K60" s="446">
        <v>1</v>
      </c>
      <c r="L60" s="446">
        <v>1</v>
      </c>
      <c r="M60" s="446">
        <v>1</v>
      </c>
      <c r="N60" s="293">
        <v>255</v>
      </c>
      <c r="O60" s="150"/>
      <c r="P60" s="150"/>
      <c r="Q60" s="150"/>
      <c r="R60" s="151" t="e">
        <f t="shared" si="8"/>
        <v>#DIV/0!</v>
      </c>
      <c r="S60" s="151">
        <f t="shared" si="9"/>
        <v>0</v>
      </c>
      <c r="T60" s="151">
        <f t="shared" si="10"/>
        <v>0</v>
      </c>
      <c r="U60" s="151">
        <f t="shared" si="11"/>
        <v>0</v>
      </c>
      <c r="V60" s="151"/>
      <c r="W60" s="152">
        <f>IF(N60="nio",0,IF(N60&gt;0,VLOOKUP(G60,'2-Productie normen'!A:P,VLOOKUP(N60,'2-Productie normen'!S:T,2,FALSE),FALSE)))</f>
        <v>0</v>
      </c>
      <c r="X60" s="152">
        <f t="shared" si="4"/>
        <v>0</v>
      </c>
      <c r="Y60" s="152">
        <f t="shared" si="5"/>
        <v>0</v>
      </c>
      <c r="Z60" s="152">
        <f t="shared" si="7"/>
        <v>0</v>
      </c>
      <c r="AA60" s="153">
        <f>VLOOKUP(G60,'2-Productie normen'!A:P,10,FALSE)</f>
        <v>0</v>
      </c>
      <c r="AB60" s="153"/>
      <c r="AD60" s="118">
        <f t="shared" si="12"/>
        <v>1453.5</v>
      </c>
    </row>
    <row r="61" spans="1:30" ht="13">
      <c r="A61" s="132">
        <v>61</v>
      </c>
      <c r="B61" s="547" t="s">
        <v>105</v>
      </c>
      <c r="C61" s="547" t="s">
        <v>106</v>
      </c>
      <c r="D61" s="544">
        <v>1</v>
      </c>
      <c r="E61" s="545" t="s">
        <v>197</v>
      </c>
      <c r="F61" s="292" t="s">
        <v>198</v>
      </c>
      <c r="G61" s="292" t="s">
        <v>139</v>
      </c>
      <c r="H61" s="292" t="s">
        <v>136</v>
      </c>
      <c r="I61" s="549">
        <v>2.5</v>
      </c>
      <c r="J61" s="446">
        <v>1</v>
      </c>
      <c r="K61" s="446">
        <v>1</v>
      </c>
      <c r="L61" s="446">
        <v>1</v>
      </c>
      <c r="M61" s="446">
        <v>1</v>
      </c>
      <c r="N61" s="293" t="s">
        <v>139</v>
      </c>
      <c r="O61" s="150"/>
      <c r="P61" s="150"/>
      <c r="Q61" s="150"/>
      <c r="R61" s="151">
        <f t="shared" si="8"/>
        <v>0</v>
      </c>
      <c r="S61" s="151">
        <f t="shared" si="9"/>
        <v>0</v>
      </c>
      <c r="T61" s="151">
        <f t="shared" si="10"/>
        <v>0</v>
      </c>
      <c r="U61" s="151">
        <f t="shared" si="11"/>
        <v>0</v>
      </c>
      <c r="V61" s="151"/>
      <c r="W61" s="152">
        <f>IF(N61="nio",0,IF(N61&gt;0,VLOOKUP(G61,'2-Productie normen'!A:P,VLOOKUP(N61,'2-Productie normen'!S:T,2,FALSE),FALSE)))</f>
        <v>0</v>
      </c>
      <c r="X61" s="152">
        <f t="shared" si="4"/>
        <v>0</v>
      </c>
      <c r="Y61" s="152">
        <f t="shared" si="5"/>
        <v>0</v>
      </c>
      <c r="Z61" s="152">
        <f t="shared" si="7"/>
        <v>0</v>
      </c>
      <c r="AA61" s="153">
        <f>VLOOKUP(G61,'2-Productie normen'!A:P,10,FALSE)</f>
        <v>0</v>
      </c>
      <c r="AB61" s="153"/>
      <c r="AD61" s="118">
        <f t="shared" si="12"/>
        <v>0</v>
      </c>
    </row>
    <row r="62" spans="1:30" ht="13">
      <c r="A62" s="132">
        <v>62</v>
      </c>
      <c r="B62" s="547" t="s">
        <v>105</v>
      </c>
      <c r="C62" s="547" t="s">
        <v>106</v>
      </c>
      <c r="D62" s="544">
        <v>1</v>
      </c>
      <c r="E62" s="545" t="s">
        <v>199</v>
      </c>
      <c r="F62" s="292" t="s">
        <v>200</v>
      </c>
      <c r="G62" s="292" t="s">
        <v>139</v>
      </c>
      <c r="H62" s="292" t="s">
        <v>136</v>
      </c>
      <c r="I62" s="549">
        <v>4.8</v>
      </c>
      <c r="J62" s="446">
        <v>1</v>
      </c>
      <c r="K62" s="446">
        <v>1</v>
      </c>
      <c r="L62" s="446">
        <v>1</v>
      </c>
      <c r="M62" s="446">
        <v>1</v>
      </c>
      <c r="N62" s="293" t="s">
        <v>139</v>
      </c>
      <c r="O62" s="150"/>
      <c r="P62" s="150"/>
      <c r="Q62" s="150"/>
      <c r="R62" s="151">
        <f t="shared" si="8"/>
        <v>0</v>
      </c>
      <c r="S62" s="151">
        <f t="shared" si="9"/>
        <v>0</v>
      </c>
      <c r="T62" s="151">
        <f t="shared" si="10"/>
        <v>0</v>
      </c>
      <c r="U62" s="151">
        <f t="shared" si="11"/>
        <v>0</v>
      </c>
      <c r="V62" s="151"/>
      <c r="W62" s="152">
        <f>IF(N62="nio",0,IF(N62&gt;0,VLOOKUP(G62,'2-Productie normen'!A:P,VLOOKUP(N62,'2-Productie normen'!S:T,2,FALSE),FALSE)))</f>
        <v>0</v>
      </c>
      <c r="X62" s="152">
        <f t="shared" si="4"/>
        <v>0</v>
      </c>
      <c r="Y62" s="152">
        <f t="shared" si="5"/>
        <v>0</v>
      </c>
      <c r="Z62" s="152">
        <f t="shared" si="7"/>
        <v>0</v>
      </c>
      <c r="AA62" s="153">
        <f>VLOOKUP(G62,'2-Productie normen'!A:P,10,FALSE)</f>
        <v>0</v>
      </c>
      <c r="AB62" s="153"/>
      <c r="AD62" s="118">
        <f t="shared" si="12"/>
        <v>0</v>
      </c>
    </row>
    <row r="63" spans="1:30" ht="13">
      <c r="A63" s="132">
        <v>63</v>
      </c>
      <c r="B63" s="547" t="s">
        <v>105</v>
      </c>
      <c r="C63" s="547" t="s">
        <v>106</v>
      </c>
      <c r="D63" s="544">
        <v>1</v>
      </c>
      <c r="E63" s="545" t="s">
        <v>201</v>
      </c>
      <c r="F63" s="292" t="s">
        <v>138</v>
      </c>
      <c r="G63" s="292" t="s">
        <v>139</v>
      </c>
      <c r="H63" s="292" t="s">
        <v>136</v>
      </c>
      <c r="I63" s="549">
        <v>0.8</v>
      </c>
      <c r="J63" s="446">
        <v>1</v>
      </c>
      <c r="K63" s="446">
        <v>1</v>
      </c>
      <c r="L63" s="446">
        <v>1</v>
      </c>
      <c r="M63" s="446">
        <v>1</v>
      </c>
      <c r="N63" s="293" t="s">
        <v>139</v>
      </c>
      <c r="O63" s="150"/>
      <c r="P63" s="150"/>
      <c r="Q63" s="150"/>
      <c r="R63" s="151">
        <f t="shared" si="8"/>
        <v>0</v>
      </c>
      <c r="S63" s="151">
        <f t="shared" si="9"/>
        <v>0</v>
      </c>
      <c r="T63" s="151">
        <f t="shared" si="10"/>
        <v>0</v>
      </c>
      <c r="U63" s="151">
        <f t="shared" si="11"/>
        <v>0</v>
      </c>
      <c r="V63" s="151"/>
      <c r="W63" s="152">
        <f>IF(N63="nio",0,IF(N63&gt;0,VLOOKUP(G63,'2-Productie normen'!A:P,VLOOKUP(N63,'2-Productie normen'!S:T,2,FALSE),FALSE)))</f>
        <v>0</v>
      </c>
      <c r="X63" s="152">
        <f t="shared" si="4"/>
        <v>0</v>
      </c>
      <c r="Y63" s="152">
        <f t="shared" si="5"/>
        <v>0</v>
      </c>
      <c r="Z63" s="152">
        <f t="shared" si="7"/>
        <v>0</v>
      </c>
      <c r="AA63" s="153">
        <f>VLOOKUP(G63,'2-Productie normen'!A:P,10,FALSE)</f>
        <v>0</v>
      </c>
      <c r="AB63" s="153"/>
      <c r="AD63" s="118">
        <f t="shared" si="12"/>
        <v>0</v>
      </c>
    </row>
    <row r="64" spans="1:30" ht="13">
      <c r="A64" s="132">
        <v>64</v>
      </c>
      <c r="B64" s="547" t="s">
        <v>105</v>
      </c>
      <c r="C64" s="547" t="s">
        <v>106</v>
      </c>
      <c r="D64" s="544">
        <v>1</v>
      </c>
      <c r="E64" s="545" t="s">
        <v>202</v>
      </c>
      <c r="F64" s="292" t="s">
        <v>138</v>
      </c>
      <c r="G64" s="292" t="s">
        <v>139</v>
      </c>
      <c r="H64" s="292" t="s">
        <v>136</v>
      </c>
      <c r="I64" s="549">
        <v>1</v>
      </c>
      <c r="J64" s="446">
        <v>1</v>
      </c>
      <c r="K64" s="446">
        <v>1</v>
      </c>
      <c r="L64" s="446">
        <v>1</v>
      </c>
      <c r="M64" s="446">
        <v>1</v>
      </c>
      <c r="N64" s="293" t="s">
        <v>139</v>
      </c>
      <c r="O64" s="150"/>
      <c r="P64" s="150"/>
      <c r="Q64" s="150"/>
      <c r="R64" s="151">
        <f t="shared" si="8"/>
        <v>0</v>
      </c>
      <c r="S64" s="151">
        <f t="shared" si="9"/>
        <v>0</v>
      </c>
      <c r="T64" s="151">
        <f t="shared" si="10"/>
        <v>0</v>
      </c>
      <c r="U64" s="151">
        <f t="shared" si="11"/>
        <v>0</v>
      </c>
      <c r="V64" s="151"/>
      <c r="W64" s="152">
        <f>IF(N64="nio",0,IF(N64&gt;0,VLOOKUP(G64,'2-Productie normen'!A:P,VLOOKUP(N64,'2-Productie normen'!S:T,2,FALSE),FALSE)))</f>
        <v>0</v>
      </c>
      <c r="X64" s="152">
        <f t="shared" si="4"/>
        <v>0</v>
      </c>
      <c r="Y64" s="152">
        <f t="shared" si="5"/>
        <v>0</v>
      </c>
      <c r="Z64" s="152">
        <f t="shared" si="7"/>
        <v>0</v>
      </c>
      <c r="AA64" s="153">
        <f>VLOOKUP(G64,'2-Productie normen'!A:P,10,FALSE)</f>
        <v>0</v>
      </c>
      <c r="AB64" s="153"/>
      <c r="AD64" s="118">
        <f t="shared" si="12"/>
        <v>0</v>
      </c>
    </row>
    <row r="65" spans="1:30" ht="13">
      <c r="A65" s="132">
        <v>65</v>
      </c>
      <c r="B65" s="547" t="s">
        <v>105</v>
      </c>
      <c r="C65" s="547" t="s">
        <v>106</v>
      </c>
      <c r="D65" s="544">
        <v>1</v>
      </c>
      <c r="E65" s="545" t="s">
        <v>203</v>
      </c>
      <c r="F65" s="292" t="s">
        <v>204</v>
      </c>
      <c r="G65" s="292" t="s">
        <v>139</v>
      </c>
      <c r="H65" s="292" t="s">
        <v>136</v>
      </c>
      <c r="I65" s="549">
        <v>5.4</v>
      </c>
      <c r="J65" s="446">
        <v>1</v>
      </c>
      <c r="K65" s="446">
        <v>1</v>
      </c>
      <c r="L65" s="446">
        <v>1</v>
      </c>
      <c r="M65" s="446">
        <v>1</v>
      </c>
      <c r="N65" s="293" t="s">
        <v>139</v>
      </c>
      <c r="O65" s="150"/>
      <c r="P65" s="150"/>
      <c r="Q65" s="150"/>
      <c r="R65" s="151">
        <f t="shared" si="8"/>
        <v>0</v>
      </c>
      <c r="S65" s="151">
        <f t="shared" si="9"/>
        <v>0</v>
      </c>
      <c r="T65" s="151">
        <f t="shared" si="10"/>
        <v>0</v>
      </c>
      <c r="U65" s="151">
        <f t="shared" si="11"/>
        <v>0</v>
      </c>
      <c r="V65" s="151"/>
      <c r="W65" s="152">
        <f>IF(N65="nio",0,IF(N65&gt;0,VLOOKUP(G65,'2-Productie normen'!A:P,VLOOKUP(N65,'2-Productie normen'!S:T,2,FALSE),FALSE)))</f>
        <v>0</v>
      </c>
      <c r="X65" s="152">
        <f t="shared" si="4"/>
        <v>0</v>
      </c>
      <c r="Y65" s="152">
        <f t="shared" si="5"/>
        <v>0</v>
      </c>
      <c r="Z65" s="152">
        <f t="shared" si="7"/>
        <v>0</v>
      </c>
      <c r="AA65" s="153">
        <f>VLOOKUP(G65,'2-Productie normen'!A:P,10,FALSE)</f>
        <v>0</v>
      </c>
      <c r="AB65" s="153"/>
      <c r="AD65" s="118">
        <f t="shared" si="12"/>
        <v>0</v>
      </c>
    </row>
    <row r="66" spans="1:30" ht="13">
      <c r="A66" s="132">
        <v>66</v>
      </c>
      <c r="B66" s="547" t="s">
        <v>105</v>
      </c>
      <c r="C66" s="547" t="s">
        <v>106</v>
      </c>
      <c r="D66" s="544">
        <v>1</v>
      </c>
      <c r="E66" s="545" t="s">
        <v>205</v>
      </c>
      <c r="F66" s="292" t="s">
        <v>206</v>
      </c>
      <c r="G66" s="292" t="s">
        <v>54</v>
      </c>
      <c r="H66" s="292" t="s">
        <v>115</v>
      </c>
      <c r="I66" s="549">
        <v>12.3</v>
      </c>
      <c r="J66" s="446">
        <v>1</v>
      </c>
      <c r="K66" s="446">
        <v>1</v>
      </c>
      <c r="L66" s="446">
        <v>1</v>
      </c>
      <c r="M66" s="446">
        <v>1</v>
      </c>
      <c r="N66" s="293">
        <v>52</v>
      </c>
      <c r="O66" s="150"/>
      <c r="P66" s="150"/>
      <c r="Q66" s="150"/>
      <c r="R66" s="151" t="e">
        <f t="shared" si="8"/>
        <v>#DIV/0!</v>
      </c>
      <c r="S66" s="151">
        <f t="shared" si="9"/>
        <v>0</v>
      </c>
      <c r="T66" s="151">
        <f t="shared" si="10"/>
        <v>0</v>
      </c>
      <c r="U66" s="151">
        <f t="shared" si="11"/>
        <v>0</v>
      </c>
      <c r="V66" s="151"/>
      <c r="W66" s="152">
        <f>IF(N66="nio",0,IF(N66&gt;0,VLOOKUP(G66,'2-Productie normen'!A:P,VLOOKUP(N66,'2-Productie normen'!S:T,2,FALSE),FALSE)))</f>
        <v>0</v>
      </c>
      <c r="X66" s="152">
        <f t="shared" si="4"/>
        <v>0</v>
      </c>
      <c r="Y66" s="152">
        <f t="shared" si="5"/>
        <v>0</v>
      </c>
      <c r="Z66" s="152">
        <f t="shared" si="7"/>
        <v>0</v>
      </c>
      <c r="AA66" s="153">
        <f>VLOOKUP(G66,'2-Productie normen'!A:P,10,FALSE)</f>
        <v>0</v>
      </c>
      <c r="AB66" s="153"/>
      <c r="AD66" s="118">
        <f t="shared" si="12"/>
        <v>639.6</v>
      </c>
    </row>
    <row r="67" spans="1:30" ht="13">
      <c r="A67" s="132">
        <v>67</v>
      </c>
      <c r="B67" s="547" t="s">
        <v>105</v>
      </c>
      <c r="C67" s="547" t="s">
        <v>106</v>
      </c>
      <c r="D67" s="544">
        <v>1</v>
      </c>
      <c r="E67" s="545" t="s">
        <v>207</v>
      </c>
      <c r="F67" s="292" t="s">
        <v>208</v>
      </c>
      <c r="G67" s="292" t="s">
        <v>139</v>
      </c>
      <c r="H67" s="292" t="s">
        <v>110</v>
      </c>
      <c r="I67" s="549">
        <v>8.4</v>
      </c>
      <c r="J67" s="446">
        <v>1</v>
      </c>
      <c r="K67" s="446">
        <v>1</v>
      </c>
      <c r="L67" s="446">
        <v>1</v>
      </c>
      <c r="M67" s="446">
        <v>1</v>
      </c>
      <c r="N67" s="293" t="s">
        <v>139</v>
      </c>
      <c r="O67" s="150"/>
      <c r="P67" s="150"/>
      <c r="Q67" s="150"/>
      <c r="R67" s="151">
        <f t="shared" si="8"/>
        <v>0</v>
      </c>
      <c r="S67" s="151">
        <f t="shared" si="9"/>
        <v>0</v>
      </c>
      <c r="T67" s="151">
        <f t="shared" si="10"/>
        <v>0</v>
      </c>
      <c r="U67" s="151">
        <f t="shared" si="11"/>
        <v>0</v>
      </c>
      <c r="V67" s="151"/>
      <c r="W67" s="152">
        <f>IF(N67="nio",0,IF(N67&gt;0,VLOOKUP(G67,'2-Productie normen'!A:P,VLOOKUP(N67,'2-Productie normen'!S:T,2,FALSE),FALSE)))</f>
        <v>0</v>
      </c>
      <c r="X67" s="152">
        <f t="shared" si="4"/>
        <v>0</v>
      </c>
      <c r="Y67" s="152">
        <f t="shared" si="5"/>
        <v>0</v>
      </c>
      <c r="Z67" s="152">
        <f t="shared" si="7"/>
        <v>0</v>
      </c>
      <c r="AA67" s="153">
        <f>VLOOKUP(G67,'2-Productie normen'!A:P,10,FALSE)</f>
        <v>0</v>
      </c>
      <c r="AB67" s="153"/>
      <c r="AD67" s="118">
        <f t="shared" si="12"/>
        <v>0</v>
      </c>
    </row>
    <row r="68" spans="1:30" ht="13">
      <c r="A68" s="132">
        <v>68</v>
      </c>
      <c r="B68" s="547" t="s">
        <v>105</v>
      </c>
      <c r="C68" s="547" t="s">
        <v>106</v>
      </c>
      <c r="D68" s="544">
        <v>1</v>
      </c>
      <c r="E68" s="545" t="s">
        <v>209</v>
      </c>
      <c r="F68" s="292" t="s">
        <v>146</v>
      </c>
      <c r="G68" s="292" t="s">
        <v>58</v>
      </c>
      <c r="H68" s="292" t="s">
        <v>124</v>
      </c>
      <c r="I68" s="549">
        <v>15.7</v>
      </c>
      <c r="J68" s="446">
        <v>1</v>
      </c>
      <c r="K68" s="446">
        <v>1</v>
      </c>
      <c r="L68" s="446">
        <v>1</v>
      </c>
      <c r="M68" s="446">
        <v>1</v>
      </c>
      <c r="N68" s="293">
        <v>255</v>
      </c>
      <c r="O68" s="150"/>
      <c r="P68" s="150"/>
      <c r="Q68" s="150"/>
      <c r="R68" s="151" t="e">
        <f t="shared" si="8"/>
        <v>#DIV/0!</v>
      </c>
      <c r="S68" s="151">
        <f t="shared" si="9"/>
        <v>0</v>
      </c>
      <c r="T68" s="151">
        <f t="shared" si="10"/>
        <v>0</v>
      </c>
      <c r="U68" s="151">
        <f t="shared" si="11"/>
        <v>0</v>
      </c>
      <c r="V68" s="151"/>
      <c r="W68" s="152">
        <f>IF(N68="nio",0,IF(N68&gt;0,VLOOKUP(G68,'2-Productie normen'!A:P,VLOOKUP(N68,'2-Productie normen'!S:T,2,FALSE),FALSE)))</f>
        <v>0</v>
      </c>
      <c r="X68" s="152">
        <f t="shared" si="4"/>
        <v>0</v>
      </c>
      <c r="Y68" s="152">
        <f t="shared" si="5"/>
        <v>0</v>
      </c>
      <c r="Z68" s="152">
        <f t="shared" si="7"/>
        <v>0</v>
      </c>
      <c r="AA68" s="153">
        <f>VLOOKUP(G68,'2-Productie normen'!A:P,10,FALSE)</f>
        <v>0</v>
      </c>
      <c r="AB68" s="153"/>
      <c r="AD68" s="118">
        <f t="shared" si="12"/>
        <v>4003.5</v>
      </c>
    </row>
    <row r="69" spans="1:30" ht="13">
      <c r="A69" s="132">
        <v>69</v>
      </c>
      <c r="B69" s="547" t="s">
        <v>105</v>
      </c>
      <c r="C69" s="547" t="s">
        <v>106</v>
      </c>
      <c r="D69" s="544">
        <v>1</v>
      </c>
      <c r="E69" s="545" t="s">
        <v>210</v>
      </c>
      <c r="F69" s="547" t="s">
        <v>211</v>
      </c>
      <c r="G69" s="292" t="s">
        <v>58</v>
      </c>
      <c r="H69" s="292" t="s">
        <v>124</v>
      </c>
      <c r="I69" s="549">
        <v>160.6</v>
      </c>
      <c r="J69" s="446">
        <v>1</v>
      </c>
      <c r="K69" s="446">
        <v>1</v>
      </c>
      <c r="L69" s="446">
        <v>1</v>
      </c>
      <c r="M69" s="446">
        <v>1</v>
      </c>
      <c r="N69" s="293">
        <v>255</v>
      </c>
      <c r="O69" s="150"/>
      <c r="P69" s="150"/>
      <c r="Q69" s="150"/>
      <c r="R69" s="151" t="e">
        <f t="shared" si="8"/>
        <v>#DIV/0!</v>
      </c>
      <c r="S69" s="151">
        <f t="shared" si="9"/>
        <v>0</v>
      </c>
      <c r="T69" s="151">
        <f t="shared" si="10"/>
        <v>0</v>
      </c>
      <c r="U69" s="151">
        <f t="shared" si="11"/>
        <v>0</v>
      </c>
      <c r="V69" s="151"/>
      <c r="W69" s="152">
        <f>IF(N69="nio",0,IF(N69&gt;0,VLOOKUP(G69,'2-Productie normen'!A:P,VLOOKUP(N69,'2-Productie normen'!S:T,2,FALSE),FALSE)))</f>
        <v>0</v>
      </c>
      <c r="X69" s="152">
        <f t="shared" si="4"/>
        <v>0</v>
      </c>
      <c r="Y69" s="152">
        <f t="shared" si="5"/>
        <v>0</v>
      </c>
      <c r="Z69" s="152">
        <f t="shared" si="7"/>
        <v>0</v>
      </c>
      <c r="AA69" s="153">
        <f>VLOOKUP(G69,'2-Productie normen'!A:P,10,FALSE)</f>
        <v>0</v>
      </c>
      <c r="AB69" s="153"/>
      <c r="AD69" s="118">
        <f t="shared" si="12"/>
        <v>40953</v>
      </c>
    </row>
    <row r="70" spans="1:30" ht="13">
      <c r="A70" s="132">
        <v>70</v>
      </c>
      <c r="B70" s="547" t="s">
        <v>105</v>
      </c>
      <c r="C70" s="547" t="s">
        <v>106</v>
      </c>
      <c r="D70" s="544">
        <v>1</v>
      </c>
      <c r="E70" s="545" t="s">
        <v>212</v>
      </c>
      <c r="F70" s="556" t="s">
        <v>114</v>
      </c>
      <c r="G70" s="292" t="s">
        <v>67</v>
      </c>
      <c r="H70" s="292" t="s">
        <v>115</v>
      </c>
      <c r="I70" s="549">
        <v>31.1</v>
      </c>
      <c r="J70" s="446">
        <v>1</v>
      </c>
      <c r="K70" s="446">
        <v>1</v>
      </c>
      <c r="L70" s="446">
        <v>1</v>
      </c>
      <c r="M70" s="446">
        <v>1</v>
      </c>
      <c r="N70" s="293">
        <v>252</v>
      </c>
      <c r="O70" s="150"/>
      <c r="P70" s="150"/>
      <c r="Q70" s="150"/>
      <c r="R70" s="151" t="e">
        <f t="shared" si="8"/>
        <v>#DIV/0!</v>
      </c>
      <c r="S70" s="151">
        <f t="shared" si="9"/>
        <v>0</v>
      </c>
      <c r="T70" s="151">
        <f t="shared" si="10"/>
        <v>0</v>
      </c>
      <c r="U70" s="151">
        <f t="shared" si="11"/>
        <v>0</v>
      </c>
      <c r="V70" s="151"/>
      <c r="W70" s="152">
        <f>IF(N70="nio",0,IF(N70&gt;0,VLOOKUP(G70,'2-Productie normen'!A:P,VLOOKUP(N70,'2-Productie normen'!S:T,2,FALSE),FALSE)))</f>
        <v>0</v>
      </c>
      <c r="X70" s="152">
        <f t="shared" si="4"/>
        <v>0</v>
      </c>
      <c r="Y70" s="152">
        <f t="shared" si="5"/>
        <v>0</v>
      </c>
      <c r="Z70" s="152">
        <f t="shared" si="7"/>
        <v>0</v>
      </c>
      <c r="AA70" s="153">
        <f>VLOOKUP(G70,'2-Productie normen'!A:P,10,FALSE)</f>
        <v>0</v>
      </c>
      <c r="AB70" s="153"/>
      <c r="AD70" s="118">
        <f t="shared" si="12"/>
        <v>7837.2000000000007</v>
      </c>
    </row>
    <row r="71" spans="1:30" ht="13">
      <c r="A71" s="132">
        <v>71</v>
      </c>
      <c r="B71" s="547" t="s">
        <v>105</v>
      </c>
      <c r="C71" s="547" t="s">
        <v>106</v>
      </c>
      <c r="D71" s="544">
        <v>1</v>
      </c>
      <c r="E71" s="545" t="s">
        <v>213</v>
      </c>
      <c r="F71" s="292" t="s">
        <v>179</v>
      </c>
      <c r="G71" s="292" t="s">
        <v>54</v>
      </c>
      <c r="H71" s="292" t="s">
        <v>115</v>
      </c>
      <c r="I71" s="549">
        <v>38.4</v>
      </c>
      <c r="J71" s="446">
        <v>1</v>
      </c>
      <c r="K71" s="446">
        <v>1</v>
      </c>
      <c r="L71" s="446">
        <v>1</v>
      </c>
      <c r="M71" s="446">
        <v>1</v>
      </c>
      <c r="N71" s="293">
        <v>252</v>
      </c>
      <c r="O71" s="150"/>
      <c r="P71" s="150"/>
      <c r="Q71" s="150"/>
      <c r="R71" s="151" t="e">
        <f t="shared" si="8"/>
        <v>#DIV/0!</v>
      </c>
      <c r="S71" s="151">
        <f t="shared" si="9"/>
        <v>0</v>
      </c>
      <c r="T71" s="151">
        <f t="shared" si="10"/>
        <v>0</v>
      </c>
      <c r="U71" s="151">
        <f t="shared" si="11"/>
        <v>0</v>
      </c>
      <c r="V71" s="151"/>
      <c r="W71" s="152">
        <f>IF(N71="nio",0,IF(N71&gt;0,VLOOKUP(G71,'2-Productie normen'!A:P,VLOOKUP(N71,'2-Productie normen'!S:T,2,FALSE),FALSE)))</f>
        <v>0</v>
      </c>
      <c r="X71" s="152">
        <f t="shared" si="4"/>
        <v>0</v>
      </c>
      <c r="Y71" s="152">
        <f t="shared" si="5"/>
        <v>0</v>
      </c>
      <c r="Z71" s="152">
        <f t="shared" si="7"/>
        <v>0</v>
      </c>
      <c r="AA71" s="153">
        <f>VLOOKUP(G71,'2-Productie normen'!A:P,10,FALSE)</f>
        <v>0</v>
      </c>
      <c r="AB71" s="153"/>
      <c r="AD71" s="118">
        <f t="shared" si="12"/>
        <v>9676.7999999999993</v>
      </c>
    </row>
    <row r="72" spans="1:30" ht="13">
      <c r="A72" s="132">
        <v>72</v>
      </c>
      <c r="B72" s="547" t="s">
        <v>105</v>
      </c>
      <c r="C72" s="547" t="s">
        <v>106</v>
      </c>
      <c r="D72" s="544">
        <v>1</v>
      </c>
      <c r="E72" s="545" t="s">
        <v>214</v>
      </c>
      <c r="F72" s="292" t="s">
        <v>215</v>
      </c>
      <c r="G72" s="292" t="s">
        <v>69</v>
      </c>
      <c r="H72" s="292" t="s">
        <v>216</v>
      </c>
      <c r="I72" s="549">
        <v>40.6</v>
      </c>
      <c r="J72" s="446">
        <v>1</v>
      </c>
      <c r="K72" s="446">
        <v>1</v>
      </c>
      <c r="L72" s="446">
        <v>1</v>
      </c>
      <c r="M72" s="446">
        <v>1</v>
      </c>
      <c r="N72" s="293">
        <v>252</v>
      </c>
      <c r="O72" s="150"/>
      <c r="P72" s="150"/>
      <c r="Q72" s="150"/>
      <c r="R72" s="151" t="e">
        <f t="shared" si="8"/>
        <v>#DIV/0!</v>
      </c>
      <c r="S72" s="151">
        <f t="shared" si="9"/>
        <v>0</v>
      </c>
      <c r="T72" s="151">
        <f t="shared" si="10"/>
        <v>0</v>
      </c>
      <c r="U72" s="151">
        <f t="shared" si="11"/>
        <v>0</v>
      </c>
      <c r="V72" s="151"/>
      <c r="W72" s="152">
        <f>IF(N72="nio",0,IF(N72&gt;0,VLOOKUP(G72,'2-Productie normen'!A:P,VLOOKUP(N72,'2-Productie normen'!S:T,2,FALSE),FALSE)))</f>
        <v>0</v>
      </c>
      <c r="X72" s="152">
        <f t="shared" ref="X72:X135" si="13">IF(O72&gt;0,W72*$X$8,0)</f>
        <v>0</v>
      </c>
      <c r="Y72" s="152">
        <f t="shared" ref="Y72:Y135" si="14">IF(P72&gt;0,W72*$Y$8,0)</f>
        <v>0</v>
      </c>
      <c r="Z72" s="152">
        <f t="shared" si="7"/>
        <v>0</v>
      </c>
      <c r="AA72" s="153">
        <f>VLOOKUP(G72,'2-Productie normen'!A:P,10,FALSE)</f>
        <v>0</v>
      </c>
      <c r="AB72" s="153"/>
      <c r="AD72" s="118">
        <f t="shared" si="12"/>
        <v>10231.200000000001</v>
      </c>
    </row>
    <row r="73" spans="1:30" ht="13">
      <c r="A73" s="132">
        <v>73</v>
      </c>
      <c r="B73" s="547" t="s">
        <v>105</v>
      </c>
      <c r="C73" s="547" t="s">
        <v>106</v>
      </c>
      <c r="D73" s="467">
        <v>2</v>
      </c>
      <c r="E73" s="465" t="s">
        <v>217</v>
      </c>
      <c r="F73" s="466" t="s">
        <v>114</v>
      </c>
      <c r="G73" s="292" t="s">
        <v>67</v>
      </c>
      <c r="H73" s="292" t="s">
        <v>115</v>
      </c>
      <c r="I73" s="549">
        <v>23.1</v>
      </c>
      <c r="J73" s="446">
        <v>1</v>
      </c>
      <c r="K73" s="446">
        <v>1</v>
      </c>
      <c r="L73" s="446">
        <v>1</v>
      </c>
      <c r="M73" s="446">
        <v>1</v>
      </c>
      <c r="N73" s="293">
        <v>156</v>
      </c>
      <c r="O73" s="150"/>
      <c r="P73" s="150"/>
      <c r="Q73" s="150"/>
      <c r="R73" s="151" t="e">
        <f t="shared" si="8"/>
        <v>#DIV/0!</v>
      </c>
      <c r="S73" s="151">
        <f t="shared" si="9"/>
        <v>0</v>
      </c>
      <c r="T73" s="151">
        <f t="shared" si="10"/>
        <v>0</v>
      </c>
      <c r="U73" s="151">
        <f t="shared" si="11"/>
        <v>0</v>
      </c>
      <c r="V73" s="151"/>
      <c r="W73" s="152">
        <f>IF(N73="nio",0,IF(N73&gt;0,VLOOKUP(G73,'2-Productie normen'!A:P,VLOOKUP(N73,'2-Productie normen'!S:T,2,FALSE),FALSE)))</f>
        <v>0</v>
      </c>
      <c r="X73" s="152">
        <f t="shared" si="13"/>
        <v>0</v>
      </c>
      <c r="Y73" s="152">
        <f t="shared" si="14"/>
        <v>0</v>
      </c>
      <c r="Z73" s="152">
        <f t="shared" ref="Z73:Z136" si="15">IF(Q73&gt;0,W73*$Z$8,0)</f>
        <v>0</v>
      </c>
      <c r="AA73" s="153">
        <f>VLOOKUP(G73,'2-Productie normen'!A:P,10,FALSE)</f>
        <v>0</v>
      </c>
      <c r="AB73" s="153"/>
      <c r="AD73" s="118">
        <f t="shared" si="12"/>
        <v>3603.6000000000004</v>
      </c>
    </row>
    <row r="74" spans="1:30" ht="13">
      <c r="A74" s="132">
        <v>74</v>
      </c>
      <c r="B74" s="547" t="s">
        <v>105</v>
      </c>
      <c r="C74" s="547" t="s">
        <v>106</v>
      </c>
      <c r="D74" s="467">
        <v>2</v>
      </c>
      <c r="E74" s="545" t="s">
        <v>218</v>
      </c>
      <c r="F74" s="292" t="s">
        <v>174</v>
      </c>
      <c r="G74" s="292" t="s">
        <v>56</v>
      </c>
      <c r="H74" s="292" t="s">
        <v>124</v>
      </c>
      <c r="I74" s="549">
        <v>39.200000000000003</v>
      </c>
      <c r="J74" s="446">
        <v>1</v>
      </c>
      <c r="K74" s="446">
        <v>1</v>
      </c>
      <c r="L74" s="446">
        <v>1</v>
      </c>
      <c r="M74" s="446">
        <v>1</v>
      </c>
      <c r="N74" s="293">
        <v>252</v>
      </c>
      <c r="O74" s="150"/>
      <c r="P74" s="150"/>
      <c r="Q74" s="150"/>
      <c r="R74" s="151" t="e">
        <f t="shared" ref="R74:R105" si="16">IF(N74="nio",0,IF(N74&gt;0,N74*I74/W74,0))*J74</f>
        <v>#DIV/0!</v>
      </c>
      <c r="S74" s="151">
        <f t="shared" ref="S74:S105" si="17">IF(O74&gt;0,O74*I74/X74,0)*K74</f>
        <v>0</v>
      </c>
      <c r="T74" s="151">
        <f t="shared" ref="T74:T105" si="18">IF(P74&gt;0,P74*I74/Y74,0)*L74</f>
        <v>0</v>
      </c>
      <c r="U74" s="151">
        <f t="shared" ref="U74:U105" si="19">IF(Q74&gt;0,Q74*I74/Z74,0)*M74</f>
        <v>0</v>
      </c>
      <c r="V74" s="151"/>
      <c r="W74" s="152">
        <f>IF(N74="nio",0,IF(N74&gt;0,VLOOKUP(G74,'2-Productie normen'!A:P,VLOOKUP(N74,'2-Productie normen'!S:T,2,FALSE),FALSE)))</f>
        <v>0</v>
      </c>
      <c r="X74" s="152">
        <f t="shared" si="13"/>
        <v>0</v>
      </c>
      <c r="Y74" s="152">
        <f t="shared" si="14"/>
        <v>0</v>
      </c>
      <c r="Z74" s="152">
        <f t="shared" si="15"/>
        <v>0</v>
      </c>
      <c r="AA74" s="153">
        <f>VLOOKUP(G74,'2-Productie normen'!A:P,10,FALSE)</f>
        <v>0</v>
      </c>
      <c r="AB74" s="153"/>
      <c r="AD74" s="118">
        <f t="shared" ref="AD74:AD105" si="20">SUM(N74:P74)*I74</f>
        <v>9878.4000000000015</v>
      </c>
    </row>
    <row r="75" spans="1:30" ht="13">
      <c r="A75" s="132">
        <v>75</v>
      </c>
      <c r="B75" s="547" t="s">
        <v>105</v>
      </c>
      <c r="C75" s="547" t="s">
        <v>106</v>
      </c>
      <c r="D75" s="467">
        <v>2</v>
      </c>
      <c r="E75" s="545" t="s">
        <v>219</v>
      </c>
      <c r="F75" s="292" t="s">
        <v>215</v>
      </c>
      <c r="G75" s="292" t="s">
        <v>69</v>
      </c>
      <c r="H75" s="292" t="s">
        <v>216</v>
      </c>
      <c r="I75" s="549">
        <v>63.7</v>
      </c>
      <c r="J75" s="446">
        <v>1</v>
      </c>
      <c r="K75" s="446">
        <v>1</v>
      </c>
      <c r="L75" s="446">
        <v>1</v>
      </c>
      <c r="M75" s="446">
        <v>1</v>
      </c>
      <c r="N75" s="293">
        <v>156</v>
      </c>
      <c r="O75" s="150"/>
      <c r="P75" s="150"/>
      <c r="Q75" s="150"/>
      <c r="R75" s="151" t="e">
        <f t="shared" si="16"/>
        <v>#DIV/0!</v>
      </c>
      <c r="S75" s="151">
        <f t="shared" si="17"/>
        <v>0</v>
      </c>
      <c r="T75" s="151">
        <f t="shared" si="18"/>
        <v>0</v>
      </c>
      <c r="U75" s="151">
        <f t="shared" si="19"/>
        <v>0</v>
      </c>
      <c r="V75" s="151"/>
      <c r="W75" s="152">
        <f>IF(N75="nio",0,IF(N75&gt;0,VLOOKUP(G75,'2-Productie normen'!A:P,VLOOKUP(N75,'2-Productie normen'!S:T,2,FALSE),FALSE)))</f>
        <v>0</v>
      </c>
      <c r="X75" s="152">
        <f t="shared" si="13"/>
        <v>0</v>
      </c>
      <c r="Y75" s="152">
        <f t="shared" si="14"/>
        <v>0</v>
      </c>
      <c r="Z75" s="152">
        <f t="shared" si="15"/>
        <v>0</v>
      </c>
      <c r="AA75" s="153">
        <f>VLOOKUP(G75,'2-Productie normen'!A:P,10,FALSE)</f>
        <v>0</v>
      </c>
      <c r="AB75" s="153"/>
      <c r="AD75" s="118">
        <f t="shared" si="20"/>
        <v>9937.2000000000007</v>
      </c>
    </row>
    <row r="76" spans="1:30" ht="13">
      <c r="A76" s="132">
        <v>76</v>
      </c>
      <c r="B76" s="547" t="s">
        <v>105</v>
      </c>
      <c r="C76" s="547" t="s">
        <v>106</v>
      </c>
      <c r="D76" s="467">
        <v>2</v>
      </c>
      <c r="E76" s="545" t="s">
        <v>220</v>
      </c>
      <c r="F76" s="292" t="s">
        <v>114</v>
      </c>
      <c r="G76" s="292" t="s">
        <v>67</v>
      </c>
      <c r="H76" s="292" t="s">
        <v>115</v>
      </c>
      <c r="I76" s="549">
        <v>19.399999999999999</v>
      </c>
      <c r="J76" s="446">
        <v>1</v>
      </c>
      <c r="K76" s="446">
        <v>1</v>
      </c>
      <c r="L76" s="446">
        <v>1</v>
      </c>
      <c r="M76" s="446">
        <v>1</v>
      </c>
      <c r="N76" s="293">
        <v>156</v>
      </c>
      <c r="O76" s="150"/>
      <c r="P76" s="150"/>
      <c r="Q76" s="150"/>
      <c r="R76" s="151" t="e">
        <f t="shared" si="16"/>
        <v>#DIV/0!</v>
      </c>
      <c r="S76" s="151">
        <f t="shared" si="17"/>
        <v>0</v>
      </c>
      <c r="T76" s="151">
        <f t="shared" si="18"/>
        <v>0</v>
      </c>
      <c r="U76" s="151">
        <f t="shared" si="19"/>
        <v>0</v>
      </c>
      <c r="V76" s="151"/>
      <c r="W76" s="152">
        <f>IF(N76="nio",0,IF(N76&gt;0,VLOOKUP(G76,'2-Productie normen'!A:P,VLOOKUP(N76,'2-Productie normen'!S:T,2,FALSE),FALSE)))</f>
        <v>0</v>
      </c>
      <c r="X76" s="152">
        <f t="shared" si="13"/>
        <v>0</v>
      </c>
      <c r="Y76" s="152">
        <f t="shared" si="14"/>
        <v>0</v>
      </c>
      <c r="Z76" s="152">
        <f t="shared" si="15"/>
        <v>0</v>
      </c>
      <c r="AA76" s="153">
        <f>VLOOKUP(G76,'2-Productie normen'!A:P,10,FALSE)</f>
        <v>0</v>
      </c>
      <c r="AB76" s="153"/>
      <c r="AD76" s="118">
        <f t="shared" si="20"/>
        <v>3026.3999999999996</v>
      </c>
    </row>
    <row r="77" spans="1:30" ht="13">
      <c r="A77" s="132">
        <v>77</v>
      </c>
      <c r="B77" s="547" t="s">
        <v>105</v>
      </c>
      <c r="C77" s="547" t="s">
        <v>106</v>
      </c>
      <c r="D77" s="467">
        <v>2</v>
      </c>
      <c r="E77" s="545" t="s">
        <v>221</v>
      </c>
      <c r="F77" s="547" t="s">
        <v>179</v>
      </c>
      <c r="G77" s="547" t="s">
        <v>54</v>
      </c>
      <c r="H77" s="292" t="s">
        <v>115</v>
      </c>
      <c r="I77" s="549">
        <v>42.9</v>
      </c>
      <c r="J77" s="446">
        <v>1</v>
      </c>
      <c r="K77" s="446">
        <v>1</v>
      </c>
      <c r="L77" s="446">
        <v>1</v>
      </c>
      <c r="M77" s="446">
        <v>1</v>
      </c>
      <c r="N77" s="293">
        <v>156</v>
      </c>
      <c r="O77" s="150"/>
      <c r="P77" s="150"/>
      <c r="Q77" s="150"/>
      <c r="R77" s="151" t="e">
        <f t="shared" si="16"/>
        <v>#DIV/0!</v>
      </c>
      <c r="S77" s="151">
        <f t="shared" si="17"/>
        <v>0</v>
      </c>
      <c r="T77" s="151">
        <f t="shared" si="18"/>
        <v>0</v>
      </c>
      <c r="U77" s="151">
        <f t="shared" si="19"/>
        <v>0</v>
      </c>
      <c r="V77" s="151"/>
      <c r="W77" s="152">
        <f>IF(N77="nio",0,IF(N77&gt;0,VLOOKUP(G77,'2-Productie normen'!A:P,VLOOKUP(N77,'2-Productie normen'!S:T,2,FALSE),FALSE)))</f>
        <v>0</v>
      </c>
      <c r="X77" s="152">
        <f t="shared" si="13"/>
        <v>0</v>
      </c>
      <c r="Y77" s="152">
        <f t="shared" si="14"/>
        <v>0</v>
      </c>
      <c r="Z77" s="152">
        <f t="shared" si="15"/>
        <v>0</v>
      </c>
      <c r="AA77" s="153">
        <f>VLOOKUP(G77,'2-Productie normen'!A:P,10,FALSE)</f>
        <v>0</v>
      </c>
      <c r="AB77" s="153"/>
      <c r="AD77" s="118">
        <f t="shared" si="20"/>
        <v>6692.4</v>
      </c>
    </row>
    <row r="78" spans="1:30" ht="13">
      <c r="A78" s="132">
        <v>78</v>
      </c>
      <c r="B78" s="547" t="s">
        <v>105</v>
      </c>
      <c r="C78" s="547" t="s">
        <v>106</v>
      </c>
      <c r="D78" s="467">
        <v>2</v>
      </c>
      <c r="E78" s="545" t="s">
        <v>222</v>
      </c>
      <c r="F78" s="292" t="s">
        <v>223</v>
      </c>
      <c r="G78" s="547" t="s">
        <v>54</v>
      </c>
      <c r="H78" s="292" t="s">
        <v>115</v>
      </c>
      <c r="I78" s="549">
        <v>18.5</v>
      </c>
      <c r="J78" s="446">
        <v>1</v>
      </c>
      <c r="K78" s="446">
        <v>1</v>
      </c>
      <c r="L78" s="446">
        <v>1</v>
      </c>
      <c r="M78" s="446">
        <v>1</v>
      </c>
      <c r="N78" s="293">
        <v>156</v>
      </c>
      <c r="O78" s="150"/>
      <c r="P78" s="150"/>
      <c r="Q78" s="150"/>
      <c r="R78" s="151" t="e">
        <f t="shared" si="16"/>
        <v>#DIV/0!</v>
      </c>
      <c r="S78" s="151">
        <f t="shared" si="17"/>
        <v>0</v>
      </c>
      <c r="T78" s="151">
        <f t="shared" si="18"/>
        <v>0</v>
      </c>
      <c r="U78" s="151">
        <f t="shared" si="19"/>
        <v>0</v>
      </c>
      <c r="V78" s="151"/>
      <c r="W78" s="152">
        <f>IF(N78="nio",0,IF(N78&gt;0,VLOOKUP(G78,'2-Productie normen'!A:P,VLOOKUP(N78,'2-Productie normen'!S:T,2,FALSE),FALSE)))</f>
        <v>0</v>
      </c>
      <c r="X78" s="152">
        <f t="shared" si="13"/>
        <v>0</v>
      </c>
      <c r="Y78" s="152">
        <f t="shared" si="14"/>
        <v>0</v>
      </c>
      <c r="Z78" s="152">
        <f t="shared" si="15"/>
        <v>0</v>
      </c>
      <c r="AA78" s="153">
        <f>VLOOKUP(G78,'2-Productie normen'!A:P,10,FALSE)</f>
        <v>0</v>
      </c>
      <c r="AB78" s="153"/>
      <c r="AD78" s="118">
        <f t="shared" si="20"/>
        <v>2886</v>
      </c>
    </row>
    <row r="79" spans="1:30" ht="14" customHeight="1">
      <c r="A79" s="132">
        <v>79</v>
      </c>
      <c r="B79" s="547" t="s">
        <v>105</v>
      </c>
      <c r="C79" s="547" t="s">
        <v>106</v>
      </c>
      <c r="D79" s="467">
        <v>2</v>
      </c>
      <c r="E79" s="545" t="s">
        <v>224</v>
      </c>
      <c r="F79" s="292" t="s">
        <v>184</v>
      </c>
      <c r="G79" s="547" t="s">
        <v>67</v>
      </c>
      <c r="H79" s="292" t="s">
        <v>115</v>
      </c>
      <c r="I79" s="549">
        <v>6.4</v>
      </c>
      <c r="J79" s="446">
        <v>1</v>
      </c>
      <c r="K79" s="446">
        <v>1</v>
      </c>
      <c r="L79" s="446">
        <v>1</v>
      </c>
      <c r="M79" s="446">
        <v>1</v>
      </c>
      <c r="N79" s="293">
        <v>156</v>
      </c>
      <c r="O79" s="150"/>
      <c r="P79" s="150"/>
      <c r="Q79" s="150"/>
      <c r="R79" s="151" t="e">
        <f t="shared" si="16"/>
        <v>#DIV/0!</v>
      </c>
      <c r="S79" s="151">
        <f t="shared" si="17"/>
        <v>0</v>
      </c>
      <c r="T79" s="151">
        <f t="shared" si="18"/>
        <v>0</v>
      </c>
      <c r="U79" s="151">
        <f t="shared" si="19"/>
        <v>0</v>
      </c>
      <c r="V79" s="151"/>
      <c r="W79" s="152">
        <f>IF(N79="nio",0,IF(N79&gt;0,VLOOKUP(G79,'2-Productie normen'!A:P,VLOOKUP(N79,'2-Productie normen'!S:T,2,FALSE),FALSE)))</f>
        <v>0</v>
      </c>
      <c r="X79" s="152">
        <f t="shared" si="13"/>
        <v>0</v>
      </c>
      <c r="Y79" s="152">
        <f t="shared" si="14"/>
        <v>0</v>
      </c>
      <c r="Z79" s="152">
        <f t="shared" si="15"/>
        <v>0</v>
      </c>
      <c r="AA79" s="153">
        <f>VLOOKUP(G79,'2-Productie normen'!A:P,10,FALSE)</f>
        <v>0</v>
      </c>
      <c r="AB79" s="153"/>
      <c r="AD79" s="118">
        <f t="shared" si="20"/>
        <v>998.40000000000009</v>
      </c>
    </row>
    <row r="80" spans="1:30" ht="13">
      <c r="A80" s="132">
        <v>80</v>
      </c>
      <c r="B80" s="547" t="s">
        <v>105</v>
      </c>
      <c r="C80" s="547" t="s">
        <v>106</v>
      </c>
      <c r="D80" s="467">
        <v>2</v>
      </c>
      <c r="E80" s="545" t="s">
        <v>225</v>
      </c>
      <c r="F80" s="292" t="s">
        <v>114</v>
      </c>
      <c r="G80" s="547" t="s">
        <v>67</v>
      </c>
      <c r="H80" s="292" t="s">
        <v>115</v>
      </c>
      <c r="I80" s="549">
        <v>13.1</v>
      </c>
      <c r="J80" s="446">
        <v>1</v>
      </c>
      <c r="K80" s="446">
        <v>1</v>
      </c>
      <c r="L80" s="446">
        <v>1</v>
      </c>
      <c r="M80" s="446">
        <v>1</v>
      </c>
      <c r="N80" s="293">
        <v>156</v>
      </c>
      <c r="O80" s="150"/>
      <c r="P80" s="150"/>
      <c r="Q80" s="150"/>
      <c r="R80" s="151" t="e">
        <f t="shared" si="16"/>
        <v>#DIV/0!</v>
      </c>
      <c r="S80" s="151">
        <f t="shared" si="17"/>
        <v>0</v>
      </c>
      <c r="T80" s="151">
        <f t="shared" si="18"/>
        <v>0</v>
      </c>
      <c r="U80" s="151">
        <f t="shared" si="19"/>
        <v>0</v>
      </c>
      <c r="V80" s="151"/>
      <c r="W80" s="152">
        <f>IF(N80="nio",0,IF(N80&gt;0,VLOOKUP(G80,'2-Productie normen'!A:P,VLOOKUP(N80,'2-Productie normen'!S:T,2,FALSE),FALSE)))</f>
        <v>0</v>
      </c>
      <c r="X80" s="152">
        <f t="shared" si="13"/>
        <v>0</v>
      </c>
      <c r="Y80" s="152">
        <f t="shared" si="14"/>
        <v>0</v>
      </c>
      <c r="Z80" s="152">
        <f t="shared" si="15"/>
        <v>0</v>
      </c>
      <c r="AA80" s="153">
        <f>VLOOKUP(G80,'2-Productie normen'!A:P,10,FALSE)</f>
        <v>0</v>
      </c>
      <c r="AB80" s="153"/>
      <c r="AD80" s="118">
        <f t="shared" si="20"/>
        <v>2043.6</v>
      </c>
    </row>
    <row r="81" spans="1:30" ht="13">
      <c r="A81" s="132">
        <v>81</v>
      </c>
      <c r="B81" s="547" t="s">
        <v>105</v>
      </c>
      <c r="C81" s="547" t="s">
        <v>106</v>
      </c>
      <c r="D81" s="467">
        <v>2</v>
      </c>
      <c r="E81" s="545" t="s">
        <v>226</v>
      </c>
      <c r="F81" s="292" t="s">
        <v>184</v>
      </c>
      <c r="G81" s="292" t="s">
        <v>67</v>
      </c>
      <c r="H81" s="292" t="s">
        <v>115</v>
      </c>
      <c r="I81" s="549">
        <v>6.4</v>
      </c>
      <c r="J81" s="446">
        <v>1</v>
      </c>
      <c r="K81" s="446">
        <v>1</v>
      </c>
      <c r="L81" s="446">
        <v>1</v>
      </c>
      <c r="M81" s="446">
        <v>1</v>
      </c>
      <c r="N81" s="293">
        <v>156</v>
      </c>
      <c r="O81" s="150"/>
      <c r="P81" s="150"/>
      <c r="Q81" s="150"/>
      <c r="R81" s="151" t="e">
        <f t="shared" si="16"/>
        <v>#DIV/0!</v>
      </c>
      <c r="S81" s="151">
        <f t="shared" si="17"/>
        <v>0</v>
      </c>
      <c r="T81" s="151">
        <f t="shared" si="18"/>
        <v>0</v>
      </c>
      <c r="U81" s="151">
        <f t="shared" si="19"/>
        <v>0</v>
      </c>
      <c r="V81" s="151"/>
      <c r="W81" s="152">
        <f>IF(N81="nio",0,IF(N81&gt;0,VLOOKUP(G81,'2-Productie normen'!A:P,VLOOKUP(N81,'2-Productie normen'!S:T,2,FALSE),FALSE)))</f>
        <v>0</v>
      </c>
      <c r="X81" s="152">
        <f t="shared" si="13"/>
        <v>0</v>
      </c>
      <c r="Y81" s="152">
        <f t="shared" si="14"/>
        <v>0</v>
      </c>
      <c r="Z81" s="152">
        <f t="shared" si="15"/>
        <v>0</v>
      </c>
      <c r="AA81" s="153">
        <f>VLOOKUP(G81,'2-Productie normen'!A:P,10,FALSE)</f>
        <v>0</v>
      </c>
      <c r="AB81" s="153"/>
      <c r="AD81" s="118">
        <f t="shared" si="20"/>
        <v>998.40000000000009</v>
      </c>
    </row>
    <row r="82" spans="1:30" ht="13">
      <c r="A82" s="132">
        <v>82</v>
      </c>
      <c r="B82" s="547" t="s">
        <v>105</v>
      </c>
      <c r="C82" s="547" t="s">
        <v>106</v>
      </c>
      <c r="D82" s="467">
        <v>2</v>
      </c>
      <c r="E82" s="545" t="s">
        <v>227</v>
      </c>
      <c r="F82" s="292" t="s">
        <v>179</v>
      </c>
      <c r="G82" s="292" t="s">
        <v>54</v>
      </c>
      <c r="H82" s="292" t="s">
        <v>115</v>
      </c>
      <c r="I82" s="549">
        <v>89.6</v>
      </c>
      <c r="J82" s="446">
        <v>1</v>
      </c>
      <c r="K82" s="446">
        <v>1</v>
      </c>
      <c r="L82" s="446">
        <v>1</v>
      </c>
      <c r="M82" s="446">
        <v>1</v>
      </c>
      <c r="N82" s="293">
        <v>156</v>
      </c>
      <c r="O82" s="150"/>
      <c r="P82" s="150"/>
      <c r="Q82" s="150"/>
      <c r="R82" s="151" t="e">
        <f t="shared" si="16"/>
        <v>#DIV/0!</v>
      </c>
      <c r="S82" s="151">
        <f t="shared" si="17"/>
        <v>0</v>
      </c>
      <c r="T82" s="151">
        <f t="shared" si="18"/>
        <v>0</v>
      </c>
      <c r="U82" s="151">
        <f t="shared" si="19"/>
        <v>0</v>
      </c>
      <c r="V82" s="151"/>
      <c r="W82" s="152">
        <f>IF(N82="nio",0,IF(N82&gt;0,VLOOKUP(G82,'2-Productie normen'!A:P,VLOOKUP(N82,'2-Productie normen'!S:T,2,FALSE),FALSE)))</f>
        <v>0</v>
      </c>
      <c r="X82" s="152">
        <f t="shared" si="13"/>
        <v>0</v>
      </c>
      <c r="Y82" s="152">
        <f t="shared" si="14"/>
        <v>0</v>
      </c>
      <c r="Z82" s="152">
        <f t="shared" si="15"/>
        <v>0</v>
      </c>
      <c r="AA82" s="153">
        <f>VLOOKUP(G82,'2-Productie normen'!A:P,10,FALSE)</f>
        <v>0</v>
      </c>
      <c r="AB82" s="153"/>
      <c r="AD82" s="118">
        <f t="shared" si="20"/>
        <v>13977.599999999999</v>
      </c>
    </row>
    <row r="83" spans="1:30" ht="13">
      <c r="A83" s="132">
        <v>83</v>
      </c>
      <c r="B83" s="547" t="s">
        <v>105</v>
      </c>
      <c r="C83" s="547" t="s">
        <v>106</v>
      </c>
      <c r="D83" s="467">
        <v>2</v>
      </c>
      <c r="E83" s="545" t="s">
        <v>228</v>
      </c>
      <c r="F83" s="547" t="s">
        <v>229</v>
      </c>
      <c r="G83" s="292" t="s">
        <v>65</v>
      </c>
      <c r="H83" s="292" t="s">
        <v>136</v>
      </c>
      <c r="I83" s="549">
        <v>11.4</v>
      </c>
      <c r="J83" s="446">
        <v>1</v>
      </c>
      <c r="K83" s="446">
        <v>1</v>
      </c>
      <c r="L83" s="446">
        <v>1</v>
      </c>
      <c r="M83" s="446">
        <v>1</v>
      </c>
      <c r="N83" s="293">
        <v>12</v>
      </c>
      <c r="O83" s="150"/>
      <c r="P83" s="150"/>
      <c r="Q83" s="150"/>
      <c r="R83" s="151" t="e">
        <f t="shared" si="16"/>
        <v>#DIV/0!</v>
      </c>
      <c r="S83" s="151">
        <f t="shared" si="17"/>
        <v>0</v>
      </c>
      <c r="T83" s="151">
        <f t="shared" si="18"/>
        <v>0</v>
      </c>
      <c r="U83" s="151">
        <f t="shared" si="19"/>
        <v>0</v>
      </c>
      <c r="V83" s="151"/>
      <c r="W83" s="152">
        <f>IF(N83="nio",0,IF(N83&gt;0,VLOOKUP(G83,'2-Productie normen'!A:P,VLOOKUP(N83,'2-Productie normen'!S:T,2,FALSE),FALSE)))</f>
        <v>0</v>
      </c>
      <c r="X83" s="152">
        <f t="shared" si="13"/>
        <v>0</v>
      </c>
      <c r="Y83" s="152">
        <f t="shared" si="14"/>
        <v>0</v>
      </c>
      <c r="Z83" s="152">
        <f t="shared" si="15"/>
        <v>0</v>
      </c>
      <c r="AA83" s="153">
        <f>VLOOKUP(G83,'2-Productie normen'!A:P,10,FALSE)</f>
        <v>0</v>
      </c>
      <c r="AB83" s="153"/>
      <c r="AD83" s="118">
        <f t="shared" si="20"/>
        <v>136.80000000000001</v>
      </c>
    </row>
    <row r="84" spans="1:30" ht="13">
      <c r="A84" s="132">
        <v>84</v>
      </c>
      <c r="B84" s="547" t="s">
        <v>105</v>
      </c>
      <c r="C84" s="547" t="s">
        <v>106</v>
      </c>
      <c r="D84" s="467">
        <v>2</v>
      </c>
      <c r="E84" s="545" t="s">
        <v>230</v>
      </c>
      <c r="F84" s="547" t="s">
        <v>138</v>
      </c>
      <c r="G84" s="292" t="s">
        <v>139</v>
      </c>
      <c r="H84" s="292" t="s">
        <v>136</v>
      </c>
      <c r="I84" s="549">
        <v>1.2</v>
      </c>
      <c r="J84" s="446">
        <v>1</v>
      </c>
      <c r="K84" s="446">
        <v>1</v>
      </c>
      <c r="L84" s="446">
        <v>1</v>
      </c>
      <c r="M84" s="446">
        <v>1</v>
      </c>
      <c r="N84" s="293" t="s">
        <v>139</v>
      </c>
      <c r="O84" s="150"/>
      <c r="P84" s="150"/>
      <c r="Q84" s="150"/>
      <c r="R84" s="151">
        <f t="shared" si="16"/>
        <v>0</v>
      </c>
      <c r="S84" s="151">
        <f t="shared" si="17"/>
        <v>0</v>
      </c>
      <c r="T84" s="151">
        <f t="shared" si="18"/>
        <v>0</v>
      </c>
      <c r="U84" s="151">
        <f t="shared" si="19"/>
        <v>0</v>
      </c>
      <c r="V84" s="151"/>
      <c r="W84" s="152">
        <f>IF(N84="nio",0,IF(N84&gt;0,VLOOKUP(G84,'2-Productie normen'!A:P,VLOOKUP(N84,'2-Productie normen'!S:T,2,FALSE),FALSE)))</f>
        <v>0</v>
      </c>
      <c r="X84" s="152">
        <f t="shared" si="13"/>
        <v>0</v>
      </c>
      <c r="Y84" s="152">
        <f t="shared" si="14"/>
        <v>0</v>
      </c>
      <c r="Z84" s="152">
        <f t="shared" si="15"/>
        <v>0</v>
      </c>
      <c r="AA84" s="153">
        <f>VLOOKUP(G84,'2-Productie normen'!A:P,10,FALSE)</f>
        <v>0</v>
      </c>
      <c r="AB84" s="153"/>
      <c r="AD84" s="118">
        <f t="shared" si="20"/>
        <v>0</v>
      </c>
    </row>
    <row r="85" spans="1:30" ht="13">
      <c r="A85" s="132">
        <v>85</v>
      </c>
      <c r="B85" s="547" t="s">
        <v>105</v>
      </c>
      <c r="C85" s="547" t="s">
        <v>106</v>
      </c>
      <c r="D85" s="467">
        <v>2</v>
      </c>
      <c r="E85" s="545" t="s">
        <v>231</v>
      </c>
      <c r="F85" s="547" t="s">
        <v>179</v>
      </c>
      <c r="G85" s="292" t="s">
        <v>54</v>
      </c>
      <c r="H85" s="292" t="s">
        <v>115</v>
      </c>
      <c r="I85" s="549">
        <v>84.2</v>
      </c>
      <c r="J85" s="446">
        <v>1</v>
      </c>
      <c r="K85" s="446">
        <v>1</v>
      </c>
      <c r="L85" s="446">
        <v>1</v>
      </c>
      <c r="M85" s="446">
        <v>1</v>
      </c>
      <c r="N85" s="293">
        <v>156</v>
      </c>
      <c r="O85" s="150"/>
      <c r="P85" s="150"/>
      <c r="Q85" s="150"/>
      <c r="R85" s="151" t="e">
        <f t="shared" si="16"/>
        <v>#DIV/0!</v>
      </c>
      <c r="S85" s="151">
        <f t="shared" si="17"/>
        <v>0</v>
      </c>
      <c r="T85" s="151">
        <f t="shared" si="18"/>
        <v>0</v>
      </c>
      <c r="U85" s="151">
        <f t="shared" si="19"/>
        <v>0</v>
      </c>
      <c r="V85" s="151"/>
      <c r="W85" s="152">
        <f>IF(N85="nio",0,IF(N85&gt;0,VLOOKUP(G85,'2-Productie normen'!A:P,VLOOKUP(N85,'2-Productie normen'!S:T,2,FALSE),FALSE)))</f>
        <v>0</v>
      </c>
      <c r="X85" s="152">
        <f t="shared" si="13"/>
        <v>0</v>
      </c>
      <c r="Y85" s="152">
        <f t="shared" si="14"/>
        <v>0</v>
      </c>
      <c r="Z85" s="152">
        <f t="shared" si="15"/>
        <v>0</v>
      </c>
      <c r="AA85" s="153">
        <f>VLOOKUP(G85,'2-Productie normen'!A:P,10,FALSE)</f>
        <v>0</v>
      </c>
      <c r="AB85" s="153"/>
      <c r="AD85" s="118">
        <f t="shared" si="20"/>
        <v>13135.2</v>
      </c>
    </row>
    <row r="86" spans="1:30" ht="13">
      <c r="A86" s="132">
        <v>86</v>
      </c>
      <c r="B86" s="547" t="s">
        <v>105</v>
      </c>
      <c r="C86" s="547" t="s">
        <v>106</v>
      </c>
      <c r="D86" s="467">
        <v>2</v>
      </c>
      <c r="E86" s="545" t="s">
        <v>232</v>
      </c>
      <c r="F86" s="547" t="s">
        <v>223</v>
      </c>
      <c r="G86" s="292" t="s">
        <v>54</v>
      </c>
      <c r="H86" s="292" t="s">
        <v>115</v>
      </c>
      <c r="I86" s="549">
        <v>18.5</v>
      </c>
      <c r="J86" s="446">
        <v>1</v>
      </c>
      <c r="K86" s="446">
        <v>1</v>
      </c>
      <c r="L86" s="446">
        <v>1</v>
      </c>
      <c r="M86" s="446">
        <v>1</v>
      </c>
      <c r="N86" s="293">
        <v>156</v>
      </c>
      <c r="O86" s="150"/>
      <c r="P86" s="150"/>
      <c r="Q86" s="150"/>
      <c r="R86" s="151" t="e">
        <f t="shared" si="16"/>
        <v>#DIV/0!</v>
      </c>
      <c r="S86" s="151">
        <f t="shared" si="17"/>
        <v>0</v>
      </c>
      <c r="T86" s="151">
        <f t="shared" si="18"/>
        <v>0</v>
      </c>
      <c r="U86" s="151">
        <f t="shared" si="19"/>
        <v>0</v>
      </c>
      <c r="V86" s="151"/>
      <c r="W86" s="152">
        <f>IF(N86="nio",0,IF(N86&gt;0,VLOOKUP(G86,'2-Productie normen'!A:P,VLOOKUP(N86,'2-Productie normen'!S:T,2,FALSE),FALSE)))</f>
        <v>0</v>
      </c>
      <c r="X86" s="152">
        <f t="shared" si="13"/>
        <v>0</v>
      </c>
      <c r="Y86" s="152">
        <f t="shared" si="14"/>
        <v>0</v>
      </c>
      <c r="Z86" s="152">
        <f t="shared" si="15"/>
        <v>0</v>
      </c>
      <c r="AA86" s="153">
        <f>VLOOKUP(G86,'2-Productie normen'!A:P,10,FALSE)</f>
        <v>0</v>
      </c>
      <c r="AB86" s="153"/>
      <c r="AD86" s="118">
        <f t="shared" si="20"/>
        <v>2886</v>
      </c>
    </row>
    <row r="87" spans="1:30" ht="13">
      <c r="A87" s="132">
        <v>87</v>
      </c>
      <c r="B87" s="547" t="s">
        <v>105</v>
      </c>
      <c r="C87" s="547" t="s">
        <v>106</v>
      </c>
      <c r="D87" s="467">
        <v>2</v>
      </c>
      <c r="E87" s="545" t="s">
        <v>233</v>
      </c>
      <c r="F87" s="292" t="s">
        <v>179</v>
      </c>
      <c r="G87" s="292" t="s">
        <v>54</v>
      </c>
      <c r="H87" s="292" t="s">
        <v>115</v>
      </c>
      <c r="I87" s="549">
        <v>37.799999999999997</v>
      </c>
      <c r="J87" s="446">
        <v>1</v>
      </c>
      <c r="K87" s="446">
        <v>1</v>
      </c>
      <c r="L87" s="446">
        <v>1</v>
      </c>
      <c r="M87" s="446">
        <v>1</v>
      </c>
      <c r="N87" s="293">
        <v>156</v>
      </c>
      <c r="O87" s="150"/>
      <c r="P87" s="150"/>
      <c r="Q87" s="150"/>
      <c r="R87" s="151" t="e">
        <f t="shared" si="16"/>
        <v>#DIV/0!</v>
      </c>
      <c r="S87" s="151">
        <f t="shared" si="17"/>
        <v>0</v>
      </c>
      <c r="T87" s="151">
        <f t="shared" si="18"/>
        <v>0</v>
      </c>
      <c r="U87" s="151">
        <f t="shared" si="19"/>
        <v>0</v>
      </c>
      <c r="V87" s="151"/>
      <c r="W87" s="152">
        <f>IF(N87="nio",0,IF(N87&gt;0,VLOOKUP(G87,'2-Productie normen'!A:P,VLOOKUP(N87,'2-Productie normen'!S:T,2,FALSE),FALSE)))</f>
        <v>0</v>
      </c>
      <c r="X87" s="152">
        <f t="shared" si="13"/>
        <v>0</v>
      </c>
      <c r="Y87" s="152">
        <f t="shared" si="14"/>
        <v>0</v>
      </c>
      <c r="Z87" s="152">
        <f t="shared" si="15"/>
        <v>0</v>
      </c>
      <c r="AA87" s="153">
        <f>VLOOKUP(G87,'2-Productie normen'!A:P,10,FALSE)</f>
        <v>0</v>
      </c>
      <c r="AB87" s="153"/>
      <c r="AD87" s="118">
        <f t="shared" si="20"/>
        <v>5896.7999999999993</v>
      </c>
    </row>
    <row r="88" spans="1:30" ht="13">
      <c r="A88" s="132">
        <v>88</v>
      </c>
      <c r="B88" s="547" t="s">
        <v>105</v>
      </c>
      <c r="C88" s="547" t="s">
        <v>106</v>
      </c>
      <c r="D88" s="467">
        <v>2</v>
      </c>
      <c r="E88" s="545" t="s">
        <v>234</v>
      </c>
      <c r="F88" s="292" t="s">
        <v>184</v>
      </c>
      <c r="G88" s="292" t="s">
        <v>67</v>
      </c>
      <c r="H88" s="292" t="s">
        <v>115</v>
      </c>
      <c r="I88" s="549">
        <v>6.4</v>
      </c>
      <c r="J88" s="446">
        <v>1</v>
      </c>
      <c r="K88" s="446">
        <v>1</v>
      </c>
      <c r="L88" s="446">
        <v>1</v>
      </c>
      <c r="M88" s="446">
        <v>1</v>
      </c>
      <c r="N88" s="293">
        <v>156</v>
      </c>
      <c r="O88" s="150"/>
      <c r="P88" s="150"/>
      <c r="Q88" s="150"/>
      <c r="R88" s="151" t="e">
        <f t="shared" si="16"/>
        <v>#DIV/0!</v>
      </c>
      <c r="S88" s="151">
        <f t="shared" si="17"/>
        <v>0</v>
      </c>
      <c r="T88" s="151">
        <f t="shared" si="18"/>
        <v>0</v>
      </c>
      <c r="U88" s="151">
        <f t="shared" si="19"/>
        <v>0</v>
      </c>
      <c r="V88" s="151"/>
      <c r="W88" s="152">
        <f>IF(N88="nio",0,IF(N88&gt;0,VLOOKUP(G88,'2-Productie normen'!A:P,VLOOKUP(N88,'2-Productie normen'!S:T,2,FALSE),FALSE)))</f>
        <v>0</v>
      </c>
      <c r="X88" s="152">
        <f t="shared" si="13"/>
        <v>0</v>
      </c>
      <c r="Y88" s="152">
        <f t="shared" si="14"/>
        <v>0</v>
      </c>
      <c r="Z88" s="152">
        <f t="shared" si="15"/>
        <v>0</v>
      </c>
      <c r="AA88" s="153">
        <f>VLOOKUP(G88,'2-Productie normen'!A:P,10,FALSE)</f>
        <v>0</v>
      </c>
      <c r="AB88" s="153"/>
      <c r="AD88" s="118">
        <f t="shared" si="20"/>
        <v>998.40000000000009</v>
      </c>
    </row>
    <row r="89" spans="1:30" ht="13">
      <c r="A89" s="132">
        <v>89</v>
      </c>
      <c r="B89" s="547" t="s">
        <v>105</v>
      </c>
      <c r="C89" s="547" t="s">
        <v>106</v>
      </c>
      <c r="D89" s="467">
        <v>2</v>
      </c>
      <c r="E89" s="545" t="s">
        <v>235</v>
      </c>
      <c r="F89" s="292" t="s">
        <v>114</v>
      </c>
      <c r="G89" s="292" t="s">
        <v>67</v>
      </c>
      <c r="H89" s="292" t="s">
        <v>115</v>
      </c>
      <c r="I89" s="549">
        <v>13.1</v>
      </c>
      <c r="J89" s="446">
        <v>1</v>
      </c>
      <c r="K89" s="446">
        <v>1</v>
      </c>
      <c r="L89" s="446">
        <v>1</v>
      </c>
      <c r="M89" s="446">
        <v>1</v>
      </c>
      <c r="N89" s="293">
        <v>156</v>
      </c>
      <c r="O89" s="150"/>
      <c r="P89" s="150"/>
      <c r="Q89" s="150"/>
      <c r="R89" s="151" t="e">
        <f t="shared" si="16"/>
        <v>#DIV/0!</v>
      </c>
      <c r="S89" s="151">
        <f t="shared" si="17"/>
        <v>0</v>
      </c>
      <c r="T89" s="151">
        <f t="shared" si="18"/>
        <v>0</v>
      </c>
      <c r="U89" s="151">
        <f t="shared" si="19"/>
        <v>0</v>
      </c>
      <c r="V89" s="151"/>
      <c r="W89" s="152">
        <f>IF(N89="nio",0,IF(N89&gt;0,VLOOKUP(G89,'2-Productie normen'!A:P,VLOOKUP(N89,'2-Productie normen'!S:T,2,FALSE),FALSE)))</f>
        <v>0</v>
      </c>
      <c r="X89" s="152">
        <f t="shared" si="13"/>
        <v>0</v>
      </c>
      <c r="Y89" s="152">
        <f t="shared" si="14"/>
        <v>0</v>
      </c>
      <c r="Z89" s="152">
        <f t="shared" si="15"/>
        <v>0</v>
      </c>
      <c r="AA89" s="153">
        <f>VLOOKUP(G89,'2-Productie normen'!A:P,10,FALSE)</f>
        <v>0</v>
      </c>
      <c r="AB89" s="153"/>
      <c r="AD89" s="118">
        <f t="shared" si="20"/>
        <v>2043.6</v>
      </c>
    </row>
    <row r="90" spans="1:30" ht="13">
      <c r="A90" s="132">
        <v>90</v>
      </c>
      <c r="B90" s="547" t="s">
        <v>105</v>
      </c>
      <c r="C90" s="547" t="s">
        <v>106</v>
      </c>
      <c r="D90" s="467">
        <v>2</v>
      </c>
      <c r="E90" s="545" t="s">
        <v>236</v>
      </c>
      <c r="F90" s="292" t="s">
        <v>192</v>
      </c>
      <c r="G90" s="292" t="s">
        <v>69</v>
      </c>
      <c r="H90" s="292" t="s">
        <v>124</v>
      </c>
      <c r="I90" s="549">
        <v>31.3</v>
      </c>
      <c r="J90" s="446">
        <v>1</v>
      </c>
      <c r="K90" s="446">
        <v>1</v>
      </c>
      <c r="L90" s="446">
        <v>1</v>
      </c>
      <c r="M90" s="446">
        <v>1</v>
      </c>
      <c r="N90" s="293">
        <v>156</v>
      </c>
      <c r="O90" s="150"/>
      <c r="P90" s="150"/>
      <c r="Q90" s="150"/>
      <c r="R90" s="151" t="e">
        <f t="shared" si="16"/>
        <v>#DIV/0!</v>
      </c>
      <c r="S90" s="151">
        <f t="shared" si="17"/>
        <v>0</v>
      </c>
      <c r="T90" s="151">
        <f t="shared" si="18"/>
        <v>0</v>
      </c>
      <c r="U90" s="151">
        <f t="shared" si="19"/>
        <v>0</v>
      </c>
      <c r="V90" s="151"/>
      <c r="W90" s="152">
        <f>IF(N90="nio",0,IF(N90&gt;0,VLOOKUP(G90,'2-Productie normen'!A:P,VLOOKUP(N90,'2-Productie normen'!S:T,2,FALSE),FALSE)))</f>
        <v>0</v>
      </c>
      <c r="X90" s="152">
        <f t="shared" si="13"/>
        <v>0</v>
      </c>
      <c r="Y90" s="152">
        <f t="shared" si="14"/>
        <v>0</v>
      </c>
      <c r="Z90" s="152">
        <f t="shared" si="15"/>
        <v>0</v>
      </c>
      <c r="AA90" s="153">
        <f>VLOOKUP(G90,'2-Productie normen'!A:P,10,FALSE)</f>
        <v>0</v>
      </c>
      <c r="AB90" s="153"/>
      <c r="AD90" s="118">
        <f t="shared" si="20"/>
        <v>4882.8</v>
      </c>
    </row>
    <row r="91" spans="1:30" ht="13">
      <c r="A91" s="132">
        <v>91</v>
      </c>
      <c r="B91" s="547" t="s">
        <v>105</v>
      </c>
      <c r="C91" s="547" t="s">
        <v>106</v>
      </c>
      <c r="D91" s="467">
        <v>2</v>
      </c>
      <c r="E91" s="545" t="s">
        <v>237</v>
      </c>
      <c r="F91" s="292" t="s">
        <v>238</v>
      </c>
      <c r="G91" s="292" t="s">
        <v>65</v>
      </c>
      <c r="H91" s="292" t="s">
        <v>169</v>
      </c>
      <c r="I91" s="549">
        <v>9.4</v>
      </c>
      <c r="J91" s="446">
        <v>1</v>
      </c>
      <c r="K91" s="446">
        <v>1</v>
      </c>
      <c r="L91" s="446">
        <v>1</v>
      </c>
      <c r="M91" s="446">
        <v>1</v>
      </c>
      <c r="N91" s="293">
        <v>156</v>
      </c>
      <c r="O91" s="150"/>
      <c r="P91" s="150"/>
      <c r="Q91" s="150"/>
      <c r="R91" s="151" t="e">
        <f t="shared" si="16"/>
        <v>#DIV/0!</v>
      </c>
      <c r="S91" s="151">
        <f t="shared" si="17"/>
        <v>0</v>
      </c>
      <c r="T91" s="151">
        <f t="shared" si="18"/>
        <v>0</v>
      </c>
      <c r="U91" s="151">
        <f t="shared" si="19"/>
        <v>0</v>
      </c>
      <c r="V91" s="151"/>
      <c r="W91" s="152">
        <f>IF(N91="nio",0,IF(N91&gt;0,VLOOKUP(G91,'2-Productie normen'!A:P,VLOOKUP(N91,'2-Productie normen'!S:T,2,FALSE),FALSE)))</f>
        <v>0</v>
      </c>
      <c r="X91" s="152">
        <f t="shared" si="13"/>
        <v>0</v>
      </c>
      <c r="Y91" s="152">
        <f t="shared" si="14"/>
        <v>0</v>
      </c>
      <c r="Z91" s="152">
        <f t="shared" si="15"/>
        <v>0</v>
      </c>
      <c r="AA91" s="153">
        <f>VLOOKUP(G91,'2-Productie normen'!A:P,10,FALSE)</f>
        <v>0</v>
      </c>
      <c r="AB91" s="153"/>
      <c r="AD91" s="118">
        <f t="shared" si="20"/>
        <v>1466.4</v>
      </c>
    </row>
    <row r="92" spans="1:30" ht="13">
      <c r="A92" s="132">
        <v>92</v>
      </c>
      <c r="B92" s="547" t="s">
        <v>105</v>
      </c>
      <c r="C92" s="547" t="s">
        <v>106</v>
      </c>
      <c r="D92" s="467">
        <v>2</v>
      </c>
      <c r="E92" s="545" t="s">
        <v>239</v>
      </c>
      <c r="F92" s="292" t="s">
        <v>155</v>
      </c>
      <c r="G92" s="292" t="s">
        <v>63</v>
      </c>
      <c r="H92" s="292" t="s">
        <v>156</v>
      </c>
      <c r="I92" s="549">
        <v>5.7</v>
      </c>
      <c r="J92" s="446">
        <v>1</v>
      </c>
      <c r="K92" s="446">
        <v>1</v>
      </c>
      <c r="L92" s="446">
        <v>1</v>
      </c>
      <c r="M92" s="446">
        <v>1</v>
      </c>
      <c r="N92" s="293">
        <v>252</v>
      </c>
      <c r="O92" s="150"/>
      <c r="P92" s="150"/>
      <c r="Q92" s="150"/>
      <c r="R92" s="151" t="e">
        <f t="shared" si="16"/>
        <v>#DIV/0!</v>
      </c>
      <c r="S92" s="151">
        <f t="shared" si="17"/>
        <v>0</v>
      </c>
      <c r="T92" s="151">
        <f t="shared" si="18"/>
        <v>0</v>
      </c>
      <c r="U92" s="151">
        <f t="shared" si="19"/>
        <v>0</v>
      </c>
      <c r="V92" s="151"/>
      <c r="W92" s="152">
        <f>IF(N92="nio",0,IF(N92&gt;0,VLOOKUP(G92,'2-Productie normen'!A:P,VLOOKUP(N92,'2-Productie normen'!S:T,2,FALSE),FALSE)))</f>
        <v>0</v>
      </c>
      <c r="X92" s="152">
        <f t="shared" si="13"/>
        <v>0</v>
      </c>
      <c r="Y92" s="152">
        <f t="shared" si="14"/>
        <v>0</v>
      </c>
      <c r="Z92" s="152">
        <f t="shared" si="15"/>
        <v>0</v>
      </c>
      <c r="AA92" s="153">
        <f>VLOOKUP(G92,'2-Productie normen'!A:P,10,FALSE)</f>
        <v>0</v>
      </c>
      <c r="AB92" s="153"/>
      <c r="AD92" s="118">
        <f t="shared" si="20"/>
        <v>1436.4</v>
      </c>
    </row>
    <row r="93" spans="1:30" ht="13">
      <c r="A93" s="132">
        <v>93</v>
      </c>
      <c r="B93" s="547" t="s">
        <v>105</v>
      </c>
      <c r="C93" s="547" t="s">
        <v>106</v>
      </c>
      <c r="D93" s="467">
        <v>2</v>
      </c>
      <c r="E93" s="545" t="s">
        <v>240</v>
      </c>
      <c r="F93" s="547" t="s">
        <v>158</v>
      </c>
      <c r="G93" s="547" t="s">
        <v>63</v>
      </c>
      <c r="H93" s="292" t="s">
        <v>156</v>
      </c>
      <c r="I93" s="549">
        <v>5.7</v>
      </c>
      <c r="J93" s="446">
        <v>1</v>
      </c>
      <c r="K93" s="446">
        <v>1</v>
      </c>
      <c r="L93" s="446">
        <v>1</v>
      </c>
      <c r="M93" s="446">
        <v>1</v>
      </c>
      <c r="N93" s="293">
        <v>252</v>
      </c>
      <c r="O93" s="150"/>
      <c r="P93" s="150"/>
      <c r="Q93" s="150"/>
      <c r="R93" s="151" t="e">
        <f t="shared" si="16"/>
        <v>#DIV/0!</v>
      </c>
      <c r="S93" s="151">
        <f t="shared" si="17"/>
        <v>0</v>
      </c>
      <c r="T93" s="151">
        <f t="shared" si="18"/>
        <v>0</v>
      </c>
      <c r="U93" s="151">
        <f t="shared" si="19"/>
        <v>0</v>
      </c>
      <c r="V93" s="151"/>
      <c r="W93" s="152">
        <f>IF(N93="nio",0,IF(N93&gt;0,VLOOKUP(G93,'2-Productie normen'!A:P,VLOOKUP(N93,'2-Productie normen'!S:T,2,FALSE),FALSE)))</f>
        <v>0</v>
      </c>
      <c r="X93" s="152">
        <f t="shared" si="13"/>
        <v>0</v>
      </c>
      <c r="Y93" s="152">
        <f t="shared" si="14"/>
        <v>0</v>
      </c>
      <c r="Z93" s="152">
        <f t="shared" si="15"/>
        <v>0</v>
      </c>
      <c r="AA93" s="153">
        <f>VLOOKUP(G93,'2-Productie normen'!A:P,10,FALSE)</f>
        <v>0</v>
      </c>
      <c r="AB93" s="153"/>
      <c r="AD93" s="118">
        <f t="shared" si="20"/>
        <v>1436.4</v>
      </c>
    </row>
    <row r="94" spans="1:30" ht="13">
      <c r="A94" s="132">
        <v>94</v>
      </c>
      <c r="B94" s="547" t="s">
        <v>105</v>
      </c>
      <c r="C94" s="547" t="s">
        <v>106</v>
      </c>
      <c r="D94" s="467">
        <v>2</v>
      </c>
      <c r="E94" s="545" t="s">
        <v>241</v>
      </c>
      <c r="F94" s="292" t="s">
        <v>208</v>
      </c>
      <c r="G94" s="292" t="s">
        <v>139</v>
      </c>
      <c r="H94" s="292" t="s">
        <v>136</v>
      </c>
      <c r="I94" s="549">
        <v>2.5</v>
      </c>
      <c r="J94" s="446">
        <v>1</v>
      </c>
      <c r="K94" s="446">
        <v>1</v>
      </c>
      <c r="L94" s="446">
        <v>1</v>
      </c>
      <c r="M94" s="446">
        <v>1</v>
      </c>
      <c r="N94" s="293" t="s">
        <v>139</v>
      </c>
      <c r="O94" s="150"/>
      <c r="P94" s="150"/>
      <c r="Q94" s="150"/>
      <c r="R94" s="151">
        <f t="shared" si="16"/>
        <v>0</v>
      </c>
      <c r="S94" s="151">
        <f t="shared" si="17"/>
        <v>0</v>
      </c>
      <c r="T94" s="151">
        <f t="shared" si="18"/>
        <v>0</v>
      </c>
      <c r="U94" s="151">
        <f t="shared" si="19"/>
        <v>0</v>
      </c>
      <c r="V94" s="151"/>
      <c r="W94" s="152">
        <f>IF(N94="nio",0,IF(N94&gt;0,VLOOKUP(G94,'2-Productie normen'!A:P,VLOOKUP(N94,'2-Productie normen'!S:T,2,FALSE),FALSE)))</f>
        <v>0</v>
      </c>
      <c r="X94" s="152">
        <f t="shared" si="13"/>
        <v>0</v>
      </c>
      <c r="Y94" s="152">
        <f t="shared" si="14"/>
        <v>0</v>
      </c>
      <c r="Z94" s="152">
        <f t="shared" si="15"/>
        <v>0</v>
      </c>
      <c r="AA94" s="153">
        <f>VLOOKUP(G94,'2-Productie normen'!A:P,10,FALSE)</f>
        <v>0</v>
      </c>
      <c r="AB94" s="153"/>
      <c r="AD94" s="118">
        <f t="shared" si="20"/>
        <v>0</v>
      </c>
    </row>
    <row r="95" spans="1:30" ht="13">
      <c r="A95" s="132">
        <v>95</v>
      </c>
      <c r="B95" s="547" t="s">
        <v>105</v>
      </c>
      <c r="C95" s="547" t="s">
        <v>106</v>
      </c>
      <c r="D95" s="467">
        <v>2</v>
      </c>
      <c r="E95" s="545" t="s">
        <v>242</v>
      </c>
      <c r="F95" s="292" t="s">
        <v>162</v>
      </c>
      <c r="G95" s="292" t="s">
        <v>139</v>
      </c>
      <c r="H95" s="292" t="s">
        <v>136</v>
      </c>
      <c r="I95" s="549">
        <v>4.8</v>
      </c>
      <c r="J95" s="446">
        <v>1</v>
      </c>
      <c r="K95" s="446">
        <v>1</v>
      </c>
      <c r="L95" s="446">
        <v>1</v>
      </c>
      <c r="M95" s="446">
        <v>1</v>
      </c>
      <c r="N95" s="293" t="s">
        <v>139</v>
      </c>
      <c r="O95" s="150"/>
      <c r="P95" s="150"/>
      <c r="Q95" s="150"/>
      <c r="R95" s="151">
        <f t="shared" si="16"/>
        <v>0</v>
      </c>
      <c r="S95" s="151">
        <f t="shared" si="17"/>
        <v>0</v>
      </c>
      <c r="T95" s="151">
        <f t="shared" si="18"/>
        <v>0</v>
      </c>
      <c r="U95" s="151">
        <f t="shared" si="19"/>
        <v>0</v>
      </c>
      <c r="V95" s="151"/>
      <c r="W95" s="152">
        <f>IF(N95="nio",0,IF(N95&gt;0,VLOOKUP(G95,'2-Productie normen'!A:P,VLOOKUP(N95,'2-Productie normen'!S:T,2,FALSE),FALSE)))</f>
        <v>0</v>
      </c>
      <c r="X95" s="152">
        <f t="shared" si="13"/>
        <v>0</v>
      </c>
      <c r="Y95" s="152">
        <f t="shared" si="14"/>
        <v>0</v>
      </c>
      <c r="Z95" s="152">
        <f t="shared" si="15"/>
        <v>0</v>
      </c>
      <c r="AA95" s="153">
        <f>VLOOKUP(G95,'2-Productie normen'!A:P,10,FALSE)</f>
        <v>0</v>
      </c>
      <c r="AB95" s="153"/>
      <c r="AD95" s="118">
        <f t="shared" si="20"/>
        <v>0</v>
      </c>
    </row>
    <row r="96" spans="1:30" ht="13">
      <c r="A96" s="132">
        <v>96</v>
      </c>
      <c r="B96" s="547" t="s">
        <v>105</v>
      </c>
      <c r="C96" s="547" t="s">
        <v>106</v>
      </c>
      <c r="D96" s="467">
        <v>2</v>
      </c>
      <c r="E96" s="545" t="s">
        <v>243</v>
      </c>
      <c r="F96" s="292" t="s">
        <v>138</v>
      </c>
      <c r="G96" s="292" t="s">
        <v>139</v>
      </c>
      <c r="H96" s="292" t="s">
        <v>136</v>
      </c>
      <c r="I96" s="549">
        <v>0.8</v>
      </c>
      <c r="J96" s="446">
        <v>1</v>
      </c>
      <c r="K96" s="446">
        <v>1</v>
      </c>
      <c r="L96" s="446">
        <v>1</v>
      </c>
      <c r="M96" s="446">
        <v>1</v>
      </c>
      <c r="N96" s="293" t="s">
        <v>139</v>
      </c>
      <c r="O96" s="150"/>
      <c r="P96" s="150"/>
      <c r="Q96" s="150"/>
      <c r="R96" s="151">
        <f t="shared" si="16"/>
        <v>0</v>
      </c>
      <c r="S96" s="151">
        <f t="shared" si="17"/>
        <v>0</v>
      </c>
      <c r="T96" s="151">
        <f t="shared" si="18"/>
        <v>0</v>
      </c>
      <c r="U96" s="151">
        <f t="shared" si="19"/>
        <v>0</v>
      </c>
      <c r="V96" s="151"/>
      <c r="W96" s="152">
        <f>IF(N96="nio",0,IF(N96&gt;0,VLOOKUP(G96,'2-Productie normen'!A:P,VLOOKUP(N96,'2-Productie normen'!S:T,2,FALSE),FALSE)))</f>
        <v>0</v>
      </c>
      <c r="X96" s="152">
        <f t="shared" si="13"/>
        <v>0</v>
      </c>
      <c r="Y96" s="152">
        <f t="shared" si="14"/>
        <v>0</v>
      </c>
      <c r="Z96" s="152">
        <f t="shared" si="15"/>
        <v>0</v>
      </c>
      <c r="AA96" s="153">
        <f>VLOOKUP(G96,'2-Productie normen'!A:P,10,FALSE)</f>
        <v>0</v>
      </c>
      <c r="AB96" s="153"/>
      <c r="AD96" s="118">
        <f t="shared" si="20"/>
        <v>0</v>
      </c>
    </row>
    <row r="97" spans="1:30" ht="13">
      <c r="A97" s="132">
        <v>97</v>
      </c>
      <c r="B97" s="547" t="s">
        <v>105</v>
      </c>
      <c r="C97" s="547" t="s">
        <v>106</v>
      </c>
      <c r="D97" s="467">
        <v>2</v>
      </c>
      <c r="E97" s="545" t="s">
        <v>244</v>
      </c>
      <c r="F97" s="292" t="s">
        <v>138</v>
      </c>
      <c r="G97" s="292" t="s">
        <v>139</v>
      </c>
      <c r="H97" s="292" t="s">
        <v>136</v>
      </c>
      <c r="I97" s="549">
        <v>1</v>
      </c>
      <c r="J97" s="446">
        <v>1</v>
      </c>
      <c r="K97" s="446">
        <v>1</v>
      </c>
      <c r="L97" s="446">
        <v>1</v>
      </c>
      <c r="M97" s="446">
        <v>1</v>
      </c>
      <c r="N97" s="293" t="s">
        <v>139</v>
      </c>
      <c r="O97" s="150"/>
      <c r="P97" s="150"/>
      <c r="Q97" s="150"/>
      <c r="R97" s="151">
        <f t="shared" si="16"/>
        <v>0</v>
      </c>
      <c r="S97" s="151">
        <f t="shared" si="17"/>
        <v>0</v>
      </c>
      <c r="T97" s="151">
        <f t="shared" si="18"/>
        <v>0</v>
      </c>
      <c r="U97" s="151">
        <f t="shared" si="19"/>
        <v>0</v>
      </c>
      <c r="V97" s="151"/>
      <c r="W97" s="152">
        <f>IF(N97="nio",0,IF(N97&gt;0,VLOOKUP(G97,'2-Productie normen'!A:P,VLOOKUP(N97,'2-Productie normen'!S:T,2,FALSE),FALSE)))</f>
        <v>0</v>
      </c>
      <c r="X97" s="152">
        <f t="shared" si="13"/>
        <v>0</v>
      </c>
      <c r="Y97" s="152">
        <f t="shared" si="14"/>
        <v>0</v>
      </c>
      <c r="Z97" s="152">
        <f t="shared" si="15"/>
        <v>0</v>
      </c>
      <c r="AA97" s="153">
        <f>VLOOKUP(G97,'2-Productie normen'!A:P,10,FALSE)</f>
        <v>0</v>
      </c>
      <c r="AB97" s="153"/>
      <c r="AD97" s="118">
        <f t="shared" si="20"/>
        <v>0</v>
      </c>
    </row>
    <row r="98" spans="1:30" ht="13">
      <c r="A98" s="132">
        <v>98</v>
      </c>
      <c r="B98" s="547" t="s">
        <v>105</v>
      </c>
      <c r="C98" s="547" t="s">
        <v>106</v>
      </c>
      <c r="D98" s="467">
        <v>2</v>
      </c>
      <c r="E98" s="545" t="s">
        <v>245</v>
      </c>
      <c r="F98" s="292" t="s">
        <v>204</v>
      </c>
      <c r="G98" s="292" t="s">
        <v>139</v>
      </c>
      <c r="H98" s="292" t="s">
        <v>136</v>
      </c>
      <c r="I98" s="549">
        <v>5.4</v>
      </c>
      <c r="J98" s="446">
        <v>1</v>
      </c>
      <c r="K98" s="446">
        <v>1</v>
      </c>
      <c r="L98" s="446">
        <v>1</v>
      </c>
      <c r="M98" s="446">
        <v>1</v>
      </c>
      <c r="N98" s="293" t="s">
        <v>139</v>
      </c>
      <c r="O98" s="150"/>
      <c r="P98" s="150"/>
      <c r="Q98" s="150"/>
      <c r="R98" s="151">
        <f t="shared" si="16"/>
        <v>0</v>
      </c>
      <c r="S98" s="151">
        <f t="shared" si="17"/>
        <v>0</v>
      </c>
      <c r="T98" s="151">
        <f t="shared" si="18"/>
        <v>0</v>
      </c>
      <c r="U98" s="151">
        <f t="shared" si="19"/>
        <v>0</v>
      </c>
      <c r="V98" s="151"/>
      <c r="W98" s="152">
        <f>IF(N98="nio",0,IF(N98&gt;0,VLOOKUP(G98,'2-Productie normen'!A:P,VLOOKUP(N98,'2-Productie normen'!S:T,2,FALSE),FALSE)))</f>
        <v>0</v>
      </c>
      <c r="X98" s="152">
        <f t="shared" si="13"/>
        <v>0</v>
      </c>
      <c r="Y98" s="152">
        <f t="shared" si="14"/>
        <v>0</v>
      </c>
      <c r="Z98" s="152">
        <f t="shared" si="15"/>
        <v>0</v>
      </c>
      <c r="AA98" s="153">
        <f>VLOOKUP(G98,'2-Productie normen'!A:P,10,FALSE)</f>
        <v>0</v>
      </c>
      <c r="AB98" s="153"/>
      <c r="AD98" s="118">
        <f t="shared" si="20"/>
        <v>0</v>
      </c>
    </row>
    <row r="99" spans="1:30" ht="13">
      <c r="A99" s="132">
        <v>99</v>
      </c>
      <c r="B99" s="547" t="s">
        <v>105</v>
      </c>
      <c r="C99" s="547" t="s">
        <v>106</v>
      </c>
      <c r="D99" s="467">
        <v>2</v>
      </c>
      <c r="E99" s="545" t="s">
        <v>246</v>
      </c>
      <c r="F99" s="292" t="s">
        <v>184</v>
      </c>
      <c r="G99" s="292" t="s">
        <v>67</v>
      </c>
      <c r="H99" s="292" t="s">
        <v>115</v>
      </c>
      <c r="I99" s="549">
        <v>6.4</v>
      </c>
      <c r="J99" s="446">
        <v>1</v>
      </c>
      <c r="K99" s="446">
        <v>1</v>
      </c>
      <c r="L99" s="446">
        <v>1</v>
      </c>
      <c r="M99" s="446">
        <v>1</v>
      </c>
      <c r="N99" s="293">
        <v>156</v>
      </c>
      <c r="O99" s="150"/>
      <c r="P99" s="150"/>
      <c r="Q99" s="150"/>
      <c r="R99" s="151" t="e">
        <f t="shared" si="16"/>
        <v>#DIV/0!</v>
      </c>
      <c r="S99" s="151">
        <f t="shared" si="17"/>
        <v>0</v>
      </c>
      <c r="T99" s="151">
        <f t="shared" si="18"/>
        <v>0</v>
      </c>
      <c r="U99" s="151">
        <f t="shared" si="19"/>
        <v>0</v>
      </c>
      <c r="V99" s="151"/>
      <c r="W99" s="152">
        <f>IF(N99="nio",0,IF(N99&gt;0,VLOOKUP(G99,'2-Productie normen'!A:P,VLOOKUP(N99,'2-Productie normen'!S:T,2,FALSE),FALSE)))</f>
        <v>0</v>
      </c>
      <c r="X99" s="152">
        <f t="shared" si="13"/>
        <v>0</v>
      </c>
      <c r="Y99" s="152">
        <f t="shared" si="14"/>
        <v>0</v>
      </c>
      <c r="Z99" s="152">
        <f t="shared" si="15"/>
        <v>0</v>
      </c>
      <c r="AA99" s="153">
        <f>VLOOKUP(G99,'2-Productie normen'!A:P,10,FALSE)</f>
        <v>0</v>
      </c>
      <c r="AB99" s="153"/>
      <c r="AD99" s="118">
        <f t="shared" si="20"/>
        <v>998.40000000000009</v>
      </c>
    </row>
    <row r="100" spans="1:30" ht="13">
      <c r="A100" s="132">
        <v>100</v>
      </c>
      <c r="B100" s="547" t="s">
        <v>105</v>
      </c>
      <c r="C100" s="547" t="s">
        <v>106</v>
      </c>
      <c r="D100" s="467">
        <v>2</v>
      </c>
      <c r="E100" s="545" t="s">
        <v>247</v>
      </c>
      <c r="F100" s="292" t="s">
        <v>114</v>
      </c>
      <c r="G100" s="292" t="s">
        <v>67</v>
      </c>
      <c r="H100" s="292" t="s">
        <v>115</v>
      </c>
      <c r="I100" s="549">
        <v>13.1</v>
      </c>
      <c r="J100" s="446">
        <v>1</v>
      </c>
      <c r="K100" s="446">
        <v>1</v>
      </c>
      <c r="L100" s="446">
        <v>1</v>
      </c>
      <c r="M100" s="446">
        <v>1</v>
      </c>
      <c r="N100" s="293">
        <v>156</v>
      </c>
      <c r="O100" s="150"/>
      <c r="P100" s="150"/>
      <c r="Q100" s="150"/>
      <c r="R100" s="151" t="e">
        <f t="shared" si="16"/>
        <v>#DIV/0!</v>
      </c>
      <c r="S100" s="151">
        <f t="shared" si="17"/>
        <v>0</v>
      </c>
      <c r="T100" s="151">
        <f t="shared" si="18"/>
        <v>0</v>
      </c>
      <c r="U100" s="151">
        <f t="shared" si="19"/>
        <v>0</v>
      </c>
      <c r="V100" s="151"/>
      <c r="W100" s="152">
        <f>IF(N100="nio",0,IF(N100&gt;0,VLOOKUP(G100,'2-Productie normen'!A:P,VLOOKUP(N100,'2-Productie normen'!S:T,2,FALSE),FALSE)))</f>
        <v>0</v>
      </c>
      <c r="X100" s="152">
        <f t="shared" si="13"/>
        <v>0</v>
      </c>
      <c r="Y100" s="152">
        <f t="shared" si="14"/>
        <v>0</v>
      </c>
      <c r="Z100" s="152">
        <f t="shared" si="15"/>
        <v>0</v>
      </c>
      <c r="AA100" s="153">
        <f>VLOOKUP(G100,'2-Productie normen'!A:P,10,FALSE)</f>
        <v>0</v>
      </c>
      <c r="AB100" s="153"/>
      <c r="AD100" s="118">
        <f t="shared" si="20"/>
        <v>2043.6</v>
      </c>
    </row>
    <row r="101" spans="1:30" ht="13">
      <c r="A101" s="132">
        <v>101</v>
      </c>
      <c r="B101" s="547" t="s">
        <v>105</v>
      </c>
      <c r="C101" s="547" t="s">
        <v>106</v>
      </c>
      <c r="D101" s="467">
        <v>2</v>
      </c>
      <c r="E101" s="545" t="s">
        <v>248</v>
      </c>
      <c r="F101" s="292" t="s">
        <v>179</v>
      </c>
      <c r="G101" s="292" t="s">
        <v>54</v>
      </c>
      <c r="H101" s="292" t="s">
        <v>115</v>
      </c>
      <c r="I101" s="549">
        <v>70.400000000000006</v>
      </c>
      <c r="J101" s="446">
        <v>1</v>
      </c>
      <c r="K101" s="446">
        <v>1</v>
      </c>
      <c r="L101" s="446">
        <v>1</v>
      </c>
      <c r="M101" s="446">
        <v>1</v>
      </c>
      <c r="N101" s="293">
        <v>156</v>
      </c>
      <c r="O101" s="150"/>
      <c r="P101" s="150"/>
      <c r="Q101" s="150"/>
      <c r="R101" s="151" t="e">
        <f t="shared" si="16"/>
        <v>#DIV/0!</v>
      </c>
      <c r="S101" s="151">
        <f t="shared" si="17"/>
        <v>0</v>
      </c>
      <c r="T101" s="151">
        <f t="shared" si="18"/>
        <v>0</v>
      </c>
      <c r="U101" s="151">
        <f t="shared" si="19"/>
        <v>0</v>
      </c>
      <c r="V101" s="151"/>
      <c r="W101" s="152">
        <f>IF(N101="nio",0,IF(N101&gt;0,VLOOKUP(G101,'2-Productie normen'!A:P,VLOOKUP(N101,'2-Productie normen'!S:T,2,FALSE),FALSE)))</f>
        <v>0</v>
      </c>
      <c r="X101" s="152">
        <f t="shared" si="13"/>
        <v>0</v>
      </c>
      <c r="Y101" s="152">
        <f t="shared" si="14"/>
        <v>0</v>
      </c>
      <c r="Z101" s="152">
        <f t="shared" si="15"/>
        <v>0</v>
      </c>
      <c r="AA101" s="153">
        <f>VLOOKUP(G101,'2-Productie normen'!A:P,10,FALSE)</f>
        <v>0</v>
      </c>
      <c r="AB101" s="153"/>
      <c r="AD101" s="118">
        <f t="shared" si="20"/>
        <v>10982.400000000001</v>
      </c>
    </row>
    <row r="102" spans="1:30" ht="13">
      <c r="A102" s="132">
        <v>102</v>
      </c>
      <c r="B102" s="547" t="s">
        <v>105</v>
      </c>
      <c r="C102" s="547" t="s">
        <v>106</v>
      </c>
      <c r="D102" s="467">
        <v>2</v>
      </c>
      <c r="E102" s="545" t="s">
        <v>249</v>
      </c>
      <c r="F102" s="292" t="s">
        <v>114</v>
      </c>
      <c r="G102" s="292" t="s">
        <v>67</v>
      </c>
      <c r="H102" s="292" t="s">
        <v>115</v>
      </c>
      <c r="I102" s="549">
        <v>13.1</v>
      </c>
      <c r="J102" s="446">
        <v>1</v>
      </c>
      <c r="K102" s="446">
        <v>1</v>
      </c>
      <c r="L102" s="446">
        <v>1</v>
      </c>
      <c r="M102" s="446">
        <v>1</v>
      </c>
      <c r="N102" s="293">
        <v>156</v>
      </c>
      <c r="O102" s="150"/>
      <c r="P102" s="150"/>
      <c r="Q102" s="150"/>
      <c r="R102" s="151" t="e">
        <f t="shared" si="16"/>
        <v>#DIV/0!</v>
      </c>
      <c r="S102" s="151">
        <f t="shared" si="17"/>
        <v>0</v>
      </c>
      <c r="T102" s="151">
        <f t="shared" si="18"/>
        <v>0</v>
      </c>
      <c r="U102" s="151">
        <f t="shared" si="19"/>
        <v>0</v>
      </c>
      <c r="V102" s="151"/>
      <c r="W102" s="152">
        <f>IF(N102="nio",0,IF(N102&gt;0,VLOOKUP(G102,'2-Productie normen'!A:P,VLOOKUP(N102,'2-Productie normen'!S:T,2,FALSE),FALSE)))</f>
        <v>0</v>
      </c>
      <c r="X102" s="152">
        <f t="shared" si="13"/>
        <v>0</v>
      </c>
      <c r="Y102" s="152">
        <f t="shared" si="14"/>
        <v>0</v>
      </c>
      <c r="Z102" s="152">
        <f t="shared" si="15"/>
        <v>0</v>
      </c>
      <c r="AA102" s="153">
        <f>VLOOKUP(G102,'2-Productie normen'!A:P,10,FALSE)</f>
        <v>0</v>
      </c>
      <c r="AB102" s="153"/>
      <c r="AD102" s="118">
        <f t="shared" si="20"/>
        <v>2043.6</v>
      </c>
    </row>
    <row r="103" spans="1:30" ht="13">
      <c r="A103" s="132">
        <v>103</v>
      </c>
      <c r="B103" s="547" t="s">
        <v>105</v>
      </c>
      <c r="C103" s="547" t="s">
        <v>106</v>
      </c>
      <c r="D103" s="467">
        <v>2</v>
      </c>
      <c r="E103" s="465" t="s">
        <v>250</v>
      </c>
      <c r="F103" s="292" t="s">
        <v>184</v>
      </c>
      <c r="G103" s="292" t="s">
        <v>67</v>
      </c>
      <c r="H103" s="292" t="s">
        <v>115</v>
      </c>
      <c r="I103" s="549">
        <v>6.4</v>
      </c>
      <c r="J103" s="446">
        <v>1</v>
      </c>
      <c r="K103" s="446">
        <v>1</v>
      </c>
      <c r="L103" s="446">
        <v>1</v>
      </c>
      <c r="M103" s="446">
        <v>1</v>
      </c>
      <c r="N103" s="293">
        <v>156</v>
      </c>
      <c r="O103" s="150"/>
      <c r="P103" s="150"/>
      <c r="Q103" s="150"/>
      <c r="R103" s="151" t="e">
        <f t="shared" si="16"/>
        <v>#DIV/0!</v>
      </c>
      <c r="S103" s="151">
        <f t="shared" si="17"/>
        <v>0</v>
      </c>
      <c r="T103" s="151">
        <f t="shared" si="18"/>
        <v>0</v>
      </c>
      <c r="U103" s="151">
        <f t="shared" si="19"/>
        <v>0</v>
      </c>
      <c r="V103" s="151"/>
      <c r="W103" s="152">
        <f>IF(N103="nio",0,IF(N103&gt;0,VLOOKUP(G103,'2-Productie normen'!A:P,VLOOKUP(N103,'2-Productie normen'!S:T,2,FALSE),FALSE)))</f>
        <v>0</v>
      </c>
      <c r="X103" s="152">
        <f t="shared" si="13"/>
        <v>0</v>
      </c>
      <c r="Y103" s="152">
        <f t="shared" si="14"/>
        <v>0</v>
      </c>
      <c r="Z103" s="152">
        <f t="shared" si="15"/>
        <v>0</v>
      </c>
      <c r="AA103" s="153">
        <f>VLOOKUP(G103,'2-Productie normen'!A:P,10,FALSE)</f>
        <v>0</v>
      </c>
      <c r="AB103" s="153"/>
      <c r="AD103" s="118">
        <f t="shared" si="20"/>
        <v>998.40000000000009</v>
      </c>
    </row>
    <row r="104" spans="1:30" ht="13">
      <c r="A104" s="132">
        <v>104</v>
      </c>
      <c r="B104" s="547" t="s">
        <v>105</v>
      </c>
      <c r="C104" s="547" t="s">
        <v>106</v>
      </c>
      <c r="D104" s="467">
        <v>2</v>
      </c>
      <c r="E104" s="545" t="s">
        <v>251</v>
      </c>
      <c r="F104" s="292" t="s">
        <v>179</v>
      </c>
      <c r="G104" s="292" t="s">
        <v>54</v>
      </c>
      <c r="H104" s="292" t="s">
        <v>115</v>
      </c>
      <c r="I104" s="549">
        <v>49.9</v>
      </c>
      <c r="J104" s="446">
        <v>1</v>
      </c>
      <c r="K104" s="446">
        <v>1</v>
      </c>
      <c r="L104" s="446">
        <v>1</v>
      </c>
      <c r="M104" s="446">
        <v>1</v>
      </c>
      <c r="N104" s="293">
        <v>156</v>
      </c>
      <c r="O104" s="150"/>
      <c r="P104" s="150"/>
      <c r="Q104" s="150"/>
      <c r="R104" s="151" t="e">
        <f t="shared" si="16"/>
        <v>#DIV/0!</v>
      </c>
      <c r="S104" s="151">
        <f t="shared" si="17"/>
        <v>0</v>
      </c>
      <c r="T104" s="151">
        <f t="shared" si="18"/>
        <v>0</v>
      </c>
      <c r="U104" s="151">
        <f t="shared" si="19"/>
        <v>0</v>
      </c>
      <c r="V104" s="151"/>
      <c r="W104" s="152">
        <f>IF(N104="nio",0,IF(N104&gt;0,VLOOKUP(G104,'2-Productie normen'!A:P,VLOOKUP(N104,'2-Productie normen'!S:T,2,FALSE),FALSE)))</f>
        <v>0</v>
      </c>
      <c r="X104" s="152">
        <f t="shared" si="13"/>
        <v>0</v>
      </c>
      <c r="Y104" s="152">
        <f t="shared" si="14"/>
        <v>0</v>
      </c>
      <c r="Z104" s="152">
        <f t="shared" si="15"/>
        <v>0</v>
      </c>
      <c r="AA104" s="153">
        <f>VLOOKUP(G104,'2-Productie normen'!A:P,10,FALSE)</f>
        <v>0</v>
      </c>
      <c r="AB104" s="153"/>
      <c r="AD104" s="118">
        <f t="shared" si="20"/>
        <v>7784.4</v>
      </c>
    </row>
    <row r="105" spans="1:30" ht="13">
      <c r="A105" s="132">
        <v>105</v>
      </c>
      <c r="B105" s="547" t="s">
        <v>105</v>
      </c>
      <c r="C105" s="547" t="s">
        <v>106</v>
      </c>
      <c r="D105" s="467">
        <v>2</v>
      </c>
      <c r="E105" s="545" t="s">
        <v>252</v>
      </c>
      <c r="F105" s="292" t="s">
        <v>179</v>
      </c>
      <c r="G105" s="292" t="s">
        <v>54</v>
      </c>
      <c r="H105" s="292" t="s">
        <v>115</v>
      </c>
      <c r="I105" s="549">
        <v>61.9</v>
      </c>
      <c r="J105" s="446">
        <v>1</v>
      </c>
      <c r="K105" s="446">
        <v>1</v>
      </c>
      <c r="L105" s="446">
        <v>1</v>
      </c>
      <c r="M105" s="446">
        <v>1</v>
      </c>
      <c r="N105" s="293">
        <v>156</v>
      </c>
      <c r="O105" s="150"/>
      <c r="P105" s="150"/>
      <c r="Q105" s="150"/>
      <c r="R105" s="151" t="e">
        <f t="shared" si="16"/>
        <v>#DIV/0!</v>
      </c>
      <c r="S105" s="151">
        <f t="shared" si="17"/>
        <v>0</v>
      </c>
      <c r="T105" s="151">
        <f t="shared" si="18"/>
        <v>0</v>
      </c>
      <c r="U105" s="151">
        <f t="shared" si="19"/>
        <v>0</v>
      </c>
      <c r="V105" s="151"/>
      <c r="W105" s="152">
        <f>IF(N105="nio",0,IF(N105&gt;0,VLOOKUP(G105,'2-Productie normen'!A:P,VLOOKUP(N105,'2-Productie normen'!S:T,2,FALSE),FALSE)))</f>
        <v>0</v>
      </c>
      <c r="X105" s="152">
        <f t="shared" si="13"/>
        <v>0</v>
      </c>
      <c r="Y105" s="152">
        <f t="shared" si="14"/>
        <v>0</v>
      </c>
      <c r="Z105" s="152">
        <f t="shared" si="15"/>
        <v>0</v>
      </c>
      <c r="AA105" s="153">
        <f>VLOOKUP(G105,'2-Productie normen'!A:P,10,FALSE)</f>
        <v>0</v>
      </c>
      <c r="AB105" s="153"/>
      <c r="AD105" s="118">
        <f t="shared" si="20"/>
        <v>9656.4</v>
      </c>
    </row>
    <row r="106" spans="1:30" ht="13">
      <c r="A106" s="132">
        <v>106</v>
      </c>
      <c r="B106" s="547" t="s">
        <v>105</v>
      </c>
      <c r="C106" s="547" t="s">
        <v>106</v>
      </c>
      <c r="D106" s="467">
        <v>2</v>
      </c>
      <c r="E106" s="545" t="s">
        <v>253</v>
      </c>
      <c r="F106" s="547" t="s">
        <v>215</v>
      </c>
      <c r="G106" s="547" t="s">
        <v>69</v>
      </c>
      <c r="H106" s="292" t="s">
        <v>216</v>
      </c>
      <c r="I106" s="549">
        <v>85.6</v>
      </c>
      <c r="J106" s="446">
        <v>1</v>
      </c>
      <c r="K106" s="446">
        <v>1</v>
      </c>
      <c r="L106" s="446">
        <v>1</v>
      </c>
      <c r="M106" s="446">
        <v>1</v>
      </c>
      <c r="N106" s="293">
        <v>156</v>
      </c>
      <c r="O106" s="150"/>
      <c r="P106" s="150"/>
      <c r="Q106" s="150"/>
      <c r="R106" s="151" t="e">
        <f t="shared" ref="R106:R139" si="21">IF(N106="nio",0,IF(N106&gt;0,N106*I106/W106,0))*J106</f>
        <v>#DIV/0!</v>
      </c>
      <c r="S106" s="151">
        <f t="shared" ref="S106:S139" si="22">IF(O106&gt;0,O106*I106/X106,0)*K106</f>
        <v>0</v>
      </c>
      <c r="T106" s="151">
        <f t="shared" ref="T106:T139" si="23">IF(P106&gt;0,P106*I106/Y106,0)*L106</f>
        <v>0</v>
      </c>
      <c r="U106" s="151">
        <f t="shared" ref="U106:U139" si="24">IF(Q106&gt;0,Q106*I106/Z106,0)*M106</f>
        <v>0</v>
      </c>
      <c r="V106" s="151"/>
      <c r="W106" s="152">
        <f>IF(N106="nio",0,IF(N106&gt;0,VLOOKUP(G106,'2-Productie normen'!A:P,VLOOKUP(N106,'2-Productie normen'!S:T,2,FALSE),FALSE)))</f>
        <v>0</v>
      </c>
      <c r="X106" s="152">
        <f t="shared" si="13"/>
        <v>0</v>
      </c>
      <c r="Y106" s="152">
        <f t="shared" si="14"/>
        <v>0</v>
      </c>
      <c r="Z106" s="152">
        <f t="shared" si="15"/>
        <v>0</v>
      </c>
      <c r="AA106" s="153">
        <f>VLOOKUP(G106,'2-Productie normen'!A:P,10,FALSE)</f>
        <v>0</v>
      </c>
      <c r="AB106" s="153"/>
      <c r="AD106" s="118">
        <f t="shared" ref="AD106:AD139" si="25">SUM(N106:P106)*I106</f>
        <v>13353.599999999999</v>
      </c>
    </row>
    <row r="107" spans="1:30" ht="13">
      <c r="A107" s="132">
        <v>107</v>
      </c>
      <c r="B107" s="547" t="s">
        <v>105</v>
      </c>
      <c r="C107" s="547" t="s">
        <v>106</v>
      </c>
      <c r="D107" s="544">
        <v>3</v>
      </c>
      <c r="E107" s="545" t="s">
        <v>254</v>
      </c>
      <c r="F107" s="547" t="s">
        <v>114</v>
      </c>
      <c r="G107" s="547" t="s">
        <v>67</v>
      </c>
      <c r="H107" s="292" t="s">
        <v>115</v>
      </c>
      <c r="I107" s="549">
        <v>23.1</v>
      </c>
      <c r="J107" s="446">
        <v>1</v>
      </c>
      <c r="K107" s="446">
        <v>1</v>
      </c>
      <c r="L107" s="446">
        <v>1</v>
      </c>
      <c r="M107" s="446">
        <v>1</v>
      </c>
      <c r="N107" s="293">
        <v>156</v>
      </c>
      <c r="O107" s="150"/>
      <c r="P107" s="150"/>
      <c r="Q107" s="150"/>
      <c r="R107" s="151" t="e">
        <f t="shared" si="21"/>
        <v>#DIV/0!</v>
      </c>
      <c r="S107" s="151">
        <f t="shared" si="22"/>
        <v>0</v>
      </c>
      <c r="T107" s="151">
        <f t="shared" si="23"/>
        <v>0</v>
      </c>
      <c r="U107" s="151">
        <f t="shared" si="24"/>
        <v>0</v>
      </c>
      <c r="V107" s="151"/>
      <c r="W107" s="152">
        <f>IF(N107="nio",0,IF(N107&gt;0,VLOOKUP(G107,'2-Productie normen'!A:P,VLOOKUP(N107,'2-Productie normen'!S:T,2,FALSE),FALSE)))</f>
        <v>0</v>
      </c>
      <c r="X107" s="152">
        <f t="shared" si="13"/>
        <v>0</v>
      </c>
      <c r="Y107" s="152">
        <f t="shared" si="14"/>
        <v>0</v>
      </c>
      <c r="Z107" s="152">
        <f t="shared" si="15"/>
        <v>0</v>
      </c>
      <c r="AA107" s="153">
        <f>VLOOKUP(G107,'2-Productie normen'!A:P,10,FALSE)</f>
        <v>0</v>
      </c>
      <c r="AB107" s="153"/>
      <c r="AD107" s="118">
        <f t="shared" si="25"/>
        <v>3603.6000000000004</v>
      </c>
    </row>
    <row r="108" spans="1:30" ht="13">
      <c r="A108" s="132">
        <v>108</v>
      </c>
      <c r="B108" s="547" t="s">
        <v>105</v>
      </c>
      <c r="C108" s="547" t="s">
        <v>106</v>
      </c>
      <c r="D108" s="544">
        <v>3</v>
      </c>
      <c r="E108" s="545" t="s">
        <v>255</v>
      </c>
      <c r="F108" s="292" t="s">
        <v>174</v>
      </c>
      <c r="G108" s="547" t="s">
        <v>56</v>
      </c>
      <c r="H108" s="292" t="s">
        <v>124</v>
      </c>
      <c r="I108" s="549">
        <v>39.200000000000003</v>
      </c>
      <c r="J108" s="446">
        <v>1</v>
      </c>
      <c r="K108" s="446">
        <v>1</v>
      </c>
      <c r="L108" s="446">
        <v>1</v>
      </c>
      <c r="M108" s="446">
        <v>1</v>
      </c>
      <c r="N108" s="293">
        <v>252</v>
      </c>
      <c r="O108" s="150"/>
      <c r="P108" s="150"/>
      <c r="Q108" s="150"/>
      <c r="R108" s="151" t="e">
        <f t="shared" si="21"/>
        <v>#DIV/0!</v>
      </c>
      <c r="S108" s="151">
        <f t="shared" si="22"/>
        <v>0</v>
      </c>
      <c r="T108" s="151">
        <f t="shared" si="23"/>
        <v>0</v>
      </c>
      <c r="U108" s="151">
        <f t="shared" si="24"/>
        <v>0</v>
      </c>
      <c r="V108" s="151"/>
      <c r="W108" s="152">
        <f>IF(N108="nio",0,IF(N108&gt;0,VLOOKUP(G108,'2-Productie normen'!A:P,VLOOKUP(N108,'2-Productie normen'!S:T,2,FALSE),FALSE)))</f>
        <v>0</v>
      </c>
      <c r="X108" s="152">
        <f t="shared" si="13"/>
        <v>0</v>
      </c>
      <c r="Y108" s="152">
        <f t="shared" si="14"/>
        <v>0</v>
      </c>
      <c r="Z108" s="152">
        <f t="shared" si="15"/>
        <v>0</v>
      </c>
      <c r="AA108" s="153">
        <f>VLOOKUP(G108,'2-Productie normen'!A:P,10,FALSE)</f>
        <v>0</v>
      </c>
      <c r="AB108" s="153"/>
      <c r="AD108" s="118">
        <f t="shared" si="25"/>
        <v>9878.4000000000015</v>
      </c>
    </row>
    <row r="109" spans="1:30" ht="13">
      <c r="A109" s="132">
        <v>109</v>
      </c>
      <c r="B109" s="547" t="s">
        <v>105</v>
      </c>
      <c r="C109" s="547" t="s">
        <v>106</v>
      </c>
      <c r="D109" s="544">
        <v>3</v>
      </c>
      <c r="E109" s="545" t="s">
        <v>256</v>
      </c>
      <c r="F109" s="292" t="s">
        <v>176</v>
      </c>
      <c r="G109" s="547" t="s">
        <v>69</v>
      </c>
      <c r="H109" s="292" t="s">
        <v>216</v>
      </c>
      <c r="I109" s="549">
        <v>82.9</v>
      </c>
      <c r="J109" s="446">
        <v>1</v>
      </c>
      <c r="K109" s="446">
        <v>1</v>
      </c>
      <c r="L109" s="446">
        <v>1</v>
      </c>
      <c r="M109" s="446">
        <v>1</v>
      </c>
      <c r="N109" s="293">
        <v>156</v>
      </c>
      <c r="O109" s="150"/>
      <c r="P109" s="150"/>
      <c r="Q109" s="150"/>
      <c r="R109" s="151" t="e">
        <f t="shared" si="21"/>
        <v>#DIV/0!</v>
      </c>
      <c r="S109" s="151">
        <f t="shared" si="22"/>
        <v>0</v>
      </c>
      <c r="T109" s="151">
        <f t="shared" si="23"/>
        <v>0</v>
      </c>
      <c r="U109" s="151">
        <f t="shared" si="24"/>
        <v>0</v>
      </c>
      <c r="V109" s="151"/>
      <c r="W109" s="152">
        <f>IF(N109="nio",0,IF(N109&gt;0,VLOOKUP(G109,'2-Productie normen'!A:P,VLOOKUP(N109,'2-Productie normen'!S:T,2,FALSE),FALSE)))</f>
        <v>0</v>
      </c>
      <c r="X109" s="152">
        <f t="shared" si="13"/>
        <v>0</v>
      </c>
      <c r="Y109" s="152">
        <f t="shared" si="14"/>
        <v>0</v>
      </c>
      <c r="Z109" s="152">
        <f t="shared" si="15"/>
        <v>0</v>
      </c>
      <c r="AA109" s="153">
        <f>VLOOKUP(G109,'2-Productie normen'!A:P,10,FALSE)</f>
        <v>0</v>
      </c>
      <c r="AB109" s="153"/>
      <c r="AD109" s="118">
        <f t="shared" si="25"/>
        <v>12932.400000000001</v>
      </c>
    </row>
    <row r="110" spans="1:30" ht="13">
      <c r="A110" s="132">
        <v>110</v>
      </c>
      <c r="B110" s="547" t="s">
        <v>105</v>
      </c>
      <c r="C110" s="547" t="s">
        <v>106</v>
      </c>
      <c r="D110" s="544">
        <v>3</v>
      </c>
      <c r="E110" s="545" t="s">
        <v>257</v>
      </c>
      <c r="F110" s="292" t="s">
        <v>114</v>
      </c>
      <c r="G110" s="547" t="s">
        <v>67</v>
      </c>
      <c r="H110" s="292" t="s">
        <v>115</v>
      </c>
      <c r="I110" s="549">
        <v>19.399999999999999</v>
      </c>
      <c r="J110" s="446">
        <v>1</v>
      </c>
      <c r="K110" s="446">
        <v>1</v>
      </c>
      <c r="L110" s="446">
        <v>1</v>
      </c>
      <c r="M110" s="446">
        <v>1</v>
      </c>
      <c r="N110" s="293">
        <v>156</v>
      </c>
      <c r="O110" s="150"/>
      <c r="P110" s="150"/>
      <c r="Q110" s="150"/>
      <c r="R110" s="151" t="e">
        <f t="shared" si="21"/>
        <v>#DIV/0!</v>
      </c>
      <c r="S110" s="151">
        <f t="shared" si="22"/>
        <v>0</v>
      </c>
      <c r="T110" s="151">
        <f t="shared" si="23"/>
        <v>0</v>
      </c>
      <c r="U110" s="151">
        <f t="shared" si="24"/>
        <v>0</v>
      </c>
      <c r="V110" s="151"/>
      <c r="W110" s="152">
        <f>IF(N110="nio",0,IF(N110&gt;0,VLOOKUP(G110,'2-Productie normen'!A:P,VLOOKUP(N110,'2-Productie normen'!S:T,2,FALSE),FALSE)))</f>
        <v>0</v>
      </c>
      <c r="X110" s="152">
        <f t="shared" si="13"/>
        <v>0</v>
      </c>
      <c r="Y110" s="152">
        <f t="shared" si="14"/>
        <v>0</v>
      </c>
      <c r="Z110" s="152">
        <f t="shared" si="15"/>
        <v>0</v>
      </c>
      <c r="AA110" s="153">
        <f>VLOOKUP(G110,'2-Productie normen'!A:P,10,FALSE)</f>
        <v>0</v>
      </c>
      <c r="AB110" s="153"/>
      <c r="AD110" s="118">
        <f t="shared" si="25"/>
        <v>3026.3999999999996</v>
      </c>
    </row>
    <row r="111" spans="1:30" ht="13">
      <c r="A111" s="132">
        <v>111</v>
      </c>
      <c r="B111" s="547" t="s">
        <v>105</v>
      </c>
      <c r="C111" s="547" t="s">
        <v>106</v>
      </c>
      <c r="D111" s="544">
        <v>3</v>
      </c>
      <c r="E111" s="545" t="s">
        <v>258</v>
      </c>
      <c r="F111" s="292" t="s">
        <v>179</v>
      </c>
      <c r="G111" s="547" t="s">
        <v>54</v>
      </c>
      <c r="H111" s="292" t="s">
        <v>115</v>
      </c>
      <c r="I111" s="549">
        <v>42.9</v>
      </c>
      <c r="J111" s="446">
        <v>1</v>
      </c>
      <c r="K111" s="446">
        <v>1</v>
      </c>
      <c r="L111" s="446">
        <v>1</v>
      </c>
      <c r="M111" s="446">
        <v>1</v>
      </c>
      <c r="N111" s="293">
        <v>156</v>
      </c>
      <c r="O111" s="150"/>
      <c r="P111" s="150"/>
      <c r="Q111" s="150"/>
      <c r="R111" s="151" t="e">
        <f t="shared" si="21"/>
        <v>#DIV/0!</v>
      </c>
      <c r="S111" s="151">
        <f t="shared" si="22"/>
        <v>0</v>
      </c>
      <c r="T111" s="151">
        <f t="shared" si="23"/>
        <v>0</v>
      </c>
      <c r="U111" s="151">
        <f t="shared" si="24"/>
        <v>0</v>
      </c>
      <c r="V111" s="151"/>
      <c r="W111" s="152">
        <f>IF(N111="nio",0,IF(N111&gt;0,VLOOKUP(G111,'2-Productie normen'!A:P,VLOOKUP(N111,'2-Productie normen'!S:T,2,FALSE),FALSE)))</f>
        <v>0</v>
      </c>
      <c r="X111" s="152">
        <f t="shared" si="13"/>
        <v>0</v>
      </c>
      <c r="Y111" s="152">
        <f t="shared" si="14"/>
        <v>0</v>
      </c>
      <c r="Z111" s="152">
        <f t="shared" si="15"/>
        <v>0</v>
      </c>
      <c r="AA111" s="153">
        <f>VLOOKUP(G111,'2-Productie normen'!A:P,10,FALSE)</f>
        <v>0</v>
      </c>
      <c r="AB111" s="153"/>
      <c r="AD111" s="118">
        <f t="shared" si="25"/>
        <v>6692.4</v>
      </c>
    </row>
    <row r="112" spans="1:30" ht="13">
      <c r="A112" s="132">
        <v>112</v>
      </c>
      <c r="B112" s="547" t="s">
        <v>105</v>
      </c>
      <c r="C112" s="547" t="s">
        <v>106</v>
      </c>
      <c r="D112" s="544">
        <v>3</v>
      </c>
      <c r="E112" s="545" t="s">
        <v>259</v>
      </c>
      <c r="F112" s="292" t="s">
        <v>223</v>
      </c>
      <c r="G112" s="547" t="s">
        <v>54</v>
      </c>
      <c r="H112" s="292" t="s">
        <v>115</v>
      </c>
      <c r="I112" s="549">
        <v>18.5</v>
      </c>
      <c r="J112" s="446">
        <v>1</v>
      </c>
      <c r="K112" s="446">
        <v>1</v>
      </c>
      <c r="L112" s="446">
        <v>1</v>
      </c>
      <c r="M112" s="446">
        <v>1</v>
      </c>
      <c r="N112" s="293">
        <v>156</v>
      </c>
      <c r="O112" s="150"/>
      <c r="P112" s="150"/>
      <c r="Q112" s="150"/>
      <c r="R112" s="151" t="e">
        <f t="shared" si="21"/>
        <v>#DIV/0!</v>
      </c>
      <c r="S112" s="151">
        <f t="shared" si="22"/>
        <v>0</v>
      </c>
      <c r="T112" s="151">
        <f t="shared" si="23"/>
        <v>0</v>
      </c>
      <c r="U112" s="151">
        <f t="shared" si="24"/>
        <v>0</v>
      </c>
      <c r="V112" s="151"/>
      <c r="W112" s="152">
        <f>IF(N112="nio",0,IF(N112&gt;0,VLOOKUP(G112,'2-Productie normen'!A:P,VLOOKUP(N112,'2-Productie normen'!S:T,2,FALSE),FALSE)))</f>
        <v>0</v>
      </c>
      <c r="X112" s="152">
        <f t="shared" si="13"/>
        <v>0</v>
      </c>
      <c r="Y112" s="152">
        <f t="shared" si="14"/>
        <v>0</v>
      </c>
      <c r="Z112" s="152">
        <f t="shared" si="15"/>
        <v>0</v>
      </c>
      <c r="AA112" s="153">
        <f>VLOOKUP(G112,'2-Productie normen'!A:P,10,FALSE)</f>
        <v>0</v>
      </c>
      <c r="AB112" s="153"/>
      <c r="AD112" s="118">
        <f t="shared" si="25"/>
        <v>2886</v>
      </c>
    </row>
    <row r="113" spans="1:30" ht="13">
      <c r="A113" s="132">
        <v>113</v>
      </c>
      <c r="B113" s="547" t="s">
        <v>105</v>
      </c>
      <c r="C113" s="547" t="s">
        <v>106</v>
      </c>
      <c r="D113" s="544">
        <v>3</v>
      </c>
      <c r="E113" s="545" t="s">
        <v>260</v>
      </c>
      <c r="F113" s="292" t="s">
        <v>179</v>
      </c>
      <c r="G113" s="547" t="s">
        <v>54</v>
      </c>
      <c r="H113" s="292" t="s">
        <v>115</v>
      </c>
      <c r="I113" s="549">
        <v>62.2</v>
      </c>
      <c r="J113" s="446">
        <v>1</v>
      </c>
      <c r="K113" s="446">
        <v>1</v>
      </c>
      <c r="L113" s="446">
        <v>1</v>
      </c>
      <c r="M113" s="446">
        <v>1</v>
      </c>
      <c r="N113" s="293">
        <v>156</v>
      </c>
      <c r="O113" s="150"/>
      <c r="P113" s="150"/>
      <c r="Q113" s="150"/>
      <c r="R113" s="151" t="e">
        <f t="shared" si="21"/>
        <v>#DIV/0!</v>
      </c>
      <c r="S113" s="151">
        <f t="shared" si="22"/>
        <v>0</v>
      </c>
      <c r="T113" s="151">
        <f t="shared" si="23"/>
        <v>0</v>
      </c>
      <c r="U113" s="151">
        <f t="shared" si="24"/>
        <v>0</v>
      </c>
      <c r="V113" s="151"/>
      <c r="W113" s="152">
        <f>IF(N113="nio",0,IF(N113&gt;0,VLOOKUP(G113,'2-Productie normen'!A:P,VLOOKUP(N113,'2-Productie normen'!S:T,2,FALSE),FALSE)))</f>
        <v>0</v>
      </c>
      <c r="X113" s="152">
        <f t="shared" si="13"/>
        <v>0</v>
      </c>
      <c r="Y113" s="152">
        <f t="shared" si="14"/>
        <v>0</v>
      </c>
      <c r="Z113" s="152">
        <f t="shared" si="15"/>
        <v>0</v>
      </c>
      <c r="AA113" s="153">
        <f>VLOOKUP(G113,'2-Productie normen'!A:P,10,FALSE)</f>
        <v>0</v>
      </c>
      <c r="AB113" s="153"/>
      <c r="AD113" s="118">
        <f t="shared" si="25"/>
        <v>9703.2000000000007</v>
      </c>
    </row>
    <row r="114" spans="1:30" ht="13">
      <c r="A114" s="132">
        <v>114</v>
      </c>
      <c r="B114" s="547" t="s">
        <v>105</v>
      </c>
      <c r="C114" s="547" t="s">
        <v>106</v>
      </c>
      <c r="D114" s="544">
        <v>3</v>
      </c>
      <c r="E114" s="545" t="s">
        <v>261</v>
      </c>
      <c r="F114" s="292" t="s">
        <v>262</v>
      </c>
      <c r="G114" s="547" t="s">
        <v>69</v>
      </c>
      <c r="H114" s="292" t="s">
        <v>136</v>
      </c>
      <c r="I114" s="549">
        <v>3.6</v>
      </c>
      <c r="J114" s="446">
        <v>1</v>
      </c>
      <c r="K114" s="446">
        <v>1</v>
      </c>
      <c r="L114" s="446">
        <v>1</v>
      </c>
      <c r="M114" s="446">
        <v>1</v>
      </c>
      <c r="N114" s="293">
        <v>12</v>
      </c>
      <c r="O114" s="150"/>
      <c r="P114" s="150"/>
      <c r="Q114" s="150"/>
      <c r="R114" s="151" t="e">
        <f t="shared" si="21"/>
        <v>#DIV/0!</v>
      </c>
      <c r="S114" s="151">
        <f t="shared" si="22"/>
        <v>0</v>
      </c>
      <c r="T114" s="151">
        <f t="shared" si="23"/>
        <v>0</v>
      </c>
      <c r="U114" s="151">
        <f t="shared" si="24"/>
        <v>0</v>
      </c>
      <c r="V114" s="151"/>
      <c r="W114" s="152">
        <f>IF(N114="nio",0,IF(N114&gt;0,VLOOKUP(G114,'2-Productie normen'!A:P,VLOOKUP(N114,'2-Productie normen'!S:T,2,FALSE),FALSE)))</f>
        <v>0</v>
      </c>
      <c r="X114" s="152">
        <f t="shared" si="13"/>
        <v>0</v>
      </c>
      <c r="Y114" s="152">
        <f t="shared" si="14"/>
        <v>0</v>
      </c>
      <c r="Z114" s="152">
        <f t="shared" si="15"/>
        <v>0</v>
      </c>
      <c r="AA114" s="153">
        <f>VLOOKUP(G114,'2-Productie normen'!A:P,10,FALSE)</f>
        <v>0</v>
      </c>
      <c r="AB114" s="153"/>
      <c r="AD114" s="118">
        <f t="shared" si="25"/>
        <v>43.2</v>
      </c>
    </row>
    <row r="115" spans="1:30" ht="13">
      <c r="A115" s="132">
        <v>115</v>
      </c>
      <c r="B115" s="547" t="s">
        <v>105</v>
      </c>
      <c r="C115" s="547" t="s">
        <v>106</v>
      </c>
      <c r="D115" s="544">
        <v>3</v>
      </c>
      <c r="E115" s="545" t="s">
        <v>263</v>
      </c>
      <c r="F115" s="292" t="s">
        <v>138</v>
      </c>
      <c r="G115" s="547" t="s">
        <v>139</v>
      </c>
      <c r="H115" s="292" t="s">
        <v>136</v>
      </c>
      <c r="I115" s="549">
        <v>1.2</v>
      </c>
      <c r="J115" s="446">
        <v>1</v>
      </c>
      <c r="K115" s="446">
        <v>1</v>
      </c>
      <c r="L115" s="446">
        <v>1</v>
      </c>
      <c r="M115" s="446">
        <v>1</v>
      </c>
      <c r="N115" s="293" t="s">
        <v>139</v>
      </c>
      <c r="O115" s="150"/>
      <c r="P115" s="150"/>
      <c r="Q115" s="150"/>
      <c r="R115" s="151">
        <f t="shared" si="21"/>
        <v>0</v>
      </c>
      <c r="S115" s="151">
        <f t="shared" si="22"/>
        <v>0</v>
      </c>
      <c r="T115" s="151">
        <f t="shared" si="23"/>
        <v>0</v>
      </c>
      <c r="U115" s="151">
        <f t="shared" si="24"/>
        <v>0</v>
      </c>
      <c r="V115" s="151"/>
      <c r="W115" s="152">
        <f>IF(N115="nio",0,IF(N115&gt;0,VLOOKUP(G115,'2-Productie normen'!A:P,VLOOKUP(N115,'2-Productie normen'!S:T,2,FALSE),FALSE)))</f>
        <v>0</v>
      </c>
      <c r="X115" s="152">
        <f t="shared" si="13"/>
        <v>0</v>
      </c>
      <c r="Y115" s="152">
        <f t="shared" si="14"/>
        <v>0</v>
      </c>
      <c r="Z115" s="152">
        <f t="shared" si="15"/>
        <v>0</v>
      </c>
      <c r="AA115" s="153">
        <f>VLOOKUP(G115,'2-Productie normen'!A:P,10,FALSE)</f>
        <v>0</v>
      </c>
      <c r="AB115" s="153"/>
      <c r="AD115" s="118">
        <f t="shared" si="25"/>
        <v>0</v>
      </c>
    </row>
    <row r="116" spans="1:30" ht="13">
      <c r="A116" s="132">
        <v>116</v>
      </c>
      <c r="B116" s="547" t="s">
        <v>105</v>
      </c>
      <c r="C116" s="547" t="s">
        <v>106</v>
      </c>
      <c r="D116" s="544">
        <v>3</v>
      </c>
      <c r="E116" s="545" t="s">
        <v>264</v>
      </c>
      <c r="F116" s="292" t="s">
        <v>184</v>
      </c>
      <c r="G116" s="547" t="s">
        <v>67</v>
      </c>
      <c r="H116" s="292" t="s">
        <v>115</v>
      </c>
      <c r="I116" s="557">
        <v>6.4</v>
      </c>
      <c r="J116" s="446">
        <v>1</v>
      </c>
      <c r="K116" s="446">
        <v>1</v>
      </c>
      <c r="L116" s="446">
        <v>1</v>
      </c>
      <c r="M116" s="446">
        <v>1</v>
      </c>
      <c r="N116" s="293">
        <v>156</v>
      </c>
      <c r="O116" s="150"/>
      <c r="P116" s="150"/>
      <c r="Q116" s="150"/>
      <c r="R116" s="151" t="e">
        <f t="shared" si="21"/>
        <v>#DIV/0!</v>
      </c>
      <c r="S116" s="151">
        <f t="shared" si="22"/>
        <v>0</v>
      </c>
      <c r="T116" s="151">
        <f t="shared" si="23"/>
        <v>0</v>
      </c>
      <c r="U116" s="151">
        <f t="shared" si="24"/>
        <v>0</v>
      </c>
      <c r="V116" s="151"/>
      <c r="W116" s="152">
        <f>IF(N116="nio",0,IF(N116&gt;0,VLOOKUP(G116,'2-Productie normen'!A:P,VLOOKUP(N116,'2-Productie normen'!S:T,2,FALSE),FALSE)))</f>
        <v>0</v>
      </c>
      <c r="X116" s="152">
        <f t="shared" si="13"/>
        <v>0</v>
      </c>
      <c r="Y116" s="152">
        <f t="shared" si="14"/>
        <v>0</v>
      </c>
      <c r="Z116" s="152">
        <f t="shared" si="15"/>
        <v>0</v>
      </c>
      <c r="AA116" s="153">
        <f>VLOOKUP(G116,'2-Productie normen'!A:P,10,FALSE)</f>
        <v>0</v>
      </c>
      <c r="AB116" s="153"/>
      <c r="AD116" s="118">
        <f t="shared" si="25"/>
        <v>998.40000000000009</v>
      </c>
    </row>
    <row r="117" spans="1:30" ht="13">
      <c r="A117" s="132">
        <v>117</v>
      </c>
      <c r="B117" s="547" t="s">
        <v>105</v>
      </c>
      <c r="C117" s="547" t="s">
        <v>106</v>
      </c>
      <c r="D117" s="544">
        <v>3</v>
      </c>
      <c r="E117" s="545" t="s">
        <v>265</v>
      </c>
      <c r="F117" s="292" t="s">
        <v>266</v>
      </c>
      <c r="G117" s="548" t="s">
        <v>67</v>
      </c>
      <c r="H117" s="292" t="s">
        <v>115</v>
      </c>
      <c r="I117" s="549">
        <v>13.1</v>
      </c>
      <c r="J117" s="446">
        <v>1</v>
      </c>
      <c r="K117" s="446">
        <v>1</v>
      </c>
      <c r="L117" s="446">
        <v>1</v>
      </c>
      <c r="M117" s="446">
        <v>1</v>
      </c>
      <c r="N117" s="293">
        <v>156</v>
      </c>
      <c r="O117" s="150"/>
      <c r="P117" s="150"/>
      <c r="Q117" s="150"/>
      <c r="R117" s="151" t="e">
        <f t="shared" si="21"/>
        <v>#DIV/0!</v>
      </c>
      <c r="S117" s="151">
        <f t="shared" si="22"/>
        <v>0</v>
      </c>
      <c r="T117" s="151">
        <f t="shared" si="23"/>
        <v>0</v>
      </c>
      <c r="U117" s="151">
        <f t="shared" si="24"/>
        <v>0</v>
      </c>
      <c r="V117" s="151"/>
      <c r="W117" s="152">
        <f>IF(N117="nio",0,IF(N117&gt;0,VLOOKUP(G117,'2-Productie normen'!A:P,VLOOKUP(N117,'2-Productie normen'!S:T,2,FALSE),FALSE)))</f>
        <v>0</v>
      </c>
      <c r="X117" s="152">
        <f t="shared" si="13"/>
        <v>0</v>
      </c>
      <c r="Y117" s="152">
        <f t="shared" si="14"/>
        <v>0</v>
      </c>
      <c r="Z117" s="152">
        <f t="shared" si="15"/>
        <v>0</v>
      </c>
      <c r="AA117" s="153">
        <f>VLOOKUP(G117,'2-Productie normen'!A:P,10,FALSE)</f>
        <v>0</v>
      </c>
      <c r="AB117" s="153"/>
      <c r="AD117" s="118">
        <f t="shared" si="25"/>
        <v>2043.6</v>
      </c>
    </row>
    <row r="118" spans="1:30" ht="13">
      <c r="A118" s="132">
        <v>118</v>
      </c>
      <c r="B118" s="547" t="s">
        <v>105</v>
      </c>
      <c r="C118" s="547" t="s">
        <v>106</v>
      </c>
      <c r="D118" s="544">
        <v>3</v>
      </c>
      <c r="E118" s="545" t="s">
        <v>267</v>
      </c>
      <c r="F118" s="292" t="s">
        <v>184</v>
      </c>
      <c r="G118" s="547" t="s">
        <v>67</v>
      </c>
      <c r="H118" s="292" t="s">
        <v>115</v>
      </c>
      <c r="I118" s="549">
        <v>6.4</v>
      </c>
      <c r="J118" s="446">
        <v>1</v>
      </c>
      <c r="K118" s="446">
        <v>1</v>
      </c>
      <c r="L118" s="446">
        <v>1</v>
      </c>
      <c r="M118" s="446">
        <v>1</v>
      </c>
      <c r="N118" s="293">
        <v>156</v>
      </c>
      <c r="O118" s="150"/>
      <c r="P118" s="150"/>
      <c r="Q118" s="150"/>
      <c r="R118" s="151" t="e">
        <f t="shared" si="21"/>
        <v>#DIV/0!</v>
      </c>
      <c r="S118" s="151">
        <f t="shared" si="22"/>
        <v>0</v>
      </c>
      <c r="T118" s="151">
        <f t="shared" si="23"/>
        <v>0</v>
      </c>
      <c r="U118" s="151">
        <f t="shared" si="24"/>
        <v>0</v>
      </c>
      <c r="V118" s="151"/>
      <c r="W118" s="152">
        <f>IF(N118="nio",0,IF(N118&gt;0,VLOOKUP(G118,'2-Productie normen'!A:P,VLOOKUP(N118,'2-Productie normen'!S:T,2,FALSE),FALSE)))</f>
        <v>0</v>
      </c>
      <c r="X118" s="152">
        <f t="shared" si="13"/>
        <v>0</v>
      </c>
      <c r="Y118" s="152">
        <f t="shared" si="14"/>
        <v>0</v>
      </c>
      <c r="Z118" s="152">
        <f t="shared" si="15"/>
        <v>0</v>
      </c>
      <c r="AA118" s="153">
        <f>VLOOKUP(G118,'2-Productie normen'!A:P,10,FALSE)</f>
        <v>0</v>
      </c>
      <c r="AB118" s="153"/>
      <c r="AD118" s="118">
        <f t="shared" si="25"/>
        <v>998.40000000000009</v>
      </c>
    </row>
    <row r="119" spans="1:30" ht="13">
      <c r="A119" s="132">
        <v>119</v>
      </c>
      <c r="B119" s="547" t="s">
        <v>105</v>
      </c>
      <c r="C119" s="547" t="s">
        <v>106</v>
      </c>
      <c r="D119" s="544">
        <v>3</v>
      </c>
      <c r="E119" s="545" t="s">
        <v>268</v>
      </c>
      <c r="F119" s="292" t="s">
        <v>179</v>
      </c>
      <c r="G119" s="547" t="s">
        <v>54</v>
      </c>
      <c r="H119" s="292" t="s">
        <v>115</v>
      </c>
      <c r="I119" s="549">
        <v>39.299999999999997</v>
      </c>
      <c r="J119" s="446">
        <v>1</v>
      </c>
      <c r="K119" s="446">
        <v>1</v>
      </c>
      <c r="L119" s="446">
        <v>1</v>
      </c>
      <c r="M119" s="446">
        <v>1</v>
      </c>
      <c r="N119" s="293">
        <v>156</v>
      </c>
      <c r="O119" s="150"/>
      <c r="P119" s="150"/>
      <c r="Q119" s="150"/>
      <c r="R119" s="151" t="e">
        <f t="shared" si="21"/>
        <v>#DIV/0!</v>
      </c>
      <c r="S119" s="151">
        <f t="shared" si="22"/>
        <v>0</v>
      </c>
      <c r="T119" s="151">
        <f t="shared" si="23"/>
        <v>0</v>
      </c>
      <c r="U119" s="151">
        <f t="shared" si="24"/>
        <v>0</v>
      </c>
      <c r="V119" s="151"/>
      <c r="W119" s="152">
        <f>IF(N119="nio",0,IF(N119&gt;0,VLOOKUP(G119,'2-Productie normen'!A:P,VLOOKUP(N119,'2-Productie normen'!S:T,2,FALSE),FALSE)))</f>
        <v>0</v>
      </c>
      <c r="X119" s="152">
        <f t="shared" si="13"/>
        <v>0</v>
      </c>
      <c r="Y119" s="152">
        <f t="shared" si="14"/>
        <v>0</v>
      </c>
      <c r="Z119" s="152">
        <f t="shared" si="15"/>
        <v>0</v>
      </c>
      <c r="AA119" s="153">
        <f>VLOOKUP(G119,'2-Productie normen'!A:P,10,FALSE)</f>
        <v>0</v>
      </c>
      <c r="AB119" s="153"/>
      <c r="AD119" s="118">
        <f t="shared" si="25"/>
        <v>6130.7999999999993</v>
      </c>
    </row>
    <row r="120" spans="1:30" ht="13">
      <c r="A120" s="132">
        <v>120</v>
      </c>
      <c r="B120" s="547" t="s">
        <v>105</v>
      </c>
      <c r="C120" s="547" t="s">
        <v>106</v>
      </c>
      <c r="D120" s="544">
        <v>3</v>
      </c>
      <c r="E120" s="545" t="s">
        <v>269</v>
      </c>
      <c r="F120" s="292" t="s">
        <v>270</v>
      </c>
      <c r="G120" s="547" t="s">
        <v>54</v>
      </c>
      <c r="H120" s="292" t="s">
        <v>115</v>
      </c>
      <c r="I120" s="549">
        <v>54.2</v>
      </c>
      <c r="J120" s="446">
        <v>1</v>
      </c>
      <c r="K120" s="446">
        <v>1</v>
      </c>
      <c r="L120" s="446">
        <v>1</v>
      </c>
      <c r="M120" s="446">
        <v>1</v>
      </c>
      <c r="N120" s="293">
        <v>156</v>
      </c>
      <c r="O120" s="150"/>
      <c r="P120" s="150"/>
      <c r="Q120" s="150"/>
      <c r="R120" s="151" t="e">
        <f t="shared" si="21"/>
        <v>#DIV/0!</v>
      </c>
      <c r="S120" s="151">
        <f t="shared" si="22"/>
        <v>0</v>
      </c>
      <c r="T120" s="151">
        <f t="shared" si="23"/>
        <v>0</v>
      </c>
      <c r="U120" s="151">
        <f t="shared" si="24"/>
        <v>0</v>
      </c>
      <c r="V120" s="151"/>
      <c r="W120" s="152">
        <f>IF(N120="nio",0,IF(N120&gt;0,VLOOKUP(G120,'2-Productie normen'!A:P,VLOOKUP(N120,'2-Productie normen'!S:T,2,FALSE),FALSE)))</f>
        <v>0</v>
      </c>
      <c r="X120" s="152">
        <f t="shared" si="13"/>
        <v>0</v>
      </c>
      <c r="Y120" s="152">
        <f t="shared" si="14"/>
        <v>0</v>
      </c>
      <c r="Z120" s="152">
        <f t="shared" si="15"/>
        <v>0</v>
      </c>
      <c r="AA120" s="153">
        <f>VLOOKUP(G120,'2-Productie normen'!A:P,10,FALSE)</f>
        <v>0</v>
      </c>
      <c r="AB120" s="153"/>
      <c r="AD120" s="118">
        <f t="shared" si="25"/>
        <v>8455.2000000000007</v>
      </c>
    </row>
    <row r="121" spans="1:30" ht="13">
      <c r="A121" s="132">
        <v>121</v>
      </c>
      <c r="B121" s="547" t="s">
        <v>105</v>
      </c>
      <c r="C121" s="547" t="s">
        <v>106</v>
      </c>
      <c r="D121" s="544">
        <v>3</v>
      </c>
      <c r="E121" s="545" t="s">
        <v>271</v>
      </c>
      <c r="F121" s="292" t="s">
        <v>179</v>
      </c>
      <c r="G121" s="547" t="s">
        <v>54</v>
      </c>
      <c r="H121" s="292" t="s">
        <v>115</v>
      </c>
      <c r="I121" s="549">
        <v>62.2</v>
      </c>
      <c r="J121" s="446">
        <v>1</v>
      </c>
      <c r="K121" s="446">
        <v>1</v>
      </c>
      <c r="L121" s="446">
        <v>1</v>
      </c>
      <c r="M121" s="446">
        <v>1</v>
      </c>
      <c r="N121" s="293">
        <v>156</v>
      </c>
      <c r="O121" s="150"/>
      <c r="P121" s="150"/>
      <c r="Q121" s="150"/>
      <c r="R121" s="151" t="e">
        <f t="shared" si="21"/>
        <v>#DIV/0!</v>
      </c>
      <c r="S121" s="151">
        <f t="shared" si="22"/>
        <v>0</v>
      </c>
      <c r="T121" s="151">
        <f t="shared" si="23"/>
        <v>0</v>
      </c>
      <c r="U121" s="151">
        <f t="shared" si="24"/>
        <v>0</v>
      </c>
      <c r="V121" s="151"/>
      <c r="W121" s="152">
        <f>IF(N121="nio",0,IF(N121&gt;0,VLOOKUP(G121,'2-Productie normen'!A:P,VLOOKUP(N121,'2-Productie normen'!S:T,2,FALSE),FALSE)))</f>
        <v>0</v>
      </c>
      <c r="X121" s="152">
        <f t="shared" si="13"/>
        <v>0</v>
      </c>
      <c r="Y121" s="152">
        <f t="shared" si="14"/>
        <v>0</v>
      </c>
      <c r="Z121" s="152">
        <f t="shared" si="15"/>
        <v>0</v>
      </c>
      <c r="AA121" s="153">
        <f>VLOOKUP(G121,'2-Productie normen'!A:P,10,FALSE)</f>
        <v>0</v>
      </c>
      <c r="AB121" s="153"/>
      <c r="AD121" s="118">
        <f t="shared" si="25"/>
        <v>9703.2000000000007</v>
      </c>
    </row>
    <row r="122" spans="1:30" ht="13">
      <c r="A122" s="132">
        <v>122</v>
      </c>
      <c r="B122" s="547" t="s">
        <v>105</v>
      </c>
      <c r="C122" s="547" t="s">
        <v>106</v>
      </c>
      <c r="D122" s="544">
        <v>3</v>
      </c>
      <c r="E122" s="545" t="s">
        <v>272</v>
      </c>
      <c r="F122" s="292" t="s">
        <v>184</v>
      </c>
      <c r="G122" s="547" t="s">
        <v>67</v>
      </c>
      <c r="H122" s="292" t="s">
        <v>115</v>
      </c>
      <c r="I122" s="549">
        <v>6.4</v>
      </c>
      <c r="J122" s="446">
        <v>1</v>
      </c>
      <c r="K122" s="446">
        <v>1</v>
      </c>
      <c r="L122" s="446">
        <v>1</v>
      </c>
      <c r="M122" s="446">
        <v>1</v>
      </c>
      <c r="N122" s="293">
        <v>156</v>
      </c>
      <c r="O122" s="150"/>
      <c r="P122" s="150"/>
      <c r="Q122" s="150"/>
      <c r="R122" s="151" t="e">
        <f t="shared" si="21"/>
        <v>#DIV/0!</v>
      </c>
      <c r="S122" s="151">
        <f t="shared" si="22"/>
        <v>0</v>
      </c>
      <c r="T122" s="151">
        <f t="shared" si="23"/>
        <v>0</v>
      </c>
      <c r="U122" s="151">
        <f t="shared" si="24"/>
        <v>0</v>
      </c>
      <c r="V122" s="151"/>
      <c r="W122" s="152">
        <f>IF(N122="nio",0,IF(N122&gt;0,VLOOKUP(G122,'2-Productie normen'!A:P,VLOOKUP(N122,'2-Productie normen'!S:T,2,FALSE),FALSE)))</f>
        <v>0</v>
      </c>
      <c r="X122" s="152">
        <f t="shared" si="13"/>
        <v>0</v>
      </c>
      <c r="Y122" s="152">
        <f t="shared" si="14"/>
        <v>0</v>
      </c>
      <c r="Z122" s="152">
        <f t="shared" si="15"/>
        <v>0</v>
      </c>
      <c r="AA122" s="153">
        <f>VLOOKUP(G122,'2-Productie normen'!A:P,10,FALSE)</f>
        <v>0</v>
      </c>
      <c r="AB122" s="153"/>
      <c r="AD122" s="118">
        <f t="shared" si="25"/>
        <v>998.40000000000009</v>
      </c>
    </row>
    <row r="123" spans="1:30" ht="13">
      <c r="A123" s="132">
        <v>123</v>
      </c>
      <c r="B123" s="547" t="s">
        <v>105</v>
      </c>
      <c r="C123" s="547" t="s">
        <v>106</v>
      </c>
      <c r="D123" s="544">
        <v>3</v>
      </c>
      <c r="E123" s="545" t="s">
        <v>273</v>
      </c>
      <c r="F123" s="292" t="s">
        <v>266</v>
      </c>
      <c r="G123" s="548" t="s">
        <v>67</v>
      </c>
      <c r="H123" s="292" t="s">
        <v>115</v>
      </c>
      <c r="I123" s="549">
        <v>13.1</v>
      </c>
      <c r="J123" s="446">
        <v>1</v>
      </c>
      <c r="K123" s="446">
        <v>1</v>
      </c>
      <c r="L123" s="446">
        <v>1</v>
      </c>
      <c r="M123" s="446">
        <v>1</v>
      </c>
      <c r="N123" s="293">
        <v>156</v>
      </c>
      <c r="O123" s="150"/>
      <c r="P123" s="150"/>
      <c r="Q123" s="150"/>
      <c r="R123" s="151" t="e">
        <f t="shared" si="21"/>
        <v>#DIV/0!</v>
      </c>
      <c r="S123" s="151">
        <f t="shared" si="22"/>
        <v>0</v>
      </c>
      <c r="T123" s="151">
        <f t="shared" si="23"/>
        <v>0</v>
      </c>
      <c r="U123" s="151">
        <f t="shared" si="24"/>
        <v>0</v>
      </c>
      <c r="V123" s="151"/>
      <c r="W123" s="152">
        <f>IF(N123="nio",0,IF(N123&gt;0,VLOOKUP(G123,'2-Productie normen'!A:P,VLOOKUP(N123,'2-Productie normen'!S:T,2,FALSE),FALSE)))</f>
        <v>0</v>
      </c>
      <c r="X123" s="152">
        <f t="shared" si="13"/>
        <v>0</v>
      </c>
      <c r="Y123" s="152">
        <f t="shared" si="14"/>
        <v>0</v>
      </c>
      <c r="Z123" s="152">
        <f t="shared" si="15"/>
        <v>0</v>
      </c>
      <c r="AA123" s="153">
        <f>VLOOKUP(G123,'2-Productie normen'!A:P,10,FALSE)</f>
        <v>0</v>
      </c>
      <c r="AB123" s="153"/>
      <c r="AD123" s="118">
        <f t="shared" si="25"/>
        <v>2043.6</v>
      </c>
    </row>
    <row r="124" spans="1:30" ht="13">
      <c r="A124" s="132">
        <v>124</v>
      </c>
      <c r="B124" s="547" t="s">
        <v>105</v>
      </c>
      <c r="C124" s="547" t="s">
        <v>106</v>
      </c>
      <c r="D124" s="544">
        <v>3</v>
      </c>
      <c r="E124" s="545" t="s">
        <v>274</v>
      </c>
      <c r="F124" s="292" t="s">
        <v>192</v>
      </c>
      <c r="G124" s="547" t="s">
        <v>69</v>
      </c>
      <c r="H124" s="292" t="s">
        <v>124</v>
      </c>
      <c r="I124" s="549">
        <v>31.3</v>
      </c>
      <c r="J124" s="446">
        <v>1</v>
      </c>
      <c r="K124" s="446">
        <v>1</v>
      </c>
      <c r="L124" s="446">
        <v>1</v>
      </c>
      <c r="M124" s="446">
        <v>1</v>
      </c>
      <c r="N124" s="293">
        <v>156</v>
      </c>
      <c r="O124" s="150"/>
      <c r="P124" s="150"/>
      <c r="Q124" s="150"/>
      <c r="R124" s="151" t="e">
        <f t="shared" si="21"/>
        <v>#DIV/0!</v>
      </c>
      <c r="S124" s="151">
        <f t="shared" si="22"/>
        <v>0</v>
      </c>
      <c r="T124" s="151">
        <f t="shared" si="23"/>
        <v>0</v>
      </c>
      <c r="U124" s="151">
        <f t="shared" si="24"/>
        <v>0</v>
      </c>
      <c r="V124" s="151"/>
      <c r="W124" s="152">
        <f>IF(N124="nio",0,IF(N124&gt;0,VLOOKUP(G124,'2-Productie normen'!A:P,VLOOKUP(N124,'2-Productie normen'!S:T,2,FALSE),FALSE)))</f>
        <v>0</v>
      </c>
      <c r="X124" s="152">
        <f t="shared" si="13"/>
        <v>0</v>
      </c>
      <c r="Y124" s="152">
        <f t="shared" si="14"/>
        <v>0</v>
      </c>
      <c r="Z124" s="152">
        <f t="shared" si="15"/>
        <v>0</v>
      </c>
      <c r="AA124" s="153">
        <f>VLOOKUP(G124,'2-Productie normen'!A:P,10,FALSE)</f>
        <v>0</v>
      </c>
      <c r="AB124" s="153"/>
      <c r="AD124" s="118">
        <f t="shared" si="25"/>
        <v>4882.8</v>
      </c>
    </row>
    <row r="125" spans="1:30" ht="13">
      <c r="A125" s="132">
        <v>125</v>
      </c>
      <c r="B125" s="547" t="s">
        <v>105</v>
      </c>
      <c r="C125" s="547" t="s">
        <v>106</v>
      </c>
      <c r="D125" s="544">
        <v>3</v>
      </c>
      <c r="E125" s="545" t="s">
        <v>275</v>
      </c>
      <c r="F125" s="292" t="s">
        <v>155</v>
      </c>
      <c r="G125" s="547" t="s">
        <v>63</v>
      </c>
      <c r="H125" s="292" t="s">
        <v>156</v>
      </c>
      <c r="I125" s="549">
        <v>5.7</v>
      </c>
      <c r="J125" s="446">
        <v>1</v>
      </c>
      <c r="K125" s="446">
        <v>1</v>
      </c>
      <c r="L125" s="446">
        <v>1</v>
      </c>
      <c r="M125" s="446">
        <v>1</v>
      </c>
      <c r="N125" s="293">
        <v>252</v>
      </c>
      <c r="O125" s="150"/>
      <c r="P125" s="150"/>
      <c r="Q125" s="150"/>
      <c r="R125" s="151" t="e">
        <f t="shared" si="21"/>
        <v>#DIV/0!</v>
      </c>
      <c r="S125" s="151">
        <f t="shared" si="22"/>
        <v>0</v>
      </c>
      <c r="T125" s="151">
        <f t="shared" si="23"/>
        <v>0</v>
      </c>
      <c r="U125" s="151">
        <f t="shared" si="24"/>
        <v>0</v>
      </c>
      <c r="V125" s="151"/>
      <c r="W125" s="152">
        <f>IF(N125="nio",0,IF(N125&gt;0,VLOOKUP(G125,'2-Productie normen'!A:P,VLOOKUP(N125,'2-Productie normen'!S:T,2,FALSE),FALSE)))</f>
        <v>0</v>
      </c>
      <c r="X125" s="152">
        <f t="shared" si="13"/>
        <v>0</v>
      </c>
      <c r="Y125" s="152">
        <f t="shared" si="14"/>
        <v>0</v>
      </c>
      <c r="Z125" s="152">
        <f t="shared" si="15"/>
        <v>0</v>
      </c>
      <c r="AA125" s="153">
        <f>VLOOKUP(G125,'2-Productie normen'!A:P,10,FALSE)</f>
        <v>0</v>
      </c>
      <c r="AB125" s="153"/>
      <c r="AD125" s="118">
        <f t="shared" si="25"/>
        <v>1436.4</v>
      </c>
    </row>
    <row r="126" spans="1:30" ht="13">
      <c r="A126" s="132">
        <v>126</v>
      </c>
      <c r="B126" s="547" t="s">
        <v>105</v>
      </c>
      <c r="C126" s="547" t="s">
        <v>106</v>
      </c>
      <c r="D126" s="544">
        <v>3</v>
      </c>
      <c r="E126" s="545" t="s">
        <v>276</v>
      </c>
      <c r="F126" s="292" t="s">
        <v>158</v>
      </c>
      <c r="G126" s="547" t="s">
        <v>63</v>
      </c>
      <c r="H126" s="292" t="s">
        <v>156</v>
      </c>
      <c r="I126" s="549">
        <v>5.7</v>
      </c>
      <c r="J126" s="446">
        <v>1</v>
      </c>
      <c r="K126" s="446">
        <v>1</v>
      </c>
      <c r="L126" s="446">
        <v>1</v>
      </c>
      <c r="M126" s="446">
        <v>1</v>
      </c>
      <c r="N126" s="293">
        <v>252</v>
      </c>
      <c r="O126" s="150"/>
      <c r="P126" s="150"/>
      <c r="Q126" s="150"/>
      <c r="R126" s="151" t="e">
        <f t="shared" si="21"/>
        <v>#DIV/0!</v>
      </c>
      <c r="S126" s="151">
        <f t="shared" si="22"/>
        <v>0</v>
      </c>
      <c r="T126" s="151">
        <f t="shared" si="23"/>
        <v>0</v>
      </c>
      <c r="U126" s="151">
        <f t="shared" si="24"/>
        <v>0</v>
      </c>
      <c r="V126" s="151"/>
      <c r="W126" s="152">
        <f>IF(N126="nio",0,IF(N126&gt;0,VLOOKUP(G126,'2-Productie normen'!A:P,VLOOKUP(N126,'2-Productie normen'!S:T,2,FALSE),FALSE)))</f>
        <v>0</v>
      </c>
      <c r="X126" s="152">
        <f t="shared" si="13"/>
        <v>0</v>
      </c>
      <c r="Y126" s="152">
        <f t="shared" si="14"/>
        <v>0</v>
      </c>
      <c r="Z126" s="152">
        <f t="shared" si="15"/>
        <v>0</v>
      </c>
      <c r="AA126" s="153">
        <f>VLOOKUP(G126,'2-Productie normen'!A:P,10,FALSE)</f>
        <v>0</v>
      </c>
      <c r="AB126" s="153"/>
      <c r="AD126" s="118">
        <f t="shared" si="25"/>
        <v>1436.4</v>
      </c>
    </row>
    <row r="127" spans="1:30" ht="13">
      <c r="A127" s="132">
        <v>127</v>
      </c>
      <c r="B127" s="547" t="s">
        <v>105</v>
      </c>
      <c r="C127" s="547" t="s">
        <v>106</v>
      </c>
      <c r="D127" s="544">
        <v>3</v>
      </c>
      <c r="E127" s="545" t="s">
        <v>277</v>
      </c>
      <c r="F127" s="292" t="s">
        <v>208</v>
      </c>
      <c r="G127" s="547" t="s">
        <v>139</v>
      </c>
      <c r="H127" s="292" t="s">
        <v>136</v>
      </c>
      <c r="I127" s="549">
        <v>2.5</v>
      </c>
      <c r="J127" s="446">
        <v>1</v>
      </c>
      <c r="K127" s="446">
        <v>1</v>
      </c>
      <c r="L127" s="446">
        <v>1</v>
      </c>
      <c r="M127" s="446">
        <v>1</v>
      </c>
      <c r="N127" s="293" t="s">
        <v>139</v>
      </c>
      <c r="O127" s="150"/>
      <c r="P127" s="150"/>
      <c r="Q127" s="150"/>
      <c r="R127" s="151">
        <f t="shared" si="21"/>
        <v>0</v>
      </c>
      <c r="S127" s="151">
        <f t="shared" si="22"/>
        <v>0</v>
      </c>
      <c r="T127" s="151">
        <f t="shared" si="23"/>
        <v>0</v>
      </c>
      <c r="U127" s="151">
        <f t="shared" si="24"/>
        <v>0</v>
      </c>
      <c r="V127" s="151"/>
      <c r="W127" s="152">
        <f>IF(N127="nio",0,IF(N127&gt;0,VLOOKUP(G127,'2-Productie normen'!A:P,VLOOKUP(N127,'2-Productie normen'!S:T,2,FALSE),FALSE)))</f>
        <v>0</v>
      </c>
      <c r="X127" s="152">
        <f t="shared" si="13"/>
        <v>0</v>
      </c>
      <c r="Y127" s="152">
        <f t="shared" si="14"/>
        <v>0</v>
      </c>
      <c r="Z127" s="152">
        <f t="shared" si="15"/>
        <v>0</v>
      </c>
      <c r="AA127" s="153">
        <f>VLOOKUP(G127,'2-Productie normen'!A:P,10,FALSE)</f>
        <v>0</v>
      </c>
      <c r="AB127" s="153"/>
      <c r="AD127" s="118">
        <f t="shared" si="25"/>
        <v>0</v>
      </c>
    </row>
    <row r="128" spans="1:30" ht="13">
      <c r="A128" s="132">
        <v>128</v>
      </c>
      <c r="B128" s="547" t="s">
        <v>105</v>
      </c>
      <c r="C128" s="547" t="s">
        <v>106</v>
      </c>
      <c r="D128" s="544">
        <v>3</v>
      </c>
      <c r="E128" s="545" t="s">
        <v>278</v>
      </c>
      <c r="F128" s="292" t="s">
        <v>162</v>
      </c>
      <c r="G128" s="547" t="s">
        <v>139</v>
      </c>
      <c r="H128" s="292" t="s">
        <v>136</v>
      </c>
      <c r="I128" s="549">
        <v>4.8</v>
      </c>
      <c r="J128" s="446">
        <v>1</v>
      </c>
      <c r="K128" s="446">
        <v>1</v>
      </c>
      <c r="L128" s="446">
        <v>1</v>
      </c>
      <c r="M128" s="446">
        <v>1</v>
      </c>
      <c r="N128" s="293" t="s">
        <v>139</v>
      </c>
      <c r="O128" s="150"/>
      <c r="P128" s="150"/>
      <c r="Q128" s="150"/>
      <c r="R128" s="151">
        <f t="shared" si="21"/>
        <v>0</v>
      </c>
      <c r="S128" s="151">
        <f t="shared" si="22"/>
        <v>0</v>
      </c>
      <c r="T128" s="151">
        <f t="shared" si="23"/>
        <v>0</v>
      </c>
      <c r="U128" s="151">
        <f t="shared" si="24"/>
        <v>0</v>
      </c>
      <c r="V128" s="151"/>
      <c r="W128" s="152">
        <f>IF(N128="nio",0,IF(N128&gt;0,VLOOKUP(G128,'2-Productie normen'!A:P,VLOOKUP(N128,'2-Productie normen'!S:T,2,FALSE),FALSE)))</f>
        <v>0</v>
      </c>
      <c r="X128" s="152">
        <f t="shared" si="13"/>
        <v>0</v>
      </c>
      <c r="Y128" s="152">
        <f t="shared" si="14"/>
        <v>0</v>
      </c>
      <c r="Z128" s="152">
        <f t="shared" si="15"/>
        <v>0</v>
      </c>
      <c r="AA128" s="153">
        <f>VLOOKUP(G128,'2-Productie normen'!A:P,10,FALSE)</f>
        <v>0</v>
      </c>
      <c r="AB128" s="153"/>
      <c r="AD128" s="118">
        <f t="shared" si="25"/>
        <v>0</v>
      </c>
    </row>
    <row r="129" spans="1:31" ht="13">
      <c r="A129" s="132">
        <v>129</v>
      </c>
      <c r="B129" s="547" t="s">
        <v>105</v>
      </c>
      <c r="C129" s="547" t="s">
        <v>106</v>
      </c>
      <c r="D129" s="544">
        <v>3</v>
      </c>
      <c r="E129" s="545" t="s">
        <v>279</v>
      </c>
      <c r="F129" s="292" t="s">
        <v>138</v>
      </c>
      <c r="G129" s="547" t="s">
        <v>139</v>
      </c>
      <c r="H129" s="292" t="s">
        <v>136</v>
      </c>
      <c r="I129" s="549">
        <v>0.8</v>
      </c>
      <c r="J129" s="446">
        <v>1</v>
      </c>
      <c r="K129" s="446">
        <v>1</v>
      </c>
      <c r="L129" s="446">
        <v>1</v>
      </c>
      <c r="M129" s="446">
        <v>1</v>
      </c>
      <c r="N129" s="293" t="s">
        <v>139</v>
      </c>
      <c r="O129" s="150"/>
      <c r="P129" s="150"/>
      <c r="Q129" s="150"/>
      <c r="R129" s="151">
        <f t="shared" si="21"/>
        <v>0</v>
      </c>
      <c r="S129" s="151">
        <f t="shared" si="22"/>
        <v>0</v>
      </c>
      <c r="T129" s="151">
        <f t="shared" si="23"/>
        <v>0</v>
      </c>
      <c r="U129" s="151">
        <f t="shared" si="24"/>
        <v>0</v>
      </c>
      <c r="V129" s="151"/>
      <c r="W129" s="152">
        <f>IF(N129="nio",0,IF(N129&gt;0,VLOOKUP(G129,'2-Productie normen'!A:P,VLOOKUP(N129,'2-Productie normen'!S:T,2,FALSE),FALSE)))</f>
        <v>0</v>
      </c>
      <c r="X129" s="152">
        <f t="shared" si="13"/>
        <v>0</v>
      </c>
      <c r="Y129" s="152">
        <f t="shared" si="14"/>
        <v>0</v>
      </c>
      <c r="Z129" s="152">
        <f t="shared" si="15"/>
        <v>0</v>
      </c>
      <c r="AA129" s="153">
        <f>VLOOKUP(G129,'2-Productie normen'!A:P,10,FALSE)</f>
        <v>0</v>
      </c>
      <c r="AB129" s="153"/>
      <c r="AD129" s="118">
        <f t="shared" si="25"/>
        <v>0</v>
      </c>
    </row>
    <row r="130" spans="1:31" ht="13">
      <c r="A130" s="132">
        <v>130</v>
      </c>
      <c r="B130" s="547" t="s">
        <v>105</v>
      </c>
      <c r="C130" s="547" t="s">
        <v>106</v>
      </c>
      <c r="D130" s="544">
        <v>3</v>
      </c>
      <c r="E130" s="545" t="s">
        <v>280</v>
      </c>
      <c r="F130" s="547" t="s">
        <v>138</v>
      </c>
      <c r="G130" s="292" t="s">
        <v>139</v>
      </c>
      <c r="H130" s="292" t="s">
        <v>136</v>
      </c>
      <c r="I130" s="549">
        <v>1</v>
      </c>
      <c r="J130" s="446">
        <v>1</v>
      </c>
      <c r="K130" s="446">
        <v>1</v>
      </c>
      <c r="L130" s="446">
        <v>1</v>
      </c>
      <c r="M130" s="446">
        <v>1</v>
      </c>
      <c r="N130" s="293" t="s">
        <v>139</v>
      </c>
      <c r="O130" s="150"/>
      <c r="P130" s="150"/>
      <c r="Q130" s="150"/>
      <c r="R130" s="151">
        <f t="shared" si="21"/>
        <v>0</v>
      </c>
      <c r="S130" s="151">
        <f t="shared" si="22"/>
        <v>0</v>
      </c>
      <c r="T130" s="151">
        <f t="shared" si="23"/>
        <v>0</v>
      </c>
      <c r="U130" s="151">
        <f t="shared" si="24"/>
        <v>0</v>
      </c>
      <c r="V130" s="151"/>
      <c r="W130" s="152">
        <f>IF(N130="nio",0,IF(N130&gt;0,VLOOKUP(G130,'2-Productie normen'!A:P,VLOOKUP(N130,'2-Productie normen'!S:T,2,FALSE),FALSE)))</f>
        <v>0</v>
      </c>
      <c r="X130" s="152">
        <f t="shared" si="13"/>
        <v>0</v>
      </c>
      <c r="Y130" s="152">
        <f t="shared" si="14"/>
        <v>0</v>
      </c>
      <c r="Z130" s="152">
        <f t="shared" si="15"/>
        <v>0</v>
      </c>
      <c r="AA130" s="153">
        <f>VLOOKUP(G130,'2-Productie normen'!A:P,10,FALSE)</f>
        <v>0</v>
      </c>
      <c r="AB130" s="153"/>
      <c r="AD130" s="118">
        <f t="shared" si="25"/>
        <v>0</v>
      </c>
    </row>
    <row r="131" spans="1:31" ht="13">
      <c r="A131" s="132">
        <v>131</v>
      </c>
      <c r="B131" s="547" t="s">
        <v>105</v>
      </c>
      <c r="C131" s="547" t="s">
        <v>106</v>
      </c>
      <c r="D131" s="544">
        <v>3</v>
      </c>
      <c r="E131" s="545" t="s">
        <v>281</v>
      </c>
      <c r="F131" s="547" t="s">
        <v>204</v>
      </c>
      <c r="G131" s="292" t="s">
        <v>139</v>
      </c>
      <c r="H131" s="292" t="s">
        <v>136</v>
      </c>
      <c r="I131" s="549">
        <v>5.4</v>
      </c>
      <c r="J131" s="446">
        <v>1</v>
      </c>
      <c r="K131" s="446">
        <v>1</v>
      </c>
      <c r="L131" s="446">
        <v>1</v>
      </c>
      <c r="M131" s="446">
        <v>1</v>
      </c>
      <c r="N131" s="293" t="s">
        <v>139</v>
      </c>
      <c r="O131" s="150"/>
      <c r="P131" s="150"/>
      <c r="Q131" s="150"/>
      <c r="R131" s="151">
        <f t="shared" si="21"/>
        <v>0</v>
      </c>
      <c r="S131" s="151">
        <f t="shared" si="22"/>
        <v>0</v>
      </c>
      <c r="T131" s="151">
        <f t="shared" si="23"/>
        <v>0</v>
      </c>
      <c r="U131" s="151">
        <f t="shared" si="24"/>
        <v>0</v>
      </c>
      <c r="V131" s="151"/>
      <c r="W131" s="152">
        <f>IF(N131="nio",0,IF(N131&gt;0,VLOOKUP(G131,'2-Productie normen'!A:P,VLOOKUP(N131,'2-Productie normen'!S:T,2,FALSE),FALSE)))</f>
        <v>0</v>
      </c>
      <c r="X131" s="152">
        <f t="shared" si="13"/>
        <v>0</v>
      </c>
      <c r="Y131" s="152">
        <f t="shared" si="14"/>
        <v>0</v>
      </c>
      <c r="Z131" s="152">
        <f t="shared" si="15"/>
        <v>0</v>
      </c>
      <c r="AA131" s="153">
        <f>VLOOKUP(G131,'2-Productie normen'!A:P,10,FALSE)</f>
        <v>0</v>
      </c>
      <c r="AB131" s="153"/>
      <c r="AD131" s="118">
        <f t="shared" si="25"/>
        <v>0</v>
      </c>
    </row>
    <row r="132" spans="1:31" ht="13">
      <c r="A132" s="132">
        <v>132</v>
      </c>
      <c r="B132" s="547" t="s">
        <v>105</v>
      </c>
      <c r="C132" s="547" t="s">
        <v>106</v>
      </c>
      <c r="D132" s="544">
        <v>3</v>
      </c>
      <c r="E132" s="545" t="s">
        <v>282</v>
      </c>
      <c r="F132" s="292" t="s">
        <v>184</v>
      </c>
      <c r="G132" s="292" t="s">
        <v>67</v>
      </c>
      <c r="H132" s="292" t="s">
        <v>115</v>
      </c>
      <c r="I132" s="549">
        <v>6.4</v>
      </c>
      <c r="J132" s="446">
        <v>1</v>
      </c>
      <c r="K132" s="446">
        <v>1</v>
      </c>
      <c r="L132" s="446">
        <v>1</v>
      </c>
      <c r="M132" s="446">
        <v>1</v>
      </c>
      <c r="N132" s="293">
        <v>156</v>
      </c>
      <c r="O132" s="150"/>
      <c r="P132" s="150"/>
      <c r="Q132" s="150"/>
      <c r="R132" s="151" t="e">
        <f t="shared" si="21"/>
        <v>#DIV/0!</v>
      </c>
      <c r="S132" s="151">
        <f t="shared" si="22"/>
        <v>0</v>
      </c>
      <c r="T132" s="151">
        <f t="shared" si="23"/>
        <v>0</v>
      </c>
      <c r="U132" s="151">
        <f t="shared" si="24"/>
        <v>0</v>
      </c>
      <c r="V132" s="151"/>
      <c r="W132" s="152">
        <f>IF(N132="nio",0,IF(N132&gt;0,VLOOKUP(G132,'2-Productie normen'!A:P,VLOOKUP(N132,'2-Productie normen'!S:T,2,FALSE),FALSE)))</f>
        <v>0</v>
      </c>
      <c r="X132" s="152">
        <f t="shared" si="13"/>
        <v>0</v>
      </c>
      <c r="Y132" s="152">
        <f t="shared" si="14"/>
        <v>0</v>
      </c>
      <c r="Z132" s="152">
        <f t="shared" si="15"/>
        <v>0</v>
      </c>
      <c r="AA132" s="153">
        <f>VLOOKUP(G132,'2-Productie normen'!A:P,10,FALSE)</f>
        <v>0</v>
      </c>
      <c r="AB132" s="153"/>
      <c r="AD132" s="118">
        <f>SUM(N132:P132)*I132</f>
        <v>998.40000000000009</v>
      </c>
    </row>
    <row r="133" spans="1:31" ht="13">
      <c r="A133" s="132">
        <v>133</v>
      </c>
      <c r="B133" s="547" t="s">
        <v>105</v>
      </c>
      <c r="C133" s="547" t="s">
        <v>106</v>
      </c>
      <c r="D133" s="544">
        <v>3</v>
      </c>
      <c r="E133" s="545" t="s">
        <v>283</v>
      </c>
      <c r="F133" s="292" t="s">
        <v>266</v>
      </c>
      <c r="G133" s="466" t="s">
        <v>67</v>
      </c>
      <c r="H133" s="292" t="s">
        <v>115</v>
      </c>
      <c r="I133" s="549">
        <v>13.1</v>
      </c>
      <c r="J133" s="446">
        <v>1</v>
      </c>
      <c r="K133" s="446">
        <v>1</v>
      </c>
      <c r="L133" s="446">
        <v>1</v>
      </c>
      <c r="M133" s="446">
        <v>1</v>
      </c>
      <c r="N133" s="293">
        <v>156</v>
      </c>
      <c r="O133" s="150"/>
      <c r="P133" s="150"/>
      <c r="Q133" s="150"/>
      <c r="R133" s="151" t="e">
        <f t="shared" si="21"/>
        <v>#DIV/0!</v>
      </c>
      <c r="S133" s="151">
        <f t="shared" si="22"/>
        <v>0</v>
      </c>
      <c r="T133" s="151">
        <f t="shared" si="23"/>
        <v>0</v>
      </c>
      <c r="U133" s="151">
        <f t="shared" si="24"/>
        <v>0</v>
      </c>
      <c r="V133" s="151"/>
      <c r="W133" s="152">
        <f>IF(N133="nio",0,IF(N133&gt;0,VLOOKUP(G133,'2-Productie normen'!A:P,VLOOKUP(N133,'2-Productie normen'!S:T,2,FALSE),FALSE)))</f>
        <v>0</v>
      </c>
      <c r="X133" s="152">
        <f t="shared" si="13"/>
        <v>0</v>
      </c>
      <c r="Y133" s="152">
        <f t="shared" si="14"/>
        <v>0</v>
      </c>
      <c r="Z133" s="152">
        <f t="shared" si="15"/>
        <v>0</v>
      </c>
      <c r="AA133" s="153">
        <f>VLOOKUP(G133,'2-Productie normen'!A:P,10,FALSE)</f>
        <v>0</v>
      </c>
      <c r="AB133" s="153"/>
      <c r="AD133" s="118">
        <f t="shared" si="25"/>
        <v>2043.6</v>
      </c>
    </row>
    <row r="134" spans="1:31" ht="13">
      <c r="A134" s="132">
        <v>134</v>
      </c>
      <c r="B134" s="547" t="s">
        <v>105</v>
      </c>
      <c r="C134" s="547" t="s">
        <v>106</v>
      </c>
      <c r="D134" s="544">
        <v>3</v>
      </c>
      <c r="E134" s="545" t="s">
        <v>284</v>
      </c>
      <c r="F134" s="292" t="s">
        <v>179</v>
      </c>
      <c r="G134" s="292" t="s">
        <v>54</v>
      </c>
      <c r="H134" s="292" t="s">
        <v>115</v>
      </c>
      <c r="I134" s="549">
        <v>57.4</v>
      </c>
      <c r="J134" s="446">
        <v>1</v>
      </c>
      <c r="K134" s="446">
        <v>1</v>
      </c>
      <c r="L134" s="446">
        <v>1</v>
      </c>
      <c r="M134" s="446">
        <v>1</v>
      </c>
      <c r="N134" s="293">
        <v>156</v>
      </c>
      <c r="O134" s="150"/>
      <c r="P134" s="150"/>
      <c r="Q134" s="150"/>
      <c r="R134" s="151" t="e">
        <f t="shared" si="21"/>
        <v>#DIV/0!</v>
      </c>
      <c r="S134" s="151">
        <f t="shared" si="22"/>
        <v>0</v>
      </c>
      <c r="T134" s="151">
        <f t="shared" si="23"/>
        <v>0</v>
      </c>
      <c r="U134" s="151">
        <f t="shared" si="24"/>
        <v>0</v>
      </c>
      <c r="V134" s="151"/>
      <c r="W134" s="152">
        <f>IF(N134="nio",0,IF(N134&gt;0,VLOOKUP(G134,'2-Productie normen'!A:P,VLOOKUP(N134,'2-Productie normen'!S:T,2,FALSE),FALSE)))</f>
        <v>0</v>
      </c>
      <c r="X134" s="152">
        <f t="shared" si="13"/>
        <v>0</v>
      </c>
      <c r="Y134" s="152">
        <f t="shared" si="14"/>
        <v>0</v>
      </c>
      <c r="Z134" s="152">
        <f t="shared" si="15"/>
        <v>0</v>
      </c>
      <c r="AA134" s="153">
        <f>VLOOKUP(G134,'2-Productie normen'!A:P,10,FALSE)</f>
        <v>0</v>
      </c>
      <c r="AB134" s="153"/>
      <c r="AD134" s="118">
        <f t="shared" si="25"/>
        <v>8954.4</v>
      </c>
    </row>
    <row r="135" spans="1:31" ht="13">
      <c r="A135" s="132">
        <v>135</v>
      </c>
      <c r="B135" s="547" t="s">
        <v>105</v>
      </c>
      <c r="C135" s="547" t="s">
        <v>106</v>
      </c>
      <c r="D135" s="544">
        <v>3</v>
      </c>
      <c r="E135" s="545" t="s">
        <v>285</v>
      </c>
      <c r="F135" s="292" t="s">
        <v>286</v>
      </c>
      <c r="G135" s="292" t="s">
        <v>54</v>
      </c>
      <c r="H135" s="292" t="s">
        <v>115</v>
      </c>
      <c r="I135" s="549">
        <v>13.1</v>
      </c>
      <c r="J135" s="446">
        <v>1</v>
      </c>
      <c r="K135" s="446">
        <v>1</v>
      </c>
      <c r="L135" s="446">
        <v>1</v>
      </c>
      <c r="M135" s="446">
        <v>1</v>
      </c>
      <c r="N135" s="293">
        <v>156</v>
      </c>
      <c r="O135" s="150"/>
      <c r="P135" s="150"/>
      <c r="Q135" s="150"/>
      <c r="R135" s="151" t="e">
        <f t="shared" si="21"/>
        <v>#DIV/0!</v>
      </c>
      <c r="S135" s="151">
        <f t="shared" si="22"/>
        <v>0</v>
      </c>
      <c r="T135" s="151">
        <f t="shared" si="23"/>
        <v>0</v>
      </c>
      <c r="U135" s="151">
        <f t="shared" si="24"/>
        <v>0</v>
      </c>
      <c r="V135" s="151"/>
      <c r="W135" s="152">
        <f>IF(N135="nio",0,IF(N135&gt;0,VLOOKUP(G135,'2-Productie normen'!A:P,VLOOKUP(N135,'2-Productie normen'!S:T,2,FALSE),FALSE)))</f>
        <v>0</v>
      </c>
      <c r="X135" s="152">
        <f t="shared" si="13"/>
        <v>0</v>
      </c>
      <c r="Y135" s="152">
        <f t="shared" si="14"/>
        <v>0</v>
      </c>
      <c r="Z135" s="152">
        <f t="shared" si="15"/>
        <v>0</v>
      </c>
      <c r="AA135" s="153">
        <f>VLOOKUP(G135,'2-Productie normen'!A:P,10,FALSE)</f>
        <v>0</v>
      </c>
      <c r="AB135" s="153"/>
      <c r="AD135" s="118">
        <f t="shared" si="25"/>
        <v>2043.6</v>
      </c>
    </row>
    <row r="136" spans="1:31" ht="13">
      <c r="A136" s="132">
        <v>136</v>
      </c>
      <c r="B136" s="547" t="s">
        <v>105</v>
      </c>
      <c r="C136" s="547" t="s">
        <v>106</v>
      </c>
      <c r="D136" s="544">
        <v>3</v>
      </c>
      <c r="E136" s="545" t="s">
        <v>287</v>
      </c>
      <c r="F136" s="292" t="s">
        <v>184</v>
      </c>
      <c r="G136" s="292" t="s">
        <v>67</v>
      </c>
      <c r="H136" s="292" t="s">
        <v>115</v>
      </c>
      <c r="I136" s="549">
        <v>6.4</v>
      </c>
      <c r="J136" s="446">
        <v>1</v>
      </c>
      <c r="K136" s="446">
        <v>1</v>
      </c>
      <c r="L136" s="446">
        <v>1</v>
      </c>
      <c r="M136" s="446">
        <v>1</v>
      </c>
      <c r="N136" s="293">
        <v>156</v>
      </c>
      <c r="O136" s="150"/>
      <c r="P136" s="150"/>
      <c r="Q136" s="150"/>
      <c r="R136" s="151" t="e">
        <f t="shared" si="21"/>
        <v>#DIV/0!</v>
      </c>
      <c r="S136" s="151">
        <f t="shared" si="22"/>
        <v>0</v>
      </c>
      <c r="T136" s="151">
        <f t="shared" si="23"/>
        <v>0</v>
      </c>
      <c r="U136" s="151">
        <f t="shared" si="24"/>
        <v>0</v>
      </c>
      <c r="V136" s="151"/>
      <c r="W136" s="152">
        <f>IF(N136="nio",0,IF(N136&gt;0,VLOOKUP(G136,'2-Productie normen'!A:P,VLOOKUP(N136,'2-Productie normen'!S:T,2,FALSE),FALSE)))</f>
        <v>0</v>
      </c>
      <c r="X136" s="152">
        <f t="shared" ref="X136:X139" si="26">IF(O136&gt;0,W136*$X$8,0)</f>
        <v>0</v>
      </c>
      <c r="Y136" s="152">
        <f t="shared" ref="Y136:Y139" si="27">IF(P136&gt;0,W136*$Y$8,0)</f>
        <v>0</v>
      </c>
      <c r="Z136" s="152">
        <f t="shared" si="15"/>
        <v>0</v>
      </c>
      <c r="AA136" s="153">
        <f>VLOOKUP(G136,'2-Productie normen'!A:P,10,FALSE)</f>
        <v>0</v>
      </c>
      <c r="AB136" s="153"/>
      <c r="AD136" s="118">
        <f t="shared" si="25"/>
        <v>998.40000000000009</v>
      </c>
    </row>
    <row r="137" spans="1:31" ht="13">
      <c r="A137" s="132">
        <v>137</v>
      </c>
      <c r="B137" s="547" t="s">
        <v>105</v>
      </c>
      <c r="C137" s="547" t="s">
        <v>106</v>
      </c>
      <c r="D137" s="544">
        <v>3</v>
      </c>
      <c r="E137" s="545" t="s">
        <v>288</v>
      </c>
      <c r="F137" s="292" t="s">
        <v>179</v>
      </c>
      <c r="G137" s="292" t="s">
        <v>54</v>
      </c>
      <c r="H137" s="292" t="s">
        <v>115</v>
      </c>
      <c r="I137" s="549">
        <v>53.9</v>
      </c>
      <c r="J137" s="446">
        <v>1</v>
      </c>
      <c r="K137" s="446">
        <v>1</v>
      </c>
      <c r="L137" s="446">
        <v>1</v>
      </c>
      <c r="M137" s="446">
        <v>1</v>
      </c>
      <c r="N137" s="293">
        <v>156</v>
      </c>
      <c r="O137" s="150"/>
      <c r="P137" s="150"/>
      <c r="Q137" s="150"/>
      <c r="R137" s="151" t="e">
        <f t="shared" si="21"/>
        <v>#DIV/0!</v>
      </c>
      <c r="S137" s="151">
        <f t="shared" si="22"/>
        <v>0</v>
      </c>
      <c r="T137" s="151">
        <f t="shared" si="23"/>
        <v>0</v>
      </c>
      <c r="U137" s="151">
        <f t="shared" si="24"/>
        <v>0</v>
      </c>
      <c r="V137" s="151"/>
      <c r="W137" s="152">
        <f>IF(N137="nio",0,IF(N137&gt;0,VLOOKUP(G137,'2-Productie normen'!A:P,VLOOKUP(N137,'2-Productie normen'!S:T,2,FALSE),FALSE)))</f>
        <v>0</v>
      </c>
      <c r="X137" s="152">
        <f t="shared" si="26"/>
        <v>0</v>
      </c>
      <c r="Y137" s="152">
        <f t="shared" si="27"/>
        <v>0</v>
      </c>
      <c r="Z137" s="152">
        <f t="shared" ref="Z137:Z139" si="28">IF(Q137&gt;0,W137*$Z$8,0)</f>
        <v>0</v>
      </c>
      <c r="AA137" s="153">
        <f>VLOOKUP(G137,'2-Productie normen'!A:P,10,FALSE)</f>
        <v>0</v>
      </c>
      <c r="AB137" s="153"/>
      <c r="AD137" s="118">
        <f t="shared" si="25"/>
        <v>8408.4</v>
      </c>
    </row>
    <row r="138" spans="1:31" ht="13">
      <c r="A138" s="132">
        <v>138</v>
      </c>
      <c r="B138" s="547" t="s">
        <v>105</v>
      </c>
      <c r="C138" s="547" t="s">
        <v>106</v>
      </c>
      <c r="D138" s="544">
        <v>3</v>
      </c>
      <c r="E138" s="545" t="s">
        <v>289</v>
      </c>
      <c r="F138" s="292" t="s">
        <v>179</v>
      </c>
      <c r="G138" s="292" t="s">
        <v>54</v>
      </c>
      <c r="H138" s="292" t="s">
        <v>115</v>
      </c>
      <c r="I138" s="549">
        <v>43.1</v>
      </c>
      <c r="J138" s="446">
        <v>1</v>
      </c>
      <c r="K138" s="446">
        <v>1</v>
      </c>
      <c r="L138" s="446">
        <v>1</v>
      </c>
      <c r="M138" s="446">
        <v>1</v>
      </c>
      <c r="N138" s="293">
        <v>156</v>
      </c>
      <c r="O138" s="150"/>
      <c r="P138" s="150"/>
      <c r="Q138" s="150"/>
      <c r="R138" s="151" t="e">
        <f t="shared" si="21"/>
        <v>#DIV/0!</v>
      </c>
      <c r="S138" s="151">
        <f t="shared" si="22"/>
        <v>0</v>
      </c>
      <c r="T138" s="151">
        <f t="shared" si="23"/>
        <v>0</v>
      </c>
      <c r="U138" s="151">
        <f t="shared" si="24"/>
        <v>0</v>
      </c>
      <c r="V138" s="151"/>
      <c r="W138" s="152">
        <f>IF(N138="nio",0,IF(N138&gt;0,VLOOKUP(G138,'2-Productie normen'!A:P,VLOOKUP(N138,'2-Productie normen'!S:T,2,FALSE),FALSE)))</f>
        <v>0</v>
      </c>
      <c r="X138" s="152">
        <f t="shared" si="26"/>
        <v>0</v>
      </c>
      <c r="Y138" s="152">
        <f t="shared" si="27"/>
        <v>0</v>
      </c>
      <c r="Z138" s="152">
        <f t="shared" si="28"/>
        <v>0</v>
      </c>
      <c r="AA138" s="153">
        <f>VLOOKUP(G138,'2-Productie normen'!A:P,10,FALSE)</f>
        <v>0</v>
      </c>
      <c r="AB138" s="153"/>
      <c r="AD138" s="118">
        <f t="shared" si="25"/>
        <v>6723.6</v>
      </c>
    </row>
    <row r="139" spans="1:31" ht="13">
      <c r="A139" s="132">
        <v>139</v>
      </c>
      <c r="B139" s="547" t="s">
        <v>105</v>
      </c>
      <c r="C139" s="547" t="s">
        <v>106</v>
      </c>
      <c r="D139" s="544">
        <v>3</v>
      </c>
      <c r="E139" s="545" t="s">
        <v>290</v>
      </c>
      <c r="F139" s="292" t="s">
        <v>215</v>
      </c>
      <c r="G139" s="292" t="s">
        <v>69</v>
      </c>
      <c r="H139" s="292" t="s">
        <v>216</v>
      </c>
      <c r="I139" s="549">
        <v>96.8</v>
      </c>
      <c r="J139" s="446">
        <v>1</v>
      </c>
      <c r="K139" s="446">
        <v>1</v>
      </c>
      <c r="L139" s="446">
        <v>1</v>
      </c>
      <c r="M139" s="446">
        <v>1</v>
      </c>
      <c r="N139" s="293">
        <v>156</v>
      </c>
      <c r="O139" s="150"/>
      <c r="P139" s="150"/>
      <c r="Q139" s="150"/>
      <c r="R139" s="151" t="e">
        <f t="shared" si="21"/>
        <v>#DIV/0!</v>
      </c>
      <c r="S139" s="151">
        <f t="shared" si="22"/>
        <v>0</v>
      </c>
      <c r="T139" s="151">
        <f t="shared" si="23"/>
        <v>0</v>
      </c>
      <c r="U139" s="151">
        <f t="shared" si="24"/>
        <v>0</v>
      </c>
      <c r="V139" s="151"/>
      <c r="W139" s="152">
        <f>IF(N139="nio",0,IF(N139&gt;0,VLOOKUP(G139,'2-Productie normen'!A:P,VLOOKUP(N139,'2-Productie normen'!S:T,2,FALSE),FALSE)))</f>
        <v>0</v>
      </c>
      <c r="X139" s="152">
        <f t="shared" si="26"/>
        <v>0</v>
      </c>
      <c r="Y139" s="152">
        <f t="shared" si="27"/>
        <v>0</v>
      </c>
      <c r="Z139" s="152">
        <f t="shared" si="28"/>
        <v>0</v>
      </c>
      <c r="AA139" s="153">
        <f>VLOOKUP(G139,'2-Productie normen'!A:P,10,FALSE)</f>
        <v>0</v>
      </c>
      <c r="AB139" s="153"/>
      <c r="AD139" s="118">
        <f t="shared" si="25"/>
        <v>15100.8</v>
      </c>
    </row>
    <row r="140" spans="1:31" ht="13">
      <c r="B140" s="156"/>
      <c r="C140" s="156"/>
      <c r="D140" s="157"/>
      <c r="E140" s="158"/>
      <c r="F140" s="159"/>
      <c r="G140" s="159"/>
      <c r="H140" s="160"/>
      <c r="I140" s="161"/>
      <c r="J140" s="404"/>
      <c r="K140" s="404"/>
      <c r="L140" s="404"/>
      <c r="M140" s="404"/>
      <c r="N140" s="162"/>
      <c r="O140" s="162"/>
      <c r="P140" s="162"/>
      <c r="Q140" s="162"/>
      <c r="R140" s="163"/>
      <c r="S140" s="163"/>
      <c r="T140" s="164"/>
      <c r="U140" s="164"/>
      <c r="V140" s="164"/>
      <c r="W140" s="164"/>
      <c r="X140" s="164"/>
      <c r="Y140" s="172"/>
      <c r="Z140" s="172"/>
      <c r="AA140" s="173"/>
      <c r="AB140" s="173"/>
      <c r="AC140" s="173"/>
      <c r="AD140" s="173"/>
      <c r="AE140" s="173"/>
    </row>
    <row r="141" spans="1:31" ht="14" customHeight="1">
      <c r="B141" s="165"/>
      <c r="C141" s="165"/>
      <c r="D141" s="166"/>
      <c r="E141" s="167"/>
      <c r="F141" s="168"/>
      <c r="G141" s="168"/>
      <c r="I141" s="169"/>
      <c r="J141" s="405"/>
      <c r="K141" s="405"/>
      <c r="L141" s="405"/>
      <c r="M141" s="405"/>
      <c r="N141" s="170"/>
      <c r="O141" s="170"/>
      <c r="P141" s="170"/>
      <c r="Q141" s="170"/>
      <c r="R141" s="173"/>
      <c r="S141" s="171"/>
      <c r="T141" s="172"/>
      <c r="U141" s="172"/>
      <c r="V141" s="172"/>
      <c r="W141" s="172"/>
      <c r="X141" s="172"/>
      <c r="Y141" s="172"/>
      <c r="Z141" s="172"/>
      <c r="AA141" s="173"/>
      <c r="AB141" s="173"/>
      <c r="AC141" s="173"/>
      <c r="AD141" s="173"/>
      <c r="AE141" s="173"/>
    </row>
    <row r="142" spans="1:31" ht="14" customHeight="1">
      <c r="B142" s="165"/>
      <c r="C142" s="165"/>
      <c r="D142" s="166"/>
      <c r="E142" s="167"/>
      <c r="F142" s="168"/>
      <c r="G142" s="168"/>
      <c r="I142" s="169"/>
      <c r="J142" s="405"/>
      <c r="K142" s="405"/>
      <c r="L142" s="405"/>
      <c r="M142" s="405"/>
      <c r="N142" s="170"/>
      <c r="O142" s="170"/>
      <c r="P142" s="170"/>
      <c r="Q142" s="170"/>
      <c r="R142" s="171"/>
      <c r="S142" s="171"/>
      <c r="T142" s="172"/>
      <c r="U142" s="172"/>
      <c r="V142" s="172"/>
      <c r="W142" s="172"/>
      <c r="X142" s="172"/>
      <c r="Y142" s="172"/>
      <c r="Z142" s="172"/>
      <c r="AA142" s="173"/>
      <c r="AB142" s="173"/>
      <c r="AC142" s="173"/>
      <c r="AD142" s="173"/>
      <c r="AE142" s="173"/>
    </row>
    <row r="143" spans="1:31" ht="14" customHeight="1">
      <c r="B143" s="165"/>
      <c r="C143" s="165"/>
      <c r="D143" s="166"/>
      <c r="E143" s="167"/>
      <c r="F143" s="168"/>
      <c r="G143" s="168"/>
      <c r="I143" s="169"/>
      <c r="J143" s="405"/>
      <c r="K143" s="405"/>
      <c r="L143" s="405"/>
      <c r="M143" s="405"/>
      <c r="N143" s="170"/>
      <c r="O143" s="170"/>
      <c r="P143" s="170"/>
      <c r="Q143" s="170"/>
      <c r="R143" s="171"/>
      <c r="S143" s="171"/>
      <c r="T143" s="172"/>
      <c r="U143" s="172"/>
      <c r="V143" s="172"/>
      <c r="W143" s="172"/>
      <c r="X143" s="172"/>
      <c r="Y143" s="172"/>
      <c r="Z143" s="172"/>
      <c r="AA143" s="173"/>
      <c r="AB143" s="173"/>
      <c r="AC143" s="173"/>
      <c r="AD143" s="173"/>
      <c r="AE143" s="173"/>
    </row>
    <row r="144" spans="1:31" ht="14" customHeight="1">
      <c r="B144" s="165"/>
      <c r="C144" s="165"/>
      <c r="D144" s="166"/>
      <c r="E144" s="167"/>
      <c r="F144" s="168"/>
      <c r="G144" s="168"/>
      <c r="I144" s="169"/>
      <c r="J144" s="405"/>
      <c r="K144" s="405"/>
      <c r="L144" s="405"/>
      <c r="M144" s="405"/>
      <c r="N144" s="170"/>
      <c r="O144" s="170"/>
      <c r="P144" s="170"/>
      <c r="Q144" s="170"/>
      <c r="R144" s="171"/>
      <c r="S144" s="171"/>
      <c r="T144" s="172"/>
      <c r="U144" s="172"/>
      <c r="V144" s="172"/>
      <c r="W144" s="172"/>
      <c r="X144" s="172"/>
      <c r="Y144" s="172"/>
      <c r="Z144" s="172"/>
      <c r="AA144" s="173"/>
      <c r="AB144" s="173"/>
      <c r="AC144" s="173"/>
      <c r="AD144" s="173"/>
      <c r="AE144" s="173"/>
    </row>
    <row r="145" spans="2:28" ht="14" customHeight="1">
      <c r="B145" s="165"/>
      <c r="C145" s="165"/>
      <c r="D145" s="166"/>
      <c r="E145" s="167"/>
      <c r="F145" s="168"/>
      <c r="G145" s="168"/>
      <c r="I145" s="169"/>
      <c r="J145" s="405"/>
      <c r="K145" s="405"/>
      <c r="L145" s="405"/>
      <c r="M145" s="405"/>
      <c r="N145" s="170"/>
      <c r="O145" s="170"/>
      <c r="P145" s="170"/>
      <c r="Q145" s="170"/>
      <c r="R145" s="171"/>
      <c r="S145" s="171"/>
      <c r="T145" s="172"/>
      <c r="U145" s="172"/>
      <c r="V145" s="172"/>
      <c r="W145" s="172"/>
      <c r="X145" s="172"/>
      <c r="Y145" s="172"/>
      <c r="Z145" s="172"/>
      <c r="AA145" s="173"/>
      <c r="AB145" s="173"/>
    </row>
    <row r="146" spans="2:28" ht="14" customHeight="1">
      <c r="B146" s="165"/>
      <c r="C146" s="165"/>
      <c r="D146" s="166"/>
      <c r="E146" s="167"/>
      <c r="F146" s="168"/>
      <c r="G146" s="168"/>
      <c r="I146" s="169"/>
      <c r="J146" s="405"/>
      <c r="K146" s="405"/>
      <c r="L146" s="405"/>
      <c r="M146" s="405"/>
      <c r="N146" s="170"/>
      <c r="O146" s="170"/>
      <c r="P146" s="170"/>
      <c r="Q146" s="170"/>
      <c r="R146" s="171"/>
      <c r="S146" s="171"/>
      <c r="T146" s="172"/>
      <c r="U146" s="172"/>
      <c r="V146" s="172"/>
      <c r="W146" s="172"/>
      <c r="X146" s="172"/>
      <c r="Y146" s="172"/>
      <c r="Z146" s="172"/>
      <c r="AA146" s="173"/>
      <c r="AB146" s="173"/>
    </row>
    <row r="147" spans="2:28" ht="14" customHeight="1">
      <c r="B147" s="165"/>
      <c r="C147" s="165"/>
      <c r="D147" s="166"/>
      <c r="E147" s="167"/>
      <c r="F147" s="168"/>
      <c r="G147" s="168"/>
      <c r="I147" s="169"/>
      <c r="J147" s="405"/>
      <c r="K147" s="405"/>
      <c r="L147" s="405"/>
      <c r="M147" s="405"/>
      <c r="N147" s="170"/>
      <c r="O147" s="170"/>
      <c r="P147" s="170"/>
      <c r="Q147" s="170"/>
      <c r="R147" s="171"/>
      <c r="S147" s="171"/>
      <c r="T147" s="172"/>
      <c r="U147" s="172"/>
      <c r="V147" s="172"/>
      <c r="W147" s="172"/>
      <c r="X147" s="172"/>
      <c r="Y147" s="172"/>
      <c r="Z147" s="172"/>
      <c r="AA147" s="173"/>
      <c r="AB147" s="173"/>
    </row>
    <row r="148" spans="2:28" ht="14" customHeight="1">
      <c r="B148" s="165"/>
      <c r="C148" s="165"/>
      <c r="D148" s="166"/>
      <c r="E148" s="167"/>
      <c r="F148" s="168"/>
      <c r="G148" s="168"/>
      <c r="I148" s="169"/>
      <c r="J148" s="405"/>
      <c r="K148" s="405"/>
      <c r="L148" s="405"/>
      <c r="M148" s="405"/>
      <c r="N148" s="170"/>
      <c r="O148" s="170"/>
      <c r="P148" s="170"/>
      <c r="Q148" s="170"/>
      <c r="R148" s="171"/>
      <c r="S148" s="171"/>
      <c r="T148" s="172"/>
      <c r="U148" s="172"/>
      <c r="V148" s="172"/>
      <c r="W148" s="172"/>
      <c r="X148" s="172"/>
      <c r="Y148" s="172"/>
      <c r="Z148" s="172"/>
      <c r="AA148" s="173"/>
      <c r="AB148" s="173"/>
    </row>
    <row r="149" spans="2:28" ht="14" customHeight="1">
      <c r="B149" s="165"/>
      <c r="C149" s="165"/>
      <c r="D149" s="166"/>
      <c r="E149" s="167"/>
      <c r="F149" s="168"/>
      <c r="G149" s="168"/>
      <c r="I149" s="169"/>
      <c r="J149" s="405"/>
      <c r="K149" s="405"/>
      <c r="L149" s="405"/>
      <c r="M149" s="405"/>
      <c r="N149" s="170"/>
      <c r="O149" s="170"/>
      <c r="P149" s="170"/>
      <c r="Q149" s="170"/>
      <c r="R149" s="171"/>
      <c r="S149" s="171"/>
      <c r="T149" s="172"/>
      <c r="U149" s="172"/>
      <c r="V149" s="172"/>
      <c r="W149" s="172"/>
      <c r="X149" s="172"/>
      <c r="Y149" s="172"/>
      <c r="Z149" s="172"/>
      <c r="AA149" s="173"/>
      <c r="AB149" s="173"/>
    </row>
    <row r="150" spans="2:28" ht="14" customHeight="1">
      <c r="B150" s="165"/>
      <c r="C150" s="165"/>
      <c r="D150" s="166"/>
      <c r="E150" s="167"/>
      <c r="F150" s="168"/>
      <c r="G150" s="168"/>
      <c r="I150" s="169"/>
      <c r="J150" s="405"/>
      <c r="K150" s="405"/>
      <c r="L150" s="405"/>
      <c r="M150" s="405"/>
      <c r="N150" s="170"/>
      <c r="O150" s="170"/>
      <c r="P150" s="170"/>
      <c r="Q150" s="170"/>
      <c r="R150" s="171"/>
      <c r="S150" s="171"/>
      <c r="T150" s="172"/>
      <c r="U150" s="172"/>
      <c r="V150" s="172"/>
      <c r="W150" s="172"/>
      <c r="X150" s="172"/>
      <c r="Y150" s="172"/>
      <c r="Z150" s="172"/>
      <c r="AA150" s="173"/>
      <c r="AB150" s="173"/>
    </row>
    <row r="151" spans="2:28" ht="14" customHeight="1">
      <c r="B151" s="165"/>
      <c r="C151" s="165"/>
      <c r="D151" s="166"/>
      <c r="E151" s="167"/>
      <c r="F151" s="168"/>
      <c r="G151" s="168"/>
      <c r="I151" s="169"/>
      <c r="J151" s="405"/>
      <c r="K151" s="405"/>
      <c r="L151" s="405"/>
      <c r="M151" s="405"/>
      <c r="N151" s="170"/>
      <c r="O151" s="170"/>
      <c r="P151" s="170"/>
      <c r="Q151" s="170"/>
      <c r="R151" s="171"/>
      <c r="S151" s="171"/>
      <c r="T151" s="172"/>
      <c r="U151" s="172"/>
      <c r="V151" s="172"/>
      <c r="W151" s="172"/>
      <c r="X151" s="172"/>
      <c r="Y151" s="172"/>
      <c r="Z151" s="172"/>
      <c r="AA151" s="173"/>
      <c r="AB151" s="173"/>
    </row>
    <row r="152" spans="2:28" ht="14" customHeight="1">
      <c r="B152" s="165"/>
      <c r="C152" s="165"/>
      <c r="D152" s="166"/>
      <c r="E152" s="167"/>
      <c r="F152" s="168"/>
      <c r="G152" s="168"/>
      <c r="I152" s="169"/>
      <c r="J152" s="405"/>
      <c r="K152" s="405"/>
      <c r="L152" s="405"/>
      <c r="M152" s="405"/>
      <c r="N152" s="170"/>
      <c r="O152" s="170"/>
      <c r="P152" s="170"/>
      <c r="Q152" s="170"/>
      <c r="R152" s="171"/>
      <c r="S152" s="171"/>
      <c r="T152" s="172"/>
      <c r="U152" s="172"/>
      <c r="V152" s="172"/>
      <c r="W152" s="172"/>
      <c r="X152" s="172"/>
      <c r="Y152" s="172"/>
      <c r="Z152" s="172"/>
      <c r="AA152" s="173"/>
      <c r="AB152" s="173"/>
    </row>
    <row r="153" spans="2:28" ht="14" customHeight="1">
      <c r="B153" s="165"/>
      <c r="C153" s="165"/>
      <c r="D153" s="166"/>
      <c r="E153" s="167"/>
      <c r="F153" s="168"/>
      <c r="G153" s="168"/>
      <c r="I153" s="169"/>
      <c r="J153" s="405"/>
      <c r="K153" s="405"/>
      <c r="L153" s="405"/>
      <c r="M153" s="405"/>
      <c r="N153" s="170"/>
      <c r="O153" s="170"/>
      <c r="P153" s="170"/>
      <c r="Q153" s="170"/>
      <c r="R153" s="171"/>
      <c r="S153" s="171"/>
      <c r="T153" s="172"/>
      <c r="U153" s="172"/>
      <c r="V153" s="172"/>
      <c r="W153" s="172"/>
      <c r="X153" s="172"/>
      <c r="Y153" s="172"/>
      <c r="Z153" s="172"/>
      <c r="AA153" s="173"/>
      <c r="AB153" s="173"/>
    </row>
    <row r="154" spans="2:28" ht="14" customHeight="1">
      <c r="B154" s="165"/>
      <c r="C154" s="165"/>
      <c r="D154" s="166"/>
      <c r="E154" s="167"/>
      <c r="F154" s="168"/>
      <c r="G154" s="168"/>
      <c r="I154" s="169"/>
      <c r="J154" s="405"/>
      <c r="K154" s="405"/>
      <c r="L154" s="405"/>
      <c r="M154" s="405"/>
      <c r="N154" s="170"/>
      <c r="O154" s="170"/>
      <c r="P154" s="170"/>
      <c r="Q154" s="170"/>
      <c r="R154" s="171"/>
      <c r="S154" s="171"/>
      <c r="T154" s="172"/>
      <c r="U154" s="172"/>
      <c r="V154" s="172"/>
      <c r="W154" s="172"/>
      <c r="X154" s="172"/>
      <c r="Y154" s="172"/>
      <c r="Z154" s="172"/>
      <c r="AA154" s="173"/>
      <c r="AB154" s="173"/>
    </row>
    <row r="155" spans="2:28" ht="14" customHeight="1">
      <c r="B155" s="165"/>
      <c r="C155" s="165"/>
      <c r="D155" s="166"/>
      <c r="E155" s="167"/>
      <c r="F155" s="168"/>
      <c r="G155" s="168"/>
      <c r="I155" s="169"/>
      <c r="J155" s="405"/>
      <c r="K155" s="405"/>
      <c r="L155" s="405"/>
      <c r="M155" s="405"/>
      <c r="N155" s="170"/>
      <c r="O155" s="170"/>
      <c r="P155" s="170"/>
      <c r="Q155" s="170"/>
      <c r="R155" s="171"/>
      <c r="S155" s="171"/>
      <c r="T155" s="172"/>
      <c r="U155" s="172"/>
      <c r="V155" s="172"/>
      <c r="W155" s="172"/>
      <c r="X155" s="172"/>
      <c r="Y155" s="172"/>
      <c r="Z155" s="172"/>
      <c r="AA155" s="173"/>
      <c r="AB155" s="173"/>
    </row>
    <row r="156" spans="2:28" ht="14" customHeight="1">
      <c r="B156" s="165"/>
      <c r="C156" s="165"/>
      <c r="D156" s="166"/>
      <c r="E156" s="167"/>
      <c r="F156" s="168"/>
      <c r="G156" s="168"/>
      <c r="I156" s="169"/>
      <c r="J156" s="405"/>
      <c r="K156" s="405"/>
      <c r="L156" s="405"/>
      <c r="M156" s="405"/>
      <c r="N156" s="170"/>
      <c r="O156" s="170"/>
      <c r="P156" s="170"/>
      <c r="Q156" s="170"/>
      <c r="R156" s="171"/>
      <c r="S156" s="171"/>
      <c r="T156" s="172"/>
      <c r="U156" s="172"/>
      <c r="V156" s="172"/>
      <c r="W156" s="172"/>
      <c r="X156" s="172"/>
      <c r="Y156" s="172"/>
      <c r="Z156" s="172"/>
      <c r="AA156" s="173"/>
      <c r="AB156" s="173"/>
    </row>
    <row r="157" spans="2:28" ht="14" customHeight="1">
      <c r="B157" s="165"/>
      <c r="C157" s="165"/>
      <c r="D157" s="166"/>
      <c r="E157" s="167"/>
      <c r="F157" s="168"/>
      <c r="G157" s="168"/>
      <c r="I157" s="169"/>
      <c r="J157" s="405"/>
      <c r="K157" s="405"/>
      <c r="L157" s="405"/>
      <c r="M157" s="405"/>
      <c r="N157" s="170"/>
      <c r="O157" s="170"/>
      <c r="P157" s="170"/>
      <c r="Q157" s="170"/>
      <c r="R157" s="171"/>
      <c r="S157" s="171"/>
      <c r="T157" s="172"/>
      <c r="U157" s="172"/>
      <c r="V157" s="172"/>
      <c r="W157" s="172"/>
      <c r="X157" s="172"/>
      <c r="Y157" s="172"/>
      <c r="Z157" s="172"/>
      <c r="AA157" s="173"/>
      <c r="AB157" s="173"/>
    </row>
    <row r="158" spans="2:28" ht="14" customHeight="1">
      <c r="B158" s="165"/>
      <c r="C158" s="165"/>
      <c r="D158" s="166"/>
      <c r="E158" s="167"/>
      <c r="F158" s="168"/>
      <c r="G158" s="168"/>
      <c r="I158" s="169"/>
      <c r="J158" s="405"/>
      <c r="K158" s="405"/>
      <c r="L158" s="405"/>
      <c r="M158" s="405"/>
      <c r="N158" s="170"/>
      <c r="O158" s="170"/>
      <c r="P158" s="170"/>
      <c r="Q158" s="170"/>
      <c r="R158" s="171"/>
      <c r="S158" s="171"/>
      <c r="T158" s="172"/>
      <c r="U158" s="172"/>
      <c r="V158" s="172"/>
      <c r="W158" s="172"/>
      <c r="X158" s="172"/>
      <c r="Y158" s="172"/>
      <c r="Z158" s="172"/>
      <c r="AA158" s="173"/>
      <c r="AB158" s="173"/>
    </row>
    <row r="159" spans="2:28" ht="14" customHeight="1">
      <c r="B159" s="165"/>
      <c r="C159" s="165"/>
      <c r="D159" s="166"/>
      <c r="E159" s="167"/>
      <c r="F159" s="168"/>
      <c r="G159" s="168"/>
      <c r="I159" s="169"/>
      <c r="J159" s="405"/>
      <c r="K159" s="405"/>
      <c r="L159" s="405"/>
      <c r="M159" s="405"/>
      <c r="N159" s="170"/>
      <c r="O159" s="170"/>
      <c r="P159" s="170"/>
      <c r="Q159" s="170"/>
      <c r="R159" s="171"/>
      <c r="S159" s="171"/>
      <c r="T159" s="172"/>
      <c r="U159" s="172"/>
      <c r="V159" s="172"/>
      <c r="W159" s="172"/>
      <c r="X159" s="172"/>
      <c r="Y159" s="172"/>
      <c r="Z159" s="172"/>
      <c r="AA159" s="173"/>
      <c r="AB159" s="173"/>
    </row>
    <row r="160" spans="2:28" ht="14" customHeight="1">
      <c r="B160" s="165"/>
      <c r="C160" s="165"/>
      <c r="D160" s="166"/>
      <c r="E160" s="167"/>
      <c r="F160" s="168"/>
      <c r="G160" s="168"/>
      <c r="I160" s="169"/>
      <c r="J160" s="405"/>
      <c r="K160" s="405"/>
      <c r="L160" s="405"/>
      <c r="M160" s="405"/>
      <c r="N160" s="170"/>
      <c r="O160" s="170"/>
      <c r="P160" s="170"/>
      <c r="Q160" s="170"/>
      <c r="R160" s="171"/>
      <c r="S160" s="171"/>
      <c r="T160" s="172"/>
      <c r="U160" s="172"/>
      <c r="V160" s="172"/>
      <c r="W160" s="172"/>
      <c r="X160" s="172"/>
      <c r="Y160" s="172"/>
      <c r="Z160" s="172"/>
      <c r="AA160" s="173"/>
      <c r="AB160" s="173"/>
    </row>
    <row r="161" spans="2:28" ht="14" customHeight="1">
      <c r="B161" s="165"/>
      <c r="C161" s="165"/>
      <c r="D161" s="166"/>
      <c r="E161" s="167"/>
      <c r="F161" s="168"/>
      <c r="G161" s="168"/>
      <c r="I161" s="169"/>
      <c r="J161" s="405"/>
      <c r="K161" s="405"/>
      <c r="L161" s="405"/>
      <c r="M161" s="405"/>
      <c r="N161" s="170"/>
      <c r="O161" s="170"/>
      <c r="P161" s="170"/>
      <c r="Q161" s="170"/>
      <c r="R161" s="171"/>
      <c r="S161" s="171"/>
      <c r="T161" s="172"/>
      <c r="U161" s="172"/>
      <c r="V161" s="172"/>
      <c r="W161" s="172"/>
      <c r="X161" s="172"/>
      <c r="Y161" s="172"/>
      <c r="Z161" s="172"/>
      <c r="AA161" s="173"/>
      <c r="AB161" s="173"/>
    </row>
    <row r="162" spans="2:28" ht="14" customHeight="1">
      <c r="B162" s="165"/>
      <c r="C162" s="165"/>
      <c r="D162" s="166"/>
      <c r="E162" s="167"/>
      <c r="F162" s="168"/>
      <c r="G162" s="168"/>
      <c r="I162" s="169"/>
      <c r="J162" s="405"/>
      <c r="K162" s="405"/>
      <c r="L162" s="405"/>
      <c r="M162" s="405"/>
      <c r="N162" s="170"/>
      <c r="O162" s="170"/>
      <c r="P162" s="170"/>
      <c r="Q162" s="170"/>
      <c r="R162" s="171"/>
      <c r="S162" s="171"/>
      <c r="T162" s="172"/>
      <c r="U162" s="172"/>
      <c r="V162" s="172"/>
      <c r="W162" s="172"/>
      <c r="X162" s="172"/>
      <c r="Y162" s="172"/>
      <c r="Z162" s="172"/>
      <c r="AA162" s="173"/>
      <c r="AB162" s="173"/>
    </row>
    <row r="163" spans="2:28" ht="14" customHeight="1">
      <c r="B163" s="165"/>
      <c r="C163" s="165"/>
      <c r="D163" s="166"/>
      <c r="E163" s="167"/>
      <c r="F163" s="168"/>
      <c r="G163" s="168"/>
      <c r="I163" s="169"/>
      <c r="J163" s="405"/>
      <c r="K163" s="405"/>
      <c r="L163" s="405"/>
      <c r="M163" s="405"/>
      <c r="N163" s="170"/>
      <c r="O163" s="170"/>
      <c r="P163" s="170"/>
      <c r="Q163" s="170"/>
      <c r="R163" s="171"/>
      <c r="S163" s="171"/>
      <c r="T163" s="172"/>
      <c r="U163" s="172"/>
      <c r="V163" s="172"/>
      <c r="W163" s="172"/>
      <c r="X163" s="172"/>
      <c r="Y163" s="172"/>
      <c r="Z163" s="172"/>
      <c r="AA163" s="173"/>
      <c r="AB163" s="173"/>
    </row>
    <row r="164" spans="2:28" ht="14" customHeight="1">
      <c r="B164" s="165"/>
      <c r="C164" s="165"/>
      <c r="D164" s="166"/>
      <c r="E164" s="167"/>
      <c r="F164" s="168"/>
      <c r="G164" s="168"/>
      <c r="I164" s="169"/>
      <c r="J164" s="405"/>
      <c r="K164" s="405"/>
      <c r="L164" s="405"/>
      <c r="M164" s="405"/>
      <c r="N164" s="170"/>
      <c r="O164" s="170"/>
      <c r="P164" s="170"/>
      <c r="Q164" s="170"/>
      <c r="R164" s="171"/>
      <c r="S164" s="171"/>
      <c r="T164" s="172"/>
      <c r="U164" s="172"/>
      <c r="V164" s="172"/>
      <c r="W164" s="172"/>
      <c r="X164" s="172"/>
      <c r="Y164" s="172"/>
      <c r="Z164" s="172"/>
      <c r="AA164" s="173"/>
      <c r="AB164" s="173"/>
    </row>
    <row r="165" spans="2:28" ht="14" customHeight="1">
      <c r="B165" s="165"/>
      <c r="C165" s="165"/>
      <c r="D165" s="166"/>
      <c r="E165" s="167"/>
      <c r="F165" s="168"/>
      <c r="G165" s="168"/>
      <c r="I165" s="169"/>
      <c r="J165" s="405"/>
      <c r="K165" s="405"/>
      <c r="L165" s="405"/>
      <c r="M165" s="405"/>
      <c r="N165" s="170"/>
      <c r="O165" s="170"/>
      <c r="P165" s="170"/>
      <c r="Q165" s="170"/>
      <c r="R165" s="171"/>
      <c r="S165" s="171"/>
      <c r="T165" s="172"/>
      <c r="U165" s="172"/>
      <c r="V165" s="172"/>
      <c r="W165" s="172"/>
      <c r="X165" s="172"/>
      <c r="Y165" s="172"/>
      <c r="Z165" s="172"/>
      <c r="AA165" s="173"/>
      <c r="AB165" s="173"/>
    </row>
    <row r="166" spans="2:28" ht="14" customHeight="1">
      <c r="B166" s="165"/>
      <c r="C166" s="165"/>
      <c r="D166" s="166"/>
      <c r="E166" s="167"/>
      <c r="F166" s="168"/>
      <c r="G166" s="168"/>
      <c r="I166" s="169"/>
      <c r="J166" s="405"/>
      <c r="K166" s="405"/>
      <c r="L166" s="405"/>
      <c r="M166" s="405"/>
      <c r="N166" s="170"/>
      <c r="O166" s="170"/>
      <c r="P166" s="170"/>
      <c r="Q166" s="170"/>
      <c r="R166" s="171"/>
      <c r="S166" s="171"/>
      <c r="T166" s="172"/>
      <c r="U166" s="172"/>
      <c r="V166" s="172"/>
      <c r="W166" s="172"/>
      <c r="X166" s="172"/>
      <c r="Y166" s="172"/>
      <c r="Z166" s="172"/>
      <c r="AA166" s="173"/>
      <c r="AB166" s="173"/>
    </row>
    <row r="167" spans="2:28" ht="14" customHeight="1">
      <c r="B167" s="165"/>
      <c r="C167" s="165"/>
      <c r="D167" s="166"/>
      <c r="E167" s="167"/>
      <c r="F167" s="168"/>
      <c r="G167" s="168"/>
      <c r="I167" s="169"/>
      <c r="J167" s="405"/>
      <c r="K167" s="405"/>
      <c r="L167" s="405"/>
      <c r="M167" s="405"/>
      <c r="N167" s="170"/>
      <c r="O167" s="170"/>
      <c r="P167" s="170"/>
      <c r="Q167" s="170"/>
      <c r="R167" s="171"/>
      <c r="S167" s="171"/>
      <c r="T167" s="172"/>
      <c r="U167" s="172"/>
      <c r="V167" s="172"/>
      <c r="W167" s="172"/>
      <c r="X167" s="172"/>
      <c r="Y167" s="172"/>
      <c r="Z167" s="172"/>
      <c r="AA167" s="173"/>
      <c r="AB167" s="173"/>
    </row>
    <row r="168" spans="2:28" ht="14" customHeight="1">
      <c r="B168" s="165"/>
      <c r="C168" s="165"/>
      <c r="D168" s="166"/>
      <c r="E168" s="167"/>
      <c r="F168" s="168"/>
      <c r="G168" s="168"/>
      <c r="I168" s="169"/>
      <c r="J168" s="405"/>
      <c r="K168" s="405"/>
      <c r="L168" s="405"/>
      <c r="M168" s="405"/>
      <c r="N168" s="170"/>
      <c r="O168" s="170"/>
      <c r="P168" s="170"/>
      <c r="Q168" s="170"/>
      <c r="R168" s="171"/>
      <c r="S168" s="171"/>
      <c r="T168" s="172"/>
      <c r="U168" s="172"/>
      <c r="V168" s="172"/>
      <c r="W168" s="172"/>
      <c r="X168" s="172"/>
      <c r="Y168" s="172"/>
      <c r="Z168" s="172"/>
      <c r="AA168" s="173"/>
      <c r="AB168" s="173"/>
    </row>
    <row r="169" spans="2:28" ht="14" customHeight="1">
      <c r="B169" s="165"/>
      <c r="C169" s="165"/>
      <c r="D169" s="166"/>
      <c r="E169" s="167"/>
      <c r="F169" s="168"/>
      <c r="G169" s="168"/>
      <c r="I169" s="169"/>
      <c r="J169" s="405"/>
      <c r="K169" s="405"/>
      <c r="L169" s="405"/>
      <c r="M169" s="405"/>
      <c r="N169" s="170"/>
      <c r="O169" s="170"/>
      <c r="P169" s="170"/>
      <c r="Q169" s="170"/>
      <c r="R169" s="171"/>
      <c r="S169" s="171"/>
      <c r="T169" s="172"/>
      <c r="U169" s="172"/>
      <c r="V169" s="172"/>
      <c r="W169" s="172"/>
      <c r="X169" s="172"/>
      <c r="Y169" s="172"/>
      <c r="Z169" s="172"/>
      <c r="AA169" s="173"/>
      <c r="AB169" s="173"/>
    </row>
    <row r="170" spans="2:28" ht="14" customHeight="1">
      <c r="B170" s="165"/>
      <c r="C170" s="165"/>
      <c r="D170" s="166"/>
      <c r="E170" s="167"/>
      <c r="F170" s="168"/>
      <c r="G170" s="168"/>
      <c r="I170" s="169"/>
      <c r="J170" s="405"/>
      <c r="K170" s="405"/>
      <c r="L170" s="405"/>
      <c r="M170" s="405"/>
      <c r="N170" s="170"/>
      <c r="O170" s="170"/>
      <c r="P170" s="170"/>
      <c r="Q170" s="170"/>
      <c r="R170" s="171"/>
      <c r="S170" s="171"/>
      <c r="T170" s="172"/>
      <c r="U170" s="172"/>
      <c r="V170" s="172"/>
      <c r="W170" s="172"/>
      <c r="X170" s="172"/>
      <c r="Y170" s="172"/>
      <c r="Z170" s="172"/>
      <c r="AA170" s="173"/>
      <c r="AB170" s="173"/>
    </row>
    <row r="171" spans="2:28" ht="14" customHeight="1">
      <c r="B171" s="165"/>
      <c r="C171" s="165"/>
      <c r="D171" s="166"/>
      <c r="E171" s="167"/>
      <c r="F171" s="168"/>
      <c r="G171" s="168"/>
      <c r="I171" s="169"/>
      <c r="J171" s="405"/>
      <c r="K171" s="405"/>
      <c r="L171" s="405"/>
      <c r="M171" s="405"/>
      <c r="N171" s="170"/>
      <c r="O171" s="170"/>
      <c r="P171" s="170"/>
      <c r="Q171" s="170"/>
      <c r="R171" s="171"/>
      <c r="S171" s="171"/>
      <c r="T171" s="172"/>
      <c r="U171" s="172"/>
      <c r="V171" s="172"/>
      <c r="W171" s="172"/>
      <c r="X171" s="172"/>
      <c r="Y171" s="172"/>
      <c r="Z171" s="172"/>
      <c r="AA171" s="173"/>
      <c r="AB171" s="173"/>
    </row>
    <row r="172" spans="2:28" ht="14" customHeight="1">
      <c r="B172" s="165"/>
      <c r="C172" s="165"/>
      <c r="D172" s="166"/>
      <c r="E172" s="167"/>
      <c r="F172" s="168"/>
      <c r="G172" s="168"/>
      <c r="I172" s="169"/>
      <c r="J172" s="405"/>
      <c r="K172" s="405"/>
      <c r="L172" s="405"/>
      <c r="M172" s="405"/>
      <c r="N172" s="170"/>
      <c r="O172" s="170"/>
      <c r="P172" s="170"/>
      <c r="Q172" s="170"/>
      <c r="R172" s="171"/>
      <c r="S172" s="171"/>
      <c r="T172" s="172"/>
      <c r="U172" s="172"/>
      <c r="V172" s="172"/>
      <c r="W172" s="172"/>
      <c r="X172" s="172"/>
      <c r="Y172" s="172"/>
      <c r="Z172" s="172"/>
      <c r="AA172" s="173"/>
      <c r="AB172" s="173"/>
    </row>
    <row r="173" spans="2:28" ht="14" customHeight="1">
      <c r="B173" s="165"/>
      <c r="C173" s="165"/>
      <c r="D173" s="166"/>
      <c r="E173" s="167"/>
      <c r="F173" s="168"/>
      <c r="G173" s="168"/>
      <c r="I173" s="169"/>
      <c r="J173" s="405"/>
      <c r="K173" s="405"/>
      <c r="L173" s="405"/>
      <c r="M173" s="405"/>
      <c r="N173" s="170"/>
      <c r="O173" s="170"/>
      <c r="P173" s="170"/>
      <c r="Q173" s="170"/>
      <c r="R173" s="171"/>
      <c r="S173" s="171"/>
      <c r="T173" s="172"/>
      <c r="U173" s="172"/>
      <c r="V173" s="172"/>
      <c r="W173" s="172"/>
      <c r="X173" s="172"/>
      <c r="Y173" s="172"/>
      <c r="Z173" s="172"/>
      <c r="AA173" s="173"/>
      <c r="AB173" s="173"/>
    </row>
    <row r="174" spans="2:28" ht="14" customHeight="1">
      <c r="B174" s="165"/>
      <c r="C174" s="165"/>
      <c r="D174" s="166"/>
      <c r="E174" s="167"/>
      <c r="F174" s="168"/>
      <c r="G174" s="168"/>
      <c r="I174" s="169"/>
      <c r="J174" s="405"/>
      <c r="K174" s="405"/>
      <c r="L174" s="405"/>
      <c r="M174" s="405"/>
      <c r="N174" s="170"/>
      <c r="O174" s="170"/>
      <c r="P174" s="170"/>
      <c r="Q174" s="170"/>
      <c r="R174" s="171"/>
      <c r="S174" s="171"/>
      <c r="T174" s="172"/>
      <c r="U174" s="172"/>
      <c r="V174" s="172"/>
      <c r="W174" s="172"/>
      <c r="X174" s="172"/>
      <c r="Y174" s="172"/>
      <c r="Z174" s="172"/>
      <c r="AA174" s="173"/>
      <c r="AB174" s="173"/>
    </row>
    <row r="175" spans="2:28" ht="14" customHeight="1">
      <c r="B175" s="165"/>
      <c r="C175" s="165"/>
      <c r="D175" s="166"/>
      <c r="E175" s="167"/>
      <c r="F175" s="168"/>
      <c r="G175" s="168"/>
      <c r="I175" s="169"/>
      <c r="J175" s="405"/>
      <c r="K175" s="405"/>
      <c r="L175" s="405"/>
      <c r="M175" s="405"/>
      <c r="N175" s="170"/>
      <c r="O175" s="170"/>
      <c r="P175" s="170"/>
      <c r="Q175" s="170"/>
      <c r="R175" s="171"/>
      <c r="S175" s="171"/>
      <c r="T175" s="172"/>
      <c r="U175" s="172"/>
      <c r="V175" s="172"/>
      <c r="W175" s="172"/>
      <c r="X175" s="172"/>
      <c r="Y175" s="172"/>
      <c r="Z175" s="172"/>
      <c r="AA175" s="173"/>
      <c r="AB175" s="173"/>
    </row>
    <row r="176" spans="2:28" ht="14" customHeight="1">
      <c r="B176" s="165"/>
      <c r="C176" s="165"/>
      <c r="D176" s="166"/>
      <c r="E176" s="167"/>
      <c r="F176" s="168"/>
      <c r="G176" s="168"/>
      <c r="I176" s="169"/>
      <c r="J176" s="405"/>
      <c r="K176" s="405"/>
      <c r="L176" s="405"/>
      <c r="M176" s="405"/>
      <c r="N176" s="170"/>
      <c r="O176" s="170"/>
      <c r="P176" s="170"/>
      <c r="Q176" s="170"/>
      <c r="R176" s="171"/>
      <c r="S176" s="171"/>
      <c r="T176" s="172"/>
      <c r="U176" s="172"/>
      <c r="V176" s="172"/>
      <c r="W176" s="172"/>
      <c r="X176" s="172"/>
      <c r="Y176" s="172"/>
      <c r="Z176" s="172"/>
      <c r="AA176" s="173"/>
      <c r="AB176" s="173"/>
    </row>
    <row r="177" spans="2:28" ht="14" customHeight="1">
      <c r="B177" s="165"/>
      <c r="C177" s="165"/>
      <c r="D177" s="166"/>
      <c r="E177" s="167"/>
      <c r="F177" s="168"/>
      <c r="G177" s="168"/>
      <c r="I177" s="169"/>
      <c r="J177" s="405"/>
      <c r="K177" s="405"/>
      <c r="L177" s="405"/>
      <c r="M177" s="405"/>
      <c r="N177" s="170"/>
      <c r="O177" s="170"/>
      <c r="P177" s="170"/>
      <c r="Q177" s="170"/>
      <c r="R177" s="171"/>
      <c r="S177" s="171"/>
      <c r="T177" s="172"/>
      <c r="U177" s="172"/>
      <c r="V177" s="172"/>
      <c r="W177" s="172"/>
      <c r="X177" s="172"/>
      <c r="Y177" s="172"/>
      <c r="Z177" s="172"/>
      <c r="AA177" s="173"/>
      <c r="AB177" s="173"/>
    </row>
    <row r="178" spans="2:28" ht="14" customHeight="1">
      <c r="B178" s="165"/>
      <c r="C178" s="165"/>
      <c r="D178" s="166"/>
      <c r="E178" s="167"/>
      <c r="F178" s="168"/>
      <c r="G178" s="168"/>
      <c r="I178" s="169"/>
      <c r="J178" s="405"/>
      <c r="K178" s="405"/>
      <c r="L178" s="405"/>
      <c r="M178" s="405"/>
      <c r="N178" s="170"/>
      <c r="O178" s="170"/>
      <c r="P178" s="170"/>
      <c r="Q178" s="170"/>
      <c r="R178" s="171"/>
      <c r="S178" s="171"/>
      <c r="T178" s="172"/>
      <c r="U178" s="172"/>
      <c r="V178" s="172"/>
      <c r="W178" s="172"/>
      <c r="X178" s="172"/>
      <c r="Y178" s="172"/>
      <c r="Z178" s="172"/>
      <c r="AA178" s="173"/>
      <c r="AB178" s="173"/>
    </row>
    <row r="179" spans="2:28" ht="14" customHeight="1">
      <c r="B179" s="165"/>
      <c r="C179" s="165"/>
      <c r="D179" s="166"/>
      <c r="E179" s="167"/>
      <c r="F179" s="168"/>
      <c r="G179" s="168"/>
      <c r="I179" s="169"/>
      <c r="J179" s="405"/>
      <c r="K179" s="405"/>
      <c r="L179" s="405"/>
      <c r="M179" s="405"/>
      <c r="N179" s="170"/>
      <c r="O179" s="170"/>
      <c r="P179" s="170"/>
      <c r="Q179" s="170"/>
      <c r="R179" s="171"/>
      <c r="S179" s="171"/>
      <c r="T179" s="172"/>
      <c r="U179" s="172"/>
      <c r="V179" s="172"/>
      <c r="W179" s="172"/>
      <c r="X179" s="172"/>
      <c r="Y179" s="172"/>
      <c r="Z179" s="172"/>
      <c r="AA179" s="173"/>
      <c r="AB179" s="173"/>
    </row>
    <row r="180" spans="2:28" ht="14" customHeight="1">
      <c r="B180" s="165"/>
      <c r="C180" s="165"/>
      <c r="D180" s="166"/>
      <c r="E180" s="167"/>
      <c r="F180" s="168"/>
      <c r="G180" s="168"/>
      <c r="I180" s="169"/>
      <c r="J180" s="405"/>
      <c r="K180" s="405"/>
      <c r="L180" s="405"/>
      <c r="M180" s="405"/>
      <c r="N180" s="170"/>
      <c r="O180" s="170"/>
      <c r="P180" s="170"/>
      <c r="Q180" s="170"/>
      <c r="R180" s="171"/>
      <c r="S180" s="171"/>
      <c r="T180" s="172"/>
      <c r="U180" s="172"/>
      <c r="V180" s="172"/>
      <c r="W180" s="172"/>
      <c r="X180" s="172"/>
      <c r="Y180" s="172"/>
      <c r="Z180" s="172"/>
      <c r="AA180" s="173"/>
      <c r="AB180" s="173"/>
    </row>
    <row r="181" spans="2:28" ht="14" customHeight="1">
      <c r="B181" s="165"/>
      <c r="C181" s="165"/>
      <c r="D181" s="166"/>
      <c r="E181" s="167"/>
      <c r="F181" s="168"/>
      <c r="G181" s="168"/>
      <c r="I181" s="169"/>
      <c r="J181" s="405"/>
      <c r="K181" s="405"/>
      <c r="L181" s="405"/>
      <c r="M181" s="405"/>
      <c r="N181" s="170"/>
      <c r="O181" s="170"/>
      <c r="P181" s="170"/>
      <c r="Q181" s="170"/>
      <c r="R181" s="171"/>
      <c r="S181" s="171"/>
      <c r="T181" s="172"/>
      <c r="U181" s="172"/>
      <c r="V181" s="172"/>
      <c r="W181" s="172"/>
      <c r="X181" s="172"/>
      <c r="Y181" s="172"/>
      <c r="Z181" s="172"/>
      <c r="AA181" s="173"/>
      <c r="AB181" s="173"/>
    </row>
    <row r="182" spans="2:28" ht="14" customHeight="1">
      <c r="B182" s="165"/>
      <c r="C182" s="165"/>
      <c r="D182" s="166"/>
      <c r="E182" s="167"/>
      <c r="F182" s="168"/>
      <c r="G182" s="168"/>
      <c r="I182" s="169"/>
      <c r="J182" s="405"/>
      <c r="K182" s="405"/>
      <c r="L182" s="405"/>
      <c r="M182" s="405"/>
      <c r="N182" s="170"/>
      <c r="O182" s="170"/>
      <c r="P182" s="170"/>
      <c r="Q182" s="170"/>
      <c r="R182" s="171"/>
      <c r="S182" s="171"/>
      <c r="T182" s="172"/>
      <c r="U182" s="172"/>
      <c r="V182" s="172"/>
      <c r="W182" s="172"/>
      <c r="X182" s="172"/>
      <c r="Y182" s="172"/>
      <c r="Z182" s="172"/>
      <c r="AA182" s="173"/>
      <c r="AB182" s="173"/>
    </row>
    <row r="183" spans="2:28" ht="14" customHeight="1">
      <c r="B183" s="165"/>
      <c r="C183" s="165"/>
      <c r="D183" s="166"/>
      <c r="E183" s="167"/>
      <c r="F183" s="168"/>
      <c r="G183" s="168"/>
      <c r="I183" s="169"/>
      <c r="J183" s="405"/>
      <c r="K183" s="405"/>
      <c r="L183" s="405"/>
      <c r="M183" s="405"/>
      <c r="N183" s="170"/>
      <c r="O183" s="170"/>
      <c r="P183" s="170"/>
      <c r="Q183" s="170"/>
      <c r="R183" s="171"/>
      <c r="S183" s="171"/>
      <c r="T183" s="172"/>
      <c r="U183" s="172"/>
      <c r="V183" s="172"/>
      <c r="W183" s="172"/>
      <c r="X183" s="172"/>
      <c r="Y183" s="172"/>
      <c r="Z183" s="172"/>
      <c r="AA183" s="173"/>
      <c r="AB183" s="173"/>
    </row>
    <row r="184" spans="2:28" ht="14" customHeight="1">
      <c r="B184" s="165"/>
      <c r="C184" s="165"/>
      <c r="D184" s="166"/>
      <c r="E184" s="167"/>
      <c r="F184" s="168"/>
      <c r="G184" s="168"/>
      <c r="I184" s="169"/>
      <c r="J184" s="405"/>
      <c r="K184" s="405"/>
      <c r="L184" s="405"/>
      <c r="M184" s="405"/>
      <c r="N184" s="170"/>
      <c r="O184" s="170"/>
      <c r="P184" s="170"/>
      <c r="Q184" s="170"/>
      <c r="R184" s="171"/>
      <c r="S184" s="171"/>
      <c r="T184" s="172"/>
      <c r="U184" s="172"/>
      <c r="V184" s="172"/>
      <c r="W184" s="172"/>
      <c r="X184" s="172"/>
      <c r="Y184" s="172"/>
      <c r="Z184" s="172"/>
      <c r="AA184" s="173"/>
      <c r="AB184" s="173"/>
    </row>
    <row r="185" spans="2:28" ht="14" customHeight="1">
      <c r="B185" s="165"/>
      <c r="C185" s="165"/>
      <c r="D185" s="166"/>
      <c r="E185" s="167"/>
      <c r="F185" s="168"/>
      <c r="G185" s="168"/>
      <c r="I185" s="169"/>
      <c r="J185" s="405"/>
      <c r="K185" s="405"/>
      <c r="L185" s="405"/>
      <c r="M185" s="405"/>
      <c r="N185" s="170"/>
      <c r="O185" s="170"/>
      <c r="P185" s="170"/>
      <c r="Q185" s="170"/>
      <c r="R185" s="171"/>
      <c r="S185" s="171"/>
      <c r="T185" s="172"/>
      <c r="U185" s="172"/>
      <c r="V185" s="172"/>
      <c r="W185" s="172"/>
      <c r="X185" s="172"/>
      <c r="Y185" s="172"/>
      <c r="Z185" s="172"/>
      <c r="AA185" s="173"/>
      <c r="AB185" s="173"/>
    </row>
    <row r="186" spans="2:28" ht="14" customHeight="1">
      <c r="B186" s="165"/>
      <c r="C186" s="165"/>
      <c r="D186" s="166"/>
      <c r="E186" s="167"/>
      <c r="F186" s="168"/>
      <c r="G186" s="168"/>
      <c r="I186" s="169"/>
      <c r="J186" s="405"/>
      <c r="K186" s="405"/>
      <c r="L186" s="405"/>
      <c r="M186" s="405"/>
      <c r="N186" s="170"/>
      <c r="O186" s="170"/>
      <c r="P186" s="170"/>
      <c r="Q186" s="170"/>
      <c r="R186" s="171"/>
      <c r="S186" s="171"/>
      <c r="T186" s="172"/>
      <c r="U186" s="172"/>
      <c r="V186" s="172"/>
      <c r="W186" s="172"/>
      <c r="X186" s="172"/>
      <c r="Y186" s="172"/>
      <c r="Z186" s="172"/>
      <c r="AA186" s="173"/>
      <c r="AB186" s="173"/>
    </row>
    <row r="187" spans="2:28" ht="14" customHeight="1">
      <c r="B187" s="165"/>
      <c r="C187" s="165"/>
      <c r="D187" s="166"/>
      <c r="E187" s="167"/>
      <c r="F187" s="168"/>
      <c r="G187" s="168"/>
      <c r="I187" s="169"/>
      <c r="J187" s="405"/>
      <c r="K187" s="405"/>
      <c r="L187" s="405"/>
      <c r="M187" s="405"/>
      <c r="N187" s="170"/>
      <c r="O187" s="170"/>
      <c r="P187" s="170"/>
      <c r="Q187" s="170"/>
      <c r="R187" s="171"/>
      <c r="S187" s="171"/>
      <c r="T187" s="172"/>
      <c r="U187" s="172"/>
      <c r="V187" s="172"/>
      <c r="W187" s="172"/>
      <c r="X187" s="172"/>
      <c r="Y187" s="172"/>
      <c r="Z187" s="172"/>
      <c r="AA187" s="173"/>
      <c r="AB187" s="173"/>
    </row>
    <row r="188" spans="2:28" ht="14" customHeight="1">
      <c r="B188" s="165"/>
      <c r="C188" s="165"/>
      <c r="D188" s="166"/>
      <c r="E188" s="167"/>
      <c r="F188" s="168"/>
      <c r="G188" s="168"/>
      <c r="I188" s="169"/>
      <c r="J188" s="405"/>
      <c r="K188" s="405"/>
      <c r="L188" s="405"/>
      <c r="M188" s="405"/>
      <c r="N188" s="170"/>
      <c r="O188" s="170"/>
      <c r="P188" s="170"/>
      <c r="Q188" s="170"/>
      <c r="R188" s="171"/>
      <c r="S188" s="171"/>
      <c r="T188" s="172"/>
      <c r="U188" s="172"/>
      <c r="V188" s="172"/>
      <c r="W188" s="172"/>
      <c r="X188" s="172"/>
      <c r="Y188" s="172"/>
      <c r="Z188" s="172"/>
      <c r="AA188" s="173"/>
      <c r="AB188" s="173"/>
    </row>
    <row r="189" spans="2:28" ht="14" customHeight="1">
      <c r="B189" s="165"/>
      <c r="C189" s="165"/>
      <c r="D189" s="166"/>
      <c r="E189" s="167"/>
      <c r="F189" s="168"/>
      <c r="G189" s="168"/>
      <c r="I189" s="169"/>
      <c r="J189" s="405"/>
      <c r="K189" s="405"/>
      <c r="L189" s="405"/>
      <c r="M189" s="405"/>
      <c r="N189" s="170"/>
      <c r="O189" s="170"/>
      <c r="P189" s="170"/>
      <c r="Q189" s="170"/>
      <c r="R189" s="171"/>
      <c r="S189" s="171"/>
      <c r="T189" s="172"/>
      <c r="U189" s="172"/>
      <c r="V189" s="172"/>
      <c r="W189" s="172"/>
      <c r="X189" s="172"/>
      <c r="Y189" s="172"/>
      <c r="Z189" s="172"/>
      <c r="AA189" s="173"/>
      <c r="AB189" s="173"/>
    </row>
    <row r="190" spans="2:28" ht="14" customHeight="1">
      <c r="B190" s="165"/>
      <c r="C190" s="165"/>
      <c r="D190" s="166"/>
      <c r="E190" s="167"/>
      <c r="F190" s="168"/>
      <c r="G190" s="168"/>
      <c r="I190" s="169"/>
      <c r="J190" s="405"/>
      <c r="K190" s="405"/>
      <c r="L190" s="405"/>
      <c r="M190" s="405"/>
      <c r="N190" s="170"/>
      <c r="O190" s="170"/>
      <c r="P190" s="170"/>
      <c r="Q190" s="170"/>
      <c r="R190" s="171"/>
      <c r="S190" s="171"/>
      <c r="T190" s="172"/>
      <c r="U190" s="172"/>
      <c r="V190" s="172"/>
      <c r="W190" s="172"/>
      <c r="X190" s="172"/>
      <c r="Y190" s="172"/>
      <c r="Z190" s="172"/>
      <c r="AA190" s="173"/>
      <c r="AB190" s="173"/>
    </row>
    <row r="191" spans="2:28" ht="14" customHeight="1">
      <c r="B191" s="165"/>
      <c r="C191" s="165"/>
      <c r="D191" s="166"/>
      <c r="E191" s="167"/>
      <c r="F191" s="168"/>
      <c r="G191" s="168"/>
      <c r="I191" s="169"/>
      <c r="J191" s="405"/>
      <c r="K191" s="405"/>
      <c r="L191" s="405"/>
      <c r="M191" s="405"/>
      <c r="N191" s="170"/>
      <c r="O191" s="170"/>
      <c r="P191" s="170"/>
      <c r="Q191" s="170"/>
      <c r="R191" s="171"/>
      <c r="S191" s="171"/>
      <c r="T191" s="172"/>
      <c r="U191" s="172"/>
      <c r="V191" s="172"/>
      <c r="W191" s="172"/>
      <c r="X191" s="172"/>
      <c r="Y191" s="172"/>
      <c r="Z191" s="172"/>
      <c r="AA191" s="173"/>
      <c r="AB191" s="173"/>
    </row>
    <row r="192" spans="2:28" ht="14" customHeight="1">
      <c r="B192" s="165"/>
      <c r="C192" s="165"/>
      <c r="D192" s="166"/>
      <c r="E192" s="167"/>
      <c r="F192" s="168"/>
      <c r="G192" s="168"/>
      <c r="I192" s="169"/>
      <c r="J192" s="405"/>
      <c r="K192" s="405"/>
      <c r="L192" s="405"/>
      <c r="M192" s="405"/>
      <c r="N192" s="170"/>
      <c r="O192" s="170"/>
      <c r="P192" s="170"/>
      <c r="Q192" s="170"/>
      <c r="R192" s="171"/>
      <c r="S192" s="171"/>
      <c r="T192" s="172"/>
      <c r="U192" s="172"/>
      <c r="V192" s="172"/>
      <c r="W192" s="172"/>
      <c r="X192" s="172"/>
      <c r="Y192" s="172"/>
      <c r="Z192" s="172"/>
      <c r="AA192" s="173"/>
      <c r="AB192" s="173"/>
    </row>
    <row r="193" spans="2:28" ht="14" customHeight="1">
      <c r="B193" s="165"/>
      <c r="C193" s="165"/>
      <c r="D193" s="166"/>
      <c r="E193" s="167"/>
      <c r="F193" s="168"/>
      <c r="G193" s="168"/>
      <c r="I193" s="169"/>
      <c r="J193" s="405"/>
      <c r="K193" s="405"/>
      <c r="L193" s="405"/>
      <c r="M193" s="405"/>
      <c r="N193" s="170"/>
      <c r="O193" s="170"/>
      <c r="P193" s="170"/>
      <c r="Q193" s="170"/>
      <c r="R193" s="171"/>
      <c r="S193" s="171"/>
      <c r="T193" s="172"/>
      <c r="U193" s="172"/>
      <c r="V193" s="172"/>
      <c r="W193" s="172"/>
      <c r="X193" s="172"/>
      <c r="Y193" s="172"/>
      <c r="Z193" s="172"/>
      <c r="AA193" s="173"/>
      <c r="AB193" s="173"/>
    </row>
    <row r="194" spans="2:28" ht="14" customHeight="1">
      <c r="B194" s="165"/>
      <c r="C194" s="165"/>
      <c r="D194" s="166"/>
      <c r="E194" s="167"/>
      <c r="F194" s="168"/>
      <c r="G194" s="168"/>
      <c r="I194" s="169"/>
      <c r="J194" s="405"/>
      <c r="K194" s="405"/>
      <c r="L194" s="405"/>
      <c r="M194" s="405"/>
      <c r="N194" s="170"/>
      <c r="O194" s="170"/>
      <c r="P194" s="170"/>
      <c r="Q194" s="170"/>
      <c r="R194" s="171"/>
      <c r="S194" s="171"/>
      <c r="T194" s="172"/>
      <c r="U194" s="172"/>
      <c r="V194" s="172"/>
      <c r="W194" s="172"/>
      <c r="X194" s="172"/>
      <c r="Y194" s="172"/>
      <c r="Z194" s="172"/>
      <c r="AA194" s="173"/>
      <c r="AB194" s="173"/>
    </row>
    <row r="195" spans="2:28" ht="14" customHeight="1">
      <c r="B195" s="165"/>
      <c r="C195" s="165"/>
      <c r="D195" s="166"/>
      <c r="E195" s="167"/>
      <c r="F195" s="168"/>
      <c r="G195" s="168"/>
      <c r="I195" s="169"/>
      <c r="J195" s="405"/>
      <c r="K195" s="405"/>
      <c r="L195" s="405"/>
      <c r="M195" s="405"/>
      <c r="N195" s="170"/>
      <c r="O195" s="170"/>
      <c r="P195" s="170"/>
      <c r="Q195" s="170"/>
      <c r="R195" s="171"/>
      <c r="S195" s="171"/>
      <c r="T195" s="172"/>
      <c r="U195" s="172"/>
      <c r="V195" s="172"/>
      <c r="W195" s="172"/>
      <c r="X195" s="172"/>
      <c r="Y195" s="172"/>
      <c r="Z195" s="172"/>
      <c r="AA195" s="173"/>
      <c r="AB195" s="173"/>
    </row>
    <row r="196" spans="2:28" ht="14" customHeight="1">
      <c r="B196" s="165"/>
      <c r="C196" s="165"/>
      <c r="D196" s="166"/>
      <c r="E196" s="167"/>
      <c r="F196" s="168"/>
      <c r="G196" s="168"/>
      <c r="I196" s="169"/>
      <c r="J196" s="405"/>
      <c r="K196" s="405"/>
      <c r="L196" s="405"/>
      <c r="M196" s="405"/>
      <c r="N196" s="170"/>
      <c r="O196" s="170"/>
      <c r="P196" s="170"/>
      <c r="Q196" s="170"/>
      <c r="R196" s="171"/>
      <c r="S196" s="171"/>
      <c r="T196" s="172"/>
      <c r="U196" s="172"/>
      <c r="V196" s="172"/>
      <c r="W196" s="172"/>
      <c r="X196" s="172"/>
      <c r="Y196" s="172"/>
      <c r="Z196" s="172"/>
      <c r="AA196" s="173"/>
      <c r="AB196" s="173"/>
    </row>
    <row r="197" spans="2:28" ht="14" customHeight="1">
      <c r="B197" s="165"/>
      <c r="C197" s="165"/>
      <c r="D197" s="166"/>
      <c r="E197" s="167"/>
      <c r="F197" s="168"/>
      <c r="G197" s="168"/>
      <c r="I197" s="169"/>
      <c r="J197" s="405"/>
      <c r="K197" s="405"/>
      <c r="L197" s="405"/>
      <c r="M197" s="405"/>
      <c r="N197" s="170"/>
      <c r="O197" s="170"/>
      <c r="P197" s="170"/>
      <c r="Q197" s="170"/>
      <c r="R197" s="171"/>
      <c r="S197" s="171"/>
      <c r="T197" s="172"/>
      <c r="U197" s="172"/>
      <c r="V197" s="172"/>
      <c r="W197" s="172"/>
      <c r="X197" s="172"/>
      <c r="Y197" s="172"/>
      <c r="Z197" s="172"/>
      <c r="AA197" s="173"/>
      <c r="AB197" s="173"/>
    </row>
    <row r="198" spans="2:28" ht="14" customHeight="1">
      <c r="B198" s="165"/>
      <c r="C198" s="165"/>
      <c r="D198" s="166"/>
      <c r="E198" s="167"/>
      <c r="F198" s="168"/>
      <c r="G198" s="168"/>
      <c r="I198" s="169"/>
      <c r="J198" s="405"/>
      <c r="K198" s="405"/>
      <c r="L198" s="405"/>
      <c r="M198" s="405"/>
      <c r="N198" s="170"/>
      <c r="O198" s="170"/>
      <c r="P198" s="170"/>
      <c r="Q198" s="170"/>
      <c r="R198" s="171"/>
      <c r="S198" s="171"/>
      <c r="T198" s="172"/>
      <c r="U198" s="172"/>
      <c r="V198" s="172"/>
      <c r="W198" s="172"/>
      <c r="X198" s="172"/>
      <c r="Y198" s="172"/>
      <c r="Z198" s="172"/>
      <c r="AA198" s="173"/>
      <c r="AB198" s="173"/>
    </row>
    <row r="199" spans="2:28" ht="14" customHeight="1">
      <c r="B199" s="165"/>
      <c r="C199" s="165"/>
      <c r="D199" s="166"/>
      <c r="E199" s="167"/>
      <c r="F199" s="168"/>
      <c r="G199" s="168"/>
      <c r="I199" s="169"/>
      <c r="J199" s="405"/>
      <c r="K199" s="405"/>
      <c r="L199" s="405"/>
      <c r="M199" s="405"/>
      <c r="N199" s="170"/>
      <c r="O199" s="170"/>
      <c r="P199" s="170"/>
      <c r="Q199" s="170"/>
      <c r="R199" s="171"/>
      <c r="S199" s="171"/>
      <c r="T199" s="172"/>
      <c r="U199" s="172"/>
      <c r="V199" s="172"/>
      <c r="W199" s="172"/>
      <c r="X199" s="172"/>
      <c r="Y199" s="172"/>
      <c r="Z199" s="172"/>
      <c r="AA199" s="173"/>
      <c r="AB199" s="173"/>
    </row>
    <row r="200" spans="2:28" ht="14" customHeight="1">
      <c r="B200" s="165"/>
      <c r="C200" s="165"/>
      <c r="D200" s="166"/>
      <c r="E200" s="167"/>
      <c r="F200" s="168"/>
      <c r="G200" s="168"/>
      <c r="I200" s="169"/>
      <c r="J200" s="405"/>
      <c r="K200" s="405"/>
      <c r="L200" s="405"/>
      <c r="M200" s="405"/>
      <c r="N200" s="170"/>
      <c r="O200" s="170"/>
      <c r="P200" s="170"/>
      <c r="Q200" s="170"/>
      <c r="R200" s="171"/>
      <c r="S200" s="171"/>
      <c r="T200" s="172"/>
      <c r="U200" s="172"/>
      <c r="V200" s="172"/>
      <c r="W200" s="172"/>
      <c r="X200" s="172"/>
      <c r="Y200" s="172"/>
      <c r="Z200" s="172"/>
      <c r="AA200" s="173"/>
      <c r="AB200" s="173"/>
    </row>
    <row r="201" spans="2:28" ht="14" customHeight="1">
      <c r="B201" s="165"/>
      <c r="C201" s="165"/>
      <c r="D201" s="166"/>
      <c r="E201" s="167"/>
      <c r="F201" s="168"/>
      <c r="G201" s="168"/>
      <c r="I201" s="169"/>
      <c r="J201" s="405"/>
      <c r="K201" s="405"/>
      <c r="L201" s="405"/>
      <c r="M201" s="405"/>
      <c r="N201" s="170"/>
      <c r="O201" s="170"/>
      <c r="P201" s="170"/>
      <c r="Q201" s="170"/>
      <c r="R201" s="171"/>
      <c r="S201" s="171"/>
      <c r="T201" s="172"/>
      <c r="U201" s="172"/>
      <c r="V201" s="172"/>
      <c r="W201" s="172"/>
      <c r="X201" s="172"/>
      <c r="Y201" s="172"/>
      <c r="Z201" s="172"/>
      <c r="AA201" s="173"/>
      <c r="AB201" s="173"/>
    </row>
    <row r="202" spans="2:28" ht="14" customHeight="1">
      <c r="B202" s="165"/>
      <c r="C202" s="165"/>
      <c r="D202" s="166"/>
      <c r="E202" s="167"/>
      <c r="F202" s="168"/>
      <c r="G202" s="168"/>
      <c r="I202" s="169"/>
      <c r="J202" s="405"/>
      <c r="K202" s="405"/>
      <c r="L202" s="405"/>
      <c r="M202" s="405"/>
      <c r="N202" s="170"/>
      <c r="O202" s="170"/>
      <c r="P202" s="170"/>
      <c r="Q202" s="170"/>
      <c r="R202" s="171"/>
      <c r="S202" s="171"/>
      <c r="T202" s="172"/>
      <c r="U202" s="172"/>
      <c r="V202" s="172"/>
      <c r="W202" s="172"/>
      <c r="X202" s="172"/>
      <c r="Y202" s="172"/>
      <c r="Z202" s="172"/>
      <c r="AA202" s="173"/>
      <c r="AB202" s="173"/>
    </row>
    <row r="203" spans="2:28" ht="14" customHeight="1">
      <c r="B203" s="165"/>
      <c r="C203" s="165"/>
      <c r="D203" s="166"/>
      <c r="E203" s="167"/>
      <c r="F203" s="168"/>
      <c r="G203" s="168"/>
      <c r="I203" s="169"/>
      <c r="J203" s="405"/>
      <c r="K203" s="405"/>
      <c r="L203" s="405"/>
      <c r="M203" s="405"/>
      <c r="N203" s="170"/>
      <c r="O203" s="170"/>
      <c r="P203" s="170"/>
      <c r="Q203" s="170"/>
      <c r="R203" s="171"/>
      <c r="S203" s="171"/>
      <c r="T203" s="172"/>
      <c r="U203" s="172"/>
      <c r="V203" s="172"/>
      <c r="W203" s="172"/>
      <c r="X203" s="172"/>
      <c r="Y203" s="172"/>
      <c r="Z203" s="172"/>
      <c r="AA203" s="173"/>
      <c r="AB203" s="173"/>
    </row>
    <row r="204" spans="2:28" ht="14" customHeight="1">
      <c r="B204" s="165"/>
      <c r="C204" s="165"/>
      <c r="D204" s="166"/>
      <c r="E204" s="167"/>
      <c r="F204" s="168"/>
      <c r="G204" s="168"/>
      <c r="I204" s="169"/>
      <c r="J204" s="405"/>
      <c r="K204" s="405"/>
      <c r="L204" s="405"/>
      <c r="M204" s="405"/>
      <c r="N204" s="170"/>
      <c r="O204" s="170"/>
      <c r="P204" s="170"/>
      <c r="Q204" s="170"/>
      <c r="R204" s="171"/>
      <c r="S204" s="171"/>
      <c r="T204" s="172"/>
      <c r="U204" s="172"/>
      <c r="V204" s="172"/>
      <c r="W204" s="172"/>
      <c r="X204" s="172"/>
      <c r="Y204" s="172"/>
      <c r="Z204" s="172"/>
      <c r="AA204" s="173"/>
      <c r="AB204" s="173"/>
    </row>
    <row r="205" spans="2:28" ht="14" customHeight="1">
      <c r="B205" s="165"/>
      <c r="C205" s="165"/>
      <c r="D205" s="166"/>
      <c r="E205" s="167"/>
      <c r="F205" s="168"/>
      <c r="G205" s="168"/>
      <c r="I205" s="169"/>
      <c r="J205" s="405"/>
      <c r="K205" s="405"/>
      <c r="L205" s="405"/>
      <c r="M205" s="405"/>
      <c r="N205" s="170"/>
      <c r="O205" s="170"/>
      <c r="P205" s="170"/>
      <c r="Q205" s="170"/>
      <c r="R205" s="171"/>
      <c r="S205" s="171"/>
      <c r="T205" s="172"/>
      <c r="U205" s="172"/>
      <c r="V205" s="172"/>
      <c r="W205" s="172"/>
      <c r="X205" s="172"/>
      <c r="Y205" s="172"/>
      <c r="Z205" s="172"/>
      <c r="AA205" s="173"/>
      <c r="AB205" s="173"/>
    </row>
    <row r="206" spans="2:28" ht="14" customHeight="1">
      <c r="B206" s="165"/>
      <c r="C206" s="165"/>
      <c r="D206" s="166"/>
      <c r="E206" s="167"/>
      <c r="F206" s="168"/>
      <c r="G206" s="168"/>
      <c r="I206" s="169"/>
      <c r="J206" s="405"/>
      <c r="K206" s="405"/>
      <c r="L206" s="405"/>
      <c r="M206" s="405"/>
      <c r="N206" s="170"/>
      <c r="O206" s="170"/>
      <c r="P206" s="170"/>
      <c r="Q206" s="170"/>
      <c r="R206" s="171"/>
      <c r="S206" s="171"/>
      <c r="T206" s="172"/>
      <c r="U206" s="172"/>
      <c r="V206" s="172"/>
      <c r="W206" s="172"/>
      <c r="X206" s="172"/>
      <c r="Y206" s="172"/>
      <c r="Z206" s="172"/>
      <c r="AA206" s="173"/>
      <c r="AB206" s="173"/>
    </row>
    <row r="207" spans="2:28" ht="14" customHeight="1">
      <c r="B207" s="165"/>
      <c r="C207" s="165"/>
      <c r="D207" s="166"/>
      <c r="E207" s="167"/>
      <c r="F207" s="168"/>
      <c r="G207" s="168"/>
      <c r="I207" s="169"/>
      <c r="J207" s="405"/>
      <c r="K207" s="405"/>
      <c r="L207" s="405"/>
      <c r="M207" s="405"/>
      <c r="N207" s="170"/>
      <c r="O207" s="170"/>
      <c r="P207" s="170"/>
      <c r="Q207" s="170"/>
      <c r="R207" s="171"/>
      <c r="S207" s="171"/>
      <c r="T207" s="172"/>
      <c r="U207" s="172"/>
      <c r="V207" s="172"/>
      <c r="W207" s="172"/>
      <c r="X207" s="172"/>
      <c r="Y207" s="172"/>
      <c r="Z207" s="172"/>
      <c r="AA207" s="173"/>
      <c r="AB207" s="173"/>
    </row>
    <row r="208" spans="2:28" ht="14" customHeight="1">
      <c r="B208" s="165"/>
      <c r="C208" s="165"/>
      <c r="D208" s="166"/>
      <c r="E208" s="167"/>
      <c r="F208" s="168"/>
      <c r="G208" s="168"/>
      <c r="I208" s="169"/>
      <c r="J208" s="405"/>
      <c r="K208" s="405"/>
      <c r="L208" s="405"/>
      <c r="M208" s="405"/>
      <c r="N208" s="170"/>
      <c r="O208" s="170"/>
      <c r="P208" s="170"/>
      <c r="Q208" s="170"/>
      <c r="R208" s="171"/>
      <c r="S208" s="171"/>
      <c r="T208" s="172"/>
      <c r="U208" s="172"/>
      <c r="V208" s="172"/>
      <c r="W208" s="172"/>
      <c r="X208" s="172"/>
      <c r="Y208" s="172"/>
      <c r="Z208" s="172"/>
      <c r="AA208" s="173"/>
      <c r="AB208" s="173"/>
    </row>
    <row r="209" spans="2:28" ht="14" customHeight="1">
      <c r="B209" s="165"/>
      <c r="C209" s="165"/>
      <c r="D209" s="166"/>
      <c r="E209" s="167"/>
      <c r="F209" s="168"/>
      <c r="G209" s="168"/>
      <c r="I209" s="169"/>
      <c r="J209" s="405"/>
      <c r="K209" s="405"/>
      <c r="L209" s="405"/>
      <c r="M209" s="405"/>
      <c r="N209" s="170"/>
      <c r="O209" s="170"/>
      <c r="P209" s="170"/>
      <c r="Q209" s="170"/>
      <c r="R209" s="171"/>
      <c r="S209" s="171"/>
      <c r="T209" s="172"/>
      <c r="U209" s="172"/>
      <c r="V209" s="172"/>
      <c r="W209" s="172"/>
      <c r="X209" s="172"/>
      <c r="Y209" s="172"/>
      <c r="Z209" s="172"/>
      <c r="AA209" s="173"/>
      <c r="AB209" s="173"/>
    </row>
    <row r="210" spans="2:28" ht="14" customHeight="1">
      <c r="B210" s="165"/>
      <c r="C210" s="165"/>
      <c r="D210" s="166"/>
      <c r="E210" s="167"/>
      <c r="F210" s="168"/>
      <c r="G210" s="168"/>
      <c r="I210" s="169"/>
      <c r="J210" s="405"/>
      <c r="K210" s="405"/>
      <c r="L210" s="405"/>
      <c r="M210" s="405"/>
      <c r="N210" s="170"/>
      <c r="O210" s="170"/>
      <c r="P210" s="170"/>
      <c r="Q210" s="170"/>
      <c r="R210" s="171"/>
      <c r="S210" s="171"/>
      <c r="T210" s="172"/>
      <c r="U210" s="172"/>
      <c r="V210" s="172"/>
      <c r="W210" s="172"/>
      <c r="X210" s="172"/>
      <c r="Y210" s="172"/>
      <c r="Z210" s="172"/>
      <c r="AA210" s="173"/>
      <c r="AB210" s="173"/>
    </row>
    <row r="211" spans="2:28" ht="14" customHeight="1">
      <c r="B211" s="165"/>
      <c r="C211" s="165"/>
      <c r="D211" s="166"/>
      <c r="E211" s="167"/>
      <c r="F211" s="168"/>
      <c r="G211" s="168"/>
      <c r="I211" s="169"/>
      <c r="J211" s="405"/>
      <c r="K211" s="405"/>
      <c r="L211" s="405"/>
      <c r="M211" s="405"/>
      <c r="N211" s="170"/>
      <c r="O211" s="170"/>
      <c r="P211" s="170"/>
      <c r="Q211" s="170"/>
      <c r="R211" s="171"/>
      <c r="S211" s="171"/>
      <c r="T211" s="172"/>
      <c r="U211" s="172"/>
      <c r="V211" s="172"/>
      <c r="W211" s="172"/>
      <c r="X211" s="172"/>
      <c r="Y211" s="172"/>
      <c r="Z211" s="172"/>
      <c r="AA211" s="173"/>
      <c r="AB211" s="173"/>
    </row>
    <row r="212" spans="2:28" ht="14" customHeight="1">
      <c r="B212" s="165"/>
      <c r="C212" s="165"/>
      <c r="D212" s="166"/>
      <c r="E212" s="167"/>
      <c r="F212" s="168"/>
      <c r="G212" s="168"/>
      <c r="I212" s="169"/>
      <c r="J212" s="405"/>
      <c r="K212" s="405"/>
      <c r="L212" s="405"/>
      <c r="M212" s="405"/>
      <c r="N212" s="170"/>
      <c r="O212" s="170"/>
      <c r="P212" s="170"/>
      <c r="Q212" s="170"/>
      <c r="R212" s="171"/>
      <c r="S212" s="171"/>
      <c r="T212" s="172"/>
      <c r="U212" s="172"/>
      <c r="V212" s="172"/>
      <c r="W212" s="172"/>
      <c r="X212" s="172"/>
      <c r="Y212" s="172"/>
      <c r="Z212" s="172"/>
      <c r="AA212" s="173"/>
      <c r="AB212" s="173"/>
    </row>
    <row r="213" spans="2:28" ht="14" customHeight="1">
      <c r="B213" s="165"/>
      <c r="C213" s="165"/>
      <c r="D213" s="166"/>
      <c r="E213" s="167"/>
      <c r="F213" s="168"/>
      <c r="G213" s="168"/>
      <c r="I213" s="169"/>
      <c r="J213" s="405"/>
      <c r="K213" s="405"/>
      <c r="L213" s="405"/>
      <c r="M213" s="405"/>
      <c r="N213" s="170"/>
      <c r="O213" s="170"/>
      <c r="P213" s="170"/>
      <c r="Q213" s="170"/>
      <c r="R213" s="171"/>
      <c r="S213" s="171"/>
      <c r="T213" s="172"/>
      <c r="U213" s="172"/>
      <c r="V213" s="172"/>
      <c r="W213" s="172"/>
      <c r="X213" s="172"/>
      <c r="Y213" s="172"/>
      <c r="Z213" s="172"/>
      <c r="AA213" s="173"/>
      <c r="AB213" s="173"/>
    </row>
    <row r="214" spans="2:28" ht="14" customHeight="1">
      <c r="B214" s="165"/>
      <c r="C214" s="165"/>
      <c r="D214" s="166"/>
      <c r="E214" s="167"/>
      <c r="F214" s="168"/>
      <c r="G214" s="168"/>
      <c r="I214" s="169"/>
      <c r="J214" s="405"/>
      <c r="K214" s="405"/>
      <c r="L214" s="405"/>
      <c r="M214" s="405"/>
      <c r="N214" s="170"/>
      <c r="O214" s="170"/>
      <c r="P214" s="170"/>
      <c r="Q214" s="170"/>
      <c r="R214" s="171"/>
      <c r="S214" s="171"/>
      <c r="T214" s="172"/>
      <c r="U214" s="172"/>
      <c r="V214" s="172"/>
      <c r="W214" s="172"/>
      <c r="X214" s="172"/>
      <c r="Y214" s="172"/>
      <c r="Z214" s="172"/>
      <c r="AA214" s="173"/>
      <c r="AB214" s="173"/>
    </row>
    <row r="215" spans="2:28" ht="14" customHeight="1">
      <c r="B215" s="165"/>
      <c r="C215" s="165"/>
      <c r="D215" s="166"/>
      <c r="E215" s="167"/>
      <c r="F215" s="168"/>
      <c r="G215" s="168"/>
      <c r="I215" s="169"/>
      <c r="J215" s="405"/>
      <c r="K215" s="405"/>
      <c r="L215" s="405"/>
      <c r="M215" s="405"/>
      <c r="N215" s="170"/>
      <c r="O215" s="170"/>
      <c r="P215" s="170"/>
      <c r="Q215" s="170"/>
      <c r="R215" s="171"/>
      <c r="S215" s="171"/>
      <c r="T215" s="172"/>
      <c r="U215" s="172"/>
      <c r="V215" s="172"/>
      <c r="W215" s="172"/>
      <c r="X215" s="172"/>
      <c r="Y215" s="172"/>
      <c r="Z215" s="172"/>
      <c r="AA215" s="173"/>
      <c r="AB215" s="173"/>
    </row>
    <row r="216" spans="2:28" ht="14" customHeight="1">
      <c r="B216" s="165"/>
      <c r="C216" s="165"/>
      <c r="D216" s="166"/>
      <c r="E216" s="167"/>
      <c r="F216" s="168"/>
      <c r="G216" s="168"/>
      <c r="I216" s="169"/>
      <c r="J216" s="405"/>
      <c r="K216" s="405"/>
      <c r="L216" s="405"/>
      <c r="M216" s="405"/>
      <c r="N216" s="170"/>
      <c r="O216" s="170"/>
      <c r="P216" s="170"/>
      <c r="Q216" s="170"/>
      <c r="R216" s="171"/>
      <c r="S216" s="171"/>
      <c r="T216" s="172"/>
      <c r="U216" s="172"/>
      <c r="V216" s="172"/>
      <c r="W216" s="172"/>
      <c r="X216" s="172"/>
      <c r="Y216" s="172"/>
      <c r="Z216" s="172"/>
      <c r="AA216" s="173"/>
      <c r="AB216" s="173"/>
    </row>
    <row r="217" spans="2:28" ht="14" customHeight="1">
      <c r="B217" s="165"/>
      <c r="C217" s="165"/>
      <c r="D217" s="166"/>
      <c r="E217" s="167"/>
      <c r="F217" s="168"/>
      <c r="G217" s="168"/>
      <c r="I217" s="169"/>
      <c r="J217" s="405"/>
      <c r="K217" s="405"/>
      <c r="L217" s="405"/>
      <c r="M217" s="405"/>
      <c r="N217" s="170"/>
      <c r="O217" s="170"/>
      <c r="P217" s="170"/>
      <c r="Q217" s="170"/>
      <c r="R217" s="171"/>
      <c r="S217" s="171"/>
      <c r="T217" s="172"/>
      <c r="U217" s="172"/>
      <c r="V217" s="172"/>
      <c r="W217" s="172"/>
      <c r="X217" s="172"/>
      <c r="Y217" s="172"/>
      <c r="Z217" s="172"/>
      <c r="AA217" s="173"/>
      <c r="AB217" s="173"/>
    </row>
    <row r="218" spans="2:28" ht="14" customHeight="1">
      <c r="B218" s="165"/>
      <c r="C218" s="165"/>
      <c r="D218" s="166"/>
      <c r="E218" s="167"/>
      <c r="F218" s="168"/>
      <c r="G218" s="168"/>
      <c r="I218" s="169"/>
      <c r="J218" s="405"/>
      <c r="K218" s="405"/>
      <c r="L218" s="405"/>
      <c r="M218" s="405"/>
      <c r="N218" s="170"/>
      <c r="O218" s="170"/>
      <c r="P218" s="170"/>
      <c r="Q218" s="170"/>
      <c r="R218" s="171"/>
      <c r="S218" s="171"/>
      <c r="T218" s="172"/>
      <c r="U218" s="172"/>
      <c r="V218" s="172"/>
      <c r="W218" s="172"/>
      <c r="X218" s="172"/>
      <c r="Y218" s="172"/>
      <c r="Z218" s="172"/>
      <c r="AA218" s="173"/>
      <c r="AB218" s="173"/>
    </row>
    <row r="219" spans="2:28" ht="14" customHeight="1">
      <c r="B219" s="165"/>
      <c r="C219" s="165"/>
      <c r="D219" s="166"/>
      <c r="E219" s="167"/>
      <c r="F219" s="168"/>
      <c r="G219" s="168"/>
      <c r="I219" s="169"/>
      <c r="J219" s="405"/>
      <c r="K219" s="405"/>
      <c r="L219" s="405"/>
      <c r="M219" s="405"/>
      <c r="N219" s="170"/>
      <c r="O219" s="170"/>
      <c r="P219" s="170"/>
      <c r="Q219" s="170"/>
      <c r="R219" s="171"/>
      <c r="S219" s="171"/>
      <c r="T219" s="172"/>
      <c r="U219" s="172"/>
      <c r="V219" s="172"/>
      <c r="W219" s="172"/>
      <c r="X219" s="172"/>
      <c r="Y219" s="172"/>
      <c r="Z219" s="172"/>
      <c r="AA219" s="173"/>
      <c r="AB219" s="173"/>
    </row>
    <row r="220" spans="2:28" ht="14" customHeight="1">
      <c r="B220" s="165"/>
      <c r="C220" s="165"/>
      <c r="D220" s="166"/>
      <c r="E220" s="167"/>
      <c r="F220" s="168"/>
      <c r="G220" s="168"/>
      <c r="I220" s="169"/>
      <c r="J220" s="405"/>
      <c r="K220" s="405"/>
      <c r="L220" s="405"/>
      <c r="M220" s="405"/>
      <c r="N220" s="170"/>
      <c r="O220" s="170"/>
      <c r="P220" s="170"/>
      <c r="Q220" s="170"/>
      <c r="R220" s="171"/>
      <c r="S220" s="171"/>
      <c r="T220" s="172"/>
      <c r="U220" s="172"/>
      <c r="V220" s="172"/>
      <c r="W220" s="172"/>
      <c r="X220" s="172"/>
      <c r="Y220" s="172"/>
      <c r="Z220" s="172"/>
      <c r="AA220" s="173"/>
      <c r="AB220" s="173"/>
    </row>
    <row r="221" spans="2:28" ht="14" customHeight="1">
      <c r="B221" s="165"/>
      <c r="C221" s="165"/>
      <c r="D221" s="166"/>
      <c r="E221" s="167"/>
      <c r="F221" s="168"/>
      <c r="G221" s="168"/>
      <c r="I221" s="169"/>
      <c r="J221" s="405"/>
      <c r="K221" s="405"/>
      <c r="L221" s="405"/>
      <c r="M221" s="405"/>
      <c r="N221" s="170"/>
      <c r="O221" s="170"/>
      <c r="P221" s="170"/>
      <c r="Q221" s="170"/>
      <c r="R221" s="171"/>
      <c r="S221" s="171"/>
      <c r="T221" s="172"/>
      <c r="U221" s="172"/>
      <c r="V221" s="172"/>
      <c r="W221" s="172"/>
      <c r="X221" s="172"/>
      <c r="Y221" s="172"/>
      <c r="Z221" s="172"/>
      <c r="AA221" s="173"/>
      <c r="AB221" s="173"/>
    </row>
    <row r="222" spans="2:28" ht="14" customHeight="1">
      <c r="B222" s="165"/>
      <c r="C222" s="165"/>
      <c r="D222" s="166"/>
      <c r="E222" s="167"/>
      <c r="F222" s="168"/>
      <c r="G222" s="168"/>
      <c r="I222" s="169"/>
      <c r="J222" s="405"/>
      <c r="K222" s="405"/>
      <c r="L222" s="405"/>
      <c r="M222" s="405"/>
      <c r="N222" s="170"/>
      <c r="O222" s="170"/>
      <c r="P222" s="170"/>
      <c r="Q222" s="170"/>
      <c r="R222" s="171"/>
      <c r="S222" s="171"/>
      <c r="T222" s="172"/>
      <c r="U222" s="172"/>
      <c r="V222" s="172"/>
      <c r="W222" s="172"/>
      <c r="X222" s="172"/>
      <c r="Y222" s="172"/>
      <c r="Z222" s="172"/>
      <c r="AA222" s="173"/>
      <c r="AB222" s="173"/>
    </row>
    <row r="223" spans="2:28" ht="14" customHeight="1">
      <c r="B223" s="165"/>
      <c r="C223" s="165"/>
      <c r="D223" s="166"/>
      <c r="E223" s="167"/>
      <c r="F223" s="168"/>
      <c r="G223" s="168"/>
      <c r="I223" s="169"/>
      <c r="J223" s="405"/>
      <c r="K223" s="405"/>
      <c r="L223" s="405"/>
      <c r="M223" s="405"/>
      <c r="N223" s="170"/>
      <c r="O223" s="170"/>
      <c r="P223" s="170"/>
      <c r="Q223" s="170"/>
      <c r="R223" s="171"/>
      <c r="S223" s="171"/>
      <c r="T223" s="172"/>
      <c r="U223" s="172"/>
      <c r="V223" s="172"/>
      <c r="W223" s="172"/>
      <c r="X223" s="172"/>
      <c r="Y223" s="172"/>
      <c r="Z223" s="172"/>
      <c r="AA223" s="173"/>
      <c r="AB223" s="173"/>
    </row>
    <row r="224" spans="2:28" ht="14" customHeight="1">
      <c r="B224" s="165"/>
      <c r="C224" s="165"/>
      <c r="D224" s="166"/>
      <c r="E224" s="167"/>
      <c r="F224" s="168"/>
      <c r="G224" s="168"/>
      <c r="I224" s="169"/>
      <c r="J224" s="405"/>
      <c r="K224" s="405"/>
      <c r="L224" s="405"/>
      <c r="M224" s="405"/>
      <c r="N224" s="170"/>
      <c r="O224" s="170"/>
      <c r="P224" s="170"/>
      <c r="Q224" s="170"/>
      <c r="R224" s="171"/>
      <c r="S224" s="171"/>
      <c r="T224" s="172"/>
      <c r="U224" s="172"/>
      <c r="V224" s="172"/>
      <c r="W224" s="172"/>
      <c r="X224" s="172"/>
      <c r="Y224" s="172"/>
      <c r="Z224" s="172"/>
      <c r="AA224" s="173"/>
      <c r="AB224" s="173"/>
    </row>
    <row r="225" spans="2:28" ht="14" customHeight="1">
      <c r="B225" s="165"/>
      <c r="C225" s="165"/>
      <c r="D225" s="166"/>
      <c r="E225" s="167"/>
      <c r="F225" s="168"/>
      <c r="G225" s="168"/>
      <c r="I225" s="169"/>
      <c r="J225" s="405"/>
      <c r="K225" s="405"/>
      <c r="L225" s="405"/>
      <c r="M225" s="405"/>
      <c r="N225" s="170"/>
      <c r="O225" s="170"/>
      <c r="P225" s="170"/>
      <c r="Q225" s="170"/>
      <c r="R225" s="171"/>
      <c r="S225" s="171"/>
      <c r="T225" s="172"/>
      <c r="U225" s="172"/>
      <c r="V225" s="172"/>
      <c r="W225" s="172"/>
      <c r="X225" s="172"/>
      <c r="Y225" s="172"/>
      <c r="Z225" s="172"/>
      <c r="AA225" s="173"/>
      <c r="AB225" s="173"/>
    </row>
    <row r="226" spans="2:28" ht="14" customHeight="1">
      <c r="B226" s="165"/>
      <c r="C226" s="165"/>
      <c r="D226" s="166"/>
      <c r="E226" s="167"/>
      <c r="F226" s="168"/>
      <c r="G226" s="168"/>
      <c r="I226" s="169"/>
      <c r="J226" s="405"/>
      <c r="K226" s="405"/>
      <c r="L226" s="405"/>
      <c r="M226" s="405"/>
      <c r="N226" s="170"/>
      <c r="O226" s="170"/>
      <c r="P226" s="170"/>
      <c r="Q226" s="170"/>
      <c r="R226" s="171"/>
      <c r="S226" s="171"/>
      <c r="T226" s="172"/>
      <c r="U226" s="172"/>
      <c r="V226" s="172"/>
      <c r="W226" s="172"/>
      <c r="X226" s="172"/>
      <c r="Y226" s="172"/>
      <c r="Z226" s="172"/>
      <c r="AA226" s="173"/>
      <c r="AB226" s="173"/>
    </row>
    <row r="227" spans="2:28" ht="14" customHeight="1">
      <c r="B227" s="165"/>
      <c r="C227" s="165"/>
      <c r="D227" s="166"/>
      <c r="E227" s="167"/>
      <c r="F227" s="168"/>
      <c r="G227" s="168"/>
      <c r="I227" s="169"/>
      <c r="J227" s="405"/>
      <c r="K227" s="405"/>
      <c r="L227" s="405"/>
      <c r="M227" s="405"/>
      <c r="N227" s="170"/>
      <c r="O227" s="170"/>
      <c r="P227" s="170"/>
      <c r="Q227" s="170"/>
      <c r="R227" s="171"/>
      <c r="S227" s="171"/>
      <c r="T227" s="172"/>
      <c r="U227" s="172"/>
      <c r="V227" s="172"/>
      <c r="W227" s="172"/>
      <c r="X227" s="172"/>
      <c r="Y227" s="172"/>
      <c r="Z227" s="172"/>
      <c r="AA227" s="173"/>
      <c r="AB227" s="173"/>
    </row>
    <row r="228" spans="2:28" ht="14" customHeight="1">
      <c r="B228" s="165"/>
      <c r="C228" s="165"/>
      <c r="D228" s="166"/>
      <c r="E228" s="167"/>
      <c r="F228" s="168"/>
      <c r="G228" s="168"/>
      <c r="I228" s="169"/>
      <c r="J228" s="405"/>
      <c r="K228" s="405"/>
      <c r="L228" s="405"/>
      <c r="M228" s="405"/>
      <c r="N228" s="170"/>
      <c r="O228" s="170"/>
      <c r="P228" s="170"/>
      <c r="Q228" s="170"/>
      <c r="R228" s="171"/>
      <c r="S228" s="171"/>
      <c r="T228" s="172"/>
      <c r="U228" s="172"/>
      <c r="V228" s="172"/>
      <c r="W228" s="172"/>
      <c r="X228" s="172"/>
      <c r="Y228" s="172"/>
      <c r="Z228" s="172"/>
      <c r="AA228" s="173"/>
      <c r="AB228" s="173"/>
    </row>
    <row r="229" spans="2:28" ht="14" customHeight="1">
      <c r="B229" s="165"/>
      <c r="C229" s="165"/>
      <c r="D229" s="166"/>
      <c r="E229" s="167"/>
      <c r="F229" s="168"/>
      <c r="G229" s="168"/>
      <c r="I229" s="169"/>
      <c r="J229" s="405"/>
      <c r="K229" s="405"/>
      <c r="L229" s="405"/>
      <c r="M229" s="405"/>
      <c r="N229" s="170"/>
      <c r="O229" s="170"/>
      <c r="P229" s="170"/>
      <c r="Q229" s="170"/>
      <c r="R229" s="171"/>
      <c r="S229" s="171"/>
      <c r="T229" s="172"/>
      <c r="U229" s="172"/>
      <c r="V229" s="172"/>
      <c r="W229" s="172"/>
      <c r="X229" s="172"/>
      <c r="Y229" s="172"/>
      <c r="Z229" s="172"/>
      <c r="AA229" s="173"/>
      <c r="AB229" s="173"/>
    </row>
    <row r="230" spans="2:28" ht="14" customHeight="1">
      <c r="B230" s="165"/>
      <c r="C230" s="165"/>
      <c r="D230" s="166"/>
      <c r="E230" s="167"/>
      <c r="F230" s="168"/>
      <c r="G230" s="168"/>
      <c r="I230" s="169"/>
      <c r="J230" s="405"/>
      <c r="K230" s="405"/>
      <c r="L230" s="405"/>
      <c r="M230" s="405"/>
      <c r="N230" s="170"/>
      <c r="O230" s="170"/>
      <c r="P230" s="170"/>
      <c r="Q230" s="170"/>
      <c r="R230" s="171"/>
      <c r="S230" s="171"/>
      <c r="T230" s="172"/>
      <c r="U230" s="172"/>
      <c r="V230" s="172"/>
      <c r="W230" s="172"/>
      <c r="X230" s="172"/>
      <c r="Y230" s="172"/>
      <c r="Z230" s="172"/>
      <c r="AA230" s="173"/>
      <c r="AB230" s="173"/>
    </row>
    <row r="231" spans="2:28" ht="14" customHeight="1">
      <c r="B231" s="165"/>
      <c r="C231" s="165"/>
      <c r="D231" s="166"/>
      <c r="E231" s="167"/>
      <c r="F231" s="168"/>
      <c r="G231" s="168"/>
      <c r="I231" s="169"/>
      <c r="J231" s="405"/>
      <c r="K231" s="405"/>
      <c r="L231" s="405"/>
      <c r="M231" s="405"/>
      <c r="N231" s="170"/>
      <c r="O231" s="170"/>
      <c r="P231" s="170"/>
      <c r="Q231" s="170"/>
      <c r="R231" s="171"/>
      <c r="S231" s="171"/>
      <c r="T231" s="172"/>
      <c r="U231" s="172"/>
      <c r="V231" s="172"/>
      <c r="W231" s="172"/>
      <c r="X231" s="172"/>
      <c r="Y231" s="172"/>
      <c r="Z231" s="172"/>
      <c r="AA231" s="173"/>
      <c r="AB231" s="173"/>
    </row>
    <row r="232" spans="2:28" ht="14" customHeight="1">
      <c r="B232" s="165"/>
      <c r="C232" s="165"/>
      <c r="D232" s="166"/>
      <c r="E232" s="167"/>
      <c r="F232" s="168"/>
      <c r="G232" s="168"/>
      <c r="I232" s="169"/>
      <c r="J232" s="405"/>
      <c r="K232" s="405"/>
      <c r="L232" s="405"/>
      <c r="M232" s="405"/>
      <c r="N232" s="170"/>
      <c r="O232" s="170"/>
      <c r="P232" s="170"/>
      <c r="Q232" s="170"/>
      <c r="R232" s="171"/>
      <c r="S232" s="171"/>
      <c r="T232" s="172"/>
      <c r="U232" s="172"/>
      <c r="V232" s="172"/>
      <c r="W232" s="172"/>
      <c r="X232" s="172"/>
      <c r="Y232" s="172"/>
      <c r="Z232" s="172"/>
      <c r="AA232" s="173"/>
      <c r="AB232" s="173"/>
    </row>
    <row r="233" spans="2:28" ht="14" customHeight="1">
      <c r="B233" s="165"/>
      <c r="C233" s="165"/>
      <c r="D233" s="166"/>
      <c r="E233" s="167"/>
      <c r="F233" s="168"/>
      <c r="G233" s="168"/>
      <c r="I233" s="169"/>
      <c r="J233" s="405"/>
      <c r="K233" s="405"/>
      <c r="L233" s="405"/>
      <c r="M233" s="405"/>
      <c r="N233" s="170"/>
      <c r="O233" s="170"/>
      <c r="P233" s="170"/>
      <c r="Q233" s="170"/>
      <c r="R233" s="171"/>
      <c r="S233" s="171"/>
      <c r="T233" s="172"/>
      <c r="U233" s="172"/>
      <c r="V233" s="172"/>
      <c r="W233" s="172"/>
      <c r="X233" s="172"/>
      <c r="Y233" s="172"/>
      <c r="Z233" s="172"/>
      <c r="AA233" s="173"/>
      <c r="AB233" s="173"/>
    </row>
    <row r="234" spans="2:28" ht="14" customHeight="1">
      <c r="B234" s="165"/>
      <c r="C234" s="165"/>
      <c r="D234" s="166"/>
      <c r="E234" s="167"/>
      <c r="F234" s="168"/>
      <c r="G234" s="168"/>
      <c r="I234" s="169"/>
      <c r="J234" s="405"/>
      <c r="K234" s="405"/>
      <c r="L234" s="405"/>
      <c r="M234" s="405"/>
      <c r="N234" s="170"/>
      <c r="O234" s="170"/>
      <c r="P234" s="170"/>
      <c r="Q234" s="170"/>
      <c r="R234" s="171"/>
      <c r="S234" s="171"/>
      <c r="T234" s="172"/>
      <c r="U234" s="172"/>
      <c r="V234" s="172"/>
      <c r="W234" s="172"/>
      <c r="X234" s="172"/>
      <c r="Y234" s="172"/>
      <c r="Z234" s="172"/>
      <c r="AA234" s="173"/>
      <c r="AB234" s="173"/>
    </row>
    <row r="235" spans="2:28" ht="14" customHeight="1">
      <c r="B235" s="165"/>
      <c r="C235" s="165"/>
      <c r="D235" s="166"/>
      <c r="E235" s="167"/>
      <c r="F235" s="168"/>
      <c r="G235" s="168"/>
      <c r="I235" s="169"/>
      <c r="J235" s="405"/>
      <c r="K235" s="405"/>
      <c r="L235" s="405"/>
      <c r="M235" s="405"/>
      <c r="N235" s="170"/>
      <c r="O235" s="170"/>
      <c r="P235" s="170"/>
      <c r="Q235" s="170"/>
      <c r="R235" s="171"/>
      <c r="S235" s="171"/>
      <c r="T235" s="172"/>
      <c r="U235" s="172"/>
      <c r="V235" s="172"/>
      <c r="W235" s="172"/>
      <c r="X235" s="172"/>
      <c r="Y235" s="172"/>
      <c r="Z235" s="172"/>
      <c r="AA235" s="173"/>
      <c r="AB235" s="173"/>
    </row>
    <row r="236" spans="2:28" ht="14" customHeight="1">
      <c r="B236" s="165"/>
      <c r="C236" s="165"/>
      <c r="D236" s="166"/>
      <c r="E236" s="167"/>
      <c r="F236" s="168"/>
      <c r="G236" s="168"/>
      <c r="I236" s="169"/>
      <c r="J236" s="405"/>
      <c r="K236" s="405"/>
      <c r="L236" s="405"/>
      <c r="M236" s="405"/>
      <c r="N236" s="170"/>
      <c r="O236" s="170"/>
      <c r="P236" s="170"/>
      <c r="Q236" s="170"/>
      <c r="R236" s="171"/>
      <c r="S236" s="171"/>
      <c r="T236" s="172"/>
      <c r="U236" s="172"/>
      <c r="V236" s="172"/>
      <c r="W236" s="172"/>
      <c r="X236" s="172"/>
      <c r="Y236" s="172"/>
      <c r="Z236" s="172"/>
      <c r="AA236" s="173"/>
      <c r="AB236" s="173"/>
    </row>
    <row r="237" spans="2:28" ht="14" customHeight="1">
      <c r="B237" s="165"/>
      <c r="C237" s="165"/>
      <c r="D237" s="166"/>
      <c r="E237" s="167"/>
      <c r="F237" s="168"/>
      <c r="G237" s="168"/>
      <c r="I237" s="169"/>
      <c r="J237" s="405"/>
      <c r="K237" s="405"/>
      <c r="L237" s="405"/>
      <c r="M237" s="405"/>
      <c r="N237" s="170"/>
      <c r="O237" s="170"/>
      <c r="P237" s="170"/>
      <c r="Q237" s="170"/>
      <c r="R237" s="171"/>
      <c r="S237" s="171"/>
      <c r="T237" s="172"/>
      <c r="U237" s="172"/>
      <c r="V237" s="172"/>
      <c r="W237" s="172"/>
      <c r="X237" s="172"/>
      <c r="Y237" s="172"/>
      <c r="Z237" s="172"/>
      <c r="AA237" s="173"/>
      <c r="AB237" s="173"/>
    </row>
    <row r="238" spans="2:28" ht="14" customHeight="1">
      <c r="B238" s="165"/>
      <c r="C238" s="165"/>
      <c r="D238" s="166"/>
      <c r="E238" s="167"/>
      <c r="F238" s="168"/>
      <c r="G238" s="168"/>
      <c r="I238" s="169"/>
      <c r="J238" s="405"/>
      <c r="K238" s="405"/>
      <c r="L238" s="405"/>
      <c r="M238" s="405"/>
      <c r="N238" s="170"/>
      <c r="O238" s="170"/>
      <c r="P238" s="170"/>
      <c r="Q238" s="170"/>
      <c r="R238" s="171"/>
      <c r="S238" s="171"/>
      <c r="T238" s="172"/>
      <c r="U238" s="172"/>
      <c r="V238" s="172"/>
      <c r="W238" s="172"/>
      <c r="X238" s="172"/>
      <c r="Y238" s="172"/>
      <c r="Z238" s="172"/>
      <c r="AA238" s="173"/>
      <c r="AB238" s="173"/>
    </row>
    <row r="239" spans="2:28" ht="14" customHeight="1">
      <c r="B239" s="165"/>
      <c r="C239" s="165"/>
      <c r="D239" s="166"/>
      <c r="E239" s="167"/>
      <c r="F239" s="168"/>
      <c r="G239" s="168"/>
      <c r="I239" s="169"/>
      <c r="J239" s="405"/>
      <c r="K239" s="405"/>
      <c r="L239" s="405"/>
      <c r="M239" s="405"/>
      <c r="N239" s="170"/>
      <c r="O239" s="170"/>
      <c r="P239" s="170"/>
      <c r="Q239" s="170"/>
      <c r="R239" s="171"/>
      <c r="S239" s="171"/>
      <c r="T239" s="172"/>
      <c r="U239" s="172"/>
      <c r="V239" s="172"/>
      <c r="W239" s="172"/>
      <c r="X239" s="172"/>
      <c r="Y239" s="172"/>
      <c r="Z239" s="172"/>
      <c r="AA239" s="173"/>
      <c r="AB239" s="173"/>
    </row>
    <row r="240" spans="2:28" ht="14" customHeight="1">
      <c r="B240" s="165"/>
      <c r="C240" s="165"/>
      <c r="D240" s="166"/>
      <c r="E240" s="167"/>
      <c r="F240" s="168"/>
      <c r="G240" s="168"/>
      <c r="I240" s="169"/>
      <c r="J240" s="405"/>
      <c r="K240" s="405"/>
      <c r="L240" s="405"/>
      <c r="M240" s="405"/>
      <c r="N240" s="170"/>
      <c r="O240" s="170"/>
      <c r="P240" s="170"/>
      <c r="Q240" s="170"/>
      <c r="R240" s="171"/>
      <c r="S240" s="171"/>
      <c r="T240" s="172"/>
      <c r="U240" s="172"/>
      <c r="V240" s="172"/>
      <c r="W240" s="172"/>
      <c r="X240" s="172"/>
      <c r="Y240" s="172"/>
      <c r="Z240" s="172"/>
      <c r="AA240" s="173"/>
      <c r="AB240" s="173"/>
    </row>
    <row r="241" spans="2:28" ht="14" customHeight="1">
      <c r="B241" s="165"/>
      <c r="C241" s="165"/>
      <c r="D241" s="166"/>
      <c r="E241" s="167"/>
      <c r="F241" s="168"/>
      <c r="G241" s="168"/>
      <c r="I241" s="169"/>
      <c r="J241" s="405"/>
      <c r="K241" s="405"/>
      <c r="L241" s="405"/>
      <c r="M241" s="405"/>
      <c r="N241" s="170"/>
      <c r="O241" s="170"/>
      <c r="P241" s="170"/>
      <c r="Q241" s="170"/>
      <c r="R241" s="171"/>
      <c r="S241" s="171"/>
      <c r="T241" s="172"/>
      <c r="U241" s="172"/>
      <c r="V241" s="172"/>
      <c r="W241" s="172"/>
      <c r="X241" s="172"/>
      <c r="Y241" s="172"/>
      <c r="Z241" s="172"/>
      <c r="AA241" s="173"/>
      <c r="AB241" s="173"/>
    </row>
    <row r="242" spans="2:28" ht="14" customHeight="1">
      <c r="B242" s="165"/>
      <c r="C242" s="165"/>
      <c r="D242" s="166"/>
      <c r="E242" s="167"/>
      <c r="F242" s="168"/>
      <c r="G242" s="168"/>
      <c r="I242" s="169"/>
      <c r="J242" s="405"/>
      <c r="K242" s="405"/>
      <c r="L242" s="405"/>
      <c r="M242" s="405"/>
      <c r="N242" s="170"/>
      <c r="O242" s="170"/>
      <c r="P242" s="170"/>
      <c r="Q242" s="170"/>
      <c r="R242" s="171"/>
      <c r="S242" s="171"/>
      <c r="T242" s="172"/>
      <c r="U242" s="172"/>
      <c r="V242" s="172"/>
      <c r="W242" s="172"/>
      <c r="X242" s="172"/>
      <c r="Y242" s="172"/>
      <c r="Z242" s="172"/>
      <c r="AA242" s="173"/>
      <c r="AB242" s="173"/>
    </row>
    <row r="243" spans="2:28" ht="14" customHeight="1">
      <c r="B243" s="165"/>
      <c r="C243" s="165"/>
      <c r="D243" s="166"/>
      <c r="E243" s="167"/>
      <c r="F243" s="168"/>
      <c r="G243" s="168"/>
      <c r="I243" s="169"/>
      <c r="J243" s="405"/>
      <c r="K243" s="405"/>
      <c r="L243" s="405"/>
      <c r="M243" s="405"/>
      <c r="N243" s="170"/>
      <c r="O243" s="170"/>
      <c r="P243" s="170"/>
      <c r="Q243" s="170"/>
      <c r="R243" s="171"/>
      <c r="S243" s="171"/>
      <c r="T243" s="172"/>
      <c r="U243" s="172"/>
      <c r="V243" s="172"/>
      <c r="W243" s="172"/>
      <c r="X243" s="172"/>
      <c r="Y243" s="172"/>
      <c r="Z243" s="172"/>
      <c r="AA243" s="173"/>
      <c r="AB243" s="173"/>
    </row>
    <row r="244" spans="2:28" ht="14" customHeight="1">
      <c r="B244" s="165"/>
      <c r="C244" s="165"/>
      <c r="D244" s="166"/>
      <c r="E244" s="167"/>
      <c r="F244" s="168"/>
      <c r="G244" s="168"/>
      <c r="I244" s="169"/>
      <c r="J244" s="405"/>
      <c r="K244" s="405"/>
      <c r="L244" s="405"/>
      <c r="M244" s="405"/>
      <c r="N244" s="170"/>
      <c r="O244" s="170"/>
      <c r="P244" s="170"/>
      <c r="Q244" s="170"/>
      <c r="R244" s="171"/>
      <c r="S244" s="171"/>
      <c r="T244" s="172"/>
      <c r="U244" s="172"/>
      <c r="V244" s="172"/>
      <c r="W244" s="172"/>
      <c r="X244" s="172"/>
      <c r="Y244" s="172"/>
      <c r="Z244" s="172"/>
      <c r="AA244" s="173"/>
      <c r="AB244" s="173"/>
    </row>
    <row r="245" spans="2:28" ht="14" customHeight="1">
      <c r="B245" s="165"/>
      <c r="C245" s="165"/>
      <c r="D245" s="166"/>
      <c r="E245" s="167"/>
      <c r="F245" s="168"/>
      <c r="G245" s="168"/>
      <c r="I245" s="169"/>
      <c r="J245" s="405"/>
      <c r="K245" s="405"/>
      <c r="L245" s="405"/>
      <c r="M245" s="405"/>
      <c r="N245" s="170"/>
      <c r="O245" s="170"/>
      <c r="P245" s="170"/>
      <c r="Q245" s="170"/>
      <c r="R245" s="171"/>
      <c r="S245" s="171"/>
      <c r="T245" s="172"/>
      <c r="U245" s="172"/>
      <c r="V245" s="172"/>
      <c r="W245" s="172"/>
      <c r="X245" s="172"/>
      <c r="Y245" s="172"/>
      <c r="Z245" s="172"/>
      <c r="AA245" s="173"/>
      <c r="AB245" s="173"/>
    </row>
    <row r="246" spans="2:28" ht="14" customHeight="1">
      <c r="B246" s="165"/>
      <c r="C246" s="165"/>
      <c r="D246" s="166"/>
      <c r="E246" s="167"/>
      <c r="F246" s="168"/>
      <c r="G246" s="168"/>
      <c r="I246" s="169"/>
      <c r="J246" s="405"/>
      <c r="K246" s="405"/>
      <c r="L246" s="405"/>
      <c r="M246" s="405"/>
      <c r="N246" s="170"/>
      <c r="O246" s="170"/>
      <c r="P246" s="170"/>
      <c r="Q246" s="170"/>
      <c r="R246" s="171"/>
      <c r="S246" s="171"/>
      <c r="T246" s="172"/>
      <c r="U246" s="172"/>
      <c r="V246" s="172"/>
      <c r="W246" s="172"/>
      <c r="X246" s="172"/>
      <c r="Y246" s="172"/>
      <c r="Z246" s="172"/>
      <c r="AA246" s="173"/>
      <c r="AB246" s="173"/>
    </row>
    <row r="247" spans="2:28" ht="14" customHeight="1">
      <c r="B247" s="165"/>
      <c r="C247" s="165"/>
      <c r="D247" s="166"/>
      <c r="E247" s="167"/>
      <c r="F247" s="168"/>
      <c r="G247" s="168"/>
      <c r="I247" s="169"/>
      <c r="J247" s="405"/>
      <c r="K247" s="405"/>
      <c r="L247" s="405"/>
      <c r="M247" s="405"/>
      <c r="N247" s="170"/>
      <c r="O247" s="170"/>
      <c r="P247" s="170"/>
      <c r="Q247" s="170"/>
      <c r="R247" s="171"/>
      <c r="S247" s="171"/>
      <c r="T247" s="172"/>
      <c r="U247" s="172"/>
      <c r="V247" s="172"/>
      <c r="W247" s="172"/>
      <c r="X247" s="172"/>
      <c r="Y247" s="172"/>
      <c r="Z247" s="172"/>
      <c r="AA247" s="173"/>
      <c r="AB247" s="173"/>
    </row>
    <row r="248" spans="2:28" ht="14" customHeight="1">
      <c r="B248" s="165"/>
      <c r="C248" s="165"/>
      <c r="D248" s="166"/>
      <c r="E248" s="167"/>
      <c r="F248" s="168"/>
      <c r="G248" s="168"/>
      <c r="I248" s="169"/>
      <c r="J248" s="405"/>
      <c r="K248" s="405"/>
      <c r="L248" s="405"/>
      <c r="M248" s="405"/>
      <c r="N248" s="170"/>
      <c r="O248" s="170"/>
      <c r="P248" s="170"/>
      <c r="Q248" s="170"/>
      <c r="R248" s="171"/>
      <c r="S248" s="171"/>
      <c r="T248" s="172"/>
      <c r="U248" s="172"/>
      <c r="V248" s="172"/>
      <c r="W248" s="172"/>
      <c r="X248" s="172"/>
      <c r="Y248" s="172"/>
      <c r="Z248" s="172"/>
      <c r="AA248" s="173"/>
      <c r="AB248" s="173"/>
    </row>
    <row r="249" spans="2:28" ht="14" customHeight="1">
      <c r="B249" s="165"/>
      <c r="C249" s="165"/>
      <c r="D249" s="166"/>
      <c r="E249" s="167"/>
      <c r="F249" s="168"/>
      <c r="G249" s="168"/>
      <c r="I249" s="169"/>
      <c r="J249" s="405"/>
      <c r="K249" s="405"/>
      <c r="L249" s="405"/>
      <c r="M249" s="405"/>
      <c r="N249" s="170"/>
      <c r="O249" s="170"/>
      <c r="P249" s="170"/>
      <c r="Q249" s="170"/>
      <c r="R249" s="171"/>
      <c r="S249" s="171"/>
      <c r="T249" s="172"/>
      <c r="U249" s="172"/>
      <c r="V249" s="172"/>
      <c r="W249" s="172"/>
      <c r="X249" s="172"/>
      <c r="Y249" s="172"/>
      <c r="Z249" s="172"/>
      <c r="AA249" s="173"/>
      <c r="AB249" s="173"/>
    </row>
    <row r="250" spans="2:28" ht="14" customHeight="1">
      <c r="B250" s="165"/>
      <c r="C250" s="165"/>
      <c r="D250" s="166"/>
      <c r="E250" s="167"/>
      <c r="F250" s="168"/>
      <c r="G250" s="168"/>
      <c r="I250" s="169"/>
      <c r="J250" s="405"/>
      <c r="K250" s="405"/>
      <c r="L250" s="405"/>
      <c r="M250" s="405"/>
      <c r="N250" s="170"/>
      <c r="O250" s="170"/>
      <c r="P250" s="170"/>
      <c r="Q250" s="170"/>
      <c r="R250" s="171"/>
      <c r="S250" s="171"/>
      <c r="T250" s="172"/>
      <c r="U250" s="172"/>
      <c r="V250" s="172"/>
      <c r="W250" s="172"/>
      <c r="X250" s="172"/>
      <c r="Y250" s="172"/>
      <c r="Z250" s="172"/>
      <c r="AA250" s="173"/>
      <c r="AB250" s="173"/>
    </row>
    <row r="251" spans="2:28" ht="14" customHeight="1">
      <c r="B251" s="165"/>
      <c r="C251" s="165"/>
      <c r="D251" s="166"/>
      <c r="E251" s="167"/>
      <c r="F251" s="168"/>
      <c r="G251" s="168"/>
      <c r="I251" s="169"/>
      <c r="J251" s="405"/>
      <c r="K251" s="405"/>
      <c r="L251" s="405"/>
      <c r="M251" s="405"/>
      <c r="N251" s="170"/>
      <c r="O251" s="170"/>
      <c r="P251" s="170"/>
      <c r="Q251" s="170"/>
      <c r="R251" s="171"/>
      <c r="S251" s="171"/>
      <c r="T251" s="172"/>
      <c r="U251" s="172"/>
      <c r="V251" s="172"/>
      <c r="W251" s="172"/>
      <c r="X251" s="172"/>
      <c r="Y251" s="172"/>
      <c r="Z251" s="172"/>
      <c r="AA251" s="173"/>
      <c r="AB251" s="173"/>
    </row>
    <row r="252" spans="2:28" ht="14" customHeight="1">
      <c r="B252" s="165"/>
      <c r="C252" s="165"/>
      <c r="D252" s="166"/>
      <c r="E252" s="167"/>
      <c r="F252" s="168"/>
      <c r="G252" s="168"/>
      <c r="I252" s="169"/>
      <c r="J252" s="405"/>
      <c r="K252" s="405"/>
      <c r="L252" s="405"/>
      <c r="M252" s="405"/>
      <c r="N252" s="170"/>
      <c r="O252" s="170"/>
      <c r="P252" s="170"/>
      <c r="Q252" s="170"/>
      <c r="R252" s="171"/>
      <c r="S252" s="171"/>
      <c r="T252" s="172"/>
      <c r="U252" s="172"/>
      <c r="V252" s="172"/>
      <c r="W252" s="172"/>
      <c r="X252" s="172"/>
      <c r="Y252" s="172"/>
      <c r="Z252" s="172"/>
      <c r="AA252" s="173"/>
      <c r="AB252" s="173"/>
    </row>
    <row r="253" spans="2:28" ht="14" customHeight="1">
      <c r="B253" s="165"/>
      <c r="C253" s="165"/>
      <c r="D253" s="166"/>
      <c r="E253" s="167"/>
      <c r="F253" s="168"/>
      <c r="G253" s="168"/>
      <c r="I253" s="169"/>
      <c r="J253" s="405"/>
      <c r="K253" s="405"/>
      <c r="L253" s="405"/>
      <c r="M253" s="405"/>
      <c r="N253" s="170"/>
      <c r="O253" s="170"/>
      <c r="P253" s="170"/>
      <c r="Q253" s="170"/>
      <c r="R253" s="171"/>
      <c r="S253" s="171"/>
      <c r="T253" s="172"/>
      <c r="U253" s="172"/>
      <c r="V253" s="172"/>
      <c r="W253" s="172"/>
      <c r="X253" s="172"/>
      <c r="Y253" s="172"/>
      <c r="Z253" s="172"/>
      <c r="AA253" s="173"/>
      <c r="AB253" s="173"/>
    </row>
    <row r="254" spans="2:28" ht="14" customHeight="1">
      <c r="B254" s="165"/>
      <c r="C254" s="165"/>
      <c r="D254" s="166"/>
      <c r="E254" s="167"/>
      <c r="F254" s="168"/>
      <c r="G254" s="168"/>
      <c r="I254" s="169"/>
      <c r="J254" s="405"/>
      <c r="K254" s="405"/>
      <c r="L254" s="405"/>
      <c r="M254" s="405"/>
      <c r="N254" s="170"/>
      <c r="O254" s="170"/>
      <c r="P254" s="170"/>
      <c r="Q254" s="170"/>
      <c r="R254" s="171"/>
      <c r="S254" s="171"/>
      <c r="T254" s="172"/>
      <c r="U254" s="172"/>
      <c r="V254" s="172"/>
      <c r="W254" s="172"/>
      <c r="X254" s="172"/>
      <c r="Y254" s="172"/>
      <c r="Z254" s="172"/>
      <c r="AA254" s="173"/>
      <c r="AB254" s="173"/>
    </row>
    <row r="255" spans="2:28" ht="14" customHeight="1">
      <c r="B255" s="165"/>
      <c r="C255" s="165"/>
      <c r="D255" s="166"/>
      <c r="E255" s="167"/>
      <c r="F255" s="168"/>
      <c r="G255" s="168"/>
      <c r="I255" s="169"/>
      <c r="J255" s="405"/>
      <c r="K255" s="405"/>
      <c r="L255" s="405"/>
      <c r="M255" s="405"/>
      <c r="N255" s="170"/>
      <c r="O255" s="170"/>
      <c r="P255" s="170"/>
      <c r="Q255" s="170"/>
      <c r="R255" s="171"/>
      <c r="S255" s="171"/>
      <c r="T255" s="172"/>
      <c r="U255" s="172"/>
      <c r="V255" s="172"/>
      <c r="W255" s="172"/>
      <c r="X255" s="172"/>
      <c r="Y255" s="172"/>
      <c r="Z255" s="172"/>
      <c r="AA255" s="173"/>
      <c r="AB255" s="173"/>
    </row>
    <row r="256" spans="2:28" ht="14" customHeight="1">
      <c r="B256" s="165"/>
      <c r="C256" s="165"/>
      <c r="D256" s="166"/>
      <c r="E256" s="167"/>
      <c r="F256" s="168"/>
      <c r="G256" s="168"/>
      <c r="I256" s="169"/>
      <c r="J256" s="405"/>
      <c r="K256" s="405"/>
      <c r="L256" s="405"/>
      <c r="M256" s="405"/>
      <c r="N256" s="170"/>
      <c r="O256" s="170"/>
      <c r="P256" s="170"/>
      <c r="Q256" s="170"/>
      <c r="R256" s="171"/>
      <c r="S256" s="171"/>
      <c r="T256" s="172"/>
      <c r="U256" s="172"/>
      <c r="V256" s="172"/>
      <c r="W256" s="172"/>
      <c r="X256" s="172"/>
      <c r="Y256" s="172"/>
      <c r="Z256" s="172"/>
      <c r="AA256" s="173"/>
      <c r="AB256" s="173"/>
    </row>
    <row r="257" spans="2:28" ht="14" customHeight="1">
      <c r="B257" s="165"/>
      <c r="C257" s="165"/>
      <c r="D257" s="166"/>
      <c r="E257" s="167"/>
      <c r="F257" s="168"/>
      <c r="G257" s="168"/>
      <c r="I257" s="169"/>
      <c r="J257" s="405"/>
      <c r="K257" s="405"/>
      <c r="L257" s="405"/>
      <c r="M257" s="405"/>
      <c r="N257" s="170"/>
      <c r="O257" s="170"/>
      <c r="P257" s="170"/>
      <c r="Q257" s="170"/>
      <c r="R257" s="171"/>
      <c r="S257" s="171"/>
      <c r="T257" s="172"/>
      <c r="U257" s="172"/>
      <c r="V257" s="172"/>
      <c r="W257" s="172"/>
      <c r="X257" s="172"/>
      <c r="Y257" s="172"/>
      <c r="Z257" s="172"/>
      <c r="AA257" s="173"/>
      <c r="AB257" s="173"/>
    </row>
    <row r="258" spans="2:28" ht="14" customHeight="1">
      <c r="B258" s="165"/>
      <c r="C258" s="165"/>
      <c r="D258" s="166"/>
      <c r="E258" s="167"/>
      <c r="F258" s="168"/>
      <c r="G258" s="168"/>
      <c r="I258" s="169"/>
      <c r="J258" s="405"/>
      <c r="K258" s="405"/>
      <c r="L258" s="405"/>
      <c r="M258" s="405"/>
      <c r="N258" s="170"/>
      <c r="O258" s="170"/>
      <c r="P258" s="170"/>
      <c r="Q258" s="170"/>
      <c r="R258" s="171"/>
      <c r="S258" s="171"/>
      <c r="T258" s="172"/>
      <c r="U258" s="172"/>
      <c r="V258" s="172"/>
      <c r="W258" s="172"/>
      <c r="X258" s="172"/>
      <c r="Y258" s="172"/>
      <c r="Z258" s="172"/>
      <c r="AA258" s="173"/>
      <c r="AB258" s="173"/>
    </row>
    <row r="259" spans="2:28" ht="14" customHeight="1">
      <c r="B259" s="165"/>
      <c r="C259" s="165"/>
      <c r="D259" s="166"/>
      <c r="E259" s="167"/>
      <c r="F259" s="168"/>
      <c r="G259" s="168"/>
      <c r="I259" s="169"/>
      <c r="J259" s="405"/>
      <c r="K259" s="405"/>
      <c r="L259" s="405"/>
      <c r="M259" s="405"/>
      <c r="N259" s="170"/>
      <c r="O259" s="170"/>
      <c r="P259" s="170"/>
      <c r="Q259" s="170"/>
      <c r="R259" s="171"/>
      <c r="S259" s="171"/>
      <c r="T259" s="172"/>
      <c r="U259" s="172"/>
      <c r="V259" s="172"/>
      <c r="W259" s="172"/>
      <c r="X259" s="172"/>
      <c r="Y259" s="172"/>
      <c r="Z259" s="172"/>
      <c r="AA259" s="173"/>
      <c r="AB259" s="173"/>
    </row>
    <row r="260" spans="2:28" ht="14" customHeight="1">
      <c r="B260" s="165"/>
      <c r="C260" s="165"/>
      <c r="D260" s="166"/>
      <c r="E260" s="167"/>
      <c r="F260" s="168"/>
      <c r="G260" s="168"/>
      <c r="I260" s="169"/>
      <c r="J260" s="405"/>
      <c r="K260" s="405"/>
      <c r="L260" s="405"/>
      <c r="M260" s="405"/>
      <c r="N260" s="170"/>
      <c r="O260" s="170"/>
      <c r="P260" s="170"/>
      <c r="Q260" s="170"/>
      <c r="R260" s="171"/>
      <c r="S260" s="171"/>
      <c r="T260" s="172"/>
      <c r="U260" s="172"/>
      <c r="V260" s="172"/>
      <c r="W260" s="172"/>
      <c r="X260" s="172"/>
      <c r="Y260" s="172"/>
      <c r="Z260" s="172"/>
      <c r="AA260" s="173"/>
      <c r="AB260" s="173"/>
    </row>
    <row r="261" spans="2:28" ht="14" customHeight="1">
      <c r="B261" s="165"/>
      <c r="C261" s="165"/>
      <c r="D261" s="166"/>
      <c r="E261" s="167"/>
      <c r="F261" s="168"/>
      <c r="G261" s="168"/>
      <c r="I261" s="169"/>
      <c r="J261" s="405"/>
      <c r="K261" s="405"/>
      <c r="L261" s="405"/>
      <c r="M261" s="405"/>
      <c r="N261" s="170"/>
      <c r="O261" s="170"/>
      <c r="P261" s="170"/>
      <c r="Q261" s="170"/>
      <c r="R261" s="171"/>
      <c r="S261" s="171"/>
      <c r="T261" s="172"/>
      <c r="U261" s="172"/>
      <c r="V261" s="172"/>
      <c r="W261" s="172"/>
      <c r="X261" s="172"/>
      <c r="Y261" s="172"/>
      <c r="Z261" s="172"/>
      <c r="AA261" s="173"/>
      <c r="AB261" s="173"/>
    </row>
    <row r="262" spans="2:28" ht="14" customHeight="1">
      <c r="B262" s="165"/>
      <c r="C262" s="165"/>
      <c r="D262" s="166"/>
      <c r="E262" s="167"/>
      <c r="F262" s="168"/>
      <c r="G262" s="168"/>
      <c r="I262" s="169"/>
      <c r="J262" s="405"/>
      <c r="K262" s="405"/>
      <c r="L262" s="405"/>
      <c r="M262" s="405"/>
      <c r="N262" s="170"/>
      <c r="O262" s="170"/>
      <c r="P262" s="170"/>
      <c r="Q262" s="170"/>
      <c r="R262" s="171"/>
      <c r="S262" s="171"/>
      <c r="T262" s="172"/>
      <c r="U262" s="172"/>
      <c r="V262" s="172"/>
      <c r="W262" s="172"/>
      <c r="X262" s="172"/>
      <c r="Y262" s="172"/>
      <c r="Z262" s="172"/>
      <c r="AA262" s="173"/>
      <c r="AB262" s="173"/>
    </row>
    <row r="263" spans="2:28" ht="14" customHeight="1">
      <c r="B263" s="165"/>
      <c r="C263" s="165"/>
      <c r="D263" s="166"/>
      <c r="E263" s="167"/>
      <c r="F263" s="168"/>
      <c r="G263" s="168"/>
      <c r="I263" s="169"/>
      <c r="J263" s="405"/>
      <c r="K263" s="405"/>
      <c r="L263" s="405"/>
      <c r="M263" s="405"/>
      <c r="N263" s="170"/>
      <c r="O263" s="170"/>
      <c r="P263" s="170"/>
      <c r="Q263" s="170"/>
      <c r="R263" s="171"/>
      <c r="S263" s="171"/>
      <c r="T263" s="172"/>
      <c r="U263" s="172"/>
      <c r="V263" s="172"/>
      <c r="W263" s="172"/>
      <c r="X263" s="172"/>
      <c r="Y263" s="172"/>
      <c r="Z263" s="172"/>
      <c r="AA263" s="173"/>
      <c r="AB263" s="173"/>
    </row>
    <row r="264" spans="2:28" ht="14" customHeight="1">
      <c r="B264" s="165"/>
      <c r="C264" s="165"/>
      <c r="D264" s="166"/>
      <c r="E264" s="167"/>
      <c r="F264" s="168"/>
      <c r="G264" s="168"/>
      <c r="I264" s="169"/>
      <c r="J264" s="405"/>
      <c r="K264" s="405"/>
      <c r="L264" s="405"/>
      <c r="M264" s="405"/>
      <c r="N264" s="170"/>
      <c r="O264" s="170"/>
      <c r="P264" s="170"/>
      <c r="Q264" s="170"/>
      <c r="R264" s="171"/>
      <c r="S264" s="171"/>
      <c r="T264" s="172"/>
      <c r="U264" s="172"/>
      <c r="V264" s="172"/>
      <c r="W264" s="172"/>
      <c r="X264" s="172"/>
      <c r="Y264" s="172"/>
      <c r="Z264" s="172"/>
      <c r="AA264" s="173"/>
      <c r="AB264" s="173"/>
    </row>
    <row r="265" spans="2:28" ht="14" customHeight="1">
      <c r="B265" s="165"/>
      <c r="C265" s="165"/>
      <c r="D265" s="166"/>
      <c r="E265" s="167"/>
      <c r="F265" s="168"/>
      <c r="G265" s="168"/>
      <c r="I265" s="169"/>
      <c r="J265" s="405"/>
      <c r="K265" s="405"/>
      <c r="L265" s="405"/>
      <c r="M265" s="405"/>
      <c r="N265" s="170"/>
      <c r="O265" s="170"/>
      <c r="P265" s="170"/>
      <c r="Q265" s="170"/>
      <c r="R265" s="171"/>
      <c r="S265" s="171"/>
      <c r="T265" s="172"/>
      <c r="U265" s="172"/>
      <c r="V265" s="172"/>
      <c r="W265" s="172"/>
      <c r="X265" s="172"/>
      <c r="Y265" s="172"/>
      <c r="Z265" s="172"/>
      <c r="AA265" s="173"/>
      <c r="AB265" s="173"/>
    </row>
    <row r="266" spans="2:28" ht="14" customHeight="1">
      <c r="B266" s="165"/>
      <c r="C266" s="165"/>
      <c r="D266" s="166"/>
      <c r="E266" s="167"/>
      <c r="F266" s="168"/>
      <c r="G266" s="168"/>
      <c r="I266" s="169"/>
      <c r="J266" s="405"/>
      <c r="K266" s="405"/>
      <c r="L266" s="405"/>
      <c r="M266" s="405"/>
      <c r="N266" s="170"/>
      <c r="O266" s="170"/>
      <c r="P266" s="170"/>
      <c r="Q266" s="170"/>
      <c r="R266" s="171"/>
      <c r="S266" s="171"/>
      <c r="T266" s="172"/>
      <c r="U266" s="172"/>
      <c r="V266" s="172"/>
      <c r="W266" s="172"/>
      <c r="X266" s="172"/>
      <c r="Y266" s="172"/>
      <c r="Z266" s="172"/>
      <c r="AA266" s="173"/>
      <c r="AB266" s="173"/>
    </row>
    <row r="267" spans="2:28" ht="14" customHeight="1">
      <c r="B267" s="165"/>
      <c r="C267" s="165"/>
      <c r="D267" s="166"/>
      <c r="E267" s="167"/>
      <c r="F267" s="168"/>
      <c r="G267" s="168"/>
      <c r="I267" s="169"/>
      <c r="J267" s="405"/>
      <c r="K267" s="405"/>
      <c r="L267" s="405"/>
      <c r="M267" s="405"/>
      <c r="N267" s="170"/>
      <c r="O267" s="170"/>
      <c r="P267" s="170"/>
      <c r="Q267" s="170"/>
      <c r="R267" s="171"/>
      <c r="S267" s="171"/>
      <c r="T267" s="172"/>
      <c r="U267" s="172"/>
      <c r="V267" s="172"/>
      <c r="W267" s="172"/>
      <c r="X267" s="172"/>
      <c r="Y267" s="172"/>
      <c r="Z267" s="172"/>
      <c r="AA267" s="173"/>
      <c r="AB267" s="173"/>
    </row>
    <row r="268" spans="2:28" ht="14" customHeight="1">
      <c r="B268" s="165"/>
      <c r="C268" s="165"/>
      <c r="D268" s="166"/>
      <c r="E268" s="167"/>
      <c r="F268" s="168"/>
      <c r="G268" s="168"/>
      <c r="I268" s="169"/>
      <c r="J268" s="405"/>
      <c r="K268" s="405"/>
      <c r="L268" s="405"/>
      <c r="M268" s="405"/>
      <c r="N268" s="170"/>
      <c r="O268" s="170"/>
      <c r="P268" s="170"/>
      <c r="Q268" s="170"/>
      <c r="R268" s="171"/>
      <c r="S268" s="171"/>
      <c r="T268" s="172"/>
      <c r="U268" s="172"/>
      <c r="V268" s="172"/>
      <c r="W268" s="172"/>
      <c r="X268" s="172"/>
      <c r="Y268" s="172"/>
      <c r="Z268" s="172"/>
      <c r="AA268" s="173"/>
      <c r="AB268" s="173"/>
    </row>
    <row r="269" spans="2:28" ht="14" customHeight="1">
      <c r="B269" s="165"/>
      <c r="C269" s="165"/>
      <c r="D269" s="166"/>
      <c r="E269" s="167"/>
      <c r="F269" s="168"/>
      <c r="G269" s="168"/>
      <c r="I269" s="169"/>
      <c r="J269" s="405"/>
      <c r="K269" s="405"/>
      <c r="L269" s="405"/>
      <c r="M269" s="405"/>
      <c r="N269" s="170"/>
      <c r="O269" s="170"/>
      <c r="P269" s="170"/>
      <c r="Q269" s="170"/>
      <c r="R269" s="171"/>
      <c r="S269" s="171"/>
      <c r="T269" s="172"/>
      <c r="U269" s="172"/>
      <c r="V269" s="172"/>
      <c r="W269" s="172"/>
      <c r="X269" s="172"/>
      <c r="Y269" s="172"/>
      <c r="Z269" s="172"/>
      <c r="AA269" s="173"/>
      <c r="AB269" s="173"/>
    </row>
    <row r="270" spans="2:28" ht="14" customHeight="1">
      <c r="B270" s="165"/>
      <c r="C270" s="165"/>
      <c r="D270" s="166"/>
      <c r="E270" s="167"/>
      <c r="F270" s="168"/>
      <c r="G270" s="168"/>
      <c r="I270" s="169"/>
      <c r="J270" s="405"/>
      <c r="K270" s="405"/>
      <c r="L270" s="405"/>
      <c r="M270" s="405"/>
      <c r="N270" s="170"/>
      <c r="O270" s="170"/>
      <c r="P270" s="170"/>
      <c r="Q270" s="170"/>
      <c r="R270" s="171"/>
      <c r="S270" s="171"/>
      <c r="T270" s="172"/>
      <c r="U270" s="172"/>
      <c r="V270" s="172"/>
      <c r="W270" s="172"/>
      <c r="X270" s="172"/>
      <c r="Y270" s="172"/>
      <c r="Z270" s="172"/>
      <c r="AA270" s="173"/>
      <c r="AB270" s="173"/>
    </row>
    <row r="271" spans="2:28" ht="14" customHeight="1">
      <c r="B271" s="165"/>
      <c r="C271" s="165"/>
      <c r="D271" s="166"/>
      <c r="E271" s="167"/>
      <c r="F271" s="168"/>
      <c r="G271" s="168"/>
      <c r="I271" s="169"/>
      <c r="J271" s="405"/>
      <c r="K271" s="405"/>
      <c r="L271" s="405"/>
      <c r="M271" s="405"/>
      <c r="N271" s="170"/>
      <c r="O271" s="170"/>
      <c r="P271" s="170"/>
      <c r="Q271" s="170"/>
      <c r="R271" s="171"/>
      <c r="S271" s="171"/>
      <c r="T271" s="172"/>
      <c r="U271" s="172"/>
      <c r="V271" s="172"/>
      <c r="W271" s="172"/>
      <c r="X271" s="172"/>
      <c r="Y271" s="172"/>
      <c r="Z271" s="172"/>
      <c r="AA271" s="173"/>
      <c r="AB271" s="173"/>
    </row>
    <row r="272" spans="2:28" ht="14" customHeight="1">
      <c r="B272" s="165"/>
      <c r="C272" s="165"/>
      <c r="D272" s="166"/>
      <c r="E272" s="167"/>
      <c r="F272" s="168"/>
      <c r="G272" s="168"/>
      <c r="I272" s="169"/>
      <c r="J272" s="405"/>
      <c r="K272" s="405"/>
      <c r="L272" s="405"/>
      <c r="M272" s="405"/>
      <c r="N272" s="170"/>
      <c r="O272" s="170"/>
      <c r="P272" s="170"/>
      <c r="Q272" s="170"/>
      <c r="R272" s="171"/>
      <c r="S272" s="171"/>
      <c r="T272" s="172"/>
      <c r="U272" s="172"/>
      <c r="V272" s="172"/>
      <c r="W272" s="172"/>
      <c r="X272" s="172"/>
      <c r="Y272" s="172"/>
      <c r="Z272" s="172"/>
      <c r="AA272" s="173"/>
      <c r="AB272" s="173"/>
    </row>
    <row r="273" spans="2:28" ht="14" customHeight="1">
      <c r="B273" s="165"/>
      <c r="C273" s="165"/>
      <c r="D273" s="166"/>
      <c r="E273" s="167"/>
      <c r="F273" s="168"/>
      <c r="G273" s="168"/>
      <c r="I273" s="169"/>
      <c r="J273" s="405"/>
      <c r="K273" s="405"/>
      <c r="L273" s="405"/>
      <c r="M273" s="405"/>
      <c r="N273" s="170"/>
      <c r="O273" s="170"/>
      <c r="P273" s="170"/>
      <c r="Q273" s="170"/>
      <c r="R273" s="171"/>
      <c r="S273" s="171"/>
      <c r="T273" s="172"/>
      <c r="U273" s="172"/>
      <c r="V273" s="172"/>
      <c r="W273" s="172"/>
      <c r="X273" s="172"/>
      <c r="Y273" s="172"/>
      <c r="Z273" s="172"/>
      <c r="AA273" s="173"/>
      <c r="AB273" s="173"/>
    </row>
    <row r="274" spans="2:28" ht="14" customHeight="1">
      <c r="B274" s="165"/>
      <c r="C274" s="165"/>
      <c r="D274" s="166"/>
      <c r="E274" s="167"/>
      <c r="F274" s="168"/>
      <c r="G274" s="168"/>
      <c r="I274" s="169"/>
      <c r="J274" s="405"/>
      <c r="K274" s="405"/>
      <c r="L274" s="405"/>
      <c r="M274" s="405"/>
      <c r="N274" s="170"/>
      <c r="O274" s="170"/>
      <c r="P274" s="170"/>
      <c r="Q274" s="170"/>
      <c r="R274" s="171"/>
      <c r="S274" s="171"/>
      <c r="T274" s="172"/>
      <c r="U274" s="172"/>
      <c r="V274" s="172"/>
      <c r="W274" s="172"/>
      <c r="X274" s="172"/>
      <c r="Y274" s="172"/>
      <c r="Z274" s="172"/>
      <c r="AA274" s="173"/>
      <c r="AB274" s="173"/>
    </row>
    <row r="275" spans="2:28" ht="14" customHeight="1">
      <c r="B275" s="165"/>
      <c r="C275" s="165"/>
      <c r="D275" s="166"/>
      <c r="E275" s="167"/>
      <c r="F275" s="168"/>
      <c r="G275" s="168"/>
      <c r="I275" s="169"/>
      <c r="J275" s="405"/>
      <c r="K275" s="405"/>
      <c r="L275" s="405"/>
      <c r="M275" s="405"/>
      <c r="N275" s="170"/>
      <c r="O275" s="170"/>
      <c r="P275" s="170"/>
      <c r="Q275" s="170"/>
      <c r="R275" s="171"/>
      <c r="S275" s="171"/>
      <c r="T275" s="172"/>
      <c r="U275" s="172"/>
      <c r="V275" s="172"/>
      <c r="W275" s="172"/>
      <c r="X275" s="172"/>
      <c r="Y275" s="172"/>
      <c r="Z275" s="172"/>
      <c r="AA275" s="173"/>
      <c r="AB275" s="173"/>
    </row>
    <row r="276" spans="2:28" ht="14" customHeight="1">
      <c r="B276" s="165"/>
      <c r="C276" s="165"/>
      <c r="D276" s="166"/>
      <c r="E276" s="167"/>
      <c r="F276" s="168"/>
      <c r="G276" s="168"/>
      <c r="I276" s="169"/>
      <c r="J276" s="405"/>
      <c r="K276" s="405"/>
      <c r="L276" s="405"/>
      <c r="M276" s="405"/>
      <c r="N276" s="170"/>
      <c r="O276" s="170"/>
      <c r="P276" s="170"/>
      <c r="Q276" s="170"/>
      <c r="R276" s="171"/>
      <c r="S276" s="171"/>
      <c r="T276" s="172"/>
      <c r="U276" s="172"/>
      <c r="V276" s="172"/>
      <c r="W276" s="172"/>
      <c r="X276" s="172"/>
      <c r="Y276" s="172"/>
      <c r="Z276" s="172"/>
      <c r="AA276" s="173"/>
      <c r="AB276" s="173"/>
    </row>
    <row r="277" spans="2:28" ht="14" customHeight="1">
      <c r="B277" s="165"/>
      <c r="C277" s="165"/>
      <c r="D277" s="166"/>
      <c r="E277" s="167"/>
      <c r="F277" s="168"/>
      <c r="G277" s="168"/>
      <c r="I277" s="169"/>
      <c r="J277" s="405"/>
      <c r="K277" s="405"/>
      <c r="L277" s="405"/>
      <c r="M277" s="405"/>
      <c r="N277" s="170"/>
      <c r="O277" s="170"/>
      <c r="P277" s="170"/>
      <c r="Q277" s="170"/>
      <c r="R277" s="171"/>
      <c r="S277" s="171"/>
      <c r="T277" s="172"/>
      <c r="U277" s="172"/>
      <c r="V277" s="172"/>
      <c r="W277" s="172"/>
      <c r="X277" s="172"/>
      <c r="Y277" s="172"/>
      <c r="Z277" s="172"/>
      <c r="AA277" s="173"/>
      <c r="AB277" s="173"/>
    </row>
    <row r="278" spans="2:28" ht="14" customHeight="1">
      <c r="B278" s="165"/>
      <c r="C278" s="165"/>
      <c r="D278" s="166"/>
      <c r="E278" s="167"/>
      <c r="F278" s="168"/>
      <c r="G278" s="168"/>
      <c r="I278" s="169"/>
      <c r="J278" s="405"/>
      <c r="K278" s="405"/>
      <c r="L278" s="405"/>
      <c r="M278" s="405"/>
      <c r="N278" s="170"/>
      <c r="O278" s="170"/>
      <c r="P278" s="170"/>
      <c r="Q278" s="170"/>
      <c r="R278" s="171"/>
      <c r="S278" s="171"/>
      <c r="T278" s="172"/>
      <c r="U278" s="172"/>
      <c r="V278" s="172"/>
      <c r="W278" s="172"/>
      <c r="X278" s="172"/>
      <c r="Y278" s="172"/>
      <c r="Z278" s="172"/>
      <c r="AA278" s="173"/>
      <c r="AB278" s="173"/>
    </row>
    <row r="279" spans="2:28" ht="14" customHeight="1">
      <c r="B279" s="165"/>
      <c r="C279" s="165"/>
      <c r="D279" s="166"/>
      <c r="E279" s="167"/>
      <c r="F279" s="168"/>
      <c r="G279" s="168"/>
      <c r="I279" s="169"/>
      <c r="J279" s="405"/>
      <c r="K279" s="405"/>
      <c r="L279" s="405"/>
      <c r="M279" s="405"/>
      <c r="N279" s="170"/>
      <c r="O279" s="170"/>
      <c r="P279" s="170"/>
      <c r="Q279" s="170"/>
      <c r="R279" s="171"/>
      <c r="S279" s="171"/>
      <c r="T279" s="172"/>
      <c r="U279" s="172"/>
      <c r="V279" s="172"/>
      <c r="W279" s="172"/>
      <c r="X279" s="172"/>
      <c r="Y279" s="172"/>
      <c r="Z279" s="172"/>
      <c r="AA279" s="173"/>
      <c r="AB279" s="173"/>
    </row>
    <row r="280" spans="2:28" ht="14" customHeight="1">
      <c r="B280" s="165"/>
      <c r="C280" s="165"/>
      <c r="D280" s="166"/>
      <c r="E280" s="167"/>
      <c r="F280" s="168"/>
      <c r="G280" s="168"/>
      <c r="I280" s="169"/>
      <c r="J280" s="405"/>
      <c r="K280" s="405"/>
      <c r="L280" s="405"/>
      <c r="M280" s="405"/>
      <c r="N280" s="170"/>
      <c r="O280" s="170"/>
      <c r="P280" s="170"/>
      <c r="Q280" s="170"/>
      <c r="R280" s="171"/>
      <c r="S280" s="171"/>
      <c r="T280" s="172"/>
      <c r="U280" s="172"/>
      <c r="V280" s="172"/>
      <c r="W280" s="172"/>
      <c r="X280" s="172"/>
      <c r="Y280" s="172"/>
      <c r="Z280" s="172"/>
      <c r="AA280" s="173"/>
      <c r="AB280" s="173"/>
    </row>
    <row r="281" spans="2:28" ht="14" customHeight="1">
      <c r="B281" s="165"/>
      <c r="C281" s="165"/>
      <c r="D281" s="166"/>
      <c r="E281" s="167"/>
      <c r="F281" s="168"/>
      <c r="G281" s="168"/>
      <c r="I281" s="169"/>
      <c r="J281" s="405"/>
      <c r="K281" s="405"/>
      <c r="L281" s="405"/>
      <c r="M281" s="405"/>
      <c r="N281" s="170"/>
      <c r="O281" s="170"/>
      <c r="P281" s="170"/>
      <c r="Q281" s="170"/>
      <c r="R281" s="171"/>
      <c r="S281" s="171"/>
      <c r="T281" s="172"/>
      <c r="U281" s="172"/>
      <c r="V281" s="172"/>
      <c r="W281" s="172"/>
      <c r="X281" s="172"/>
      <c r="Y281" s="172"/>
      <c r="Z281" s="172"/>
      <c r="AA281" s="173"/>
      <c r="AB281" s="173"/>
    </row>
    <row r="282" spans="2:28" ht="14" customHeight="1">
      <c r="B282" s="165"/>
      <c r="C282" s="165"/>
      <c r="D282" s="166"/>
      <c r="E282" s="167"/>
      <c r="F282" s="168"/>
      <c r="G282" s="168"/>
      <c r="I282" s="169"/>
      <c r="J282" s="405"/>
      <c r="K282" s="405"/>
      <c r="L282" s="405"/>
      <c r="M282" s="405"/>
      <c r="N282" s="170"/>
      <c r="O282" s="170"/>
      <c r="P282" s="170"/>
      <c r="Q282" s="170"/>
      <c r="R282" s="171"/>
      <c r="S282" s="171"/>
      <c r="T282" s="172"/>
      <c r="U282" s="172"/>
      <c r="V282" s="172"/>
      <c r="W282" s="172"/>
      <c r="X282" s="172"/>
      <c r="Y282" s="172"/>
      <c r="Z282" s="172"/>
      <c r="AA282" s="173"/>
      <c r="AB282" s="173"/>
    </row>
    <row r="283" spans="2:28" ht="14" customHeight="1">
      <c r="B283" s="165"/>
      <c r="C283" s="165"/>
      <c r="D283" s="166"/>
      <c r="E283" s="167"/>
      <c r="F283" s="168"/>
      <c r="G283" s="168"/>
      <c r="I283" s="169"/>
      <c r="J283" s="405"/>
      <c r="K283" s="405"/>
      <c r="L283" s="405"/>
      <c r="M283" s="405"/>
      <c r="N283" s="170"/>
      <c r="O283" s="170"/>
      <c r="P283" s="170"/>
      <c r="Q283" s="170"/>
      <c r="R283" s="171"/>
      <c r="S283" s="171"/>
      <c r="T283" s="172"/>
      <c r="U283" s="172"/>
      <c r="V283" s="172"/>
      <c r="W283" s="172"/>
      <c r="X283" s="172"/>
      <c r="Y283" s="172"/>
      <c r="Z283" s="172"/>
      <c r="AA283" s="173"/>
      <c r="AB283" s="173"/>
    </row>
    <row r="284" spans="2:28" ht="14" customHeight="1">
      <c r="B284" s="165"/>
      <c r="C284" s="165"/>
      <c r="D284" s="166"/>
      <c r="E284" s="167"/>
      <c r="F284" s="168"/>
      <c r="G284" s="168"/>
      <c r="I284" s="169"/>
      <c r="J284" s="405"/>
      <c r="K284" s="405"/>
      <c r="L284" s="405"/>
      <c r="M284" s="405"/>
      <c r="N284" s="170"/>
      <c r="O284" s="170"/>
      <c r="P284" s="170"/>
      <c r="Q284" s="170"/>
      <c r="R284" s="171"/>
      <c r="S284" s="171"/>
      <c r="T284" s="172"/>
      <c r="U284" s="172"/>
      <c r="V284" s="172"/>
      <c r="W284" s="172"/>
      <c r="X284" s="172"/>
      <c r="Y284" s="172"/>
      <c r="Z284" s="172"/>
      <c r="AA284" s="173"/>
      <c r="AB284" s="173"/>
    </row>
    <row r="285" spans="2:28" ht="14" customHeight="1">
      <c r="B285" s="165"/>
      <c r="C285" s="165"/>
      <c r="D285" s="166"/>
      <c r="E285" s="167"/>
      <c r="F285" s="168"/>
      <c r="G285" s="168"/>
      <c r="I285" s="169"/>
      <c r="J285" s="405"/>
      <c r="K285" s="405"/>
      <c r="L285" s="405"/>
      <c r="M285" s="405"/>
      <c r="N285" s="170"/>
      <c r="O285" s="170"/>
      <c r="P285" s="170"/>
      <c r="Q285" s="170"/>
      <c r="R285" s="171"/>
      <c r="S285" s="171"/>
      <c r="T285" s="172"/>
      <c r="U285" s="172"/>
      <c r="V285" s="172"/>
      <c r="W285" s="172"/>
      <c r="X285" s="172"/>
      <c r="Y285" s="172"/>
      <c r="Z285" s="172"/>
      <c r="AA285" s="173"/>
      <c r="AB285" s="173"/>
    </row>
    <row r="286" spans="2:28" ht="14" customHeight="1">
      <c r="B286" s="165"/>
      <c r="C286" s="165"/>
      <c r="D286" s="166"/>
      <c r="E286" s="167"/>
      <c r="F286" s="168"/>
      <c r="G286" s="168"/>
      <c r="I286" s="169"/>
      <c r="J286" s="405"/>
      <c r="K286" s="405"/>
      <c r="L286" s="405"/>
      <c r="M286" s="405"/>
      <c r="N286" s="170"/>
      <c r="O286" s="170"/>
      <c r="P286" s="170"/>
      <c r="Q286" s="170"/>
      <c r="R286" s="171"/>
      <c r="S286" s="171"/>
      <c r="T286" s="172"/>
      <c r="U286" s="172"/>
      <c r="V286" s="172"/>
      <c r="W286" s="172"/>
      <c r="X286" s="172"/>
      <c r="Y286" s="172"/>
      <c r="Z286" s="172"/>
      <c r="AA286" s="173"/>
      <c r="AB286" s="173"/>
    </row>
    <row r="287" spans="2:28" ht="14" customHeight="1">
      <c r="B287" s="165"/>
      <c r="C287" s="165"/>
      <c r="D287" s="166"/>
      <c r="E287" s="167"/>
      <c r="F287" s="168"/>
      <c r="G287" s="168"/>
      <c r="I287" s="169"/>
      <c r="J287" s="405"/>
      <c r="K287" s="405"/>
      <c r="L287" s="405"/>
      <c r="M287" s="405"/>
      <c r="N287" s="170"/>
      <c r="O287" s="170"/>
      <c r="P287" s="170"/>
      <c r="Q287" s="170"/>
      <c r="R287" s="171"/>
      <c r="S287" s="171"/>
      <c r="T287" s="172"/>
      <c r="U287" s="172"/>
      <c r="V287" s="172"/>
      <c r="W287" s="172"/>
      <c r="X287" s="172"/>
      <c r="Y287" s="172"/>
      <c r="Z287" s="172"/>
      <c r="AA287" s="173"/>
      <c r="AB287" s="173"/>
    </row>
    <row r="288" spans="2:28" ht="14" customHeight="1">
      <c r="B288" s="165"/>
      <c r="C288" s="165"/>
      <c r="D288" s="166"/>
      <c r="E288" s="167"/>
      <c r="F288" s="168"/>
      <c r="G288" s="168"/>
      <c r="I288" s="169"/>
      <c r="J288" s="405"/>
      <c r="K288" s="405"/>
      <c r="L288" s="405"/>
      <c r="M288" s="405"/>
      <c r="N288" s="170"/>
      <c r="O288" s="170"/>
      <c r="P288" s="170"/>
      <c r="Q288" s="170"/>
      <c r="R288" s="171"/>
      <c r="S288" s="171"/>
      <c r="T288" s="172"/>
      <c r="U288" s="172"/>
      <c r="V288" s="172"/>
      <c r="W288" s="172"/>
      <c r="X288" s="172"/>
      <c r="Y288" s="172"/>
      <c r="Z288" s="172"/>
      <c r="AA288" s="173"/>
      <c r="AB288" s="173"/>
    </row>
    <row r="289" spans="2:28" ht="14" customHeight="1">
      <c r="B289" s="165"/>
      <c r="C289" s="165"/>
      <c r="D289" s="166"/>
      <c r="E289" s="167"/>
      <c r="F289" s="168"/>
      <c r="G289" s="168"/>
      <c r="I289" s="169"/>
      <c r="J289" s="405"/>
      <c r="K289" s="405"/>
      <c r="L289" s="405"/>
      <c r="M289" s="405"/>
      <c r="N289" s="170"/>
      <c r="O289" s="170"/>
      <c r="P289" s="170"/>
      <c r="Q289" s="170"/>
      <c r="R289" s="171"/>
      <c r="S289" s="171"/>
      <c r="T289" s="172"/>
      <c r="U289" s="172"/>
      <c r="V289" s="172"/>
      <c r="W289" s="172"/>
      <c r="X289" s="172"/>
      <c r="Y289" s="172"/>
      <c r="Z289" s="172"/>
      <c r="AA289" s="173"/>
      <c r="AB289" s="173"/>
    </row>
    <row r="290" spans="2:28" ht="14" customHeight="1">
      <c r="B290" s="165"/>
      <c r="C290" s="165"/>
      <c r="D290" s="166"/>
      <c r="E290" s="167"/>
      <c r="F290" s="168"/>
      <c r="G290" s="168"/>
      <c r="I290" s="169"/>
      <c r="J290" s="405"/>
      <c r="K290" s="405"/>
      <c r="L290" s="405"/>
      <c r="M290" s="405"/>
      <c r="N290" s="170"/>
      <c r="O290" s="170"/>
      <c r="P290" s="170"/>
      <c r="Q290" s="170"/>
      <c r="R290" s="171"/>
      <c r="S290" s="171"/>
      <c r="T290" s="172"/>
      <c r="U290" s="172"/>
      <c r="V290" s="172"/>
      <c r="W290" s="172"/>
      <c r="X290" s="172"/>
      <c r="Y290" s="172"/>
      <c r="Z290" s="172"/>
      <c r="AA290" s="173"/>
      <c r="AB290" s="173"/>
    </row>
    <row r="291" spans="2:28" ht="14" customHeight="1">
      <c r="B291" s="165"/>
      <c r="C291" s="165"/>
      <c r="D291" s="166"/>
      <c r="E291" s="167"/>
      <c r="F291" s="168"/>
      <c r="G291" s="168"/>
      <c r="I291" s="169"/>
      <c r="J291" s="405"/>
      <c r="K291" s="405"/>
      <c r="L291" s="405"/>
      <c r="M291" s="405"/>
      <c r="N291" s="170"/>
      <c r="O291" s="170"/>
      <c r="P291" s="170"/>
      <c r="Q291" s="170"/>
      <c r="R291" s="171"/>
      <c r="S291" s="171"/>
      <c r="T291" s="172"/>
      <c r="U291" s="172"/>
      <c r="V291" s="172"/>
      <c r="W291" s="172"/>
      <c r="X291" s="172"/>
      <c r="Y291" s="172"/>
      <c r="Z291" s="172"/>
      <c r="AA291" s="173"/>
      <c r="AB291" s="173"/>
    </row>
    <row r="292" spans="2:28" ht="14" customHeight="1">
      <c r="B292" s="165"/>
      <c r="C292" s="165"/>
      <c r="D292" s="166"/>
      <c r="E292" s="167"/>
      <c r="F292" s="168"/>
      <c r="G292" s="168"/>
      <c r="I292" s="169"/>
      <c r="J292" s="405"/>
      <c r="K292" s="405"/>
      <c r="L292" s="405"/>
      <c r="M292" s="405"/>
      <c r="N292" s="170"/>
      <c r="O292" s="170"/>
      <c r="P292" s="170"/>
      <c r="Q292" s="170"/>
      <c r="R292" s="171"/>
      <c r="S292" s="171"/>
      <c r="T292" s="172"/>
      <c r="U292" s="172"/>
      <c r="V292" s="172"/>
      <c r="W292" s="172"/>
      <c r="X292" s="172"/>
      <c r="Y292" s="172"/>
      <c r="Z292" s="172"/>
      <c r="AA292" s="173"/>
      <c r="AB292" s="173"/>
    </row>
    <row r="293" spans="2:28" ht="14" customHeight="1">
      <c r="B293" s="165"/>
      <c r="C293" s="165"/>
      <c r="D293" s="166"/>
      <c r="E293" s="167"/>
      <c r="F293" s="168"/>
      <c r="G293" s="168"/>
      <c r="I293" s="169"/>
      <c r="J293" s="405"/>
      <c r="K293" s="405"/>
      <c r="L293" s="405"/>
      <c r="M293" s="405"/>
      <c r="N293" s="170"/>
      <c r="O293" s="170"/>
      <c r="P293" s="170"/>
      <c r="Q293" s="170"/>
      <c r="R293" s="171"/>
      <c r="S293" s="171"/>
      <c r="T293" s="172"/>
      <c r="U293" s="172"/>
      <c r="V293" s="172"/>
      <c r="W293" s="172"/>
      <c r="X293" s="172"/>
      <c r="Y293" s="172"/>
      <c r="Z293" s="172"/>
      <c r="AA293" s="173"/>
      <c r="AB293" s="173"/>
    </row>
    <row r="294" spans="2:28" ht="14" customHeight="1">
      <c r="B294" s="165"/>
      <c r="C294" s="165"/>
      <c r="D294" s="166"/>
      <c r="E294" s="167"/>
      <c r="F294" s="168"/>
      <c r="G294" s="168"/>
      <c r="I294" s="169"/>
      <c r="J294" s="405"/>
      <c r="K294" s="405"/>
      <c r="L294" s="405"/>
      <c r="M294" s="405"/>
      <c r="N294" s="170"/>
      <c r="O294" s="170"/>
      <c r="P294" s="170"/>
      <c r="Q294" s="170"/>
      <c r="R294" s="171"/>
      <c r="S294" s="171"/>
      <c r="T294" s="172"/>
      <c r="U294" s="172"/>
      <c r="V294" s="172"/>
      <c r="W294" s="172"/>
      <c r="X294" s="172"/>
      <c r="Y294" s="172"/>
      <c r="Z294" s="172"/>
      <c r="AA294" s="173"/>
      <c r="AB294" s="173"/>
    </row>
    <row r="295" spans="2:28" ht="14" customHeight="1">
      <c r="B295" s="165"/>
      <c r="C295" s="165"/>
      <c r="D295" s="166"/>
      <c r="E295" s="167"/>
      <c r="F295" s="168"/>
      <c r="G295" s="168"/>
      <c r="I295" s="169"/>
      <c r="J295" s="405"/>
      <c r="K295" s="405"/>
      <c r="L295" s="405"/>
      <c r="M295" s="405"/>
      <c r="N295" s="170"/>
      <c r="O295" s="170"/>
      <c r="P295" s="170"/>
      <c r="Q295" s="170"/>
      <c r="R295" s="171"/>
      <c r="S295" s="171"/>
      <c r="T295" s="172"/>
      <c r="U295" s="172"/>
      <c r="V295" s="172"/>
      <c r="W295" s="172"/>
      <c r="X295" s="172"/>
      <c r="Y295" s="172"/>
      <c r="Z295" s="172"/>
      <c r="AA295" s="173"/>
      <c r="AB295" s="173"/>
    </row>
    <row r="296" spans="2:28" ht="14" customHeight="1">
      <c r="B296" s="165"/>
      <c r="C296" s="165"/>
      <c r="D296" s="166"/>
      <c r="E296" s="167"/>
      <c r="F296" s="168"/>
      <c r="G296" s="168"/>
      <c r="I296" s="169"/>
      <c r="J296" s="405"/>
      <c r="K296" s="405"/>
      <c r="L296" s="405"/>
      <c r="M296" s="405"/>
      <c r="N296" s="170"/>
      <c r="O296" s="170"/>
      <c r="P296" s="170"/>
      <c r="Q296" s="170"/>
      <c r="R296" s="171"/>
      <c r="S296" s="171"/>
      <c r="T296" s="172"/>
      <c r="U296" s="172"/>
      <c r="V296" s="172"/>
      <c r="W296" s="172"/>
      <c r="X296" s="172"/>
      <c r="Y296" s="172"/>
      <c r="Z296" s="172"/>
      <c r="AA296" s="173"/>
      <c r="AB296" s="173"/>
    </row>
    <row r="297" spans="2:28" ht="14" customHeight="1">
      <c r="B297" s="165"/>
      <c r="C297" s="165"/>
      <c r="D297" s="166"/>
      <c r="E297" s="167"/>
      <c r="F297" s="168"/>
      <c r="G297" s="168"/>
      <c r="I297" s="169"/>
      <c r="J297" s="405"/>
      <c r="K297" s="405"/>
      <c r="L297" s="405"/>
      <c r="M297" s="405"/>
      <c r="N297" s="170"/>
      <c r="O297" s="170"/>
      <c r="P297" s="170"/>
      <c r="Q297" s="170"/>
      <c r="R297" s="171"/>
      <c r="S297" s="171"/>
      <c r="T297" s="172"/>
      <c r="U297" s="172"/>
      <c r="V297" s="172"/>
      <c r="W297" s="172"/>
      <c r="X297" s="172"/>
      <c r="Y297" s="172"/>
      <c r="Z297" s="172"/>
      <c r="AA297" s="173"/>
      <c r="AB297" s="173"/>
    </row>
    <row r="298" spans="2:28" ht="14" customHeight="1">
      <c r="B298" s="165"/>
      <c r="C298" s="165"/>
      <c r="D298" s="166"/>
      <c r="E298" s="167"/>
      <c r="F298" s="168"/>
      <c r="G298" s="168"/>
      <c r="I298" s="169"/>
      <c r="J298" s="405"/>
      <c r="K298" s="405"/>
      <c r="L298" s="405"/>
      <c r="M298" s="405"/>
      <c r="N298" s="170"/>
      <c r="O298" s="170"/>
      <c r="P298" s="170"/>
      <c r="Q298" s="170"/>
      <c r="R298" s="171"/>
      <c r="S298" s="171"/>
      <c r="T298" s="172"/>
      <c r="U298" s="172"/>
      <c r="V298" s="172"/>
      <c r="W298" s="172"/>
      <c r="X298" s="172"/>
      <c r="Y298" s="172"/>
      <c r="Z298" s="172"/>
      <c r="AA298" s="173"/>
      <c r="AB298" s="173"/>
    </row>
    <row r="299" spans="2:28" ht="14" customHeight="1">
      <c r="B299" s="165"/>
      <c r="C299" s="165"/>
      <c r="D299" s="166"/>
      <c r="E299" s="167"/>
      <c r="F299" s="168"/>
      <c r="G299" s="168"/>
      <c r="I299" s="169"/>
      <c r="J299" s="405"/>
      <c r="K299" s="405"/>
      <c r="L299" s="405"/>
      <c r="M299" s="405"/>
      <c r="N299" s="170"/>
      <c r="O299" s="170"/>
      <c r="P299" s="170"/>
      <c r="Q299" s="170"/>
      <c r="R299" s="171"/>
      <c r="S299" s="171"/>
      <c r="T299" s="172"/>
      <c r="U299" s="172"/>
      <c r="V299" s="172"/>
      <c r="W299" s="172"/>
      <c r="X299" s="172"/>
      <c r="Y299" s="172"/>
      <c r="Z299" s="172"/>
      <c r="AA299" s="173"/>
      <c r="AB299" s="173"/>
    </row>
    <row r="300" spans="2:28" ht="14" customHeight="1">
      <c r="B300" s="165"/>
      <c r="C300" s="165"/>
      <c r="D300" s="166"/>
      <c r="E300" s="167"/>
      <c r="F300" s="168"/>
      <c r="G300" s="168"/>
      <c r="I300" s="169"/>
      <c r="J300" s="405"/>
      <c r="K300" s="405"/>
      <c r="L300" s="405"/>
      <c r="M300" s="405"/>
      <c r="N300" s="170"/>
      <c r="O300" s="170"/>
      <c r="P300" s="170"/>
      <c r="Q300" s="170"/>
      <c r="R300" s="171"/>
      <c r="S300" s="171"/>
      <c r="T300" s="172"/>
      <c r="U300" s="172"/>
      <c r="V300" s="172"/>
      <c r="W300" s="172"/>
      <c r="X300" s="172"/>
      <c r="Y300" s="172"/>
      <c r="Z300" s="172"/>
      <c r="AA300" s="173"/>
      <c r="AB300" s="173"/>
    </row>
    <row r="301" spans="2:28" ht="14" customHeight="1">
      <c r="B301" s="165"/>
      <c r="C301" s="165"/>
      <c r="D301" s="166"/>
      <c r="E301" s="167"/>
      <c r="F301" s="168"/>
      <c r="G301" s="168"/>
      <c r="I301" s="169"/>
      <c r="J301" s="405"/>
      <c r="K301" s="405"/>
      <c r="L301" s="405"/>
      <c r="M301" s="405"/>
      <c r="N301" s="170"/>
      <c r="O301" s="170"/>
      <c r="P301" s="170"/>
      <c r="Q301" s="170"/>
      <c r="R301" s="171"/>
      <c r="S301" s="171"/>
      <c r="T301" s="172"/>
      <c r="U301" s="172"/>
      <c r="V301" s="172"/>
      <c r="W301" s="172"/>
      <c r="X301" s="172"/>
      <c r="Y301" s="172"/>
      <c r="Z301" s="172"/>
      <c r="AA301" s="173"/>
      <c r="AB301" s="173"/>
    </row>
    <row r="302" spans="2:28" ht="14" customHeight="1">
      <c r="B302" s="165"/>
      <c r="C302" s="165"/>
      <c r="D302" s="166"/>
      <c r="E302" s="167"/>
      <c r="F302" s="168"/>
      <c r="G302" s="168"/>
      <c r="I302" s="169"/>
      <c r="J302" s="405"/>
      <c r="K302" s="405"/>
      <c r="L302" s="405"/>
      <c r="M302" s="405"/>
      <c r="N302" s="170"/>
      <c r="O302" s="170"/>
      <c r="P302" s="170"/>
      <c r="Q302" s="170"/>
      <c r="R302" s="171"/>
      <c r="S302" s="171"/>
      <c r="T302" s="172"/>
      <c r="U302" s="172"/>
      <c r="V302" s="172"/>
      <c r="W302" s="172"/>
      <c r="X302" s="172"/>
      <c r="Y302" s="172"/>
      <c r="Z302" s="172"/>
      <c r="AA302" s="173"/>
      <c r="AB302" s="173"/>
    </row>
    <row r="303" spans="2:28" ht="14" customHeight="1">
      <c r="B303" s="165"/>
      <c r="C303" s="165"/>
      <c r="D303" s="166"/>
      <c r="E303" s="167"/>
      <c r="F303" s="168"/>
      <c r="G303" s="168"/>
      <c r="I303" s="169"/>
      <c r="J303" s="405"/>
      <c r="K303" s="405"/>
      <c r="L303" s="405"/>
      <c r="M303" s="405"/>
      <c r="N303" s="170"/>
      <c r="O303" s="170"/>
      <c r="P303" s="170"/>
      <c r="Q303" s="170"/>
      <c r="R303" s="171"/>
      <c r="S303" s="171"/>
      <c r="T303" s="172"/>
      <c r="U303" s="172"/>
      <c r="V303" s="172"/>
      <c r="W303" s="172"/>
      <c r="X303" s="172"/>
      <c r="Y303" s="172"/>
      <c r="Z303" s="172"/>
      <c r="AA303" s="173"/>
      <c r="AB303" s="173"/>
    </row>
    <row r="304" spans="2:28" ht="14" customHeight="1">
      <c r="B304" s="165"/>
      <c r="C304" s="165"/>
      <c r="D304" s="166"/>
      <c r="E304" s="167"/>
      <c r="F304" s="168"/>
      <c r="G304" s="168"/>
      <c r="I304" s="169"/>
      <c r="J304" s="405"/>
      <c r="K304" s="405"/>
      <c r="L304" s="405"/>
      <c r="M304" s="405"/>
      <c r="N304" s="170"/>
      <c r="O304" s="170"/>
      <c r="P304" s="170"/>
      <c r="Q304" s="170"/>
      <c r="R304" s="171"/>
      <c r="S304" s="171"/>
      <c r="T304" s="172"/>
      <c r="U304" s="172"/>
      <c r="V304" s="172"/>
      <c r="W304" s="172"/>
      <c r="X304" s="172"/>
      <c r="Y304" s="172"/>
      <c r="Z304" s="172"/>
      <c r="AA304" s="173"/>
      <c r="AB304" s="173"/>
    </row>
    <row r="305" spans="2:28" ht="14" customHeight="1">
      <c r="B305" s="165"/>
      <c r="C305" s="165"/>
      <c r="D305" s="166"/>
      <c r="E305" s="167"/>
      <c r="F305" s="168"/>
      <c r="G305" s="168"/>
      <c r="I305" s="169"/>
      <c r="J305" s="405"/>
      <c r="K305" s="405"/>
      <c r="L305" s="405"/>
      <c r="M305" s="405"/>
      <c r="N305" s="170"/>
      <c r="O305" s="170"/>
      <c r="P305" s="170"/>
      <c r="Q305" s="170"/>
      <c r="R305" s="171"/>
      <c r="S305" s="171"/>
      <c r="T305" s="172"/>
      <c r="U305" s="172"/>
      <c r="V305" s="172"/>
      <c r="W305" s="172"/>
      <c r="X305" s="172"/>
      <c r="Y305" s="172"/>
      <c r="Z305" s="172"/>
      <c r="AA305" s="173"/>
      <c r="AB305" s="173"/>
    </row>
    <row r="306" spans="2:28" ht="14" customHeight="1">
      <c r="B306" s="165"/>
      <c r="C306" s="165"/>
      <c r="D306" s="166"/>
      <c r="E306" s="167"/>
      <c r="F306" s="168"/>
      <c r="G306" s="168"/>
      <c r="I306" s="169"/>
      <c r="J306" s="405"/>
      <c r="K306" s="405"/>
      <c r="L306" s="405"/>
      <c r="M306" s="405"/>
      <c r="N306" s="170"/>
      <c r="O306" s="170"/>
      <c r="P306" s="170"/>
      <c r="Q306" s="170"/>
      <c r="R306" s="171"/>
      <c r="S306" s="171"/>
      <c r="T306" s="172"/>
      <c r="U306" s="172"/>
      <c r="V306" s="172"/>
      <c r="W306" s="172"/>
      <c r="X306" s="172"/>
      <c r="Y306" s="172"/>
      <c r="Z306" s="172"/>
      <c r="AA306" s="173"/>
      <c r="AB306" s="173"/>
    </row>
    <row r="307" spans="2:28" ht="14" customHeight="1">
      <c r="B307" s="165"/>
      <c r="C307" s="165"/>
      <c r="D307" s="166"/>
      <c r="E307" s="167"/>
      <c r="F307" s="168"/>
      <c r="G307" s="168"/>
      <c r="I307" s="169"/>
      <c r="J307" s="405"/>
      <c r="K307" s="405"/>
      <c r="L307" s="405"/>
      <c r="M307" s="405"/>
      <c r="N307" s="170"/>
      <c r="O307" s="170"/>
      <c r="P307" s="170"/>
      <c r="Q307" s="170"/>
      <c r="R307" s="171"/>
      <c r="S307" s="171"/>
      <c r="T307" s="172"/>
      <c r="U307" s="172"/>
      <c r="V307" s="172"/>
      <c r="W307" s="172"/>
      <c r="X307" s="172"/>
      <c r="Y307" s="172"/>
      <c r="Z307" s="172"/>
      <c r="AA307" s="173"/>
      <c r="AB307" s="173"/>
    </row>
    <row r="308" spans="2:28" ht="14" customHeight="1">
      <c r="B308" s="165"/>
      <c r="C308" s="165"/>
      <c r="D308" s="166"/>
      <c r="E308" s="167"/>
      <c r="F308" s="168"/>
      <c r="G308" s="168"/>
      <c r="I308" s="169"/>
      <c r="J308" s="405"/>
      <c r="K308" s="405"/>
      <c r="L308" s="405"/>
      <c r="M308" s="405"/>
      <c r="N308" s="170"/>
      <c r="O308" s="170"/>
      <c r="P308" s="170"/>
      <c r="Q308" s="170"/>
      <c r="R308" s="171"/>
      <c r="S308" s="171"/>
      <c r="T308" s="172"/>
      <c r="U308" s="172"/>
      <c r="V308" s="172"/>
      <c r="W308" s="172"/>
      <c r="X308" s="172"/>
      <c r="Y308" s="172"/>
      <c r="Z308" s="172"/>
      <c r="AA308" s="173"/>
      <c r="AB308" s="173"/>
    </row>
    <row r="309" spans="2:28" ht="14" customHeight="1">
      <c r="B309" s="165"/>
      <c r="C309" s="165"/>
      <c r="D309" s="166"/>
      <c r="E309" s="167"/>
      <c r="F309" s="168"/>
      <c r="G309" s="168"/>
      <c r="I309" s="169"/>
      <c r="J309" s="405"/>
      <c r="K309" s="405"/>
      <c r="L309" s="405"/>
      <c r="M309" s="405"/>
      <c r="N309" s="170"/>
      <c r="O309" s="170"/>
      <c r="P309" s="170"/>
      <c r="Q309" s="170"/>
      <c r="R309" s="171"/>
      <c r="S309" s="171"/>
      <c r="T309" s="172"/>
      <c r="U309" s="172"/>
      <c r="V309" s="172"/>
      <c r="W309" s="172"/>
      <c r="X309" s="172"/>
      <c r="Y309" s="172"/>
      <c r="Z309" s="172"/>
      <c r="AA309" s="173"/>
      <c r="AB309" s="173"/>
    </row>
    <row r="310" spans="2:28" ht="14" customHeight="1">
      <c r="B310" s="165"/>
      <c r="C310" s="165"/>
      <c r="D310" s="166"/>
      <c r="E310" s="167"/>
      <c r="F310" s="168"/>
      <c r="G310" s="168"/>
      <c r="I310" s="169"/>
      <c r="J310" s="405"/>
      <c r="K310" s="405"/>
      <c r="L310" s="405"/>
      <c r="M310" s="405"/>
      <c r="N310" s="170"/>
      <c r="O310" s="170"/>
      <c r="P310" s="170"/>
      <c r="Q310" s="170"/>
      <c r="R310" s="171"/>
      <c r="S310" s="171"/>
      <c r="T310" s="172"/>
      <c r="U310" s="172"/>
      <c r="V310" s="172"/>
      <c r="W310" s="172"/>
      <c r="X310" s="172"/>
      <c r="Y310" s="172"/>
      <c r="Z310" s="172"/>
      <c r="AA310" s="173"/>
      <c r="AB310" s="173"/>
    </row>
    <row r="311" spans="2:28" ht="14" customHeight="1">
      <c r="B311" s="165"/>
      <c r="C311" s="165"/>
      <c r="D311" s="166"/>
      <c r="E311" s="167"/>
      <c r="F311" s="168"/>
      <c r="G311" s="168"/>
      <c r="I311" s="169"/>
      <c r="J311" s="405"/>
      <c r="K311" s="405"/>
      <c r="L311" s="405"/>
      <c r="M311" s="405"/>
      <c r="N311" s="170"/>
      <c r="O311" s="170"/>
      <c r="P311" s="170"/>
      <c r="Q311" s="170"/>
      <c r="R311" s="171"/>
      <c r="S311" s="171"/>
      <c r="T311" s="172"/>
      <c r="U311" s="172"/>
      <c r="V311" s="172"/>
      <c r="W311" s="172"/>
      <c r="X311" s="172"/>
      <c r="Y311" s="172"/>
      <c r="Z311" s="172"/>
      <c r="AA311" s="173"/>
      <c r="AB311" s="173"/>
    </row>
    <row r="312" spans="2:28" ht="14" customHeight="1">
      <c r="B312" s="165"/>
      <c r="C312" s="165"/>
      <c r="D312" s="166"/>
      <c r="E312" s="167"/>
      <c r="F312" s="168"/>
      <c r="G312" s="168"/>
      <c r="I312" s="169"/>
      <c r="J312" s="405"/>
      <c r="K312" s="405"/>
      <c r="L312" s="405"/>
      <c r="M312" s="405"/>
      <c r="N312" s="170"/>
      <c r="O312" s="170"/>
      <c r="P312" s="170"/>
      <c r="Q312" s="170"/>
      <c r="R312" s="171"/>
      <c r="S312" s="171"/>
      <c r="T312" s="172"/>
      <c r="U312" s="172"/>
      <c r="V312" s="172"/>
      <c r="W312" s="172"/>
      <c r="X312" s="172"/>
      <c r="Y312" s="172"/>
      <c r="Z312" s="172"/>
      <c r="AA312" s="173"/>
      <c r="AB312" s="173"/>
    </row>
    <row r="313" spans="2:28" ht="14" customHeight="1">
      <c r="B313" s="165"/>
      <c r="C313" s="165"/>
      <c r="D313" s="166"/>
      <c r="E313" s="167"/>
      <c r="F313" s="168"/>
      <c r="G313" s="168"/>
      <c r="I313" s="169"/>
      <c r="J313" s="405"/>
      <c r="K313" s="405"/>
      <c r="L313" s="405"/>
      <c r="M313" s="405"/>
      <c r="N313" s="170"/>
      <c r="O313" s="170"/>
      <c r="P313" s="170"/>
      <c r="Q313" s="170"/>
      <c r="R313" s="171"/>
      <c r="S313" s="171"/>
      <c r="T313" s="172"/>
      <c r="U313" s="172"/>
      <c r="V313" s="172"/>
      <c r="W313" s="172"/>
      <c r="X313" s="172"/>
      <c r="Y313" s="172"/>
      <c r="Z313" s="172"/>
      <c r="AA313" s="173"/>
      <c r="AB313" s="173"/>
    </row>
    <row r="314" spans="2:28" ht="14" customHeight="1">
      <c r="B314" s="165"/>
      <c r="C314" s="165"/>
      <c r="D314" s="166"/>
      <c r="E314" s="167"/>
      <c r="F314" s="168"/>
      <c r="G314" s="168"/>
      <c r="I314" s="169"/>
      <c r="J314" s="405"/>
      <c r="K314" s="405"/>
      <c r="L314" s="405"/>
      <c r="M314" s="405"/>
      <c r="N314" s="170"/>
      <c r="O314" s="170"/>
      <c r="P314" s="170"/>
      <c r="Q314" s="170"/>
      <c r="R314" s="171"/>
      <c r="S314" s="171"/>
      <c r="T314" s="172"/>
      <c r="U314" s="172"/>
      <c r="V314" s="172"/>
      <c r="W314" s="172"/>
      <c r="X314" s="172"/>
      <c r="Y314" s="172"/>
      <c r="Z314" s="172"/>
      <c r="AA314" s="173"/>
      <c r="AB314" s="173"/>
    </row>
    <row r="315" spans="2:28" ht="14" customHeight="1">
      <c r="B315" s="165"/>
      <c r="C315" s="165"/>
      <c r="D315" s="166"/>
      <c r="E315" s="167"/>
      <c r="F315" s="168"/>
      <c r="G315" s="168"/>
      <c r="I315" s="169"/>
      <c r="J315" s="405"/>
      <c r="K315" s="405"/>
      <c r="L315" s="405"/>
      <c r="M315" s="405"/>
      <c r="N315" s="170"/>
      <c r="O315" s="170"/>
      <c r="P315" s="170"/>
      <c r="Q315" s="170"/>
      <c r="R315" s="171"/>
      <c r="S315" s="171"/>
      <c r="T315" s="172"/>
      <c r="U315" s="172"/>
      <c r="V315" s="172"/>
      <c r="W315" s="172"/>
      <c r="X315" s="172"/>
      <c r="Y315" s="172"/>
      <c r="Z315" s="172"/>
      <c r="AA315" s="173"/>
      <c r="AB315" s="173"/>
    </row>
    <row r="316" spans="2:28" ht="14" customHeight="1">
      <c r="B316" s="165"/>
      <c r="C316" s="165"/>
      <c r="D316" s="166"/>
      <c r="E316" s="167"/>
      <c r="F316" s="168"/>
      <c r="G316" s="168"/>
      <c r="I316" s="169"/>
      <c r="J316" s="405"/>
      <c r="K316" s="405"/>
      <c r="L316" s="405"/>
      <c r="M316" s="405"/>
      <c r="N316" s="170"/>
      <c r="O316" s="170"/>
      <c r="P316" s="170"/>
      <c r="Q316" s="170"/>
      <c r="R316" s="171"/>
      <c r="S316" s="171"/>
      <c r="T316" s="172"/>
      <c r="U316" s="172"/>
      <c r="V316" s="172"/>
      <c r="W316" s="172"/>
      <c r="X316" s="172"/>
      <c r="Y316" s="172"/>
      <c r="Z316" s="172"/>
      <c r="AA316" s="173"/>
      <c r="AB316" s="173"/>
    </row>
    <row r="317" spans="2:28" ht="14" customHeight="1">
      <c r="B317" s="165"/>
      <c r="C317" s="165"/>
      <c r="D317" s="166"/>
      <c r="E317" s="167"/>
      <c r="F317" s="168"/>
      <c r="G317" s="168"/>
      <c r="I317" s="169"/>
      <c r="J317" s="405"/>
      <c r="K317" s="405"/>
      <c r="L317" s="405"/>
      <c r="M317" s="405"/>
      <c r="N317" s="170"/>
      <c r="O317" s="170"/>
      <c r="P317" s="170"/>
      <c r="Q317" s="170"/>
      <c r="R317" s="171"/>
      <c r="S317" s="171"/>
      <c r="T317" s="172"/>
      <c r="U317" s="172"/>
      <c r="V317" s="172"/>
      <c r="W317" s="172"/>
      <c r="X317" s="172"/>
      <c r="Y317" s="172"/>
      <c r="Z317" s="172"/>
      <c r="AA317" s="173"/>
      <c r="AB317" s="173"/>
    </row>
    <row r="318" spans="2:28" ht="14" customHeight="1">
      <c r="B318" s="165"/>
      <c r="C318" s="165"/>
      <c r="D318" s="166"/>
      <c r="E318" s="167"/>
      <c r="F318" s="168"/>
      <c r="G318" s="168"/>
      <c r="I318" s="169"/>
      <c r="J318" s="405"/>
      <c r="K318" s="405"/>
      <c r="L318" s="405"/>
      <c r="M318" s="405"/>
      <c r="N318" s="170"/>
      <c r="O318" s="170"/>
      <c r="P318" s="170"/>
      <c r="Q318" s="170"/>
      <c r="R318" s="171"/>
      <c r="S318" s="171"/>
      <c r="T318" s="172"/>
      <c r="U318" s="172"/>
      <c r="V318" s="172"/>
      <c r="W318" s="172"/>
      <c r="X318" s="172"/>
      <c r="Y318" s="172"/>
      <c r="Z318" s="172"/>
      <c r="AA318" s="173"/>
      <c r="AB318" s="173"/>
    </row>
    <row r="319" spans="2:28" ht="14" customHeight="1">
      <c r="B319" s="165"/>
      <c r="C319" s="165"/>
      <c r="D319" s="166"/>
      <c r="E319" s="167"/>
      <c r="F319" s="168"/>
      <c r="G319" s="168"/>
      <c r="I319" s="169"/>
      <c r="J319" s="405"/>
      <c r="K319" s="405"/>
      <c r="L319" s="405"/>
      <c r="M319" s="405"/>
      <c r="N319" s="170"/>
      <c r="O319" s="170"/>
      <c r="P319" s="170"/>
      <c r="Q319" s="170"/>
      <c r="R319" s="171"/>
      <c r="S319" s="171"/>
      <c r="T319" s="172"/>
      <c r="U319" s="172"/>
      <c r="V319" s="172"/>
      <c r="W319" s="172"/>
      <c r="X319" s="172"/>
      <c r="Y319" s="172"/>
      <c r="Z319" s="172"/>
      <c r="AA319" s="173"/>
      <c r="AB319" s="173"/>
    </row>
    <row r="320" spans="2:28" ht="14" customHeight="1">
      <c r="B320" s="165"/>
      <c r="C320" s="165"/>
      <c r="D320" s="166"/>
      <c r="E320" s="167"/>
      <c r="F320" s="168"/>
      <c r="G320" s="168"/>
      <c r="I320" s="169"/>
      <c r="J320" s="405"/>
      <c r="K320" s="405"/>
      <c r="L320" s="405"/>
      <c r="M320" s="405"/>
      <c r="N320" s="170"/>
      <c r="O320" s="170"/>
      <c r="P320" s="170"/>
      <c r="Q320" s="170"/>
      <c r="R320" s="171"/>
      <c r="S320" s="171"/>
      <c r="T320" s="172"/>
      <c r="U320" s="172"/>
      <c r="V320" s="172"/>
      <c r="W320" s="172"/>
      <c r="X320" s="172"/>
      <c r="Y320" s="172"/>
      <c r="Z320" s="172"/>
      <c r="AA320" s="173"/>
      <c r="AB320" s="173"/>
    </row>
    <row r="321" spans="2:28" ht="14" customHeight="1">
      <c r="B321" s="165"/>
      <c r="C321" s="165"/>
      <c r="D321" s="166"/>
      <c r="E321" s="167"/>
      <c r="F321" s="168"/>
      <c r="G321" s="168"/>
      <c r="I321" s="169"/>
      <c r="J321" s="405"/>
      <c r="K321" s="405"/>
      <c r="L321" s="405"/>
      <c r="M321" s="405"/>
      <c r="N321" s="170"/>
      <c r="O321" s="170"/>
      <c r="P321" s="170"/>
      <c r="Q321" s="170"/>
      <c r="R321" s="171"/>
      <c r="S321" s="171"/>
      <c r="T321" s="172"/>
      <c r="U321" s="172"/>
      <c r="V321" s="172"/>
      <c r="W321" s="172"/>
      <c r="X321" s="172"/>
      <c r="Y321" s="172"/>
      <c r="Z321" s="172"/>
      <c r="AA321" s="173"/>
      <c r="AB321" s="173"/>
    </row>
    <row r="322" spans="2:28" ht="14" customHeight="1">
      <c r="B322" s="165"/>
      <c r="C322" s="165"/>
      <c r="D322" s="166"/>
      <c r="E322" s="167"/>
      <c r="F322" s="168"/>
      <c r="G322" s="168"/>
      <c r="I322" s="169"/>
      <c r="J322" s="405"/>
      <c r="K322" s="405"/>
      <c r="L322" s="405"/>
      <c r="M322" s="405"/>
      <c r="N322" s="170"/>
      <c r="O322" s="170"/>
      <c r="P322" s="170"/>
      <c r="Q322" s="170"/>
      <c r="R322" s="171"/>
      <c r="S322" s="171"/>
      <c r="T322" s="172"/>
      <c r="U322" s="172"/>
      <c r="V322" s="172"/>
      <c r="W322" s="172"/>
      <c r="X322" s="172"/>
      <c r="Y322" s="172"/>
      <c r="Z322" s="172"/>
      <c r="AA322" s="173"/>
      <c r="AB322" s="173"/>
    </row>
    <row r="323" spans="2:28" ht="14" customHeight="1">
      <c r="B323" s="165"/>
      <c r="C323" s="165"/>
      <c r="D323" s="166"/>
      <c r="E323" s="167"/>
      <c r="F323" s="168"/>
      <c r="G323" s="168"/>
      <c r="I323" s="169"/>
      <c r="J323" s="405"/>
      <c r="K323" s="405"/>
      <c r="L323" s="405"/>
      <c r="M323" s="405"/>
      <c r="N323" s="170"/>
      <c r="O323" s="170"/>
      <c r="P323" s="170"/>
      <c r="Q323" s="170"/>
      <c r="R323" s="171"/>
      <c r="S323" s="171"/>
      <c r="T323" s="172"/>
      <c r="U323" s="172"/>
      <c r="V323" s="172"/>
      <c r="W323" s="172"/>
      <c r="X323" s="172"/>
      <c r="Y323" s="172"/>
      <c r="Z323" s="172"/>
      <c r="AA323" s="173"/>
      <c r="AB323" s="173"/>
    </row>
    <row r="324" spans="2:28" ht="14" customHeight="1">
      <c r="B324" s="165"/>
      <c r="C324" s="165"/>
      <c r="D324" s="166"/>
      <c r="E324" s="167"/>
      <c r="F324" s="168"/>
      <c r="G324" s="168"/>
      <c r="I324" s="169"/>
      <c r="J324" s="405"/>
      <c r="K324" s="405"/>
      <c r="L324" s="405"/>
      <c r="M324" s="405"/>
      <c r="N324" s="170"/>
      <c r="O324" s="170"/>
      <c r="P324" s="170"/>
      <c r="Q324" s="170"/>
      <c r="R324" s="171"/>
      <c r="S324" s="171"/>
      <c r="T324" s="172"/>
      <c r="U324" s="172"/>
      <c r="V324" s="172"/>
      <c r="W324" s="172"/>
      <c r="X324" s="172"/>
      <c r="Y324" s="172"/>
      <c r="Z324" s="172"/>
      <c r="AA324" s="173"/>
      <c r="AB324" s="173"/>
    </row>
    <row r="325" spans="2:28" ht="14" customHeight="1">
      <c r="B325" s="165"/>
      <c r="C325" s="165"/>
      <c r="D325" s="166"/>
      <c r="E325" s="167"/>
      <c r="F325" s="168"/>
      <c r="G325" s="168"/>
      <c r="I325" s="169"/>
      <c r="J325" s="405"/>
      <c r="K325" s="405"/>
      <c r="L325" s="405"/>
      <c r="M325" s="405"/>
      <c r="N325" s="170"/>
      <c r="O325" s="170"/>
      <c r="P325" s="170"/>
      <c r="Q325" s="170"/>
      <c r="R325" s="171"/>
      <c r="S325" s="171"/>
      <c r="T325" s="172"/>
      <c r="U325" s="172"/>
      <c r="V325" s="172"/>
      <c r="W325" s="172"/>
      <c r="X325" s="172"/>
      <c r="Y325" s="172"/>
      <c r="Z325" s="172"/>
      <c r="AA325" s="173"/>
      <c r="AB325" s="173"/>
    </row>
    <row r="326" spans="2:28" ht="14" customHeight="1">
      <c r="B326" s="165"/>
      <c r="C326" s="165"/>
      <c r="D326" s="166"/>
      <c r="E326" s="167"/>
      <c r="F326" s="168"/>
      <c r="G326" s="168"/>
      <c r="I326" s="169"/>
      <c r="J326" s="405"/>
      <c r="K326" s="405"/>
      <c r="L326" s="405"/>
      <c r="M326" s="405"/>
      <c r="N326" s="170"/>
      <c r="O326" s="170"/>
      <c r="P326" s="170"/>
      <c r="Q326" s="170"/>
      <c r="R326" s="171"/>
      <c r="S326" s="171"/>
      <c r="T326" s="172"/>
      <c r="U326" s="172"/>
      <c r="V326" s="172"/>
      <c r="W326" s="172"/>
      <c r="X326" s="172"/>
      <c r="Y326" s="172"/>
      <c r="Z326" s="172"/>
      <c r="AA326" s="173"/>
      <c r="AB326" s="173"/>
    </row>
    <row r="327" spans="2:28" ht="14" customHeight="1">
      <c r="B327" s="165"/>
      <c r="C327" s="165"/>
      <c r="D327" s="166"/>
      <c r="E327" s="167"/>
      <c r="F327" s="168"/>
      <c r="G327" s="168"/>
      <c r="I327" s="169"/>
      <c r="J327" s="405"/>
      <c r="K327" s="405"/>
      <c r="L327" s="405"/>
      <c r="M327" s="405"/>
      <c r="N327" s="170"/>
      <c r="O327" s="170"/>
      <c r="P327" s="170"/>
      <c r="Q327" s="170"/>
      <c r="R327" s="171"/>
      <c r="S327" s="171"/>
      <c r="T327" s="172"/>
      <c r="U327" s="172"/>
      <c r="V327" s="172"/>
      <c r="W327" s="172"/>
      <c r="X327" s="172"/>
      <c r="Y327" s="172"/>
      <c r="Z327" s="172"/>
      <c r="AA327" s="173"/>
      <c r="AB327" s="173"/>
    </row>
    <row r="328" spans="2:28" ht="14" customHeight="1">
      <c r="B328" s="165"/>
      <c r="C328" s="165"/>
      <c r="D328" s="166"/>
      <c r="E328" s="167"/>
      <c r="F328" s="168"/>
      <c r="G328" s="168"/>
      <c r="I328" s="169"/>
      <c r="J328" s="405"/>
      <c r="K328" s="405"/>
      <c r="L328" s="405"/>
      <c r="M328" s="405"/>
      <c r="N328" s="170"/>
      <c r="O328" s="170"/>
      <c r="P328" s="170"/>
      <c r="Q328" s="170"/>
      <c r="R328" s="171"/>
      <c r="S328" s="171"/>
      <c r="T328" s="172"/>
      <c r="U328" s="172"/>
      <c r="V328" s="172"/>
      <c r="W328" s="172"/>
      <c r="X328" s="172"/>
      <c r="Y328" s="172"/>
      <c r="Z328" s="172"/>
      <c r="AA328" s="173"/>
      <c r="AB328" s="173"/>
    </row>
    <row r="329" spans="2:28" ht="14" customHeight="1">
      <c r="B329" s="165"/>
      <c r="C329" s="165"/>
      <c r="D329" s="166"/>
      <c r="E329" s="167"/>
      <c r="F329" s="168"/>
      <c r="G329" s="168"/>
      <c r="I329" s="169"/>
      <c r="J329" s="405"/>
      <c r="K329" s="405"/>
      <c r="L329" s="405"/>
      <c r="M329" s="405"/>
      <c r="N329" s="170"/>
      <c r="O329" s="170"/>
      <c r="P329" s="170"/>
      <c r="Q329" s="170"/>
      <c r="R329" s="171"/>
      <c r="S329" s="171"/>
      <c r="T329" s="172"/>
      <c r="U329" s="172"/>
      <c r="V329" s="172"/>
      <c r="W329" s="172"/>
      <c r="X329" s="172"/>
      <c r="Y329" s="172"/>
      <c r="Z329" s="172"/>
      <c r="AA329" s="173"/>
      <c r="AB329" s="173"/>
    </row>
    <row r="330" spans="2:28" ht="14" customHeight="1">
      <c r="B330" s="165"/>
      <c r="C330" s="165"/>
      <c r="D330" s="166"/>
      <c r="E330" s="167"/>
      <c r="F330" s="168"/>
      <c r="G330" s="168"/>
      <c r="I330" s="169"/>
      <c r="J330" s="405"/>
      <c r="K330" s="405"/>
      <c r="L330" s="405"/>
      <c r="M330" s="405"/>
      <c r="N330" s="170"/>
      <c r="O330" s="170"/>
      <c r="P330" s="170"/>
      <c r="Q330" s="170"/>
      <c r="R330" s="171"/>
      <c r="S330" s="171"/>
      <c r="T330" s="172"/>
      <c r="U330" s="172"/>
      <c r="V330" s="172"/>
      <c r="W330" s="172"/>
      <c r="X330" s="172"/>
      <c r="Y330" s="172"/>
      <c r="Z330" s="172"/>
      <c r="AA330" s="173"/>
      <c r="AB330" s="173"/>
    </row>
    <row r="331" spans="2:28" ht="14" customHeight="1">
      <c r="B331" s="165"/>
      <c r="C331" s="165"/>
      <c r="D331" s="166"/>
      <c r="E331" s="167"/>
      <c r="F331" s="168"/>
      <c r="G331" s="168"/>
      <c r="I331" s="169"/>
      <c r="J331" s="405"/>
      <c r="K331" s="405"/>
      <c r="L331" s="405"/>
      <c r="M331" s="405"/>
      <c r="N331" s="170"/>
      <c r="O331" s="170"/>
      <c r="P331" s="170"/>
      <c r="Q331" s="170"/>
      <c r="R331" s="171"/>
      <c r="S331" s="171"/>
      <c r="T331" s="172"/>
      <c r="U331" s="172"/>
      <c r="V331" s="172"/>
      <c r="W331" s="172"/>
      <c r="X331" s="172"/>
      <c r="Y331" s="172"/>
      <c r="Z331" s="172"/>
      <c r="AA331" s="173"/>
      <c r="AB331" s="173"/>
    </row>
    <row r="332" spans="2:28" ht="14" customHeight="1">
      <c r="B332" s="165"/>
      <c r="C332" s="165"/>
      <c r="D332" s="166"/>
      <c r="E332" s="167"/>
      <c r="F332" s="168"/>
      <c r="G332" s="168"/>
      <c r="I332" s="169"/>
      <c r="J332" s="405"/>
      <c r="K332" s="405"/>
      <c r="L332" s="405"/>
      <c r="M332" s="405"/>
      <c r="N332" s="170"/>
      <c r="O332" s="170"/>
      <c r="P332" s="170"/>
      <c r="Q332" s="170"/>
      <c r="R332" s="171"/>
      <c r="S332" s="171"/>
      <c r="T332" s="172"/>
      <c r="U332" s="172"/>
      <c r="V332" s="172"/>
      <c r="W332" s="172"/>
      <c r="X332" s="172"/>
      <c r="Y332" s="172"/>
      <c r="Z332" s="172"/>
      <c r="AA332" s="173"/>
      <c r="AB332" s="173"/>
    </row>
    <row r="333" spans="2:28" ht="14" customHeight="1">
      <c r="B333" s="165"/>
      <c r="C333" s="165"/>
      <c r="D333" s="166"/>
      <c r="E333" s="167"/>
      <c r="F333" s="168"/>
      <c r="G333" s="168"/>
      <c r="I333" s="169"/>
      <c r="J333" s="405"/>
      <c r="K333" s="405"/>
      <c r="L333" s="405"/>
      <c r="M333" s="405"/>
      <c r="N333" s="170"/>
      <c r="O333" s="170"/>
      <c r="P333" s="170"/>
      <c r="Q333" s="170"/>
      <c r="R333" s="171"/>
      <c r="S333" s="171"/>
      <c r="T333" s="172"/>
      <c r="U333" s="172"/>
      <c r="V333" s="172"/>
      <c r="W333" s="172"/>
      <c r="X333" s="172"/>
      <c r="Y333" s="172"/>
      <c r="Z333" s="172"/>
      <c r="AA333" s="173"/>
      <c r="AB333" s="173"/>
    </row>
    <row r="334" spans="2:28" ht="14" customHeight="1">
      <c r="B334" s="165"/>
      <c r="C334" s="165"/>
      <c r="D334" s="166"/>
      <c r="E334" s="167"/>
      <c r="F334" s="168"/>
      <c r="G334" s="168"/>
      <c r="I334" s="169"/>
      <c r="J334" s="405"/>
      <c r="K334" s="405"/>
      <c r="L334" s="405"/>
      <c r="M334" s="405"/>
      <c r="N334" s="170"/>
      <c r="O334" s="170"/>
      <c r="P334" s="170"/>
      <c r="Q334" s="170"/>
      <c r="R334" s="171"/>
      <c r="S334" s="171"/>
      <c r="T334" s="172"/>
      <c r="U334" s="172"/>
      <c r="V334" s="172"/>
      <c r="W334" s="172"/>
      <c r="X334" s="172"/>
      <c r="Y334" s="172"/>
      <c r="Z334" s="172"/>
      <c r="AA334" s="173"/>
      <c r="AB334" s="173"/>
    </row>
    <row r="335" spans="2:28" ht="14" customHeight="1">
      <c r="B335" s="165"/>
      <c r="C335" s="165"/>
      <c r="D335" s="166"/>
      <c r="E335" s="167"/>
      <c r="F335" s="168"/>
      <c r="G335" s="168"/>
      <c r="I335" s="169"/>
      <c r="J335" s="405"/>
      <c r="K335" s="405"/>
      <c r="L335" s="405"/>
      <c r="M335" s="405"/>
      <c r="N335" s="170"/>
      <c r="O335" s="170"/>
      <c r="P335" s="170"/>
      <c r="Q335" s="170"/>
      <c r="R335" s="171"/>
      <c r="S335" s="171"/>
      <c r="T335" s="172"/>
      <c r="U335" s="172"/>
      <c r="V335" s="172"/>
      <c r="W335" s="172"/>
      <c r="X335" s="172"/>
      <c r="Y335" s="172"/>
      <c r="Z335" s="172"/>
      <c r="AA335" s="173"/>
      <c r="AB335" s="173"/>
    </row>
    <row r="336" spans="2:28" ht="14" customHeight="1">
      <c r="B336" s="165"/>
      <c r="C336" s="165"/>
      <c r="D336" s="166"/>
      <c r="E336" s="167"/>
      <c r="F336" s="168"/>
      <c r="G336" s="168"/>
      <c r="I336" s="169"/>
      <c r="J336" s="405"/>
      <c r="K336" s="405"/>
      <c r="L336" s="405"/>
      <c r="M336" s="405"/>
      <c r="N336" s="170"/>
      <c r="O336" s="170"/>
      <c r="P336" s="170"/>
      <c r="Q336" s="170"/>
      <c r="R336" s="171"/>
      <c r="S336" s="171"/>
      <c r="T336" s="172"/>
      <c r="U336" s="172"/>
      <c r="V336" s="172"/>
      <c r="W336" s="172"/>
      <c r="X336" s="172"/>
      <c r="Y336" s="172"/>
      <c r="Z336" s="172"/>
      <c r="AA336" s="173"/>
      <c r="AB336" s="173"/>
    </row>
    <row r="337" spans="2:28" ht="14" customHeight="1">
      <c r="B337" s="165"/>
      <c r="C337" s="165"/>
      <c r="D337" s="166"/>
      <c r="E337" s="167"/>
      <c r="F337" s="168"/>
      <c r="G337" s="168"/>
      <c r="I337" s="169"/>
      <c r="J337" s="405"/>
      <c r="K337" s="405"/>
      <c r="L337" s="405"/>
      <c r="M337" s="405"/>
      <c r="N337" s="170"/>
      <c r="O337" s="170"/>
      <c r="P337" s="170"/>
      <c r="Q337" s="170"/>
      <c r="R337" s="171"/>
      <c r="S337" s="171"/>
      <c r="T337" s="172"/>
      <c r="U337" s="172"/>
      <c r="V337" s="172"/>
      <c r="W337" s="172"/>
      <c r="X337" s="172"/>
      <c r="Y337" s="172"/>
      <c r="Z337" s="172"/>
      <c r="AA337" s="173"/>
      <c r="AB337" s="173"/>
    </row>
    <row r="338" spans="2:28" ht="14" customHeight="1">
      <c r="B338" s="165"/>
      <c r="C338" s="165"/>
      <c r="D338" s="166"/>
      <c r="E338" s="167"/>
      <c r="F338" s="168"/>
      <c r="G338" s="168"/>
      <c r="I338" s="169"/>
      <c r="J338" s="405"/>
      <c r="K338" s="405"/>
      <c r="L338" s="405"/>
      <c r="M338" s="405"/>
      <c r="N338" s="170"/>
      <c r="O338" s="170"/>
      <c r="P338" s="170"/>
      <c r="Q338" s="170"/>
      <c r="R338" s="171"/>
      <c r="S338" s="171"/>
      <c r="T338" s="172"/>
      <c r="U338" s="172"/>
      <c r="V338" s="172"/>
      <c r="W338" s="172"/>
      <c r="X338" s="172"/>
      <c r="Y338" s="172"/>
      <c r="Z338" s="172"/>
      <c r="AA338" s="173"/>
      <c r="AB338" s="173"/>
    </row>
    <row r="339" spans="2:28" ht="14" customHeight="1">
      <c r="B339" s="165"/>
      <c r="C339" s="165"/>
      <c r="D339" s="166"/>
      <c r="E339" s="167"/>
      <c r="F339" s="168"/>
      <c r="G339" s="168"/>
      <c r="I339" s="169"/>
      <c r="J339" s="405"/>
      <c r="K339" s="405"/>
      <c r="L339" s="405"/>
      <c r="M339" s="405"/>
      <c r="N339" s="170"/>
      <c r="O339" s="170"/>
      <c r="P339" s="170"/>
      <c r="Q339" s="170"/>
      <c r="R339" s="171"/>
      <c r="S339" s="171"/>
      <c r="T339" s="172"/>
      <c r="U339" s="172"/>
      <c r="V339" s="172"/>
      <c r="W339" s="172"/>
      <c r="X339" s="172"/>
      <c r="Y339" s="172"/>
      <c r="Z339" s="172"/>
      <c r="AA339" s="173"/>
      <c r="AB339" s="173"/>
    </row>
    <row r="340" spans="2:28" ht="14" customHeight="1">
      <c r="B340" s="165"/>
      <c r="C340" s="165"/>
      <c r="D340" s="166"/>
      <c r="E340" s="167"/>
      <c r="F340" s="168"/>
      <c r="G340" s="168"/>
      <c r="I340" s="169"/>
      <c r="J340" s="405"/>
      <c r="K340" s="405"/>
      <c r="L340" s="405"/>
      <c r="M340" s="405"/>
      <c r="N340" s="170"/>
      <c r="O340" s="170"/>
      <c r="P340" s="170"/>
      <c r="Q340" s="170"/>
      <c r="R340" s="171"/>
      <c r="S340" s="171"/>
      <c r="T340" s="172"/>
      <c r="U340" s="172"/>
      <c r="V340" s="172"/>
      <c r="W340" s="172"/>
      <c r="X340" s="172"/>
      <c r="Y340" s="172"/>
      <c r="Z340" s="172"/>
      <c r="AA340" s="173"/>
      <c r="AB340" s="173"/>
    </row>
    <row r="341" spans="2:28" ht="14" customHeight="1">
      <c r="B341" s="165"/>
      <c r="C341" s="165"/>
      <c r="D341" s="166"/>
      <c r="E341" s="167"/>
      <c r="F341" s="168"/>
      <c r="G341" s="168"/>
      <c r="I341" s="169"/>
      <c r="J341" s="405"/>
      <c r="K341" s="405"/>
      <c r="L341" s="405"/>
      <c r="M341" s="405"/>
      <c r="N341" s="170"/>
      <c r="O341" s="170"/>
      <c r="P341" s="170"/>
      <c r="Q341" s="170"/>
      <c r="R341" s="171"/>
      <c r="S341" s="171"/>
      <c r="T341" s="172"/>
      <c r="U341" s="172"/>
      <c r="V341" s="172"/>
      <c r="W341" s="172"/>
      <c r="X341" s="172"/>
      <c r="Y341" s="172"/>
      <c r="Z341" s="172"/>
      <c r="AA341" s="173"/>
      <c r="AB341" s="173"/>
    </row>
    <row r="342" spans="2:28" ht="14" customHeight="1">
      <c r="B342" s="165"/>
      <c r="C342" s="165"/>
      <c r="D342" s="166"/>
      <c r="E342" s="167"/>
      <c r="F342" s="168"/>
      <c r="G342" s="168"/>
      <c r="I342" s="169"/>
      <c r="J342" s="405"/>
      <c r="K342" s="405"/>
      <c r="L342" s="405"/>
      <c r="M342" s="405"/>
      <c r="N342" s="170"/>
      <c r="O342" s="170"/>
      <c r="P342" s="170"/>
      <c r="Q342" s="170"/>
      <c r="R342" s="171"/>
      <c r="S342" s="171"/>
      <c r="T342" s="172"/>
      <c r="U342" s="172"/>
      <c r="V342" s="172"/>
      <c r="W342" s="172"/>
      <c r="X342" s="172"/>
      <c r="Y342" s="172"/>
      <c r="Z342" s="172"/>
      <c r="AA342" s="173"/>
      <c r="AB342" s="173"/>
    </row>
    <row r="343" spans="2:28" ht="14" customHeight="1">
      <c r="B343" s="165"/>
      <c r="C343" s="165"/>
      <c r="D343" s="166"/>
      <c r="E343" s="167"/>
      <c r="F343" s="168"/>
      <c r="G343" s="168"/>
      <c r="I343" s="169"/>
      <c r="J343" s="405"/>
      <c r="K343" s="405"/>
      <c r="L343" s="405"/>
      <c r="M343" s="405"/>
      <c r="N343" s="170"/>
      <c r="O343" s="170"/>
      <c r="P343" s="170"/>
      <c r="Q343" s="170"/>
      <c r="R343" s="171"/>
      <c r="S343" s="171"/>
      <c r="T343" s="172"/>
      <c r="U343" s="172"/>
      <c r="V343" s="172"/>
      <c r="W343" s="172"/>
      <c r="X343" s="172"/>
      <c r="Y343" s="172"/>
      <c r="Z343" s="172"/>
      <c r="AA343" s="173"/>
      <c r="AB343" s="173"/>
    </row>
    <row r="344" spans="2:28" ht="14" customHeight="1">
      <c r="B344" s="165"/>
      <c r="C344" s="165"/>
      <c r="D344" s="166"/>
      <c r="E344" s="167"/>
      <c r="F344" s="168"/>
      <c r="G344" s="168"/>
      <c r="I344" s="169"/>
      <c r="J344" s="405"/>
      <c r="K344" s="405"/>
      <c r="L344" s="405"/>
      <c r="M344" s="405"/>
      <c r="N344" s="170"/>
      <c r="O344" s="170"/>
      <c r="P344" s="170"/>
      <c r="Q344" s="170"/>
      <c r="R344" s="171"/>
      <c r="S344" s="171"/>
      <c r="T344" s="172"/>
      <c r="U344" s="172"/>
      <c r="V344" s="172"/>
      <c r="W344" s="172"/>
      <c r="X344" s="172"/>
      <c r="Y344" s="172"/>
      <c r="Z344" s="172"/>
      <c r="AA344" s="173"/>
      <c r="AB344" s="173"/>
    </row>
    <row r="345" spans="2:28" ht="14" customHeight="1">
      <c r="B345" s="165"/>
      <c r="C345" s="165"/>
      <c r="D345" s="166"/>
      <c r="E345" s="167"/>
      <c r="F345" s="168"/>
      <c r="G345" s="168"/>
      <c r="I345" s="169"/>
      <c r="J345" s="405"/>
      <c r="K345" s="405"/>
      <c r="L345" s="405"/>
      <c r="M345" s="405"/>
      <c r="N345" s="170"/>
      <c r="O345" s="170"/>
      <c r="P345" s="170"/>
      <c r="Q345" s="170"/>
      <c r="R345" s="171"/>
      <c r="S345" s="171"/>
      <c r="T345" s="172"/>
      <c r="U345" s="172"/>
      <c r="V345" s="172"/>
      <c r="W345" s="172"/>
      <c r="X345" s="172"/>
      <c r="Y345" s="172"/>
      <c r="Z345" s="172"/>
      <c r="AA345" s="173"/>
      <c r="AB345" s="173"/>
    </row>
    <row r="346" spans="2:28" ht="14" customHeight="1">
      <c r="B346" s="165"/>
      <c r="C346" s="165"/>
      <c r="D346" s="166"/>
      <c r="E346" s="167"/>
      <c r="F346" s="168"/>
      <c r="G346" s="168"/>
      <c r="I346" s="169"/>
      <c r="J346" s="405"/>
      <c r="K346" s="405"/>
      <c r="L346" s="405"/>
      <c r="M346" s="405"/>
      <c r="N346" s="170"/>
      <c r="O346" s="170"/>
      <c r="P346" s="170"/>
      <c r="Q346" s="170"/>
      <c r="R346" s="171"/>
      <c r="S346" s="171"/>
      <c r="T346" s="172"/>
      <c r="U346" s="172"/>
      <c r="V346" s="172"/>
      <c r="W346" s="172"/>
      <c r="X346" s="172"/>
      <c r="Y346" s="172"/>
      <c r="Z346" s="172"/>
      <c r="AA346" s="173"/>
      <c r="AB346" s="173"/>
    </row>
    <row r="347" spans="2:28" ht="14" customHeight="1">
      <c r="B347" s="165"/>
      <c r="C347" s="165"/>
      <c r="D347" s="166"/>
      <c r="E347" s="167"/>
      <c r="F347" s="168"/>
      <c r="G347" s="168"/>
      <c r="I347" s="169"/>
      <c r="J347" s="405"/>
      <c r="K347" s="405"/>
      <c r="L347" s="405"/>
      <c r="M347" s="405"/>
      <c r="N347" s="170"/>
      <c r="O347" s="170"/>
      <c r="P347" s="170"/>
      <c r="Q347" s="170"/>
      <c r="R347" s="171"/>
      <c r="S347" s="171"/>
      <c r="T347" s="172"/>
      <c r="U347" s="172"/>
      <c r="V347" s="172"/>
      <c r="W347" s="172"/>
      <c r="X347" s="172"/>
      <c r="Y347" s="172"/>
      <c r="Z347" s="172"/>
      <c r="AA347" s="173"/>
      <c r="AB347" s="173"/>
    </row>
    <row r="348" spans="2:28" ht="14" customHeight="1">
      <c r="B348" s="165"/>
      <c r="C348" s="165"/>
      <c r="D348" s="166"/>
      <c r="E348" s="167"/>
      <c r="F348" s="168"/>
      <c r="G348" s="168"/>
      <c r="I348" s="169"/>
      <c r="J348" s="405"/>
      <c r="K348" s="405"/>
      <c r="L348" s="405"/>
      <c r="M348" s="405"/>
      <c r="N348" s="170"/>
      <c r="O348" s="170"/>
      <c r="P348" s="170"/>
      <c r="Q348" s="170"/>
      <c r="R348" s="171"/>
      <c r="S348" s="171"/>
      <c r="T348" s="172"/>
      <c r="U348" s="172"/>
      <c r="V348" s="172"/>
      <c r="W348" s="172"/>
      <c r="X348" s="172"/>
      <c r="Y348" s="172"/>
      <c r="Z348" s="172"/>
      <c r="AA348" s="173"/>
      <c r="AB348" s="173"/>
    </row>
    <row r="349" spans="2:28" ht="14" customHeight="1">
      <c r="B349" s="165"/>
      <c r="C349" s="165"/>
      <c r="D349" s="166"/>
      <c r="E349" s="167"/>
      <c r="F349" s="168"/>
      <c r="G349" s="168"/>
      <c r="I349" s="169"/>
      <c r="J349" s="405"/>
      <c r="K349" s="405"/>
      <c r="L349" s="405"/>
      <c r="M349" s="405"/>
      <c r="N349" s="170"/>
      <c r="O349" s="170"/>
      <c r="P349" s="170"/>
      <c r="Q349" s="170"/>
      <c r="R349" s="171"/>
      <c r="S349" s="171"/>
      <c r="T349" s="172"/>
      <c r="U349" s="172"/>
      <c r="V349" s="172"/>
      <c r="W349" s="172"/>
      <c r="X349" s="172"/>
      <c r="Y349" s="172"/>
      <c r="Z349" s="172"/>
      <c r="AA349" s="173"/>
      <c r="AB349" s="173"/>
    </row>
    <row r="350" spans="2:28" ht="14" customHeight="1">
      <c r="B350" s="165"/>
      <c r="C350" s="165"/>
      <c r="D350" s="166"/>
      <c r="E350" s="167"/>
      <c r="F350" s="168"/>
      <c r="G350" s="168"/>
      <c r="I350" s="169"/>
      <c r="J350" s="405"/>
      <c r="K350" s="405"/>
      <c r="L350" s="405"/>
      <c r="M350" s="405"/>
      <c r="N350" s="170"/>
      <c r="O350" s="170"/>
      <c r="P350" s="170"/>
      <c r="Q350" s="170"/>
      <c r="R350" s="171"/>
      <c r="S350" s="171"/>
      <c r="T350" s="172"/>
      <c r="U350" s="172"/>
      <c r="V350" s="172"/>
      <c r="W350" s="172"/>
      <c r="X350" s="172"/>
      <c r="Y350" s="172"/>
      <c r="Z350" s="172"/>
      <c r="AA350" s="173"/>
      <c r="AB350" s="173"/>
    </row>
    <row r="351" spans="2:28" ht="14" customHeight="1">
      <c r="B351" s="165"/>
      <c r="C351" s="165"/>
      <c r="D351" s="166"/>
      <c r="E351" s="167"/>
      <c r="F351" s="168"/>
      <c r="G351" s="168"/>
      <c r="I351" s="169"/>
      <c r="J351" s="405"/>
      <c r="K351" s="405"/>
      <c r="L351" s="405"/>
      <c r="M351" s="405"/>
      <c r="N351" s="170"/>
      <c r="O351" s="170"/>
      <c r="P351" s="170"/>
      <c r="Q351" s="170"/>
      <c r="R351" s="171"/>
      <c r="S351" s="171"/>
      <c r="T351" s="172"/>
      <c r="U351" s="172"/>
      <c r="V351" s="172"/>
      <c r="W351" s="172"/>
      <c r="X351" s="172"/>
      <c r="Y351" s="172"/>
      <c r="Z351" s="172"/>
      <c r="AA351" s="173"/>
      <c r="AB351" s="173"/>
    </row>
    <row r="352" spans="2:28" ht="14" customHeight="1">
      <c r="B352" s="165"/>
      <c r="C352" s="165"/>
      <c r="D352" s="166"/>
      <c r="E352" s="167"/>
      <c r="F352" s="168"/>
      <c r="G352" s="168"/>
      <c r="I352" s="169"/>
      <c r="J352" s="405"/>
      <c r="K352" s="405"/>
      <c r="L352" s="405"/>
      <c r="M352" s="405"/>
      <c r="N352" s="170"/>
      <c r="O352" s="170"/>
      <c r="P352" s="170"/>
      <c r="Q352" s="170"/>
      <c r="R352" s="171"/>
      <c r="S352" s="171"/>
      <c r="T352" s="172"/>
      <c r="U352" s="172"/>
      <c r="V352" s="172"/>
      <c r="W352" s="172"/>
      <c r="X352" s="172"/>
      <c r="Y352" s="172"/>
      <c r="Z352" s="172"/>
      <c r="AA352" s="173"/>
      <c r="AB352" s="173"/>
    </row>
    <row r="353" spans="2:28" ht="14" customHeight="1">
      <c r="B353" s="165"/>
      <c r="C353" s="165"/>
      <c r="D353" s="166"/>
      <c r="E353" s="167"/>
      <c r="F353" s="168"/>
      <c r="G353" s="168"/>
      <c r="I353" s="169"/>
      <c r="J353" s="405"/>
      <c r="K353" s="405"/>
      <c r="L353" s="405"/>
      <c r="M353" s="405"/>
      <c r="N353" s="170"/>
      <c r="O353" s="170"/>
      <c r="P353" s="170"/>
      <c r="Q353" s="170"/>
      <c r="R353" s="171"/>
      <c r="S353" s="171"/>
      <c r="T353" s="172"/>
      <c r="U353" s="172"/>
      <c r="V353" s="172"/>
      <c r="W353" s="172"/>
      <c r="X353" s="172"/>
      <c r="Y353" s="172"/>
      <c r="Z353" s="172"/>
      <c r="AA353" s="173"/>
      <c r="AB353" s="173"/>
    </row>
    <row r="354" spans="2:28" ht="14" customHeight="1">
      <c r="B354" s="165"/>
      <c r="C354" s="165"/>
      <c r="D354" s="166"/>
      <c r="E354" s="167"/>
      <c r="F354" s="168"/>
      <c r="G354" s="168"/>
      <c r="I354" s="169"/>
      <c r="J354" s="405"/>
      <c r="K354" s="405"/>
      <c r="L354" s="405"/>
      <c r="M354" s="405"/>
      <c r="N354" s="170"/>
      <c r="O354" s="170"/>
      <c r="P354" s="170"/>
      <c r="Q354" s="170"/>
      <c r="R354" s="171"/>
      <c r="S354" s="171"/>
      <c r="T354" s="172"/>
      <c r="U354" s="172"/>
      <c r="V354" s="172"/>
      <c r="W354" s="172"/>
      <c r="X354" s="172"/>
      <c r="Y354" s="172"/>
      <c r="Z354" s="172"/>
      <c r="AA354" s="173"/>
      <c r="AB354" s="173"/>
    </row>
    <row r="355" spans="2:28" ht="14" customHeight="1">
      <c r="B355" s="165"/>
      <c r="C355" s="165"/>
      <c r="D355" s="166"/>
      <c r="E355" s="167"/>
      <c r="F355" s="168"/>
      <c r="G355" s="168"/>
      <c r="I355" s="169"/>
      <c r="J355" s="405"/>
      <c r="K355" s="405"/>
      <c r="L355" s="405"/>
      <c r="M355" s="405"/>
      <c r="N355" s="170"/>
      <c r="O355" s="170"/>
      <c r="P355" s="170"/>
      <c r="Q355" s="170"/>
      <c r="R355" s="171"/>
      <c r="S355" s="171"/>
      <c r="T355" s="172"/>
      <c r="U355" s="172"/>
      <c r="V355" s="172"/>
      <c r="W355" s="172"/>
      <c r="X355" s="172"/>
      <c r="Y355" s="172"/>
      <c r="Z355" s="172"/>
      <c r="AA355" s="173"/>
      <c r="AB355" s="173"/>
    </row>
    <row r="356" spans="2:28" ht="14" customHeight="1">
      <c r="B356" s="165"/>
      <c r="C356" s="165"/>
      <c r="D356" s="166"/>
      <c r="E356" s="167"/>
      <c r="F356" s="168"/>
      <c r="G356" s="168"/>
      <c r="I356" s="169"/>
      <c r="J356" s="405"/>
      <c r="K356" s="405"/>
      <c r="L356" s="405"/>
      <c r="M356" s="405"/>
      <c r="N356" s="170"/>
      <c r="O356" s="170"/>
      <c r="P356" s="170"/>
      <c r="Q356" s="170"/>
      <c r="R356" s="171"/>
      <c r="S356" s="171"/>
      <c r="T356" s="172"/>
      <c r="U356" s="172"/>
      <c r="V356" s="172"/>
      <c r="W356" s="172"/>
      <c r="X356" s="172"/>
      <c r="Y356" s="172"/>
      <c r="Z356" s="172"/>
      <c r="AA356" s="173"/>
      <c r="AB356" s="173"/>
    </row>
    <row r="357" spans="2:28" ht="14" customHeight="1">
      <c r="B357" s="165"/>
      <c r="C357" s="165"/>
      <c r="D357" s="166"/>
      <c r="E357" s="167"/>
      <c r="F357" s="168"/>
      <c r="G357" s="168"/>
      <c r="I357" s="169"/>
      <c r="J357" s="405"/>
      <c r="K357" s="405"/>
      <c r="L357" s="405"/>
      <c r="M357" s="405"/>
      <c r="N357" s="170"/>
      <c r="O357" s="170"/>
      <c r="P357" s="170"/>
      <c r="Q357" s="170"/>
      <c r="R357" s="171"/>
      <c r="S357" s="171"/>
      <c r="T357" s="172"/>
      <c r="U357" s="172"/>
      <c r="V357" s="172"/>
      <c r="W357" s="172"/>
      <c r="X357" s="172"/>
      <c r="Y357" s="172"/>
      <c r="Z357" s="172"/>
      <c r="AA357" s="173"/>
      <c r="AB357" s="173"/>
    </row>
    <row r="358" spans="2:28" ht="14" customHeight="1">
      <c r="B358" s="165"/>
      <c r="C358" s="165"/>
      <c r="D358" s="166"/>
      <c r="E358" s="167"/>
      <c r="F358" s="168"/>
      <c r="G358" s="168"/>
      <c r="I358" s="169"/>
      <c r="J358" s="405"/>
      <c r="K358" s="405"/>
      <c r="L358" s="405"/>
      <c r="M358" s="405"/>
      <c r="N358" s="170"/>
      <c r="O358" s="170"/>
      <c r="P358" s="170"/>
      <c r="Q358" s="170"/>
      <c r="R358" s="171"/>
      <c r="S358" s="171"/>
      <c r="T358" s="172"/>
      <c r="U358" s="172"/>
      <c r="V358" s="172"/>
      <c r="W358" s="172"/>
      <c r="X358" s="172"/>
      <c r="Y358" s="172"/>
      <c r="Z358" s="172"/>
      <c r="AA358" s="173"/>
      <c r="AB358" s="173"/>
    </row>
    <row r="359" spans="2:28" ht="14" customHeight="1">
      <c r="B359" s="165"/>
      <c r="C359" s="165"/>
      <c r="D359" s="166"/>
      <c r="E359" s="167"/>
      <c r="F359" s="168"/>
      <c r="G359" s="168"/>
      <c r="I359" s="169"/>
      <c r="J359" s="405"/>
      <c r="K359" s="405"/>
      <c r="L359" s="405"/>
      <c r="M359" s="405"/>
      <c r="N359" s="170"/>
      <c r="O359" s="170"/>
      <c r="P359" s="170"/>
      <c r="Q359" s="170"/>
      <c r="R359" s="171"/>
      <c r="S359" s="171"/>
      <c r="T359" s="172"/>
      <c r="U359" s="172"/>
      <c r="V359" s="172"/>
      <c r="W359" s="172"/>
      <c r="X359" s="172"/>
      <c r="Y359" s="172"/>
      <c r="Z359" s="172"/>
      <c r="AA359" s="173"/>
      <c r="AB359" s="173"/>
    </row>
    <row r="360" spans="2:28" ht="14" customHeight="1">
      <c r="B360" s="165"/>
      <c r="C360" s="165"/>
      <c r="D360" s="166"/>
      <c r="E360" s="167"/>
      <c r="F360" s="168"/>
      <c r="G360" s="168"/>
      <c r="I360" s="169"/>
      <c r="J360" s="405"/>
      <c r="K360" s="405"/>
      <c r="L360" s="405"/>
      <c r="M360" s="405"/>
      <c r="N360" s="170"/>
      <c r="O360" s="170"/>
      <c r="P360" s="170"/>
      <c r="Q360" s="170"/>
      <c r="R360" s="171"/>
      <c r="S360" s="171"/>
      <c r="T360" s="172"/>
      <c r="U360" s="172"/>
      <c r="V360" s="172"/>
      <c r="W360" s="172"/>
      <c r="X360" s="172"/>
      <c r="Y360" s="172"/>
      <c r="Z360" s="172"/>
      <c r="AA360" s="173"/>
      <c r="AB360" s="173"/>
    </row>
    <row r="361" spans="2:28" ht="14" customHeight="1">
      <c r="B361" s="165"/>
      <c r="C361" s="165"/>
      <c r="D361" s="166"/>
      <c r="E361" s="167"/>
      <c r="F361" s="168"/>
      <c r="G361" s="168"/>
      <c r="I361" s="169"/>
      <c r="J361" s="405"/>
      <c r="K361" s="405"/>
      <c r="L361" s="405"/>
      <c r="M361" s="405"/>
      <c r="N361" s="170"/>
      <c r="O361" s="170"/>
      <c r="P361" s="170"/>
      <c r="Q361" s="170"/>
      <c r="R361" s="171"/>
      <c r="S361" s="171"/>
      <c r="T361" s="172"/>
      <c r="U361" s="172"/>
      <c r="V361" s="172"/>
      <c r="W361" s="172"/>
      <c r="X361" s="172"/>
      <c r="Y361" s="172"/>
      <c r="Z361" s="172"/>
      <c r="AA361" s="173"/>
      <c r="AB361" s="173"/>
    </row>
    <row r="362" spans="2:28" ht="14" customHeight="1">
      <c r="B362" s="165"/>
      <c r="C362" s="165"/>
      <c r="D362" s="166"/>
      <c r="E362" s="167"/>
      <c r="F362" s="168"/>
      <c r="G362" s="168"/>
      <c r="I362" s="169"/>
      <c r="J362" s="405"/>
      <c r="K362" s="405"/>
      <c r="L362" s="405"/>
      <c r="M362" s="405"/>
      <c r="N362" s="170"/>
      <c r="O362" s="170"/>
      <c r="P362" s="170"/>
      <c r="Q362" s="170"/>
      <c r="R362" s="171"/>
      <c r="S362" s="171"/>
      <c r="T362" s="172"/>
      <c r="U362" s="172"/>
      <c r="V362" s="172"/>
      <c r="W362" s="172"/>
      <c r="X362" s="172"/>
      <c r="Y362" s="172"/>
      <c r="Z362" s="172"/>
      <c r="AA362" s="173"/>
      <c r="AB362" s="173"/>
    </row>
    <row r="363" spans="2:28" ht="14" customHeight="1">
      <c r="B363" s="165"/>
      <c r="C363" s="165"/>
      <c r="D363" s="166"/>
      <c r="E363" s="167"/>
      <c r="F363" s="168"/>
      <c r="G363" s="168"/>
      <c r="I363" s="169"/>
      <c r="J363" s="405"/>
      <c r="K363" s="405"/>
      <c r="L363" s="405"/>
      <c r="M363" s="405"/>
      <c r="N363" s="170"/>
      <c r="O363" s="170"/>
      <c r="P363" s="170"/>
      <c r="Q363" s="170"/>
      <c r="R363" s="171"/>
      <c r="S363" s="171"/>
      <c r="T363" s="172"/>
      <c r="U363" s="172"/>
      <c r="V363" s="172"/>
      <c r="W363" s="172"/>
      <c r="X363" s="172"/>
      <c r="Y363" s="172"/>
      <c r="Z363" s="172"/>
      <c r="AA363" s="173"/>
      <c r="AB363" s="173"/>
    </row>
    <row r="364" spans="2:28" ht="14" customHeight="1">
      <c r="B364" s="165"/>
      <c r="C364" s="165"/>
      <c r="D364" s="166"/>
      <c r="E364" s="167"/>
      <c r="F364" s="168"/>
      <c r="G364" s="168"/>
      <c r="I364" s="169"/>
      <c r="J364" s="405"/>
      <c r="K364" s="405"/>
      <c r="L364" s="405"/>
      <c r="M364" s="405"/>
      <c r="N364" s="170"/>
      <c r="O364" s="170"/>
      <c r="P364" s="170"/>
      <c r="Q364" s="170"/>
      <c r="R364" s="171"/>
      <c r="S364" s="171"/>
      <c r="T364" s="172"/>
      <c r="U364" s="172"/>
      <c r="V364" s="172"/>
      <c r="W364" s="172"/>
      <c r="X364" s="172"/>
      <c r="Y364" s="172"/>
      <c r="Z364" s="172"/>
      <c r="AA364" s="173"/>
      <c r="AB364" s="173"/>
    </row>
    <row r="365" spans="2:28" ht="14" customHeight="1">
      <c r="B365" s="165"/>
      <c r="C365" s="165"/>
      <c r="D365" s="166"/>
      <c r="E365" s="167"/>
      <c r="F365" s="168"/>
      <c r="G365" s="168"/>
      <c r="I365" s="169"/>
      <c r="J365" s="405"/>
      <c r="K365" s="405"/>
      <c r="L365" s="405"/>
      <c r="M365" s="405"/>
      <c r="N365" s="170"/>
      <c r="O365" s="170"/>
      <c r="P365" s="170"/>
      <c r="Q365" s="170"/>
      <c r="R365" s="171"/>
      <c r="S365" s="171"/>
      <c r="T365" s="172"/>
      <c r="U365" s="172"/>
      <c r="V365" s="172"/>
      <c r="W365" s="172"/>
      <c r="X365" s="172"/>
      <c r="Y365" s="172"/>
      <c r="Z365" s="172"/>
      <c r="AA365" s="173"/>
      <c r="AB365" s="173"/>
    </row>
    <row r="366" spans="2:28" ht="14" customHeight="1">
      <c r="B366" s="165"/>
      <c r="C366" s="165"/>
      <c r="D366" s="166"/>
      <c r="E366" s="167"/>
      <c r="F366" s="168"/>
      <c r="G366" s="168"/>
      <c r="I366" s="169"/>
      <c r="J366" s="405"/>
      <c r="K366" s="405"/>
      <c r="L366" s="405"/>
      <c r="M366" s="405"/>
      <c r="N366" s="170"/>
      <c r="O366" s="170"/>
      <c r="P366" s="170"/>
      <c r="Q366" s="170"/>
      <c r="R366" s="171"/>
      <c r="S366" s="171"/>
      <c r="T366" s="172"/>
      <c r="U366" s="172"/>
      <c r="V366" s="172"/>
      <c r="W366" s="172"/>
      <c r="X366" s="172"/>
      <c r="Y366" s="172"/>
      <c r="Z366" s="172"/>
      <c r="AA366" s="173"/>
      <c r="AB366" s="173"/>
    </row>
    <row r="367" spans="2:28" ht="14" customHeight="1">
      <c r="B367" s="165"/>
      <c r="C367" s="165"/>
      <c r="D367" s="166"/>
      <c r="E367" s="167"/>
      <c r="F367" s="168"/>
      <c r="G367" s="168"/>
      <c r="I367" s="169"/>
      <c r="J367" s="405"/>
      <c r="K367" s="405"/>
      <c r="L367" s="405"/>
      <c r="M367" s="405"/>
      <c r="N367" s="170"/>
      <c r="O367" s="170"/>
      <c r="P367" s="170"/>
      <c r="Q367" s="170"/>
      <c r="R367" s="171"/>
      <c r="S367" s="171"/>
      <c r="T367" s="172"/>
      <c r="U367" s="172"/>
      <c r="V367" s="172"/>
      <c r="W367" s="172"/>
      <c r="X367" s="172"/>
      <c r="Y367" s="172"/>
      <c r="Z367" s="172"/>
      <c r="AA367" s="173"/>
      <c r="AB367" s="173"/>
    </row>
    <row r="368" spans="2:28" ht="14" customHeight="1">
      <c r="B368" s="165"/>
      <c r="C368" s="165"/>
      <c r="D368" s="166"/>
      <c r="E368" s="167"/>
      <c r="F368" s="168"/>
      <c r="G368" s="168"/>
      <c r="I368" s="169"/>
      <c r="J368" s="405"/>
      <c r="K368" s="405"/>
      <c r="L368" s="405"/>
      <c r="M368" s="405"/>
      <c r="N368" s="170"/>
      <c r="O368" s="170"/>
      <c r="P368" s="170"/>
      <c r="Q368" s="170"/>
      <c r="R368" s="171"/>
      <c r="S368" s="171"/>
      <c r="T368" s="172"/>
      <c r="U368" s="172"/>
      <c r="V368" s="172"/>
      <c r="W368" s="172"/>
      <c r="X368" s="172"/>
      <c r="Y368" s="172"/>
      <c r="Z368" s="172"/>
      <c r="AA368" s="173"/>
      <c r="AB368" s="173"/>
    </row>
    <row r="369" spans="2:28" ht="14" customHeight="1">
      <c r="B369" s="165"/>
      <c r="C369" s="165"/>
      <c r="D369" s="166"/>
      <c r="E369" s="167"/>
      <c r="F369" s="168"/>
      <c r="G369" s="168"/>
      <c r="I369" s="169"/>
      <c r="J369" s="405"/>
      <c r="K369" s="405"/>
      <c r="L369" s="405"/>
      <c r="M369" s="405"/>
      <c r="N369" s="170"/>
      <c r="O369" s="170"/>
      <c r="P369" s="170"/>
      <c r="Q369" s="170"/>
      <c r="R369" s="171"/>
      <c r="S369" s="171"/>
      <c r="T369" s="172"/>
      <c r="U369" s="172"/>
      <c r="V369" s="172"/>
      <c r="W369" s="172"/>
      <c r="X369" s="172"/>
      <c r="Y369" s="172"/>
      <c r="Z369" s="172"/>
      <c r="AA369" s="173"/>
      <c r="AB369" s="173"/>
    </row>
    <row r="370" spans="2:28" ht="14" customHeight="1">
      <c r="B370" s="165"/>
      <c r="C370" s="165"/>
      <c r="D370" s="166"/>
      <c r="E370" s="167"/>
      <c r="F370" s="168"/>
      <c r="G370" s="168"/>
      <c r="I370" s="169"/>
      <c r="J370" s="405"/>
      <c r="K370" s="405"/>
      <c r="L370" s="405"/>
      <c r="M370" s="405"/>
      <c r="N370" s="170"/>
      <c r="O370" s="170"/>
      <c r="P370" s="170"/>
      <c r="Q370" s="170"/>
      <c r="R370" s="171"/>
      <c r="S370" s="171"/>
      <c r="T370" s="172"/>
      <c r="U370" s="172"/>
      <c r="V370" s="172"/>
      <c r="W370" s="172"/>
      <c r="X370" s="172"/>
      <c r="Y370" s="172"/>
      <c r="Z370" s="172"/>
      <c r="AA370" s="173"/>
      <c r="AB370" s="173"/>
    </row>
    <row r="371" spans="2:28" ht="14" customHeight="1">
      <c r="B371" s="165"/>
      <c r="C371" s="165"/>
      <c r="D371" s="166"/>
      <c r="E371" s="167"/>
      <c r="F371" s="168"/>
      <c r="G371" s="168"/>
      <c r="I371" s="169"/>
      <c r="J371" s="405"/>
      <c r="K371" s="405"/>
      <c r="L371" s="405"/>
      <c r="M371" s="405"/>
      <c r="N371" s="170"/>
      <c r="O371" s="170"/>
      <c r="P371" s="170"/>
      <c r="Q371" s="170"/>
      <c r="R371" s="171"/>
      <c r="S371" s="171"/>
      <c r="T371" s="172"/>
      <c r="U371" s="172"/>
      <c r="V371" s="172"/>
      <c r="W371" s="172"/>
      <c r="X371" s="172"/>
      <c r="Y371" s="172"/>
      <c r="Z371" s="172"/>
      <c r="AA371" s="173"/>
      <c r="AB371" s="173"/>
    </row>
    <row r="372" spans="2:28" ht="14" customHeight="1">
      <c r="B372" s="165"/>
      <c r="C372" s="165"/>
      <c r="D372" s="166"/>
      <c r="E372" s="167"/>
      <c r="F372" s="168"/>
      <c r="G372" s="168"/>
      <c r="I372" s="169"/>
      <c r="J372" s="405"/>
      <c r="K372" s="405"/>
      <c r="L372" s="405"/>
      <c r="M372" s="405"/>
      <c r="N372" s="170"/>
      <c r="O372" s="170"/>
      <c r="P372" s="170"/>
      <c r="Q372" s="170"/>
      <c r="R372" s="171"/>
      <c r="S372" s="171"/>
      <c r="T372" s="172"/>
      <c r="U372" s="172"/>
      <c r="V372" s="172"/>
      <c r="W372" s="172"/>
      <c r="X372" s="172"/>
      <c r="Y372" s="172"/>
      <c r="Z372" s="172"/>
      <c r="AA372" s="173"/>
      <c r="AB372" s="173"/>
    </row>
    <row r="373" spans="2:28" ht="14" customHeight="1">
      <c r="B373" s="165"/>
      <c r="C373" s="165"/>
      <c r="D373" s="166"/>
      <c r="E373" s="167"/>
      <c r="F373" s="168"/>
      <c r="G373" s="168"/>
      <c r="I373" s="169"/>
      <c r="J373" s="405"/>
      <c r="K373" s="405"/>
      <c r="L373" s="405"/>
      <c r="M373" s="405"/>
      <c r="N373" s="170"/>
      <c r="O373" s="170"/>
      <c r="P373" s="170"/>
      <c r="Q373" s="170"/>
      <c r="R373" s="171"/>
      <c r="S373" s="171"/>
      <c r="T373" s="172"/>
      <c r="U373" s="172"/>
      <c r="V373" s="172"/>
      <c r="W373" s="172"/>
      <c r="X373" s="172"/>
      <c r="Y373" s="172"/>
      <c r="Z373" s="172"/>
      <c r="AA373" s="173"/>
      <c r="AB373" s="173"/>
    </row>
    <row r="374" spans="2:28" ht="14" customHeight="1">
      <c r="B374" s="165"/>
      <c r="C374" s="165"/>
      <c r="D374" s="166"/>
      <c r="E374" s="167"/>
      <c r="F374" s="168"/>
      <c r="G374" s="168"/>
      <c r="I374" s="169"/>
      <c r="J374" s="405"/>
      <c r="K374" s="405"/>
      <c r="L374" s="405"/>
      <c r="M374" s="405"/>
      <c r="N374" s="170"/>
      <c r="O374" s="170"/>
      <c r="P374" s="170"/>
      <c r="Q374" s="170"/>
      <c r="R374" s="171"/>
      <c r="S374" s="171"/>
      <c r="T374" s="172"/>
      <c r="U374" s="172"/>
      <c r="V374" s="172"/>
      <c r="W374" s="172"/>
      <c r="X374" s="172"/>
      <c r="Y374" s="172"/>
      <c r="Z374" s="172"/>
      <c r="AA374" s="173"/>
      <c r="AB374" s="173"/>
    </row>
    <row r="375" spans="2:28" ht="14" customHeight="1">
      <c r="B375" s="165"/>
      <c r="C375" s="165"/>
      <c r="D375" s="166"/>
      <c r="E375" s="167"/>
      <c r="F375" s="168"/>
      <c r="G375" s="168"/>
      <c r="I375" s="169"/>
      <c r="J375" s="405"/>
      <c r="K375" s="405"/>
      <c r="L375" s="405"/>
      <c r="M375" s="405"/>
      <c r="N375" s="170"/>
      <c r="O375" s="170"/>
      <c r="P375" s="170"/>
      <c r="Q375" s="170"/>
      <c r="R375" s="171"/>
      <c r="S375" s="171"/>
      <c r="T375" s="172"/>
      <c r="U375" s="172"/>
      <c r="V375" s="172"/>
      <c r="W375" s="172"/>
      <c r="X375" s="172"/>
      <c r="Y375" s="172"/>
      <c r="Z375" s="172"/>
      <c r="AA375" s="173"/>
      <c r="AB375" s="173"/>
    </row>
    <row r="376" spans="2:28" ht="14" customHeight="1">
      <c r="B376" s="165"/>
      <c r="C376" s="165"/>
      <c r="D376" s="166"/>
      <c r="E376" s="167"/>
      <c r="F376" s="168"/>
      <c r="G376" s="168"/>
      <c r="I376" s="169"/>
      <c r="J376" s="405"/>
      <c r="K376" s="405"/>
      <c r="L376" s="405"/>
      <c r="M376" s="405"/>
      <c r="N376" s="170"/>
      <c r="O376" s="170"/>
      <c r="P376" s="170"/>
      <c r="Q376" s="170"/>
      <c r="R376" s="171"/>
      <c r="S376" s="171"/>
      <c r="T376" s="172"/>
      <c r="U376" s="172"/>
      <c r="V376" s="172"/>
      <c r="W376" s="172"/>
      <c r="X376" s="172"/>
      <c r="Y376" s="172"/>
      <c r="Z376" s="172"/>
      <c r="AA376" s="173"/>
      <c r="AB376" s="173"/>
    </row>
    <row r="377" spans="2:28" ht="14" customHeight="1">
      <c r="B377" s="165"/>
      <c r="C377" s="165"/>
      <c r="D377" s="166"/>
      <c r="E377" s="167"/>
      <c r="F377" s="168"/>
      <c r="G377" s="168"/>
      <c r="I377" s="169"/>
      <c r="J377" s="405"/>
      <c r="K377" s="405"/>
      <c r="L377" s="405"/>
      <c r="M377" s="405"/>
      <c r="N377" s="170"/>
      <c r="O377" s="170"/>
      <c r="P377" s="170"/>
      <c r="Q377" s="170"/>
      <c r="R377" s="171"/>
      <c r="S377" s="171"/>
      <c r="T377" s="172"/>
      <c r="U377" s="172"/>
      <c r="V377" s="172"/>
      <c r="W377" s="172"/>
      <c r="X377" s="172"/>
      <c r="Y377" s="172"/>
      <c r="Z377" s="172"/>
      <c r="AA377" s="173"/>
      <c r="AB377" s="173"/>
    </row>
    <row r="378" spans="2:28" ht="14" customHeight="1">
      <c r="B378" s="165"/>
      <c r="C378" s="165"/>
      <c r="D378" s="166"/>
      <c r="E378" s="167"/>
      <c r="F378" s="168"/>
      <c r="G378" s="168"/>
      <c r="I378" s="169"/>
      <c r="J378" s="405"/>
      <c r="K378" s="405"/>
      <c r="L378" s="405"/>
      <c r="M378" s="405"/>
      <c r="N378" s="170"/>
      <c r="O378" s="170"/>
      <c r="P378" s="170"/>
      <c r="Q378" s="170"/>
      <c r="R378" s="171"/>
      <c r="S378" s="171"/>
      <c r="T378" s="172"/>
      <c r="U378" s="172"/>
      <c r="V378" s="172"/>
      <c r="W378" s="172"/>
      <c r="X378" s="172"/>
      <c r="Y378" s="172"/>
      <c r="Z378" s="172"/>
      <c r="AA378" s="173"/>
      <c r="AB378" s="173"/>
    </row>
    <row r="379" spans="2:28" ht="14" customHeight="1">
      <c r="B379" s="165"/>
      <c r="C379" s="165"/>
      <c r="D379" s="166"/>
      <c r="E379" s="167"/>
      <c r="F379" s="168"/>
      <c r="G379" s="168"/>
      <c r="I379" s="169"/>
      <c r="J379" s="405"/>
      <c r="K379" s="405"/>
      <c r="L379" s="405"/>
      <c r="M379" s="405"/>
      <c r="N379" s="170"/>
      <c r="O379" s="170"/>
      <c r="P379" s="170"/>
      <c r="Q379" s="170"/>
      <c r="R379" s="171"/>
      <c r="S379" s="171"/>
      <c r="T379" s="172"/>
      <c r="U379" s="172"/>
      <c r="V379" s="172"/>
      <c r="W379" s="172"/>
      <c r="X379" s="172"/>
      <c r="Y379" s="172"/>
      <c r="Z379" s="172"/>
      <c r="AA379" s="173"/>
      <c r="AB379" s="173"/>
    </row>
    <row r="380" spans="2:28" ht="14" customHeight="1">
      <c r="B380" s="165"/>
      <c r="C380" s="165"/>
      <c r="D380" s="166"/>
      <c r="E380" s="167"/>
      <c r="F380" s="168"/>
      <c r="G380" s="168"/>
      <c r="I380" s="169"/>
      <c r="J380" s="405"/>
      <c r="K380" s="405"/>
      <c r="L380" s="405"/>
      <c r="M380" s="405"/>
      <c r="N380" s="170"/>
      <c r="O380" s="170"/>
      <c r="P380" s="170"/>
      <c r="Q380" s="170"/>
      <c r="R380" s="171"/>
      <c r="S380" s="171"/>
      <c r="T380" s="172"/>
      <c r="U380" s="172"/>
      <c r="V380" s="172"/>
      <c r="W380" s="172"/>
      <c r="X380" s="172"/>
      <c r="Y380" s="172"/>
      <c r="Z380" s="172"/>
      <c r="AA380" s="173"/>
      <c r="AB380" s="173"/>
    </row>
    <row r="381" spans="2:28" ht="14" customHeight="1">
      <c r="B381" s="165"/>
      <c r="C381" s="165"/>
      <c r="D381" s="166"/>
      <c r="E381" s="167"/>
      <c r="F381" s="168"/>
      <c r="G381" s="168"/>
      <c r="I381" s="169"/>
      <c r="J381" s="405"/>
      <c r="K381" s="405"/>
      <c r="L381" s="405"/>
      <c r="M381" s="405"/>
      <c r="N381" s="170"/>
      <c r="O381" s="170"/>
      <c r="P381" s="170"/>
      <c r="Q381" s="170"/>
      <c r="R381" s="171"/>
      <c r="S381" s="171"/>
      <c r="T381" s="172"/>
      <c r="U381" s="172"/>
      <c r="V381" s="172"/>
      <c r="W381" s="172"/>
      <c r="X381" s="172"/>
      <c r="Y381" s="172"/>
      <c r="Z381" s="172"/>
      <c r="AA381" s="173"/>
      <c r="AB381" s="173"/>
    </row>
    <row r="382" spans="2:28" ht="14" customHeight="1">
      <c r="B382" s="165"/>
      <c r="C382" s="165"/>
      <c r="D382" s="166"/>
      <c r="E382" s="167"/>
      <c r="F382" s="168"/>
      <c r="G382" s="168"/>
      <c r="I382" s="169"/>
      <c r="J382" s="405"/>
      <c r="K382" s="405"/>
      <c r="L382" s="405"/>
      <c r="M382" s="405"/>
      <c r="N382" s="170"/>
      <c r="O382" s="170"/>
      <c r="P382" s="170"/>
      <c r="Q382" s="170"/>
      <c r="R382" s="171"/>
      <c r="S382" s="171"/>
      <c r="T382" s="172"/>
      <c r="U382" s="172"/>
      <c r="V382" s="172"/>
      <c r="W382" s="172"/>
      <c r="X382" s="172"/>
      <c r="Y382" s="172"/>
      <c r="Z382" s="172"/>
      <c r="AA382" s="173"/>
      <c r="AB382" s="173"/>
    </row>
    <row r="383" spans="2:28" ht="14" customHeight="1">
      <c r="B383" s="165"/>
      <c r="C383" s="165"/>
      <c r="D383" s="166"/>
      <c r="E383" s="167"/>
      <c r="F383" s="168"/>
      <c r="G383" s="168"/>
      <c r="I383" s="169"/>
      <c r="J383" s="405"/>
      <c r="K383" s="405"/>
      <c r="L383" s="405"/>
      <c r="M383" s="405"/>
      <c r="N383" s="170"/>
      <c r="O383" s="170"/>
      <c r="P383" s="170"/>
      <c r="Q383" s="170"/>
      <c r="R383" s="171"/>
      <c r="S383" s="171"/>
      <c r="T383" s="172"/>
      <c r="U383" s="172"/>
      <c r="V383" s="172"/>
      <c r="W383" s="172"/>
      <c r="X383" s="172"/>
      <c r="Y383" s="172"/>
      <c r="Z383" s="172"/>
      <c r="AA383" s="173"/>
      <c r="AB383" s="173"/>
    </row>
    <row r="384" spans="2:28" ht="14" customHeight="1">
      <c r="B384" s="165"/>
      <c r="C384" s="165"/>
      <c r="D384" s="166"/>
      <c r="E384" s="167"/>
      <c r="F384" s="168"/>
      <c r="G384" s="168"/>
      <c r="I384" s="169"/>
      <c r="J384" s="405"/>
      <c r="K384" s="405"/>
      <c r="L384" s="405"/>
      <c r="M384" s="405"/>
      <c r="N384" s="170"/>
      <c r="O384" s="170"/>
      <c r="P384" s="170"/>
      <c r="Q384" s="170"/>
      <c r="R384" s="171"/>
      <c r="S384" s="171"/>
      <c r="T384" s="172"/>
      <c r="U384" s="172"/>
      <c r="V384" s="172"/>
      <c r="W384" s="172"/>
      <c r="X384" s="172"/>
      <c r="Y384" s="172"/>
      <c r="Z384" s="172"/>
      <c r="AA384" s="173"/>
      <c r="AB384" s="173"/>
    </row>
    <row r="385" spans="2:28" ht="14" customHeight="1">
      <c r="B385" s="165"/>
      <c r="C385" s="165"/>
      <c r="D385" s="166"/>
      <c r="E385" s="167"/>
      <c r="F385" s="168"/>
      <c r="G385" s="168"/>
      <c r="I385" s="169"/>
      <c r="J385" s="405"/>
      <c r="K385" s="405"/>
      <c r="L385" s="405"/>
      <c r="M385" s="405"/>
      <c r="N385" s="170"/>
      <c r="O385" s="170"/>
      <c r="P385" s="170"/>
      <c r="Q385" s="170"/>
      <c r="R385" s="171"/>
      <c r="S385" s="171"/>
      <c r="T385" s="172"/>
      <c r="U385" s="172"/>
      <c r="V385" s="172"/>
      <c r="W385" s="172"/>
      <c r="X385" s="172"/>
      <c r="Y385" s="172"/>
      <c r="Z385" s="172"/>
      <c r="AA385" s="173"/>
      <c r="AB385" s="173"/>
    </row>
    <row r="386" spans="2:28" ht="14" customHeight="1">
      <c r="B386" s="165"/>
      <c r="C386" s="165"/>
      <c r="D386" s="166"/>
      <c r="E386" s="167"/>
      <c r="F386" s="168"/>
      <c r="G386" s="168"/>
      <c r="I386" s="169"/>
      <c r="J386" s="405"/>
      <c r="K386" s="405"/>
      <c r="L386" s="405"/>
      <c r="M386" s="405"/>
      <c r="N386" s="170"/>
      <c r="O386" s="170"/>
      <c r="P386" s="170"/>
      <c r="Q386" s="170"/>
      <c r="R386" s="171"/>
      <c r="S386" s="171"/>
      <c r="T386" s="172"/>
      <c r="U386" s="172"/>
      <c r="V386" s="172"/>
      <c r="W386" s="172"/>
      <c r="X386" s="172"/>
      <c r="Y386" s="172"/>
      <c r="Z386" s="172"/>
      <c r="AA386" s="173"/>
      <c r="AB386" s="173"/>
    </row>
    <row r="387" spans="2:28" ht="14" customHeight="1">
      <c r="B387" s="165"/>
      <c r="C387" s="165"/>
      <c r="D387" s="166"/>
      <c r="E387" s="167"/>
      <c r="F387" s="168"/>
      <c r="G387" s="168"/>
      <c r="I387" s="169"/>
      <c r="J387" s="405"/>
      <c r="K387" s="405"/>
      <c r="L387" s="405"/>
      <c r="M387" s="405"/>
      <c r="N387" s="170"/>
      <c r="O387" s="170"/>
      <c r="P387" s="170"/>
      <c r="Q387" s="170"/>
      <c r="R387" s="171"/>
      <c r="S387" s="171"/>
      <c r="T387" s="172"/>
      <c r="U387" s="172"/>
      <c r="V387" s="172"/>
      <c r="W387" s="172"/>
      <c r="X387" s="172"/>
      <c r="Y387" s="172"/>
      <c r="Z387" s="172"/>
      <c r="AA387" s="173"/>
      <c r="AB387" s="173"/>
    </row>
    <row r="388" spans="2:28" ht="14" customHeight="1">
      <c r="B388" s="165"/>
      <c r="C388" s="165"/>
      <c r="D388" s="166"/>
      <c r="E388" s="167"/>
      <c r="F388" s="168"/>
      <c r="G388" s="168"/>
      <c r="I388" s="169"/>
      <c r="J388" s="405"/>
      <c r="K388" s="405"/>
      <c r="L388" s="405"/>
      <c r="M388" s="405"/>
      <c r="N388" s="170"/>
      <c r="O388" s="170"/>
      <c r="P388" s="170"/>
      <c r="Q388" s="170"/>
      <c r="R388" s="171"/>
      <c r="S388" s="171"/>
      <c r="T388" s="172"/>
      <c r="U388" s="172"/>
      <c r="V388" s="172"/>
      <c r="W388" s="172"/>
      <c r="X388" s="172"/>
      <c r="Y388" s="172"/>
      <c r="Z388" s="172"/>
      <c r="AA388" s="173"/>
      <c r="AB388" s="173"/>
    </row>
    <row r="389" spans="2:28" ht="14" customHeight="1">
      <c r="B389" s="165"/>
      <c r="C389" s="165"/>
      <c r="D389" s="166"/>
      <c r="E389" s="167"/>
      <c r="F389" s="168"/>
      <c r="G389" s="168"/>
      <c r="I389" s="169"/>
      <c r="J389" s="405"/>
      <c r="K389" s="405"/>
      <c r="L389" s="405"/>
      <c r="M389" s="405"/>
      <c r="N389" s="170"/>
      <c r="O389" s="170"/>
      <c r="P389" s="170"/>
      <c r="Q389" s="170"/>
      <c r="R389" s="171"/>
      <c r="S389" s="171"/>
      <c r="T389" s="172"/>
      <c r="U389" s="172"/>
      <c r="V389" s="172"/>
      <c r="W389" s="172"/>
      <c r="X389" s="172"/>
      <c r="Y389" s="172"/>
      <c r="Z389" s="172"/>
      <c r="AA389" s="173"/>
      <c r="AB389" s="173"/>
    </row>
    <row r="390" spans="2:28" ht="14" customHeight="1">
      <c r="B390" s="165"/>
      <c r="C390" s="165"/>
      <c r="D390" s="166"/>
      <c r="E390" s="167"/>
      <c r="F390" s="168"/>
      <c r="G390" s="168"/>
      <c r="I390" s="169"/>
      <c r="J390" s="405"/>
      <c r="K390" s="405"/>
      <c r="L390" s="405"/>
      <c r="M390" s="405"/>
      <c r="N390" s="170"/>
      <c r="O390" s="170"/>
      <c r="P390" s="170"/>
      <c r="Q390" s="170"/>
      <c r="R390" s="171"/>
      <c r="S390" s="171"/>
      <c r="T390" s="172"/>
      <c r="U390" s="172"/>
      <c r="V390" s="172"/>
      <c r="W390" s="172"/>
      <c r="X390" s="172"/>
      <c r="Y390" s="172"/>
      <c r="Z390" s="172"/>
      <c r="AA390" s="173"/>
      <c r="AB390" s="173"/>
    </row>
    <row r="391" spans="2:28" ht="14" customHeight="1">
      <c r="B391" s="165"/>
      <c r="C391" s="165"/>
      <c r="D391" s="166"/>
      <c r="E391" s="167"/>
      <c r="F391" s="168"/>
      <c r="G391" s="168"/>
      <c r="I391" s="169"/>
      <c r="J391" s="405"/>
      <c r="K391" s="405"/>
      <c r="L391" s="405"/>
      <c r="M391" s="405"/>
      <c r="N391" s="170"/>
      <c r="O391" s="170"/>
      <c r="P391" s="170"/>
      <c r="Q391" s="170"/>
      <c r="R391" s="171"/>
      <c r="S391" s="171"/>
      <c r="T391" s="172"/>
      <c r="U391" s="172"/>
      <c r="V391" s="172"/>
      <c r="W391" s="172"/>
      <c r="X391" s="172"/>
      <c r="Y391" s="172"/>
      <c r="Z391" s="172"/>
      <c r="AA391" s="173"/>
      <c r="AB391" s="173"/>
    </row>
    <row r="392" spans="2:28" ht="14" customHeight="1">
      <c r="B392" s="165"/>
      <c r="C392" s="165"/>
      <c r="D392" s="166"/>
      <c r="E392" s="167"/>
      <c r="F392" s="168"/>
      <c r="G392" s="168"/>
      <c r="I392" s="169"/>
      <c r="J392" s="405"/>
      <c r="K392" s="405"/>
      <c r="L392" s="405"/>
      <c r="M392" s="405"/>
      <c r="N392" s="170"/>
      <c r="O392" s="170"/>
      <c r="P392" s="170"/>
      <c r="Q392" s="170"/>
      <c r="R392" s="171"/>
      <c r="S392" s="171"/>
      <c r="T392" s="172"/>
      <c r="U392" s="172"/>
      <c r="V392" s="172"/>
      <c r="W392" s="172"/>
      <c r="X392" s="172"/>
      <c r="Y392" s="172"/>
      <c r="Z392" s="172"/>
      <c r="AA392" s="173"/>
      <c r="AB392" s="173"/>
    </row>
    <row r="393" spans="2:28" ht="14" customHeight="1">
      <c r="B393" s="165"/>
      <c r="C393" s="165"/>
      <c r="D393" s="166"/>
      <c r="E393" s="167"/>
      <c r="F393" s="168"/>
      <c r="G393" s="168"/>
      <c r="I393" s="169"/>
      <c r="J393" s="405"/>
      <c r="K393" s="405"/>
      <c r="L393" s="405"/>
      <c r="M393" s="405"/>
      <c r="N393" s="170"/>
      <c r="O393" s="170"/>
      <c r="P393" s="170"/>
      <c r="Q393" s="170"/>
      <c r="R393" s="171"/>
      <c r="S393" s="171"/>
      <c r="T393" s="172"/>
      <c r="U393" s="172"/>
      <c r="V393" s="172"/>
      <c r="W393" s="172"/>
      <c r="X393" s="172"/>
      <c r="Y393" s="172"/>
      <c r="Z393" s="172"/>
      <c r="AA393" s="173"/>
      <c r="AB393" s="173"/>
    </row>
    <row r="394" spans="2:28" ht="14" customHeight="1">
      <c r="B394" s="165"/>
      <c r="C394" s="165"/>
      <c r="D394" s="166"/>
      <c r="E394" s="167"/>
      <c r="F394" s="168"/>
      <c r="G394" s="168"/>
      <c r="I394" s="169"/>
      <c r="J394" s="405"/>
      <c r="K394" s="405"/>
      <c r="L394" s="405"/>
      <c r="M394" s="405"/>
      <c r="N394" s="170"/>
      <c r="O394" s="170"/>
      <c r="P394" s="170"/>
      <c r="Q394" s="170"/>
      <c r="R394" s="171"/>
      <c r="S394" s="171"/>
      <c r="T394" s="172"/>
      <c r="U394" s="172"/>
      <c r="V394" s="172"/>
      <c r="W394" s="172"/>
      <c r="X394" s="172"/>
      <c r="Y394" s="172"/>
      <c r="Z394" s="172"/>
      <c r="AA394" s="173"/>
      <c r="AB394" s="173"/>
    </row>
    <row r="395" spans="2:28" ht="14" customHeight="1">
      <c r="B395" s="165"/>
      <c r="C395" s="165"/>
      <c r="D395" s="166"/>
      <c r="E395" s="167"/>
      <c r="F395" s="168"/>
      <c r="G395" s="168"/>
      <c r="I395" s="169"/>
      <c r="J395" s="405"/>
      <c r="K395" s="405"/>
      <c r="L395" s="405"/>
      <c r="M395" s="405"/>
      <c r="N395" s="170"/>
      <c r="O395" s="170"/>
      <c r="P395" s="170"/>
      <c r="Q395" s="170"/>
      <c r="R395" s="171"/>
      <c r="S395" s="171"/>
      <c r="T395" s="172"/>
      <c r="U395" s="172"/>
      <c r="V395" s="172"/>
      <c r="W395" s="172"/>
      <c r="X395" s="172"/>
      <c r="Y395" s="172"/>
      <c r="Z395" s="172"/>
      <c r="AA395" s="173"/>
      <c r="AB395" s="173"/>
    </row>
    <row r="396" spans="2:28" ht="14" customHeight="1">
      <c r="B396" s="165"/>
      <c r="C396" s="165"/>
      <c r="D396" s="166"/>
      <c r="E396" s="167"/>
      <c r="F396" s="168"/>
      <c r="G396" s="168"/>
      <c r="I396" s="169"/>
      <c r="J396" s="405"/>
      <c r="K396" s="405"/>
      <c r="L396" s="405"/>
      <c r="M396" s="405"/>
      <c r="N396" s="170"/>
      <c r="O396" s="170"/>
      <c r="P396" s="170"/>
      <c r="Q396" s="170"/>
      <c r="R396" s="171"/>
      <c r="S396" s="171"/>
      <c r="T396" s="172"/>
      <c r="U396" s="172"/>
      <c r="V396" s="172"/>
      <c r="W396" s="172"/>
      <c r="X396" s="172"/>
      <c r="Y396" s="172"/>
      <c r="Z396" s="172"/>
      <c r="AA396" s="173"/>
      <c r="AB396" s="173"/>
    </row>
    <row r="397" spans="2:28" ht="14" customHeight="1">
      <c r="B397" s="165"/>
      <c r="C397" s="165"/>
      <c r="D397" s="166"/>
      <c r="E397" s="167"/>
      <c r="F397" s="168"/>
      <c r="G397" s="168"/>
      <c r="I397" s="169"/>
      <c r="J397" s="405"/>
      <c r="K397" s="405"/>
      <c r="L397" s="405"/>
      <c r="M397" s="405"/>
      <c r="N397" s="170"/>
      <c r="O397" s="170"/>
      <c r="P397" s="170"/>
      <c r="Q397" s="170"/>
      <c r="R397" s="171"/>
      <c r="S397" s="171"/>
      <c r="T397" s="172"/>
      <c r="U397" s="172"/>
      <c r="V397" s="172"/>
      <c r="W397" s="172"/>
      <c r="X397" s="172"/>
      <c r="Y397" s="172"/>
      <c r="Z397" s="172"/>
      <c r="AA397" s="173"/>
      <c r="AB397" s="173"/>
    </row>
    <row r="398" spans="2:28" ht="14" customHeight="1">
      <c r="B398" s="165"/>
      <c r="C398" s="165"/>
      <c r="D398" s="166"/>
      <c r="E398" s="167"/>
      <c r="F398" s="168"/>
      <c r="G398" s="168"/>
      <c r="I398" s="169"/>
      <c r="J398" s="405"/>
      <c r="K398" s="405"/>
      <c r="L398" s="405"/>
      <c r="M398" s="405"/>
      <c r="N398" s="170"/>
      <c r="O398" s="170"/>
      <c r="P398" s="170"/>
      <c r="Q398" s="170"/>
      <c r="R398" s="171"/>
      <c r="S398" s="171"/>
      <c r="T398" s="172"/>
      <c r="U398" s="172"/>
      <c r="V398" s="172"/>
      <c r="W398" s="172"/>
      <c r="X398" s="172"/>
      <c r="Y398" s="172"/>
      <c r="Z398" s="172"/>
      <c r="AA398" s="173"/>
      <c r="AB398" s="173"/>
    </row>
    <row r="399" spans="2:28" ht="14" customHeight="1">
      <c r="B399" s="165"/>
      <c r="C399" s="165"/>
      <c r="D399" s="166"/>
      <c r="E399" s="167"/>
      <c r="F399" s="168"/>
      <c r="G399" s="168"/>
      <c r="I399" s="169"/>
      <c r="J399" s="405"/>
      <c r="K399" s="405"/>
      <c r="L399" s="405"/>
      <c r="M399" s="405"/>
      <c r="N399" s="170"/>
      <c r="O399" s="170"/>
      <c r="P399" s="170"/>
      <c r="Q399" s="170"/>
      <c r="R399" s="171"/>
      <c r="S399" s="171"/>
      <c r="T399" s="172"/>
      <c r="U399" s="172"/>
      <c r="V399" s="172"/>
      <c r="W399" s="172"/>
      <c r="X399" s="172"/>
      <c r="Y399" s="172"/>
      <c r="Z399" s="172"/>
      <c r="AA399" s="173"/>
      <c r="AB399" s="173"/>
    </row>
    <row r="400" spans="2:28" ht="14" customHeight="1">
      <c r="B400" s="165"/>
      <c r="C400" s="165"/>
      <c r="D400" s="166"/>
      <c r="E400" s="167"/>
      <c r="F400" s="168"/>
      <c r="G400" s="168"/>
      <c r="I400" s="169"/>
      <c r="J400" s="405"/>
      <c r="K400" s="405"/>
      <c r="L400" s="405"/>
      <c r="M400" s="405"/>
      <c r="N400" s="170"/>
      <c r="O400" s="170"/>
      <c r="P400" s="170"/>
      <c r="Q400" s="170"/>
      <c r="R400" s="171"/>
      <c r="S400" s="171"/>
      <c r="T400" s="172"/>
      <c r="U400" s="172"/>
      <c r="V400" s="172"/>
      <c r="W400" s="172"/>
      <c r="X400" s="172"/>
      <c r="Y400" s="172"/>
      <c r="Z400" s="172"/>
      <c r="AA400" s="173"/>
      <c r="AB400" s="173"/>
    </row>
    <row r="401" spans="2:28" ht="14" customHeight="1">
      <c r="B401" s="165"/>
      <c r="C401" s="165"/>
      <c r="D401" s="166"/>
      <c r="E401" s="167"/>
      <c r="F401" s="168"/>
      <c r="G401" s="168"/>
      <c r="I401" s="169"/>
      <c r="J401" s="405"/>
      <c r="K401" s="405"/>
      <c r="L401" s="405"/>
      <c r="M401" s="405"/>
      <c r="N401" s="170"/>
      <c r="O401" s="170"/>
      <c r="P401" s="170"/>
      <c r="Q401" s="170"/>
      <c r="R401" s="171"/>
      <c r="S401" s="171"/>
      <c r="T401" s="172"/>
      <c r="U401" s="172"/>
      <c r="V401" s="172"/>
      <c r="W401" s="172"/>
      <c r="X401" s="172"/>
      <c r="Y401" s="172"/>
      <c r="Z401" s="172"/>
      <c r="AA401" s="173"/>
      <c r="AB401" s="173"/>
    </row>
    <row r="402" spans="2:28" ht="14" customHeight="1">
      <c r="B402" s="165"/>
      <c r="C402" s="165"/>
      <c r="D402" s="166"/>
      <c r="E402" s="167"/>
      <c r="F402" s="168"/>
      <c r="G402" s="168"/>
      <c r="I402" s="169"/>
      <c r="J402" s="405"/>
      <c r="K402" s="405"/>
      <c r="L402" s="405"/>
      <c r="M402" s="405"/>
      <c r="N402" s="170"/>
      <c r="O402" s="170"/>
      <c r="P402" s="170"/>
      <c r="Q402" s="170"/>
      <c r="R402" s="171"/>
      <c r="S402" s="171"/>
      <c r="T402" s="172"/>
      <c r="U402" s="172"/>
      <c r="V402" s="172"/>
      <c r="W402" s="172"/>
      <c r="X402" s="172"/>
      <c r="Y402" s="172"/>
      <c r="Z402" s="172"/>
      <c r="AA402" s="173"/>
      <c r="AB402" s="173"/>
    </row>
    <row r="403" spans="2:28" ht="14" customHeight="1">
      <c r="B403" s="165"/>
      <c r="C403" s="165"/>
      <c r="D403" s="166"/>
      <c r="E403" s="167"/>
      <c r="F403" s="168"/>
      <c r="G403" s="168"/>
      <c r="I403" s="169"/>
      <c r="J403" s="405"/>
      <c r="K403" s="405"/>
      <c r="L403" s="405"/>
      <c r="M403" s="405"/>
      <c r="N403" s="170"/>
      <c r="O403" s="170"/>
      <c r="P403" s="170"/>
      <c r="Q403" s="170"/>
      <c r="R403" s="171"/>
      <c r="S403" s="171"/>
      <c r="T403" s="172"/>
      <c r="U403" s="172"/>
      <c r="V403" s="172"/>
      <c r="W403" s="172"/>
      <c r="X403" s="172"/>
      <c r="Y403" s="172"/>
      <c r="Z403" s="172"/>
      <c r="AA403" s="173"/>
      <c r="AB403" s="173"/>
    </row>
    <row r="404" spans="2:28" ht="14" customHeight="1">
      <c r="B404" s="165"/>
      <c r="C404" s="165"/>
      <c r="D404" s="166"/>
      <c r="E404" s="167"/>
      <c r="F404" s="168"/>
      <c r="G404" s="168"/>
      <c r="I404" s="169"/>
      <c r="J404" s="405"/>
      <c r="K404" s="405"/>
      <c r="L404" s="405"/>
      <c r="M404" s="405"/>
      <c r="N404" s="170"/>
      <c r="O404" s="170"/>
      <c r="P404" s="170"/>
      <c r="Q404" s="170"/>
      <c r="R404" s="171"/>
      <c r="S404" s="171"/>
      <c r="T404" s="172"/>
      <c r="U404" s="172"/>
      <c r="V404" s="172"/>
      <c r="W404" s="172"/>
      <c r="X404" s="172"/>
      <c r="Y404" s="172"/>
      <c r="Z404" s="172"/>
      <c r="AA404" s="173"/>
      <c r="AB404" s="173"/>
    </row>
    <row r="405" spans="2:28" ht="14" customHeight="1">
      <c r="B405" s="165"/>
      <c r="C405" s="165"/>
      <c r="D405" s="166"/>
      <c r="E405" s="167"/>
      <c r="F405" s="168"/>
      <c r="G405" s="168"/>
      <c r="I405" s="169"/>
      <c r="J405" s="405"/>
      <c r="K405" s="405"/>
      <c r="L405" s="405"/>
      <c r="M405" s="405"/>
      <c r="N405" s="170"/>
      <c r="O405" s="170"/>
      <c r="P405" s="170"/>
      <c r="Q405" s="170"/>
      <c r="R405" s="171"/>
      <c r="S405" s="171"/>
      <c r="T405" s="172"/>
      <c r="U405" s="172"/>
      <c r="V405" s="172"/>
      <c r="W405" s="172"/>
      <c r="X405" s="172"/>
      <c r="Y405" s="172"/>
      <c r="Z405" s="172"/>
      <c r="AA405" s="173"/>
      <c r="AB405" s="173"/>
    </row>
    <row r="406" spans="2:28" ht="14" customHeight="1">
      <c r="B406" s="165"/>
      <c r="C406" s="165"/>
      <c r="D406" s="166"/>
      <c r="E406" s="167"/>
      <c r="F406" s="168"/>
      <c r="G406" s="168"/>
      <c r="I406" s="169"/>
      <c r="J406" s="405"/>
      <c r="K406" s="405"/>
      <c r="L406" s="405"/>
      <c r="M406" s="405"/>
      <c r="N406" s="170"/>
      <c r="O406" s="170"/>
      <c r="P406" s="170"/>
      <c r="Q406" s="170"/>
      <c r="R406" s="171"/>
      <c r="S406" s="171"/>
      <c r="T406" s="172"/>
      <c r="U406" s="172"/>
      <c r="V406" s="172"/>
      <c r="W406" s="172"/>
      <c r="X406" s="172"/>
      <c r="Y406" s="172"/>
      <c r="Z406" s="172"/>
      <c r="AA406" s="173"/>
      <c r="AB406" s="173"/>
    </row>
    <row r="407" spans="2:28" ht="14" customHeight="1">
      <c r="B407" s="165"/>
      <c r="C407" s="165"/>
      <c r="D407" s="166"/>
      <c r="E407" s="167"/>
      <c r="F407" s="168"/>
      <c r="G407" s="168"/>
      <c r="I407" s="169"/>
      <c r="J407" s="405"/>
      <c r="K407" s="405"/>
      <c r="L407" s="405"/>
      <c r="M407" s="405"/>
      <c r="N407" s="170"/>
      <c r="O407" s="170"/>
      <c r="P407" s="170"/>
      <c r="Q407" s="170"/>
      <c r="R407" s="171"/>
      <c r="S407" s="171"/>
      <c r="T407" s="172"/>
      <c r="U407" s="172"/>
      <c r="V407" s="172"/>
      <c r="W407" s="172"/>
      <c r="X407" s="172"/>
      <c r="Y407" s="172"/>
      <c r="Z407" s="172"/>
      <c r="AA407" s="173"/>
      <c r="AB407" s="173"/>
    </row>
    <row r="408" spans="2:28" ht="14" customHeight="1">
      <c r="B408" s="165"/>
      <c r="C408" s="165"/>
      <c r="D408" s="166"/>
      <c r="E408" s="167"/>
      <c r="F408" s="168"/>
      <c r="G408" s="168"/>
      <c r="I408" s="169"/>
      <c r="J408" s="405"/>
      <c r="K408" s="405"/>
      <c r="L408" s="405"/>
      <c r="M408" s="405"/>
      <c r="N408" s="170"/>
      <c r="O408" s="170"/>
      <c r="P408" s="170"/>
      <c r="Q408" s="170"/>
      <c r="R408" s="171"/>
      <c r="S408" s="171"/>
      <c r="T408" s="172"/>
      <c r="U408" s="172"/>
      <c r="V408" s="172"/>
      <c r="W408" s="172"/>
      <c r="X408" s="172"/>
      <c r="Y408" s="172"/>
      <c r="Z408" s="172"/>
      <c r="AA408" s="173"/>
      <c r="AB408" s="173"/>
    </row>
    <row r="409" spans="2:28" ht="14" customHeight="1">
      <c r="B409" s="165"/>
      <c r="C409" s="165"/>
      <c r="D409" s="166"/>
      <c r="E409" s="167"/>
      <c r="F409" s="168"/>
      <c r="G409" s="168"/>
      <c r="I409" s="169"/>
      <c r="J409" s="405"/>
      <c r="K409" s="405"/>
      <c r="L409" s="405"/>
      <c r="M409" s="405"/>
      <c r="N409" s="170"/>
      <c r="O409" s="170"/>
      <c r="P409" s="170"/>
      <c r="Q409" s="170"/>
      <c r="R409" s="171"/>
      <c r="S409" s="171"/>
      <c r="T409" s="172"/>
      <c r="U409" s="172"/>
      <c r="V409" s="172"/>
      <c r="W409" s="172"/>
      <c r="X409" s="172"/>
      <c r="Y409" s="172"/>
      <c r="Z409" s="172"/>
      <c r="AA409" s="173"/>
      <c r="AB409" s="173"/>
    </row>
    <row r="410" spans="2:28" ht="14" customHeight="1">
      <c r="B410" s="165"/>
      <c r="C410" s="165"/>
      <c r="D410" s="166"/>
      <c r="E410" s="167"/>
      <c r="F410" s="168"/>
      <c r="G410" s="168"/>
      <c r="I410" s="169"/>
      <c r="J410" s="405"/>
      <c r="K410" s="405"/>
      <c r="L410" s="405"/>
      <c r="M410" s="405"/>
      <c r="N410" s="170"/>
      <c r="O410" s="170"/>
      <c r="P410" s="170"/>
      <c r="Q410" s="170"/>
      <c r="R410" s="171"/>
      <c r="S410" s="171"/>
      <c r="T410" s="172"/>
      <c r="U410" s="172"/>
      <c r="V410" s="172"/>
      <c r="W410" s="172"/>
      <c r="X410" s="172"/>
      <c r="Y410" s="172"/>
      <c r="Z410" s="172"/>
      <c r="AA410" s="173"/>
      <c r="AB410" s="173"/>
    </row>
    <row r="411" spans="2:28" ht="14" customHeight="1">
      <c r="B411" s="165"/>
      <c r="C411" s="165"/>
      <c r="D411" s="166"/>
      <c r="E411" s="167"/>
      <c r="F411" s="168"/>
      <c r="G411" s="168"/>
      <c r="I411" s="169"/>
      <c r="J411" s="405"/>
      <c r="K411" s="405"/>
      <c r="L411" s="405"/>
      <c r="M411" s="405"/>
      <c r="N411" s="170"/>
      <c r="O411" s="170"/>
      <c r="P411" s="170"/>
      <c r="Q411" s="170"/>
      <c r="R411" s="171"/>
      <c r="S411" s="171"/>
      <c r="T411" s="172"/>
      <c r="U411" s="172"/>
      <c r="V411" s="172"/>
      <c r="W411" s="172"/>
      <c r="X411" s="172"/>
      <c r="Y411" s="172"/>
      <c r="Z411" s="172"/>
      <c r="AA411" s="173"/>
      <c r="AB411" s="173"/>
    </row>
    <row r="412" spans="2:28" ht="14" customHeight="1">
      <c r="B412" s="165"/>
      <c r="C412" s="165"/>
      <c r="D412" s="166"/>
      <c r="E412" s="167"/>
      <c r="F412" s="168"/>
      <c r="G412" s="168"/>
      <c r="I412" s="169"/>
      <c r="J412" s="405"/>
      <c r="K412" s="405"/>
      <c r="L412" s="405"/>
      <c r="M412" s="405"/>
      <c r="N412" s="170"/>
      <c r="O412" s="170"/>
      <c r="P412" s="170"/>
      <c r="Q412" s="170"/>
      <c r="R412" s="171"/>
      <c r="S412" s="171"/>
      <c r="T412" s="172"/>
      <c r="U412" s="172"/>
      <c r="V412" s="172"/>
      <c r="W412" s="172"/>
      <c r="X412" s="172"/>
      <c r="Y412" s="172"/>
      <c r="Z412" s="172"/>
      <c r="AA412" s="173"/>
      <c r="AB412" s="173"/>
    </row>
    <row r="413" spans="2:28" ht="14" customHeight="1">
      <c r="B413" s="165"/>
      <c r="C413" s="165"/>
      <c r="D413" s="166"/>
      <c r="E413" s="167"/>
      <c r="F413" s="168"/>
      <c r="G413" s="168"/>
      <c r="I413" s="169"/>
      <c r="J413" s="405"/>
      <c r="K413" s="405"/>
      <c r="L413" s="405"/>
      <c r="M413" s="405"/>
      <c r="N413" s="170"/>
      <c r="O413" s="170"/>
      <c r="P413" s="170"/>
      <c r="Q413" s="170"/>
      <c r="R413" s="171"/>
      <c r="S413" s="171"/>
      <c r="T413" s="172"/>
      <c r="U413" s="172"/>
      <c r="V413" s="172"/>
      <c r="W413" s="172"/>
      <c r="X413" s="172"/>
      <c r="Y413" s="172"/>
      <c r="Z413" s="172"/>
      <c r="AA413" s="173"/>
      <c r="AB413" s="173"/>
    </row>
    <row r="414" spans="2:28" ht="14" customHeight="1">
      <c r="B414" s="165"/>
      <c r="C414" s="165"/>
      <c r="D414" s="166"/>
      <c r="E414" s="167"/>
      <c r="F414" s="168"/>
      <c r="G414" s="168"/>
      <c r="I414" s="169"/>
      <c r="J414" s="405"/>
      <c r="K414" s="405"/>
      <c r="L414" s="405"/>
      <c r="M414" s="405"/>
      <c r="N414" s="170"/>
      <c r="O414" s="170"/>
      <c r="P414" s="170"/>
      <c r="Q414" s="170"/>
      <c r="R414" s="171"/>
      <c r="S414" s="171"/>
      <c r="T414" s="172"/>
      <c r="U414" s="172"/>
      <c r="V414" s="172"/>
      <c r="W414" s="172"/>
      <c r="X414" s="172"/>
      <c r="Y414" s="172"/>
      <c r="Z414" s="172"/>
      <c r="AA414" s="173"/>
      <c r="AB414" s="173"/>
    </row>
    <row r="415" spans="2:28" ht="14" customHeight="1">
      <c r="B415" s="165"/>
      <c r="C415" s="165"/>
      <c r="D415" s="166"/>
      <c r="E415" s="167"/>
      <c r="F415" s="168"/>
      <c r="G415" s="168"/>
      <c r="I415" s="169"/>
      <c r="J415" s="405"/>
      <c r="K415" s="405"/>
      <c r="L415" s="405"/>
      <c r="M415" s="405"/>
      <c r="N415" s="170"/>
      <c r="O415" s="170"/>
      <c r="P415" s="170"/>
      <c r="Q415" s="170"/>
      <c r="R415" s="171"/>
      <c r="S415" s="171"/>
      <c r="T415" s="172"/>
      <c r="U415" s="172"/>
      <c r="V415" s="172"/>
      <c r="W415" s="172"/>
      <c r="X415" s="172"/>
      <c r="Y415" s="172"/>
      <c r="Z415" s="172"/>
      <c r="AA415" s="173"/>
      <c r="AB415" s="173"/>
    </row>
    <row r="416" spans="2:28" ht="14" customHeight="1">
      <c r="B416" s="165"/>
      <c r="C416" s="165"/>
      <c r="D416" s="166"/>
      <c r="E416" s="167"/>
      <c r="F416" s="168"/>
      <c r="G416" s="168"/>
      <c r="I416" s="169"/>
      <c r="J416" s="405"/>
      <c r="K416" s="405"/>
      <c r="L416" s="405"/>
      <c r="M416" s="405"/>
      <c r="N416" s="170"/>
      <c r="O416" s="170"/>
      <c r="P416" s="170"/>
      <c r="Q416" s="170"/>
      <c r="R416" s="171"/>
      <c r="S416" s="171"/>
      <c r="T416" s="172"/>
      <c r="U416" s="172"/>
      <c r="V416" s="172"/>
      <c r="W416" s="172"/>
      <c r="X416" s="172"/>
      <c r="Y416" s="172"/>
      <c r="Z416" s="172"/>
      <c r="AA416" s="173"/>
      <c r="AB416" s="173"/>
    </row>
  </sheetData>
  <autoFilter ref="B9:AD139" xr:uid="{00000000-0009-0000-0000-000004000000}"/>
  <mergeCells count="1">
    <mergeCell ref="X6:Z7"/>
  </mergeCells>
  <phoneticPr fontId="9"/>
  <printOptions horizontalCentered="1" gridLinesSet="0"/>
  <pageMargins left="0.19685039370078741" right="0.19685039370078741" top="0.59055118110236227" bottom="0.78740157480314965" header="0.39370078740157483" footer="0.19685039370078741"/>
  <pageSetup paperSize="9" scale="58" fitToHeight="0" orientation="landscape" r:id="rId1"/>
  <headerFooter alignWithMargins="0">
    <oddFooter>&amp;L&amp;"Verdana,Standaard"&amp;F-&amp;A
Atir b.v. ©&amp;R&amp;"Verdana,Standaard"printversie &amp;D</oddFooter>
  </headerFooter>
  <rowBreaks count="2" manualBreakCount="2">
    <brk id="53" min="1" max="21" man="1"/>
    <brk id="10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4"/>
  <sheetViews>
    <sheetView showGridLines="0" showZeros="0" showOutlineSymbols="0" zoomScaleNormal="100" zoomScaleSheetLayoutView="100" workbookViewId="0">
      <pane ySplit="9" topLeftCell="A10" activePane="bottomLeft" state="frozen"/>
      <selection activeCell="D33" sqref="D33"/>
      <selection pane="bottomLeft" activeCell="A44" sqref="A44"/>
    </sheetView>
  </sheetViews>
  <sheetFormatPr baseColWidth="10" defaultColWidth="9.3984375" defaultRowHeight="13"/>
  <cols>
    <col min="1" max="1" width="45.59765625" style="3" customWidth="1"/>
    <col min="2" max="3" width="18.3984375" style="3" customWidth="1"/>
    <col min="4" max="4" width="10.59765625" style="3" customWidth="1"/>
    <col min="5" max="5" width="11.19921875" style="3" customWidth="1"/>
    <col min="6" max="6" width="2.19921875" style="3" customWidth="1"/>
    <col min="7" max="7" width="7.796875" style="3" customWidth="1"/>
    <col min="8" max="8" width="27" style="3" bestFit="1" customWidth="1"/>
    <col min="9" max="16384" width="9.3984375" style="3"/>
  </cols>
  <sheetData>
    <row r="1" spans="1:8">
      <c r="A1" s="410" t="s">
        <v>5</v>
      </c>
      <c r="B1" s="39"/>
      <c r="C1" s="2"/>
      <c r="D1" s="2"/>
      <c r="E1" s="2"/>
      <c r="F1" s="2"/>
      <c r="G1" s="2"/>
    </row>
    <row r="2" spans="1:8">
      <c r="A2" s="2"/>
      <c r="B2" s="2"/>
      <c r="C2" s="2"/>
      <c r="D2" s="2"/>
      <c r="E2" s="2"/>
      <c r="F2" s="2"/>
      <c r="G2" s="2"/>
    </row>
    <row r="3" spans="1:8" ht="16">
      <c r="A3" s="102" t="str">
        <f>'1-Contractblad totaal'!A3</f>
        <v>Naam opdrachtgever</v>
      </c>
      <c r="B3" s="130" t="str">
        <f>'1-Contractblad totaal'!B3</f>
        <v>Stichting Samenwerking Beroepsonderwijs Bedrijfsleven</v>
      </c>
      <c r="C3" s="2"/>
      <c r="D3" s="2"/>
      <c r="E3" s="452"/>
      <c r="F3" s="2"/>
      <c r="G3" s="2"/>
    </row>
    <row r="4" spans="1:8" ht="16">
      <c r="A4" s="102" t="str">
        <f>'1-Contractblad totaal'!A4</f>
        <v>Calculatie onderdeel</v>
      </c>
      <c r="B4" s="130" t="str">
        <f ca="1">MID(CELL("bestandsnaam",$C$9),SEARCH("]",CELL("bestandsnaam",$C$9),1)+1,256)</f>
        <v>4-Premies en opslagen</v>
      </c>
      <c r="C4" s="175"/>
      <c r="D4" s="25"/>
      <c r="E4" s="5"/>
      <c r="F4" s="5"/>
      <c r="G4" s="5"/>
    </row>
    <row r="5" spans="1:8" ht="16">
      <c r="A5" s="102" t="str">
        <f>'1-Contractblad totaal'!A5</f>
        <v>Gebouw/plaats</v>
      </c>
      <c r="B5" s="130" t="str">
        <f>'1-Contractblad totaal'!B5</f>
        <v>Louis Braillelaan 24, Zoetermeer</v>
      </c>
      <c r="C5" s="102"/>
      <c r="D5" s="20"/>
      <c r="E5" s="176"/>
      <c r="F5" s="7"/>
      <c r="G5" s="5"/>
    </row>
    <row r="6" spans="1:8" ht="16">
      <c r="A6" s="102" t="str">
        <f>'1-Contractblad totaal'!A6</f>
        <v>Referentie nummer</v>
      </c>
      <c r="B6" s="130" t="str">
        <f>'1-Contractblad totaal'!B6</f>
        <v>TN524606</v>
      </c>
      <c r="C6" s="134"/>
      <c r="D6" s="20"/>
      <c r="E6" s="459"/>
      <c r="F6" s="458"/>
      <c r="G6" s="460"/>
      <c r="H6" s="461"/>
    </row>
    <row r="7" spans="1:8" ht="16">
      <c r="A7" s="102" t="str">
        <f>'1-Contractblad totaal'!A8</f>
        <v>Naam dienstverlener</v>
      </c>
      <c r="B7" s="130">
        <f>'1-Contractblad totaal'!B8</f>
        <v>0</v>
      </c>
      <c r="C7" s="134"/>
      <c r="D7" s="20"/>
      <c r="E7" s="176"/>
      <c r="F7" s="7"/>
      <c r="G7" s="5"/>
    </row>
    <row r="8" spans="1:8" ht="16">
      <c r="A8" s="102" t="str">
        <f>'1-Contractblad totaal'!A9</f>
        <v>Prijspeil</v>
      </c>
      <c r="B8" s="103">
        <f>'1-Contractblad totaal'!B9</f>
        <v>46023</v>
      </c>
      <c r="C8" s="176"/>
      <c r="D8" s="176"/>
      <c r="E8" s="176"/>
      <c r="F8" s="7"/>
      <c r="G8" s="5"/>
    </row>
    <row r="9" spans="1:8" ht="16">
      <c r="A9" s="177"/>
      <c r="B9" s="176"/>
      <c r="C9" s="176"/>
      <c r="D9" s="176"/>
      <c r="E9" s="176"/>
      <c r="F9" s="7"/>
      <c r="G9" s="5"/>
    </row>
    <row r="10" spans="1:8" ht="18">
      <c r="A10" s="208" t="s">
        <v>291</v>
      </c>
      <c r="B10" s="209"/>
      <c r="C10" s="210"/>
      <c r="D10" s="176"/>
      <c r="E10" s="176"/>
      <c r="F10" s="7"/>
      <c r="G10" s="5"/>
    </row>
    <row r="11" spans="1:8">
      <c r="A11" s="178"/>
      <c r="B11" s="4"/>
      <c r="C11" s="4"/>
      <c r="D11" s="176"/>
      <c r="E11" s="176"/>
      <c r="F11" s="5"/>
      <c r="G11" s="5"/>
    </row>
    <row r="12" spans="1:8">
      <c r="A12" s="179"/>
      <c r="B12" s="155"/>
      <c r="C12" s="180" t="s">
        <v>292</v>
      </c>
      <c r="D12" s="176"/>
      <c r="E12" s="176"/>
      <c r="F12" s="7"/>
      <c r="G12" s="5"/>
    </row>
    <row r="13" spans="1:8">
      <c r="A13" s="181" t="s">
        <v>293</v>
      </c>
      <c r="B13" s="155"/>
      <c r="C13" s="411"/>
      <c r="D13" s="176"/>
      <c r="E13" s="176"/>
      <c r="F13" s="182"/>
      <c r="G13" s="5"/>
    </row>
    <row r="14" spans="1:8">
      <c r="A14" s="181" t="s">
        <v>294</v>
      </c>
      <c r="B14" s="155"/>
      <c r="C14" s="411"/>
      <c r="D14" s="176"/>
      <c r="E14" s="176"/>
      <c r="F14" s="182"/>
      <c r="G14" s="5"/>
    </row>
    <row r="15" spans="1:8">
      <c r="A15" s="181" t="s">
        <v>295</v>
      </c>
      <c r="B15" s="155"/>
      <c r="C15" s="411"/>
      <c r="D15" s="176"/>
      <c r="E15" s="176"/>
      <c r="F15" s="182"/>
      <c r="G15" s="5"/>
    </row>
    <row r="16" spans="1:8">
      <c r="A16" s="183" t="s">
        <v>26</v>
      </c>
      <c r="B16" s="184"/>
      <c r="C16" s="185">
        <f>SUM(C13:C15)</f>
        <v>0</v>
      </c>
      <c r="D16" s="176"/>
      <c r="E16" s="176"/>
      <c r="F16" s="5"/>
    </row>
    <row r="17" spans="1:7">
      <c r="A17" s="183"/>
      <c r="B17" s="184"/>
      <c r="C17" s="185"/>
      <c r="D17" s="176"/>
      <c r="E17" s="176"/>
      <c r="F17" s="5"/>
    </row>
    <row r="18" spans="1:7">
      <c r="A18" s="588" t="s">
        <v>296</v>
      </c>
      <c r="B18" s="589"/>
      <c r="C18" s="411"/>
      <c r="D18" s="176"/>
      <c r="E18" s="176"/>
      <c r="F18" s="5"/>
    </row>
    <row r="19" spans="1:7">
      <c r="A19" s="181" t="s">
        <v>297</v>
      </c>
      <c r="B19" s="552"/>
      <c r="C19" s="411"/>
      <c r="D19" s="176"/>
      <c r="E19" s="176"/>
      <c r="F19" s="5"/>
    </row>
    <row r="20" spans="1:7">
      <c r="A20" s="588" t="s">
        <v>298</v>
      </c>
      <c r="B20" s="589"/>
      <c r="C20" s="411"/>
      <c r="D20" s="176"/>
      <c r="E20" s="176"/>
      <c r="F20" s="5"/>
    </row>
    <row r="21" spans="1:7">
      <c r="A21" s="588" t="s">
        <v>299</v>
      </c>
      <c r="B21" s="589"/>
      <c r="C21" s="186" t="e">
        <f>C35</f>
        <v>#DIV/0!</v>
      </c>
      <c r="D21" s="176"/>
      <c r="E21" s="176"/>
      <c r="F21" s="5"/>
    </row>
    <row r="22" spans="1:7">
      <c r="A22" s="588" t="s">
        <v>300</v>
      </c>
      <c r="B22" s="589"/>
      <c r="C22" s="411"/>
      <c r="D22" s="176"/>
      <c r="E22" s="176"/>
      <c r="F22" s="5"/>
    </row>
    <row r="23" spans="1:7">
      <c r="A23" s="588" t="s">
        <v>301</v>
      </c>
      <c r="B23" s="589"/>
      <c r="C23" s="411"/>
      <c r="D23" s="176"/>
      <c r="E23" s="176"/>
      <c r="F23" s="5"/>
    </row>
    <row r="24" spans="1:7">
      <c r="A24" s="588" t="s">
        <v>302</v>
      </c>
      <c r="B24" s="589"/>
      <c r="C24" s="411"/>
      <c r="D24" s="176"/>
      <c r="E24" s="176"/>
      <c r="F24" s="5"/>
    </row>
    <row r="25" spans="1:7">
      <c r="A25" s="590" t="s">
        <v>303</v>
      </c>
      <c r="B25" s="591"/>
      <c r="C25" s="187" t="e">
        <f>SUM(C16:C24)</f>
        <v>#DIV/0!</v>
      </c>
      <c r="D25" s="176"/>
      <c r="E25" s="176"/>
      <c r="F25" s="5"/>
    </row>
    <row r="26" spans="1:7">
      <c r="A26" s="188"/>
      <c r="B26" s="25"/>
      <c r="C26" s="16"/>
      <c r="D26" s="176"/>
      <c r="E26" s="176"/>
      <c r="F26" s="17"/>
      <c r="G26" s="5"/>
    </row>
    <row r="27" spans="1:7" ht="18">
      <c r="A27" s="208" t="s">
        <v>304</v>
      </c>
      <c r="B27" s="209"/>
      <c r="C27" s="210"/>
      <c r="D27" s="176"/>
      <c r="E27" s="176"/>
      <c r="F27" s="7"/>
      <c r="G27" s="5"/>
    </row>
    <row r="28" spans="1:7">
      <c r="A28" s="178"/>
      <c r="B28" s="4"/>
      <c r="C28" s="4"/>
      <c r="D28" s="176"/>
      <c r="E28" s="176"/>
      <c r="F28" s="5"/>
      <c r="G28" s="5"/>
    </row>
    <row r="29" spans="1:7">
      <c r="A29" s="4"/>
      <c r="B29" s="4"/>
      <c r="C29" s="189" t="s">
        <v>305</v>
      </c>
      <c r="D29" s="176"/>
      <c r="E29" s="176"/>
      <c r="F29" s="5"/>
      <c r="G29" s="5"/>
    </row>
    <row r="30" spans="1:7">
      <c r="A30" s="181" t="s">
        <v>306</v>
      </c>
      <c r="B30" s="155"/>
      <c r="C30" s="190">
        <f>'5-Opbouw uurtarief productie'!E22</f>
        <v>0</v>
      </c>
      <c r="D30" s="176"/>
      <c r="E30" s="176"/>
      <c r="G30" s="5"/>
    </row>
    <row r="31" spans="1:7">
      <c r="A31" s="181" t="s">
        <v>307</v>
      </c>
      <c r="B31" s="558" t="s">
        <v>308</v>
      </c>
      <c r="C31" s="412"/>
      <c r="D31" s="176"/>
      <c r="E31" s="176"/>
      <c r="F31" s="7"/>
      <c r="G31" s="5"/>
    </row>
    <row r="32" spans="1:7">
      <c r="A32" s="181" t="s">
        <v>309</v>
      </c>
      <c r="B32" s="155"/>
      <c r="C32" s="191">
        <f>C30+C31</f>
        <v>0</v>
      </c>
      <c r="D32" s="176"/>
      <c r="E32" s="176"/>
      <c r="F32" s="7"/>
      <c r="G32" s="5"/>
    </row>
    <row r="33" spans="1:7">
      <c r="A33" s="192" t="s">
        <v>310</v>
      </c>
      <c r="B33" s="193"/>
      <c r="C33" s="413"/>
      <c r="E33" s="194"/>
      <c r="F33" s="7"/>
      <c r="G33" s="5"/>
    </row>
    <row r="34" spans="1:7">
      <c r="A34" s="178"/>
      <c r="B34" s="195"/>
      <c r="C34" s="196"/>
      <c r="E34" s="4"/>
      <c r="F34" s="5"/>
      <c r="G34" s="5"/>
    </row>
    <row r="35" spans="1:7">
      <c r="A35" s="372" t="s">
        <v>311</v>
      </c>
      <c r="B35" s="295"/>
      <c r="C35" s="373" t="e">
        <f>(C32/C30)*C33</f>
        <v>#DIV/0!</v>
      </c>
      <c r="E35" s="197"/>
      <c r="F35" s="7"/>
      <c r="G35" s="198"/>
    </row>
    <row r="36" spans="1:7">
      <c r="A36" s="178"/>
      <c r="B36" s="4"/>
      <c r="C36" s="4"/>
      <c r="E36" s="197"/>
      <c r="F36" s="7"/>
      <c r="G36" s="5"/>
    </row>
    <row r="37" spans="1:7" ht="18">
      <c r="A37" s="211" t="s">
        <v>312</v>
      </c>
      <c r="B37" s="212"/>
      <c r="C37" s="213"/>
      <c r="E37" s="197"/>
      <c r="F37" s="7"/>
      <c r="G37" s="5"/>
    </row>
    <row r="38" spans="1:7">
      <c r="A38" s="188"/>
      <c r="B38" s="25"/>
      <c r="C38" s="16"/>
      <c r="E38" s="197"/>
      <c r="F38" s="7"/>
      <c r="G38" s="5"/>
    </row>
    <row r="39" spans="1:7">
      <c r="A39" s="188"/>
      <c r="B39" s="387" t="s">
        <v>313</v>
      </c>
      <c r="C39" s="16"/>
      <c r="E39" s="197"/>
      <c r="F39" s="7"/>
      <c r="G39" s="5"/>
    </row>
    <row r="40" spans="1:7">
      <c r="A40" s="199" t="s">
        <v>314</v>
      </c>
      <c r="B40" s="414"/>
      <c r="C40" s="16"/>
      <c r="E40" s="197"/>
      <c r="F40" s="7"/>
      <c r="G40" s="22"/>
    </row>
    <row r="41" spans="1:7">
      <c r="A41" s="199" t="s">
        <v>315</v>
      </c>
      <c r="B41" s="414"/>
      <c r="C41" s="16"/>
      <c r="E41" s="197"/>
      <c r="F41" s="7"/>
      <c r="G41" s="22"/>
    </row>
    <row r="42" spans="1:7">
      <c r="A42" s="374" t="s">
        <v>316</v>
      </c>
      <c r="B42" s="375">
        <f>B40-B41</f>
        <v>0</v>
      </c>
      <c r="C42" s="16"/>
      <c r="E42" s="197"/>
      <c r="F42" s="7"/>
      <c r="G42" s="10"/>
    </row>
    <row r="43" spans="1:7">
      <c r="A43" s="200"/>
      <c r="B43" s="115"/>
      <c r="C43" s="16"/>
      <c r="E43" s="197"/>
      <c r="F43" s="7"/>
      <c r="G43" s="10"/>
    </row>
    <row r="44" spans="1:7">
      <c r="A44" s="199" t="s">
        <v>317</v>
      </c>
      <c r="B44" s="414"/>
      <c r="C44" s="16"/>
      <c r="E44" s="197"/>
      <c r="F44" s="7"/>
      <c r="G44" s="10"/>
    </row>
    <row r="45" spans="1:7">
      <c r="A45" s="199" t="s">
        <v>318</v>
      </c>
      <c r="B45" s="414"/>
      <c r="C45" s="16"/>
      <c r="E45" s="197"/>
      <c r="F45" s="7"/>
      <c r="G45" s="10"/>
    </row>
    <row r="46" spans="1:7">
      <c r="A46" s="199" t="s">
        <v>319</v>
      </c>
      <c r="B46" s="414"/>
      <c r="C46" s="16"/>
      <c r="E46" s="197"/>
      <c r="F46" s="7"/>
      <c r="G46" s="10"/>
    </row>
    <row r="47" spans="1:7">
      <c r="A47" s="199" t="s">
        <v>320</v>
      </c>
      <c r="B47" s="414"/>
      <c r="C47" s="16"/>
      <c r="E47" s="197"/>
      <c r="F47" s="7"/>
      <c r="G47" s="10"/>
    </row>
    <row r="48" spans="1:7">
      <c r="A48" s="374" t="s">
        <v>321</v>
      </c>
      <c r="B48" s="375">
        <f>B42-SUM(B44:B47)</f>
        <v>0</v>
      </c>
      <c r="C48" s="16"/>
      <c r="E48" s="197"/>
      <c r="F48" s="7"/>
      <c r="G48" s="10"/>
    </row>
    <row r="49" spans="1:7">
      <c r="A49" s="201"/>
      <c r="B49" s="115"/>
      <c r="C49" s="16"/>
      <c r="E49" s="197"/>
      <c r="F49" s="7"/>
      <c r="G49" s="10"/>
    </row>
    <row r="50" spans="1:7">
      <c r="A50" s="202" t="s">
        <v>322</v>
      </c>
      <c r="B50" s="203">
        <f>IF(B44=0,0,B44/$B$48)</f>
        <v>0</v>
      </c>
      <c r="C50" s="16"/>
      <c r="E50" s="197"/>
      <c r="F50" s="7"/>
      <c r="G50" s="10"/>
    </row>
    <row r="51" spans="1:7">
      <c r="A51" s="202" t="s">
        <v>318</v>
      </c>
      <c r="B51" s="203">
        <f>IF(B45=0,0,B45/$B$48)</f>
        <v>0</v>
      </c>
      <c r="C51" s="16"/>
      <c r="E51" s="197"/>
      <c r="F51" s="7"/>
      <c r="G51" s="10"/>
    </row>
    <row r="52" spans="1:7">
      <c r="A52" s="199" t="s">
        <v>319</v>
      </c>
      <c r="B52" s="203">
        <f>IF(B46=0,0,B46/$B$48)</f>
        <v>0</v>
      </c>
      <c r="C52" s="16"/>
      <c r="E52" s="197"/>
      <c r="F52" s="7"/>
      <c r="G52" s="10"/>
    </row>
    <row r="53" spans="1:7">
      <c r="A53" s="202" t="s">
        <v>320</v>
      </c>
      <c r="B53" s="203">
        <f>IF(B47=0,0,B47/$B$48)</f>
        <v>0</v>
      </c>
      <c r="C53" s="16"/>
      <c r="E53" s="197"/>
      <c r="F53" s="7"/>
      <c r="G53" s="31"/>
    </row>
    <row r="54" spans="1:7">
      <c r="A54" s="374" t="s">
        <v>323</v>
      </c>
      <c r="B54" s="376">
        <f>SUM(B50:B53)</f>
        <v>0</v>
      </c>
      <c r="C54" s="16"/>
      <c r="E54" s="197"/>
      <c r="F54" s="7"/>
      <c r="G54" s="34"/>
    </row>
    <row r="55" spans="1:7">
      <c r="A55" s="38"/>
      <c r="B55" s="38"/>
      <c r="C55" s="38"/>
      <c r="E55" s="197"/>
      <c r="F55" s="7"/>
      <c r="G55" s="2"/>
    </row>
    <row r="56" spans="1:7">
      <c r="E56" s="197"/>
      <c r="F56" s="7"/>
      <c r="G56" s="2"/>
    </row>
    <row r="59" spans="1:7" ht="14">
      <c r="A59" s="204"/>
      <c r="B59" s="1"/>
    </row>
    <row r="60" spans="1:7" ht="14">
      <c r="A60" s="204"/>
      <c r="B60" s="1"/>
    </row>
    <row r="61" spans="1:7" ht="14">
      <c r="A61" s="204"/>
      <c r="B61" s="1"/>
    </row>
    <row r="62" spans="1:7" ht="14">
      <c r="A62" s="204"/>
      <c r="B62" s="1"/>
    </row>
    <row r="63" spans="1:7" ht="14">
      <c r="A63" s="205"/>
      <c r="B63" s="1"/>
    </row>
    <row r="64" spans="1:7" ht="14">
      <c r="A64" s="1"/>
      <c r="B64" s="1"/>
    </row>
    <row r="65" spans="1:3" ht="14">
      <c r="A65" s="1"/>
      <c r="B65" s="1"/>
    </row>
    <row r="66" spans="1:3" ht="14">
      <c r="A66" s="1"/>
      <c r="B66" s="1"/>
    </row>
    <row r="67" spans="1:3" ht="14">
      <c r="A67" s="1"/>
      <c r="B67" s="1"/>
    </row>
    <row r="68" spans="1:3" ht="14">
      <c r="A68" s="1"/>
      <c r="B68" s="1"/>
    </row>
    <row r="69" spans="1:3" ht="14">
      <c r="A69" s="1"/>
      <c r="B69" s="1"/>
    </row>
    <row r="70" spans="1:3" ht="14">
      <c r="A70" s="1"/>
      <c r="B70" s="1"/>
    </row>
    <row r="71" spans="1:3" ht="14">
      <c r="A71" s="1"/>
      <c r="B71" s="206"/>
    </row>
    <row r="72" spans="1:3" ht="14">
      <c r="A72" s="1"/>
      <c r="B72" s="1"/>
    </row>
    <row r="73" spans="1:3" ht="14">
      <c r="B73" s="1"/>
    </row>
    <row r="74" spans="1:3" ht="14">
      <c r="A74" s="1"/>
      <c r="B74" s="1"/>
      <c r="C74" s="1"/>
    </row>
    <row r="75" spans="1:3" ht="14">
      <c r="A75" s="207"/>
      <c r="B75" s="1"/>
      <c r="C75" s="207"/>
    </row>
    <row r="76" spans="1:3" ht="14">
      <c r="A76" s="1"/>
      <c r="B76" s="1"/>
      <c r="C76" s="1"/>
    </row>
    <row r="77" spans="1:3" ht="14">
      <c r="A77" s="1"/>
      <c r="B77" s="1"/>
      <c r="C77" s="1"/>
    </row>
    <row r="78" spans="1:3" ht="14">
      <c r="A78" s="1"/>
      <c r="B78" s="1"/>
      <c r="C78" s="1"/>
    </row>
    <row r="79" spans="1:3" ht="14">
      <c r="A79" s="207"/>
      <c r="B79" s="1"/>
      <c r="C79" s="207"/>
    </row>
    <row r="80" spans="1:3" ht="14">
      <c r="A80" s="207"/>
      <c r="B80" s="1"/>
      <c r="C80" s="207"/>
    </row>
    <row r="81" spans="1:3" ht="14">
      <c r="A81" s="207"/>
      <c r="B81" s="1"/>
      <c r="C81" s="207"/>
    </row>
    <row r="82" spans="1:3" ht="14">
      <c r="A82" s="1"/>
      <c r="B82" s="1"/>
    </row>
    <row r="83" spans="1:3" ht="14">
      <c r="A83" s="1"/>
      <c r="B83" s="1"/>
    </row>
    <row r="84" spans="1:3" ht="14">
      <c r="A84" s="1"/>
      <c r="B84" s="1"/>
    </row>
  </sheetData>
  <dataConsolidate/>
  <mergeCells count="7">
    <mergeCell ref="A18:B18"/>
    <mergeCell ref="A25:B25"/>
    <mergeCell ref="A21:B21"/>
    <mergeCell ref="A20:B20"/>
    <mergeCell ref="A24:B24"/>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9"/>
  <sheetViews>
    <sheetView showGridLines="0" showZeros="0" showOutlineSymbols="0" zoomScale="90" zoomScaleNormal="90" zoomScalePageLayoutView="50" workbookViewId="0">
      <pane ySplit="10" topLeftCell="A11" activePane="bottomLeft" state="frozen"/>
      <selection activeCell="D33" sqref="D33"/>
      <selection pane="bottomLeft" activeCell="I11" sqref="I11"/>
    </sheetView>
  </sheetViews>
  <sheetFormatPr baseColWidth="10" defaultColWidth="11.3984375" defaultRowHeight="13"/>
  <cols>
    <col min="1" max="1" width="35.796875" style="3" customWidth="1"/>
    <col min="2" max="2" width="19.3984375" style="3" customWidth="1"/>
    <col min="3" max="3" width="19.3984375" style="3" bestFit="1" customWidth="1"/>
    <col min="4" max="4" width="2" style="3" customWidth="1"/>
    <col min="5" max="5" width="14.3984375" style="3" customWidth="1"/>
    <col min="6" max="6" width="10.59765625" style="3" customWidth="1"/>
    <col min="7" max="7" width="6" style="3" customWidth="1"/>
    <col min="8" max="8" width="27.59765625" style="3" customWidth="1"/>
    <col min="9" max="15" width="11.3984375" style="3"/>
    <col min="16" max="16" width="31.19921875" style="3" customWidth="1"/>
    <col min="17" max="16384" width="11.3984375" style="3"/>
  </cols>
  <sheetData>
    <row r="1" spans="1:15" ht="12.75" customHeight="1">
      <c r="A1" s="410" t="s">
        <v>5</v>
      </c>
      <c r="B1" s="39"/>
      <c r="C1" s="2"/>
      <c r="D1" s="2"/>
      <c r="E1" s="2"/>
      <c r="F1" s="2"/>
      <c r="H1" s="566"/>
      <c r="I1" s="566"/>
      <c r="J1" s="566"/>
      <c r="K1" s="566"/>
      <c r="L1" s="566"/>
      <c r="M1" s="566"/>
      <c r="N1" s="566"/>
    </row>
    <row r="2" spans="1:15">
      <c r="A2" s="214"/>
      <c r="B2" s="215"/>
      <c r="C2" s="216"/>
      <c r="D2" s="215"/>
      <c r="E2" s="217"/>
      <c r="F2" s="218"/>
      <c r="H2" s="566"/>
      <c r="I2" s="566"/>
      <c r="J2" s="566"/>
      <c r="K2" s="566"/>
      <c r="L2" s="566"/>
      <c r="M2" s="566"/>
      <c r="N2" s="566"/>
    </row>
    <row r="3" spans="1:15" ht="14.25" customHeight="1">
      <c r="A3" s="278" t="str">
        <f>'1-Contractblad totaal'!A3</f>
        <v>Naam opdrachtgever</v>
      </c>
      <c r="B3" s="279" t="str">
        <f>'1-Contractblad totaal'!B3</f>
        <v>Stichting Samenwerking Beroepsonderwijs Bedrijfsleven</v>
      </c>
      <c r="C3" s="280"/>
      <c r="D3" s="215"/>
      <c r="E3" s="220"/>
      <c r="F3" s="221"/>
      <c r="H3" s="566"/>
      <c r="I3" s="566"/>
      <c r="J3" s="566"/>
      <c r="K3" s="566"/>
      <c r="L3" s="566"/>
      <c r="M3" s="566"/>
      <c r="N3" s="566"/>
    </row>
    <row r="4" spans="1:15" ht="15.75" customHeight="1">
      <c r="A4" s="278" t="str">
        <f>'1-Contractblad totaal'!A4</f>
        <v>Calculatie onderdeel</v>
      </c>
      <c r="B4" s="281" t="str">
        <f ca="1">MID(CELL("bestandsnaam",$C$9),SEARCH("]",CELL("bestandsnaam",$C$9),1)+1,256)</f>
        <v>5-Opbouw uurtarief productie</v>
      </c>
      <c r="C4" s="282"/>
      <c r="D4" s="224"/>
      <c r="E4" s="290"/>
      <c r="H4" s="566"/>
      <c r="I4" s="566"/>
      <c r="J4" s="566"/>
      <c r="K4" s="566"/>
      <c r="L4" s="566"/>
      <c r="M4" s="566"/>
      <c r="N4" s="566"/>
    </row>
    <row r="5" spans="1:15" ht="16">
      <c r="A5" s="278" t="str">
        <f>'1-Contractblad totaal'!A5</f>
        <v>Gebouw/plaats</v>
      </c>
      <c r="B5" s="279" t="str">
        <f>'1-Contractblad totaal'!B5</f>
        <v>Louis Braillelaan 24, Zoetermeer</v>
      </c>
      <c r="C5" s="282"/>
      <c r="D5" s="224"/>
      <c r="H5" s="566"/>
      <c r="I5" s="566"/>
      <c r="J5" s="566"/>
      <c r="K5" s="566"/>
      <c r="L5" s="566"/>
      <c r="M5" s="566"/>
      <c r="N5" s="566"/>
    </row>
    <row r="6" spans="1:15" ht="16">
      <c r="A6" s="278" t="str">
        <f>'1-Contractblad totaal'!A6</f>
        <v>Referentie nummer</v>
      </c>
      <c r="B6" s="279" t="str">
        <f>'1-Contractblad totaal'!B6</f>
        <v>TN524606</v>
      </c>
      <c r="C6" s="282"/>
      <c r="D6" s="224"/>
      <c r="H6" s="225"/>
      <c r="I6" s="225"/>
      <c r="J6" s="225"/>
      <c r="K6" s="225"/>
      <c r="L6" s="225"/>
      <c r="M6" s="225"/>
      <c r="N6" s="225"/>
    </row>
    <row r="7" spans="1:15" ht="16">
      <c r="A7" s="278" t="str">
        <f>'1-Contractblad totaal'!A8</f>
        <v>Naam dienstverlener</v>
      </c>
      <c r="B7" s="279">
        <f>'1-Contractblad totaal'!B8</f>
        <v>0</v>
      </c>
      <c r="C7" s="282"/>
      <c r="D7" s="224"/>
      <c r="H7" s="225"/>
      <c r="I7" s="225"/>
      <c r="J7" s="225"/>
      <c r="K7" s="225"/>
      <c r="L7" s="225"/>
      <c r="M7" s="225"/>
      <c r="N7" s="225"/>
    </row>
    <row r="8" spans="1:15" ht="16">
      <c r="A8" s="278" t="str">
        <f>'1-Contractblad totaal'!A9</f>
        <v>Prijspeil</v>
      </c>
      <c r="B8" s="103">
        <f>'1-Contractblad totaal'!B9</f>
        <v>46023</v>
      </c>
      <c r="C8" s="282"/>
      <c r="D8" s="224"/>
      <c r="I8" s="225"/>
      <c r="J8" s="225"/>
      <c r="K8" s="225"/>
      <c r="L8" s="225"/>
      <c r="M8" s="225"/>
      <c r="N8" s="225"/>
      <c r="O8" s="229"/>
    </row>
    <row r="9" spans="1:15" ht="16">
      <c r="A9" s="219"/>
      <c r="B9" s="222"/>
      <c r="C9" s="223"/>
      <c r="D9" s="224"/>
      <c r="E9" s="226"/>
      <c r="F9" s="227"/>
    </row>
    <row r="10" spans="1:15" s="229" customFormat="1" ht="30.75" customHeight="1">
      <c r="A10" s="283" t="s">
        <v>324</v>
      </c>
      <c r="B10" s="284"/>
      <c r="C10" s="285"/>
      <c r="D10" s="228"/>
      <c r="E10" s="593" t="s">
        <v>325</v>
      </c>
      <c r="F10" s="594"/>
      <c r="H10" s="286" t="s">
        <v>326</v>
      </c>
      <c r="I10" s="592" t="s">
        <v>492</v>
      </c>
      <c r="J10" s="592"/>
      <c r="K10" s="592"/>
      <c r="L10" s="592"/>
      <c r="M10" s="592"/>
      <c r="N10" s="592"/>
    </row>
    <row r="11" spans="1:15" ht="30" customHeight="1">
      <c r="A11" s="230"/>
      <c r="B11" s="231" t="s">
        <v>33</v>
      </c>
      <c r="C11" s="232" t="s">
        <v>33</v>
      </c>
      <c r="D11" s="224"/>
      <c r="E11" s="233"/>
      <c r="F11" s="234"/>
      <c r="H11" s="230"/>
      <c r="I11" s="235">
        <v>1</v>
      </c>
      <c r="J11" s="235">
        <v>2</v>
      </c>
      <c r="K11" s="235">
        <v>3</v>
      </c>
      <c r="L11" s="235">
        <v>4</v>
      </c>
      <c r="M11" s="235">
        <v>5</v>
      </c>
      <c r="N11" s="235">
        <v>6</v>
      </c>
    </row>
    <row r="12" spans="1:15">
      <c r="A12" s="230" t="s">
        <v>327</v>
      </c>
      <c r="B12" s="236"/>
      <c r="C12" s="237"/>
      <c r="D12" s="224"/>
      <c r="E12" s="238">
        <f>SUM(I47:N47)</f>
        <v>0</v>
      </c>
      <c r="F12" s="239"/>
      <c r="H12" s="230" t="s">
        <v>328</v>
      </c>
      <c r="I12" s="559"/>
      <c r="J12" s="559"/>
      <c r="K12" s="559"/>
      <c r="L12" s="559"/>
      <c r="M12" s="559"/>
      <c r="N12" s="494"/>
    </row>
    <row r="13" spans="1:15">
      <c r="A13" s="230" t="s">
        <v>329</v>
      </c>
      <c r="B13" s="240"/>
      <c r="C13" s="241" t="s">
        <v>330</v>
      </c>
      <c r="D13" s="224"/>
      <c r="E13" s="415"/>
      <c r="F13" s="239"/>
      <c r="H13" s="230" t="s">
        <v>331</v>
      </c>
      <c r="I13" s="559"/>
      <c r="J13" s="559"/>
      <c r="K13" s="559"/>
      <c r="L13" s="559"/>
      <c r="M13" s="559"/>
      <c r="N13" s="494"/>
    </row>
    <row r="14" spans="1:15">
      <c r="A14" s="230" t="s">
        <v>332</v>
      </c>
      <c r="B14" s="240"/>
      <c r="C14" s="241" t="s">
        <v>330</v>
      </c>
      <c r="D14" s="224"/>
      <c r="E14" s="415"/>
      <c r="F14" s="239"/>
      <c r="H14" s="230" t="s">
        <v>333</v>
      </c>
      <c r="I14" s="559"/>
      <c r="J14" s="559"/>
      <c r="K14" s="559"/>
      <c r="L14" s="559"/>
      <c r="M14" s="559"/>
      <c r="N14" s="494"/>
    </row>
    <row r="15" spans="1:15">
      <c r="A15" s="242" t="s">
        <v>334</v>
      </c>
      <c r="B15" s="243"/>
      <c r="C15" s="244"/>
      <c r="D15" s="224"/>
      <c r="E15" s="245"/>
      <c r="F15" s="239"/>
      <c r="H15" s="230" t="s">
        <v>335</v>
      </c>
      <c r="I15" s="559"/>
      <c r="J15" s="559"/>
      <c r="K15" s="559"/>
      <c r="L15" s="559"/>
      <c r="M15" s="559"/>
      <c r="N15" s="494"/>
    </row>
    <row r="16" spans="1:15">
      <c r="A16" s="377" t="s">
        <v>336</v>
      </c>
      <c r="B16" s="378"/>
      <c r="C16" s="379"/>
      <c r="D16" s="380"/>
      <c r="E16" s="381">
        <f>SUM(E12:E15)</f>
        <v>0</v>
      </c>
      <c r="F16" s="239"/>
      <c r="H16" s="230" t="s">
        <v>337</v>
      </c>
      <c r="I16" s="559"/>
      <c r="J16" s="559"/>
      <c r="K16" s="559"/>
      <c r="L16" s="559"/>
      <c r="M16" s="559"/>
      <c r="N16" s="494"/>
    </row>
    <row r="17" spans="1:14">
      <c r="A17" s="242"/>
      <c r="B17" s="246"/>
      <c r="C17" s="247"/>
      <c r="D17" s="224"/>
      <c r="E17" s="248"/>
      <c r="F17" s="239"/>
      <c r="H17" s="230" t="s">
        <v>338</v>
      </c>
      <c r="I17" s="559"/>
      <c r="J17" s="559"/>
      <c r="K17" s="559"/>
      <c r="L17" s="559"/>
      <c r="M17" s="559"/>
      <c r="N17" s="494"/>
    </row>
    <row r="18" spans="1:14">
      <c r="A18" s="249" t="s">
        <v>339</v>
      </c>
      <c r="B18" s="250"/>
      <c r="C18" s="416"/>
      <c r="D18" s="224"/>
      <c r="E18" s="245">
        <f>$C18*E16</f>
        <v>0</v>
      </c>
      <c r="F18" s="239"/>
      <c r="H18" s="230" t="s">
        <v>340</v>
      </c>
      <c r="I18" s="559"/>
      <c r="J18" s="559"/>
      <c r="K18" s="559"/>
      <c r="L18" s="559"/>
      <c r="M18" s="559"/>
      <c r="N18" s="494"/>
    </row>
    <row r="19" spans="1:14">
      <c r="A19" s="249" t="s">
        <v>341</v>
      </c>
      <c r="B19" s="250"/>
      <c r="C19" s="416"/>
      <c r="D19" s="224"/>
      <c r="E19" s="245">
        <f>$C19*E16</f>
        <v>0</v>
      </c>
      <c r="F19" s="239"/>
      <c r="H19" s="230" t="s">
        <v>342</v>
      </c>
      <c r="I19" s="559"/>
      <c r="J19" s="559"/>
      <c r="K19" s="559"/>
      <c r="L19" s="559"/>
      <c r="M19" s="559"/>
      <c r="N19" s="494"/>
    </row>
    <row r="20" spans="1:14">
      <c r="A20" s="377" t="s">
        <v>343</v>
      </c>
      <c r="B20" s="251"/>
      <c r="C20" s="244"/>
      <c r="D20" s="224"/>
      <c r="E20" s="381">
        <f>SUM(E16:E19)</f>
        <v>0</v>
      </c>
      <c r="F20" s="252">
        <f>IF(E20=0,0,E20/E$50)</f>
        <v>0</v>
      </c>
      <c r="H20" s="230" t="s">
        <v>344</v>
      </c>
      <c r="I20" s="559"/>
      <c r="J20" s="559"/>
      <c r="K20" s="559"/>
      <c r="L20" s="559"/>
      <c r="M20" s="559"/>
      <c r="N20" s="494"/>
    </row>
    <row r="21" spans="1:14">
      <c r="A21" s="242"/>
      <c r="B21" s="246"/>
      <c r="C21" s="247"/>
      <c r="D21" s="224"/>
      <c r="E21" s="248"/>
      <c r="F21" s="239"/>
    </row>
    <row r="22" spans="1:14" s="154" customFormat="1">
      <c r="A22" s="384" t="s">
        <v>345</v>
      </c>
      <c r="B22" s="250"/>
      <c r="C22" s="247"/>
      <c r="D22" s="254"/>
      <c r="E22" s="463">
        <f>E20*0.96</f>
        <v>0</v>
      </c>
      <c r="F22" s="255"/>
      <c r="H22" s="286" t="s">
        <v>326</v>
      </c>
      <c r="I22" s="595" t="s">
        <v>346</v>
      </c>
      <c r="J22" s="596"/>
      <c r="K22" s="596"/>
      <c r="L22" s="596"/>
      <c r="M22" s="596"/>
      <c r="N22" s="597"/>
    </row>
    <row r="23" spans="1:14" ht="14.25" customHeight="1">
      <c r="A23" s="249" t="s">
        <v>347</v>
      </c>
      <c r="B23" s="250"/>
      <c r="C23" s="256" t="s">
        <v>348</v>
      </c>
      <c r="D23" s="224"/>
      <c r="E23" s="245" t="e">
        <f>E22*'4-Premies en opslagen'!$C25</f>
        <v>#DIV/0!</v>
      </c>
      <c r="F23" s="239"/>
      <c r="H23" s="230"/>
      <c r="I23" s="235">
        <v>1</v>
      </c>
      <c r="J23" s="235">
        <v>2</v>
      </c>
      <c r="K23" s="235">
        <v>3</v>
      </c>
      <c r="L23" s="235">
        <v>4</v>
      </c>
      <c r="M23" s="235">
        <v>5</v>
      </c>
      <c r="N23" s="235">
        <v>6</v>
      </c>
    </row>
    <row r="24" spans="1:14" ht="12.75" customHeight="1">
      <c r="A24" s="377" t="s">
        <v>349</v>
      </c>
      <c r="B24" s="287"/>
      <c r="C24" s="244"/>
      <c r="D24" s="224"/>
      <c r="E24" s="381" t="e">
        <f>E23+E20</f>
        <v>#DIV/0!</v>
      </c>
      <c r="F24" s="252" t="e">
        <f>IF(E24=0,0,E24/E$50)</f>
        <v>#DIV/0!</v>
      </c>
      <c r="H24" s="230" t="s">
        <v>328</v>
      </c>
      <c r="I24" s="418"/>
      <c r="J24" s="418"/>
      <c r="K24" s="418"/>
      <c r="L24" s="418"/>
      <c r="M24" s="418"/>
      <c r="N24" s="418"/>
    </row>
    <row r="25" spans="1:14" ht="12.75" customHeight="1">
      <c r="A25" s="242"/>
      <c r="B25" s="251"/>
      <c r="C25" s="244"/>
      <c r="D25" s="224"/>
      <c r="E25" s="233"/>
      <c r="F25" s="239"/>
      <c r="H25" s="230" t="s">
        <v>331</v>
      </c>
      <c r="I25" s="418"/>
      <c r="J25" s="418"/>
      <c r="K25" s="418"/>
      <c r="L25" s="418"/>
      <c r="M25" s="418"/>
      <c r="N25" s="418"/>
    </row>
    <row r="26" spans="1:14">
      <c r="A26" s="249" t="s">
        <v>350</v>
      </c>
      <c r="B26" s="250"/>
      <c r="C26" s="256" t="s">
        <v>348</v>
      </c>
      <c r="D26" s="224"/>
      <c r="E26" s="245" t="e">
        <f>E24*'4-Premies en opslagen'!$B54</f>
        <v>#DIV/0!</v>
      </c>
      <c r="F26" s="239"/>
      <c r="H26" s="230" t="s">
        <v>333</v>
      </c>
      <c r="I26" s="418"/>
      <c r="J26" s="418"/>
      <c r="K26" s="418"/>
      <c r="L26" s="418"/>
      <c r="M26" s="418"/>
      <c r="N26" s="418"/>
    </row>
    <row r="27" spans="1:14">
      <c r="A27" s="377" t="s">
        <v>351</v>
      </c>
      <c r="B27" s="251"/>
      <c r="C27" s="244"/>
      <c r="D27" s="224"/>
      <c r="E27" s="381" t="e">
        <f>SUM(E24:E26)</f>
        <v>#DIV/0!</v>
      </c>
      <c r="F27" s="252" t="e">
        <f>IF(E27=0,0,E27/E$50)</f>
        <v>#DIV/0!</v>
      </c>
      <c r="H27" s="230" t="s">
        <v>335</v>
      </c>
      <c r="I27" s="418"/>
      <c r="J27" s="418"/>
      <c r="K27" s="418"/>
      <c r="L27" s="418"/>
      <c r="M27" s="418"/>
      <c r="N27" s="418"/>
    </row>
    <row r="28" spans="1:14">
      <c r="A28" s="242"/>
      <c r="B28" s="251"/>
      <c r="C28" s="244"/>
      <c r="D28" s="224"/>
      <c r="E28" s="233"/>
      <c r="F28" s="239"/>
      <c r="H28" s="230" t="s">
        <v>337</v>
      </c>
      <c r="I28" s="418"/>
      <c r="J28" s="418"/>
      <c r="K28" s="418"/>
      <c r="L28" s="418"/>
      <c r="M28" s="418"/>
      <c r="N28" s="418"/>
    </row>
    <row r="29" spans="1:14">
      <c r="A29" s="242" t="s">
        <v>352</v>
      </c>
      <c r="B29" s="257"/>
      <c r="C29" s="241" t="s">
        <v>330</v>
      </c>
      <c r="D29" s="224"/>
      <c r="E29" s="415"/>
      <c r="F29" s="239">
        <v>0</v>
      </c>
      <c r="H29" s="230" t="s">
        <v>338</v>
      </c>
      <c r="I29" s="418"/>
      <c r="J29" s="418"/>
      <c r="K29" s="418"/>
      <c r="L29" s="418"/>
      <c r="M29" s="418"/>
      <c r="N29" s="418"/>
    </row>
    <row r="30" spans="1:14" ht="12.75" customHeight="1">
      <c r="A30" s="242" t="s">
        <v>353</v>
      </c>
      <c r="B30" s="251"/>
      <c r="C30" s="550" t="s">
        <v>330</v>
      </c>
      <c r="D30" s="224"/>
      <c r="E30" s="415"/>
      <c r="F30" s="239"/>
      <c r="H30" s="230" t="s">
        <v>340</v>
      </c>
      <c r="I30" s="418"/>
      <c r="J30" s="418"/>
      <c r="K30" s="418"/>
      <c r="L30" s="418"/>
      <c r="M30" s="418"/>
      <c r="N30" s="418"/>
    </row>
    <row r="31" spans="1:14">
      <c r="A31" s="242" t="s">
        <v>354</v>
      </c>
      <c r="B31" s="258"/>
      <c r="C31" s="241" t="s">
        <v>330</v>
      </c>
      <c r="D31" s="224"/>
      <c r="E31" s="415"/>
      <c r="F31" s="239">
        <v>0</v>
      </c>
      <c r="H31" s="230" t="s">
        <v>342</v>
      </c>
      <c r="I31" s="418"/>
      <c r="J31" s="418"/>
      <c r="K31" s="418"/>
      <c r="L31" s="418"/>
      <c r="M31" s="418"/>
      <c r="N31" s="418"/>
    </row>
    <row r="32" spans="1:14" ht="12.75" customHeight="1">
      <c r="A32" s="242" t="s">
        <v>355</v>
      </c>
      <c r="B32" s="251"/>
      <c r="C32" s="244" t="s">
        <v>33</v>
      </c>
      <c r="D32" s="224"/>
      <c r="E32" s="415"/>
      <c r="F32" s="239"/>
      <c r="H32" s="230" t="s">
        <v>344</v>
      </c>
      <c r="I32" s="418"/>
      <c r="J32" s="418"/>
      <c r="K32" s="418"/>
      <c r="L32" s="418"/>
      <c r="M32" s="418"/>
      <c r="N32" s="418"/>
    </row>
    <row r="33" spans="1:15" ht="12.75" customHeight="1">
      <c r="A33" s="417"/>
      <c r="B33" s="455"/>
      <c r="C33" s="456" t="s">
        <v>33</v>
      </c>
      <c r="D33" s="224"/>
      <c r="E33" s="415"/>
      <c r="F33" s="239"/>
      <c r="H33" s="260" t="s">
        <v>356</v>
      </c>
      <c r="I33" s="439">
        <f t="shared" ref="I33:N33" si="0">SUM(I24:I32)</f>
        <v>0</v>
      </c>
      <c r="J33" s="439">
        <f t="shared" si="0"/>
        <v>0</v>
      </c>
      <c r="K33" s="439">
        <f t="shared" si="0"/>
        <v>0</v>
      </c>
      <c r="L33" s="439">
        <f t="shared" si="0"/>
        <v>0</v>
      </c>
      <c r="M33" s="439">
        <f t="shared" si="0"/>
        <v>0</v>
      </c>
      <c r="N33" s="439">
        <f t="shared" si="0"/>
        <v>0</v>
      </c>
      <c r="O33" s="288">
        <f>SUM(I33:N33)</f>
        <v>0</v>
      </c>
    </row>
    <row r="34" spans="1:15" ht="12.75" customHeight="1">
      <c r="A34" s="377" t="s">
        <v>357</v>
      </c>
      <c r="B34" s="251"/>
      <c r="C34" s="244"/>
      <c r="D34" s="224"/>
      <c r="E34" s="381" t="e">
        <f>SUM(E27:E33)</f>
        <v>#DIV/0!</v>
      </c>
      <c r="F34" s="252" t="e">
        <f>IF(E34=0,0,E34/E$50)</f>
        <v>#DIV/0!</v>
      </c>
    </row>
    <row r="35" spans="1:15" ht="12.75" customHeight="1">
      <c r="A35" s="242"/>
      <c r="B35" s="251"/>
      <c r="C35" s="244"/>
      <c r="D35" s="224"/>
      <c r="E35" s="233"/>
      <c r="F35" s="239"/>
      <c r="H35" s="154"/>
      <c r="I35" s="154"/>
      <c r="J35" s="154"/>
      <c r="K35" s="154"/>
      <c r="L35" s="154"/>
      <c r="M35" s="154"/>
      <c r="N35" s="154"/>
    </row>
    <row r="36" spans="1:15" ht="12.75" customHeight="1">
      <c r="A36" s="242" t="s">
        <v>358</v>
      </c>
      <c r="B36" s="251"/>
      <c r="C36" s="259"/>
      <c r="D36" s="224"/>
      <c r="E36" s="415"/>
      <c r="F36" s="464" t="e">
        <f t="shared" ref="F36:F45" si="1">E36/$E$50</f>
        <v>#DIV/0!</v>
      </c>
      <c r="H36" s="286" t="s">
        <v>326</v>
      </c>
      <c r="I36" s="592" t="s">
        <v>359</v>
      </c>
      <c r="J36" s="592"/>
      <c r="K36" s="592"/>
      <c r="L36" s="592"/>
      <c r="M36" s="592"/>
      <c r="N36" s="592"/>
    </row>
    <row r="37" spans="1:15" ht="14.25" customHeight="1">
      <c r="A37" s="242" t="s">
        <v>360</v>
      </c>
      <c r="B37" s="251"/>
      <c r="C37" s="259"/>
      <c r="D37" s="224"/>
      <c r="E37" s="415"/>
      <c r="F37" s="464" t="e">
        <f t="shared" si="1"/>
        <v>#DIV/0!</v>
      </c>
      <c r="H37" s="230"/>
      <c r="I37" s="235">
        <v>1</v>
      </c>
      <c r="J37" s="235">
        <v>2</v>
      </c>
      <c r="K37" s="235">
        <v>3</v>
      </c>
      <c r="L37" s="235">
        <v>4</v>
      </c>
      <c r="M37" s="235">
        <v>5</v>
      </c>
      <c r="N37" s="235">
        <v>6</v>
      </c>
    </row>
    <row r="38" spans="1:15">
      <c r="A38" s="242" t="s">
        <v>361</v>
      </c>
      <c r="B38" s="251"/>
      <c r="C38" s="259"/>
      <c r="D38" s="224"/>
      <c r="E38" s="415"/>
      <c r="F38" s="464" t="e">
        <f t="shared" si="1"/>
        <v>#DIV/0!</v>
      </c>
      <c r="H38" s="230" t="s">
        <v>328</v>
      </c>
      <c r="I38" s="560">
        <f t="shared" ref="I38:K46" si="2">I24*I12</f>
        <v>0</v>
      </c>
      <c r="J38" s="560">
        <f t="shared" si="2"/>
        <v>0</v>
      </c>
      <c r="K38" s="560">
        <f t="shared" si="2"/>
        <v>0</v>
      </c>
      <c r="L38" s="560">
        <f t="shared" ref="L38:M38" si="3">L24*L12</f>
        <v>0</v>
      </c>
      <c r="M38" s="560">
        <f t="shared" si="3"/>
        <v>0</v>
      </c>
      <c r="N38" s="561">
        <f t="shared" ref="N38:N46" si="4">N24*N12</f>
        <v>0</v>
      </c>
      <c r="O38" s="154"/>
    </row>
    <row r="39" spans="1:15">
      <c r="A39" s="242" t="s">
        <v>362</v>
      </c>
      <c r="B39" s="251"/>
      <c r="C39" s="259"/>
      <c r="D39" s="224"/>
      <c r="E39" s="415"/>
      <c r="F39" s="464" t="e">
        <f t="shared" si="1"/>
        <v>#DIV/0!</v>
      </c>
      <c r="H39" s="230" t="s">
        <v>331</v>
      </c>
      <c r="I39" s="560">
        <f t="shared" si="2"/>
        <v>0</v>
      </c>
      <c r="J39" s="560">
        <f t="shared" si="2"/>
        <v>0</v>
      </c>
      <c r="K39" s="560">
        <f t="shared" si="2"/>
        <v>0</v>
      </c>
      <c r="L39" s="560">
        <f t="shared" ref="L39:M46" si="5">L25*L13</f>
        <v>0</v>
      </c>
      <c r="M39" s="560">
        <f t="shared" si="5"/>
        <v>0</v>
      </c>
      <c r="N39" s="561">
        <f t="shared" si="4"/>
        <v>0</v>
      </c>
      <c r="O39" s="154"/>
    </row>
    <row r="40" spans="1:15">
      <c r="A40" s="242" t="s">
        <v>363</v>
      </c>
      <c r="B40" s="251"/>
      <c r="C40" s="261"/>
      <c r="D40" s="224"/>
      <c r="E40" s="415"/>
      <c r="F40" s="464" t="e">
        <f t="shared" si="1"/>
        <v>#DIV/0!</v>
      </c>
      <c r="H40" s="230" t="s">
        <v>333</v>
      </c>
      <c r="I40" s="560">
        <f t="shared" si="2"/>
        <v>0</v>
      </c>
      <c r="J40" s="560">
        <f t="shared" si="2"/>
        <v>0</v>
      </c>
      <c r="K40" s="560">
        <f t="shared" si="2"/>
        <v>0</v>
      </c>
      <c r="L40" s="560">
        <f t="shared" si="5"/>
        <v>0</v>
      </c>
      <c r="M40" s="560">
        <f t="shared" si="5"/>
        <v>0</v>
      </c>
      <c r="N40" s="561">
        <f t="shared" si="4"/>
        <v>0</v>
      </c>
      <c r="O40" s="154"/>
    </row>
    <row r="41" spans="1:15">
      <c r="A41" s="242" t="s">
        <v>364</v>
      </c>
      <c r="B41" s="251"/>
      <c r="C41" s="259"/>
      <c r="D41" s="224"/>
      <c r="E41" s="415"/>
      <c r="F41" s="464" t="e">
        <f t="shared" si="1"/>
        <v>#DIV/0!</v>
      </c>
      <c r="H41" s="230" t="s">
        <v>335</v>
      </c>
      <c r="I41" s="560">
        <f t="shared" si="2"/>
        <v>0</v>
      </c>
      <c r="J41" s="560">
        <f t="shared" si="2"/>
        <v>0</v>
      </c>
      <c r="K41" s="560">
        <f t="shared" si="2"/>
        <v>0</v>
      </c>
      <c r="L41" s="560">
        <f t="shared" si="5"/>
        <v>0</v>
      </c>
      <c r="M41" s="560">
        <f t="shared" si="5"/>
        <v>0</v>
      </c>
      <c r="N41" s="561">
        <f t="shared" si="4"/>
        <v>0</v>
      </c>
      <c r="O41" s="154"/>
    </row>
    <row r="42" spans="1:15">
      <c r="A42" s="242" t="s">
        <v>365</v>
      </c>
      <c r="B42" s="251"/>
      <c r="C42" s="261"/>
      <c r="D42" s="224"/>
      <c r="E42" s="415"/>
      <c r="F42" s="464" t="e">
        <f t="shared" si="1"/>
        <v>#DIV/0!</v>
      </c>
      <c r="H42" s="230" t="s">
        <v>337</v>
      </c>
      <c r="I42" s="560">
        <f t="shared" si="2"/>
        <v>0</v>
      </c>
      <c r="J42" s="560">
        <f t="shared" si="2"/>
        <v>0</v>
      </c>
      <c r="K42" s="560">
        <f t="shared" si="2"/>
        <v>0</v>
      </c>
      <c r="L42" s="560">
        <f t="shared" si="5"/>
        <v>0</v>
      </c>
      <c r="M42" s="560">
        <f t="shared" si="5"/>
        <v>0</v>
      </c>
      <c r="N42" s="561">
        <f t="shared" si="4"/>
        <v>0</v>
      </c>
      <c r="O42" s="154"/>
    </row>
    <row r="43" spans="1:15">
      <c r="A43" s="242" t="s">
        <v>366</v>
      </c>
      <c r="B43" s="251"/>
      <c r="C43" s="241" t="s">
        <v>330</v>
      </c>
      <c r="D43" s="224"/>
      <c r="E43" s="415"/>
      <c r="F43" s="464" t="e">
        <f t="shared" si="1"/>
        <v>#DIV/0!</v>
      </c>
      <c r="H43" s="230" t="s">
        <v>338</v>
      </c>
      <c r="I43" s="560">
        <f t="shared" si="2"/>
        <v>0</v>
      </c>
      <c r="J43" s="560">
        <f t="shared" si="2"/>
        <v>0</v>
      </c>
      <c r="K43" s="560">
        <f t="shared" si="2"/>
        <v>0</v>
      </c>
      <c r="L43" s="560">
        <f t="shared" si="5"/>
        <v>0</v>
      </c>
      <c r="M43" s="560">
        <f t="shared" si="5"/>
        <v>0</v>
      </c>
      <c r="N43" s="561">
        <f t="shared" si="4"/>
        <v>0</v>
      </c>
      <c r="O43" s="154"/>
    </row>
    <row r="44" spans="1:15">
      <c r="A44" s="242" t="s">
        <v>367</v>
      </c>
      <c r="B44" s="251"/>
      <c r="C44" s="241"/>
      <c r="D44" s="224"/>
      <c r="E44" s="415"/>
      <c r="F44" s="464" t="e">
        <f t="shared" si="1"/>
        <v>#DIV/0!</v>
      </c>
      <c r="H44" s="230" t="s">
        <v>340</v>
      </c>
      <c r="I44" s="560">
        <f t="shared" si="2"/>
        <v>0</v>
      </c>
      <c r="J44" s="560">
        <f t="shared" si="2"/>
        <v>0</v>
      </c>
      <c r="K44" s="560">
        <f t="shared" si="2"/>
        <v>0</v>
      </c>
      <c r="L44" s="560">
        <f t="shared" si="5"/>
        <v>0</v>
      </c>
      <c r="M44" s="560">
        <f t="shared" si="5"/>
        <v>0</v>
      </c>
      <c r="N44" s="561">
        <f t="shared" si="4"/>
        <v>0</v>
      </c>
      <c r="O44" s="154"/>
    </row>
    <row r="45" spans="1:15">
      <c r="A45" s="417"/>
      <c r="B45" s="455"/>
      <c r="C45" s="457"/>
      <c r="D45" s="224"/>
      <c r="E45" s="415"/>
      <c r="F45" s="239" t="e">
        <f t="shared" si="1"/>
        <v>#DIV/0!</v>
      </c>
      <c r="H45" s="230" t="s">
        <v>342</v>
      </c>
      <c r="I45" s="560">
        <f t="shared" si="2"/>
        <v>0</v>
      </c>
      <c r="J45" s="560">
        <f t="shared" si="2"/>
        <v>0</v>
      </c>
      <c r="K45" s="560">
        <f t="shared" si="2"/>
        <v>0</v>
      </c>
      <c r="L45" s="560">
        <f t="shared" si="5"/>
        <v>0</v>
      </c>
      <c r="M45" s="560">
        <f t="shared" si="5"/>
        <v>0</v>
      </c>
      <c r="N45" s="561">
        <f t="shared" si="4"/>
        <v>0</v>
      </c>
      <c r="O45" s="154"/>
    </row>
    <row r="46" spans="1:15">
      <c r="A46" s="377" t="s">
        <v>368</v>
      </c>
      <c r="B46" s="251"/>
      <c r="C46" s="244"/>
      <c r="D46" s="224"/>
      <c r="E46" s="381" t="e">
        <f>SUM(E34:E45)</f>
        <v>#DIV/0!</v>
      </c>
      <c r="F46" s="252" t="e">
        <f>IF(E46=0,0,E46/E$50)</f>
        <v>#DIV/0!</v>
      </c>
      <c r="H46" s="230" t="s">
        <v>344</v>
      </c>
      <c r="I46" s="560">
        <f t="shared" si="2"/>
        <v>0</v>
      </c>
      <c r="J46" s="560">
        <f t="shared" si="2"/>
        <v>0</v>
      </c>
      <c r="K46" s="560">
        <f t="shared" si="2"/>
        <v>0</v>
      </c>
      <c r="L46" s="560">
        <f t="shared" si="5"/>
        <v>0</v>
      </c>
      <c r="M46" s="560">
        <f t="shared" si="5"/>
        <v>0</v>
      </c>
      <c r="N46" s="561">
        <f t="shared" si="4"/>
        <v>0</v>
      </c>
      <c r="O46" s="154"/>
    </row>
    <row r="47" spans="1:15">
      <c r="A47" s="242"/>
      <c r="B47" s="251"/>
      <c r="C47" s="244"/>
      <c r="D47" s="224"/>
      <c r="E47" s="233"/>
      <c r="F47" s="262"/>
      <c r="H47" s="260" t="s">
        <v>356</v>
      </c>
      <c r="I47" s="267">
        <f t="shared" ref="I47:N47" si="6">SUM(I39:I46)</f>
        <v>0</v>
      </c>
      <c r="J47" s="267">
        <f t="shared" si="6"/>
        <v>0</v>
      </c>
      <c r="K47" s="267">
        <f t="shared" si="6"/>
        <v>0</v>
      </c>
      <c r="L47" s="267">
        <f t="shared" si="6"/>
        <v>0</v>
      </c>
      <c r="M47" s="267">
        <f t="shared" si="6"/>
        <v>0</v>
      </c>
      <c r="N47" s="267">
        <f t="shared" si="6"/>
        <v>0</v>
      </c>
      <c r="O47" s="154"/>
    </row>
    <row r="48" spans="1:15">
      <c r="A48" s="242" t="s">
        <v>369</v>
      </c>
      <c r="B48" s="251"/>
      <c r="C48" s="261"/>
      <c r="D48" s="224"/>
      <c r="E48" s="415"/>
      <c r="F48" s="252">
        <f>(IF(E48=0,0,E48/E$50))</f>
        <v>0</v>
      </c>
      <c r="O48" s="154"/>
    </row>
    <row r="49" spans="1:15">
      <c r="A49" s="242"/>
      <c r="B49" s="243"/>
      <c r="C49" s="244"/>
      <c r="D49" s="224"/>
      <c r="E49" s="233"/>
      <c r="F49" s="239"/>
      <c r="H49" s="154"/>
      <c r="I49" s="154"/>
      <c r="J49" s="154"/>
      <c r="K49" s="154"/>
      <c r="L49" s="154"/>
      <c r="M49" s="154"/>
      <c r="N49" s="154"/>
      <c r="O49" s="154"/>
    </row>
    <row r="50" spans="1:15">
      <c r="A50" s="377" t="s">
        <v>370</v>
      </c>
      <c r="B50" s="382"/>
      <c r="C50" s="263"/>
      <c r="D50" s="224"/>
      <c r="E50" s="551" t="e">
        <f>SUM(E46:E49)</f>
        <v>#DIV/0!</v>
      </c>
      <c r="F50" s="383" t="e">
        <f>SUM(F46:F49)</f>
        <v>#DIV/0!</v>
      </c>
      <c r="H50" s="154"/>
      <c r="I50" s="154"/>
      <c r="J50" s="154"/>
      <c r="K50" s="154"/>
      <c r="L50" s="154"/>
      <c r="M50" s="154"/>
      <c r="N50" s="154"/>
      <c r="O50" s="154"/>
    </row>
    <row r="51" spans="1:15">
      <c r="B51" s="264"/>
      <c r="C51" s="265"/>
      <c r="D51" s="224"/>
      <c r="F51" s="266"/>
      <c r="H51" s="154"/>
      <c r="I51" s="154"/>
      <c r="J51" s="154"/>
      <c r="K51" s="154"/>
      <c r="L51" s="154"/>
      <c r="M51" s="154"/>
      <c r="N51" s="154"/>
      <c r="O51" s="154"/>
    </row>
    <row r="52" spans="1:15" s="154" customFormat="1">
      <c r="A52" s="268" t="s">
        <v>371</v>
      </c>
      <c r="B52" s="269"/>
      <c r="C52" s="270"/>
      <c r="E52" s="271" t="e">
        <f>(E$27*1.3)+($E$50-$E$27)</f>
        <v>#DIV/0!</v>
      </c>
      <c r="F52" s="272"/>
    </row>
    <row r="53" spans="1:15" s="154" customFormat="1">
      <c r="B53" s="273"/>
      <c r="C53" s="274"/>
    </row>
    <row r="54" spans="1:15" s="154" customFormat="1">
      <c r="A54" s="268" t="s">
        <v>372</v>
      </c>
      <c r="B54" s="269"/>
      <c r="C54" s="270"/>
      <c r="E54" s="271" t="e">
        <f>(E$27*1.5)+($E$50-$E$27)</f>
        <v>#DIV/0!</v>
      </c>
      <c r="F54" s="272"/>
    </row>
    <row r="55" spans="1:15" s="154" customFormat="1">
      <c r="B55" s="273"/>
      <c r="C55" s="274"/>
    </row>
    <row r="56" spans="1:15" s="154" customFormat="1">
      <c r="A56" s="268" t="s">
        <v>373</v>
      </c>
      <c r="B56" s="269"/>
      <c r="C56" s="270"/>
      <c r="E56" s="271" t="e">
        <f>(E$27*2.5)+($E$50-$E$27)</f>
        <v>#DIV/0!</v>
      </c>
    </row>
    <row r="57" spans="1:15" s="154" customFormat="1">
      <c r="B57" s="273"/>
      <c r="C57" s="275"/>
      <c r="F57" s="276"/>
    </row>
    <row r="58" spans="1:15" s="154" customFormat="1">
      <c r="A58" s="268" t="s">
        <v>374</v>
      </c>
      <c r="B58" s="269"/>
      <c r="C58" s="270"/>
      <c r="E58" s="271" t="e">
        <f>((E54*102)+(E56*9))/111</f>
        <v>#DIV/0!</v>
      </c>
      <c r="F58" s="276"/>
    </row>
    <row r="59" spans="1:15" s="154" customFormat="1">
      <c r="B59" s="273"/>
      <c r="C59" s="275"/>
      <c r="F59" s="276"/>
    </row>
    <row r="60" spans="1:15" s="154" customFormat="1">
      <c r="C60" s="277"/>
      <c r="F60" s="276"/>
    </row>
    <row r="61" spans="1:15" s="154" customFormat="1">
      <c r="C61" s="277"/>
      <c r="F61" s="276"/>
    </row>
    <row r="62" spans="1:15" s="154" customFormat="1">
      <c r="A62" s="3"/>
      <c r="C62" s="277"/>
      <c r="F62" s="276"/>
    </row>
    <row r="63" spans="1:15" s="154" customFormat="1">
      <c r="C63" s="277"/>
      <c r="F63" s="276"/>
    </row>
    <row r="64" spans="1:15" s="154" customFormat="1">
      <c r="C64" s="277"/>
      <c r="F64" s="276"/>
      <c r="H64" s="3"/>
      <c r="I64" s="3"/>
      <c r="J64" s="3"/>
      <c r="K64" s="3"/>
      <c r="L64" s="3"/>
      <c r="M64" s="3"/>
      <c r="N64" s="3"/>
    </row>
    <row r="65" spans="3:14" s="154" customFormat="1">
      <c r="C65" s="277"/>
      <c r="F65" s="276"/>
      <c r="H65" s="3"/>
      <c r="I65" s="3"/>
      <c r="J65" s="3"/>
      <c r="K65" s="3"/>
      <c r="L65" s="3"/>
      <c r="M65" s="3"/>
      <c r="N65" s="3"/>
    </row>
    <row r="66" spans="3:14" s="154" customFormat="1">
      <c r="C66" s="277"/>
      <c r="F66" s="276"/>
      <c r="H66" s="3"/>
      <c r="I66" s="3"/>
      <c r="J66" s="3"/>
      <c r="K66" s="3"/>
      <c r="L66" s="3"/>
      <c r="M66" s="3"/>
      <c r="N66" s="3"/>
    </row>
    <row r="67" spans="3:14" s="154" customFormat="1">
      <c r="C67" s="277"/>
      <c r="F67" s="276"/>
      <c r="H67" s="3"/>
      <c r="I67" s="3"/>
      <c r="J67" s="3"/>
      <c r="K67" s="3"/>
      <c r="L67" s="3"/>
      <c r="M67" s="3"/>
      <c r="N67" s="3"/>
    </row>
    <row r="68" spans="3:14" s="154" customFormat="1">
      <c r="C68" s="277"/>
      <c r="F68" s="276"/>
      <c r="H68" s="3"/>
      <c r="I68" s="3"/>
      <c r="J68" s="3"/>
      <c r="K68" s="3"/>
      <c r="L68" s="3"/>
      <c r="M68" s="3"/>
      <c r="N68" s="3"/>
    </row>
    <row r="69" spans="3:14" s="154" customFormat="1">
      <c r="C69" s="277"/>
      <c r="F69" s="276"/>
      <c r="H69" s="3"/>
      <c r="I69" s="3"/>
      <c r="J69" s="3"/>
      <c r="K69" s="3"/>
      <c r="L69" s="3"/>
      <c r="M69" s="3"/>
      <c r="N69" s="3"/>
    </row>
  </sheetData>
  <dataConsolidate/>
  <mergeCells count="7">
    <mergeCell ref="I36:N36"/>
    <mergeCell ref="E10:F10"/>
    <mergeCell ref="H1:N2"/>
    <mergeCell ref="H3:N3"/>
    <mergeCell ref="H4:N5"/>
    <mergeCell ref="I10:N10"/>
    <mergeCell ref="I22:N22"/>
  </mergeCells>
  <phoneticPr fontId="9"/>
  <conditionalFormatting sqref="O33">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I11" sqref="I11"/>
    </sheetView>
  </sheetViews>
  <sheetFormatPr baseColWidth="10" defaultColWidth="11.3984375" defaultRowHeight="13"/>
  <cols>
    <col min="1" max="1" width="35.796875" style="3" customWidth="1"/>
    <col min="2" max="2" width="19.3984375" style="3" customWidth="1"/>
    <col min="3" max="3" width="19.3984375" style="3" bestFit="1" customWidth="1"/>
    <col min="4" max="4" width="2" style="3" customWidth="1"/>
    <col min="5" max="5" width="14.3984375" style="3" customWidth="1"/>
    <col min="6" max="6" width="10.59765625" style="3" customWidth="1"/>
    <col min="7" max="7" width="6" style="3" customWidth="1"/>
    <col min="8" max="8" width="27.796875" style="3" customWidth="1"/>
    <col min="9" max="15" width="11.3984375" style="3"/>
    <col min="16" max="16" width="33" style="3" customWidth="1"/>
    <col min="17" max="16384" width="11.3984375" style="3"/>
  </cols>
  <sheetData>
    <row r="1" spans="1:15" ht="12.75" customHeight="1">
      <c r="A1" s="410" t="s">
        <v>5</v>
      </c>
      <c r="B1" s="39"/>
      <c r="C1" s="2"/>
      <c r="D1" s="2"/>
      <c r="E1" s="2"/>
      <c r="F1" s="2"/>
      <c r="H1" s="566"/>
      <c r="I1" s="566"/>
      <c r="J1" s="566"/>
      <c r="K1" s="566"/>
      <c r="L1" s="566"/>
      <c r="M1" s="566"/>
      <c r="N1" s="566"/>
    </row>
    <row r="2" spans="1:15">
      <c r="A2" s="214"/>
      <c r="B2" s="215"/>
      <c r="C2" s="216"/>
      <c r="D2" s="215"/>
      <c r="E2" s="217"/>
      <c r="F2" s="218"/>
      <c r="H2" s="566"/>
      <c r="I2" s="566"/>
      <c r="J2" s="566"/>
      <c r="K2" s="566"/>
      <c r="L2" s="566"/>
      <c r="M2" s="566"/>
      <c r="N2" s="566"/>
    </row>
    <row r="3" spans="1:15" ht="14.25" customHeight="1">
      <c r="A3" s="278" t="str">
        <f>'1-Contractblad totaal'!A3</f>
        <v>Naam opdrachtgever</v>
      </c>
      <c r="B3" s="279" t="str">
        <f>'1-Contractblad totaal'!B3</f>
        <v>Stichting Samenwerking Beroepsonderwijs Bedrijfsleven</v>
      </c>
      <c r="C3" s="280"/>
      <c r="D3" s="215"/>
      <c r="E3" s="220"/>
      <c r="F3" s="221"/>
      <c r="H3" s="566"/>
      <c r="I3" s="566"/>
      <c r="J3" s="566"/>
      <c r="K3" s="566"/>
      <c r="L3" s="566"/>
      <c r="M3" s="566"/>
      <c r="N3" s="566"/>
    </row>
    <row r="4" spans="1:15" ht="15.75" customHeight="1">
      <c r="A4" s="278" t="str">
        <f>'1-Contractblad totaal'!A4</f>
        <v>Calculatie onderdeel</v>
      </c>
      <c r="B4" s="281" t="str">
        <f ca="1">MID(CELL("bestandsnaam",$C$9),SEARCH("]",CELL("bestandsnaam",$C$9),1)+1,256)</f>
        <v>6-Opbouw uurtarief toezicht</v>
      </c>
      <c r="C4" s="282"/>
      <c r="D4" s="224"/>
      <c r="H4" s="566"/>
      <c r="I4" s="566"/>
      <c r="J4" s="566"/>
      <c r="K4" s="566"/>
      <c r="L4" s="566"/>
      <c r="M4" s="566"/>
      <c r="N4" s="566"/>
    </row>
    <row r="5" spans="1:15" ht="16">
      <c r="A5" s="278" t="str">
        <f>'1-Contractblad totaal'!A5</f>
        <v>Gebouw/plaats</v>
      </c>
      <c r="B5" s="279" t="str">
        <f>'1-Contractblad totaal'!B5</f>
        <v>Louis Braillelaan 24, Zoetermeer</v>
      </c>
      <c r="C5" s="282"/>
      <c r="D5" s="224"/>
      <c r="H5" s="566"/>
      <c r="I5" s="566"/>
      <c r="J5" s="566"/>
      <c r="K5" s="566"/>
      <c r="L5" s="566"/>
      <c r="M5" s="566"/>
      <c r="N5" s="566"/>
    </row>
    <row r="6" spans="1:15" ht="16">
      <c r="A6" s="278" t="str">
        <f>'1-Contractblad totaal'!A6</f>
        <v>Referentie nummer</v>
      </c>
      <c r="B6" s="279" t="str">
        <f>'1-Contractblad totaal'!B6</f>
        <v>TN524606</v>
      </c>
      <c r="C6" s="282"/>
      <c r="D6" s="224"/>
      <c r="H6" s="225"/>
      <c r="I6" s="225"/>
      <c r="J6" s="225"/>
      <c r="K6" s="225"/>
      <c r="L6" s="225"/>
      <c r="M6" s="225"/>
      <c r="N6" s="225"/>
    </row>
    <row r="7" spans="1:15" ht="16">
      <c r="A7" s="278" t="str">
        <f>'1-Contractblad totaal'!A8</f>
        <v>Naam dienstverlener</v>
      </c>
      <c r="B7" s="279">
        <f>'1-Contractblad totaal'!B8</f>
        <v>0</v>
      </c>
      <c r="C7" s="282"/>
      <c r="D7" s="224"/>
      <c r="H7" s="225"/>
      <c r="I7" s="225"/>
      <c r="J7" s="225"/>
      <c r="K7" s="225"/>
      <c r="L7" s="225"/>
      <c r="M7" s="225"/>
      <c r="N7" s="225"/>
      <c r="O7" s="229"/>
    </row>
    <row r="8" spans="1:15" ht="16">
      <c r="A8" s="278" t="str">
        <f>'1-Contractblad totaal'!A9</f>
        <v>Prijspeil</v>
      </c>
      <c r="B8" s="103">
        <f>'1-Contractblad totaal'!B9</f>
        <v>46023</v>
      </c>
      <c r="C8" s="282"/>
      <c r="D8" s="224"/>
      <c r="I8" s="225"/>
      <c r="J8" s="225"/>
      <c r="K8" s="225"/>
      <c r="L8" s="225"/>
      <c r="M8" s="225"/>
      <c r="N8" s="225"/>
    </row>
    <row r="9" spans="1:15" ht="16">
      <c r="A9" s="219"/>
      <c r="B9" s="222"/>
      <c r="C9" s="223"/>
      <c r="D9" s="224"/>
      <c r="E9" s="226"/>
      <c r="F9" s="227"/>
    </row>
    <row r="10" spans="1:15" s="229" customFormat="1" ht="30.75" customHeight="1">
      <c r="A10" s="283" t="s">
        <v>375</v>
      </c>
      <c r="B10" s="284"/>
      <c r="C10" s="285"/>
      <c r="D10" s="228"/>
      <c r="E10" s="593" t="s">
        <v>376</v>
      </c>
      <c r="F10" s="598"/>
      <c r="H10" s="286" t="s">
        <v>326</v>
      </c>
      <c r="I10" s="592" t="s">
        <v>492</v>
      </c>
      <c r="J10" s="592"/>
      <c r="K10" s="592"/>
      <c r="L10" s="592"/>
      <c r="M10" s="592"/>
      <c r="N10" s="592"/>
    </row>
    <row r="11" spans="1:15" ht="30" customHeight="1">
      <c r="A11" s="230"/>
      <c r="B11" s="231" t="s">
        <v>33</v>
      </c>
      <c r="C11" s="232" t="s">
        <v>33</v>
      </c>
      <c r="D11" s="224"/>
      <c r="E11" s="233"/>
      <c r="F11" s="234"/>
      <c r="H11" s="230"/>
      <c r="I11" s="438">
        <v>1</v>
      </c>
      <c r="J11" s="438">
        <v>2</v>
      </c>
      <c r="K11" s="438">
        <v>3</v>
      </c>
      <c r="L11" s="438">
        <v>4</v>
      </c>
      <c r="M11" s="438">
        <v>5</v>
      </c>
      <c r="N11" s="438">
        <v>6</v>
      </c>
    </row>
    <row r="12" spans="1:15" ht="12.75" customHeight="1">
      <c r="A12" s="230" t="s">
        <v>327</v>
      </c>
      <c r="B12" s="236"/>
      <c r="C12" s="237"/>
      <c r="D12" s="224"/>
      <c r="E12" s="238">
        <f>SUM(I34:N34)</f>
        <v>0</v>
      </c>
      <c r="F12" s="239"/>
      <c r="H12" s="437" t="s">
        <v>337</v>
      </c>
      <c r="I12" s="559"/>
      <c r="J12" s="559"/>
      <c r="K12" s="559"/>
      <c r="L12" s="559"/>
      <c r="M12" s="559"/>
      <c r="N12" s="494"/>
    </row>
    <row r="13" spans="1:15">
      <c r="A13" s="230" t="s">
        <v>329</v>
      </c>
      <c r="B13" s="240"/>
      <c r="C13" s="241" t="s">
        <v>330</v>
      </c>
      <c r="D13" s="224"/>
      <c r="E13" s="415"/>
      <c r="F13" s="239"/>
      <c r="H13" s="437" t="s">
        <v>338</v>
      </c>
      <c r="I13" s="559"/>
      <c r="J13" s="559"/>
      <c r="K13" s="559"/>
      <c r="L13" s="559"/>
      <c r="M13" s="559"/>
      <c r="N13" s="494"/>
    </row>
    <row r="14" spans="1:15">
      <c r="A14" s="230" t="s">
        <v>332</v>
      </c>
      <c r="B14" s="240"/>
      <c r="C14" s="241" t="s">
        <v>330</v>
      </c>
      <c r="D14" s="224"/>
      <c r="E14" s="415"/>
      <c r="F14" s="239"/>
      <c r="H14" s="437" t="s">
        <v>340</v>
      </c>
      <c r="I14" s="559"/>
      <c r="J14" s="559"/>
      <c r="K14" s="559"/>
      <c r="L14" s="559"/>
      <c r="M14" s="559"/>
      <c r="N14" s="494"/>
    </row>
    <row r="15" spans="1:15">
      <c r="A15" s="242" t="s">
        <v>334</v>
      </c>
      <c r="B15" s="454"/>
      <c r="C15" s="244"/>
      <c r="D15" s="224"/>
      <c r="E15" s="245"/>
      <c r="F15" s="239"/>
      <c r="H15" s="437" t="s">
        <v>342</v>
      </c>
      <c r="I15" s="559"/>
      <c r="J15" s="559"/>
      <c r="K15" s="559"/>
      <c r="L15" s="559"/>
      <c r="M15" s="559"/>
      <c r="N15" s="494"/>
    </row>
    <row r="16" spans="1:15">
      <c r="A16" s="377" t="s">
        <v>336</v>
      </c>
      <c r="B16" s="243"/>
      <c r="C16" s="244"/>
      <c r="D16" s="224"/>
      <c r="E16" s="381">
        <f>SUM(E12:E15)</f>
        <v>0</v>
      </c>
      <c r="F16" s="239"/>
      <c r="H16" s="437" t="s">
        <v>344</v>
      </c>
      <c r="I16" s="559"/>
      <c r="J16" s="559"/>
      <c r="K16" s="559"/>
      <c r="L16" s="559"/>
      <c r="M16" s="559"/>
      <c r="N16" s="494"/>
    </row>
    <row r="17" spans="1:15">
      <c r="A17" s="242"/>
      <c r="B17" s="246"/>
      <c r="C17" s="247"/>
      <c r="D17" s="224"/>
      <c r="E17" s="248"/>
      <c r="F17" s="239"/>
      <c r="H17" s="435"/>
      <c r="I17" s="436"/>
      <c r="J17" s="436"/>
      <c r="K17" s="436"/>
      <c r="L17" s="436"/>
      <c r="M17" s="436"/>
      <c r="N17" s="436"/>
    </row>
    <row r="18" spans="1:15">
      <c r="A18" s="249" t="s">
        <v>339</v>
      </c>
      <c r="B18" s="250"/>
      <c r="C18" s="416"/>
      <c r="D18" s="224"/>
      <c r="E18" s="245">
        <f>$C18*E16</f>
        <v>0</v>
      </c>
      <c r="F18" s="239"/>
      <c r="H18" s="286" t="s">
        <v>326</v>
      </c>
      <c r="I18" s="595" t="s">
        <v>346</v>
      </c>
      <c r="J18" s="596"/>
      <c r="K18" s="596"/>
      <c r="L18" s="596"/>
      <c r="M18" s="596"/>
      <c r="N18" s="597"/>
    </row>
    <row r="19" spans="1:15">
      <c r="A19" s="249" t="s">
        <v>341</v>
      </c>
      <c r="B19" s="250"/>
      <c r="C19" s="416"/>
      <c r="D19" s="224"/>
      <c r="E19" s="245">
        <f>$C19*E16</f>
        <v>0</v>
      </c>
      <c r="F19" s="239"/>
      <c r="H19" s="230"/>
      <c r="I19" s="235">
        <v>1</v>
      </c>
      <c r="J19" s="235">
        <v>2</v>
      </c>
      <c r="K19" s="235">
        <v>3</v>
      </c>
      <c r="L19" s="235">
        <v>4</v>
      </c>
      <c r="M19" s="235">
        <v>5</v>
      </c>
      <c r="N19" s="235">
        <v>6</v>
      </c>
    </row>
    <row r="20" spans="1:15">
      <c r="A20" s="377" t="s">
        <v>343</v>
      </c>
      <c r="B20" s="251"/>
      <c r="C20" s="244"/>
      <c r="D20" s="224"/>
      <c r="E20" s="381">
        <f>SUM(E16:E19)</f>
        <v>0</v>
      </c>
      <c r="F20" s="252">
        <f>IF(E20=0,0,E20/E$48)</f>
        <v>0</v>
      </c>
      <c r="H20" s="230" t="s">
        <v>337</v>
      </c>
      <c r="I20" s="418"/>
      <c r="J20" s="418"/>
      <c r="K20" s="418"/>
      <c r="L20" s="418"/>
      <c r="M20" s="418"/>
      <c r="N20" s="418"/>
    </row>
    <row r="21" spans="1:15">
      <c r="A21" s="242"/>
      <c r="B21" s="246"/>
      <c r="C21" s="247"/>
      <c r="D21" s="224"/>
      <c r="E21" s="248"/>
      <c r="F21" s="239"/>
      <c r="H21" s="230" t="s">
        <v>338</v>
      </c>
      <c r="I21" s="418"/>
      <c r="J21" s="418"/>
      <c r="K21" s="418"/>
      <c r="L21" s="418"/>
      <c r="M21" s="418"/>
      <c r="N21" s="418"/>
    </row>
    <row r="22" spans="1:15" s="154" customFormat="1">
      <c r="A22" s="253" t="s">
        <v>345</v>
      </c>
      <c r="B22" s="250"/>
      <c r="C22" s="247"/>
      <c r="D22" s="254"/>
      <c r="E22" s="463">
        <f>E20*0.96</f>
        <v>0</v>
      </c>
      <c r="F22" s="255"/>
      <c r="H22" s="230" t="s">
        <v>340</v>
      </c>
      <c r="I22" s="418"/>
      <c r="J22" s="418"/>
      <c r="K22" s="418"/>
      <c r="L22" s="418"/>
      <c r="M22" s="418"/>
      <c r="N22" s="418"/>
      <c r="O22" s="3"/>
    </row>
    <row r="23" spans="1:15" ht="14.25" customHeight="1">
      <c r="A23" s="249" t="s">
        <v>347</v>
      </c>
      <c r="B23" s="250"/>
      <c r="C23" s="256" t="s">
        <v>348</v>
      </c>
      <c r="D23" s="224"/>
      <c r="E23" s="245" t="e">
        <f>E22*'4-Premies en opslagen'!$C25</f>
        <v>#DIV/0!</v>
      </c>
      <c r="F23" s="239"/>
      <c r="H23" s="230" t="s">
        <v>342</v>
      </c>
      <c r="I23" s="418"/>
      <c r="J23" s="418"/>
      <c r="K23" s="418"/>
      <c r="L23" s="418"/>
      <c r="M23" s="418"/>
      <c r="N23" s="418"/>
      <c r="O23" s="154"/>
    </row>
    <row r="24" spans="1:15" ht="12.75" customHeight="1">
      <c r="A24" s="377" t="s">
        <v>349</v>
      </c>
      <c r="B24" s="251"/>
      <c r="C24" s="244"/>
      <c r="D24" s="224"/>
      <c r="E24" s="381" t="e">
        <f>E23+E20</f>
        <v>#DIV/0!</v>
      </c>
      <c r="F24" s="252" t="e">
        <f>IF(E24=0,0,E24/E$48)</f>
        <v>#DIV/0!</v>
      </c>
      <c r="H24" s="230" t="s">
        <v>344</v>
      </c>
      <c r="I24" s="418"/>
      <c r="J24" s="418"/>
      <c r="K24" s="418"/>
      <c r="L24" s="418"/>
      <c r="M24" s="418"/>
      <c r="N24" s="418"/>
    </row>
    <row r="25" spans="1:15" ht="12.75" customHeight="1">
      <c r="A25" s="242"/>
      <c r="B25" s="251"/>
      <c r="C25" s="244"/>
      <c r="D25" s="224"/>
      <c r="E25" s="233"/>
      <c r="F25" s="239"/>
      <c r="H25" s="260" t="s">
        <v>356</v>
      </c>
      <c r="I25" s="440">
        <f t="shared" ref="I25:N25" si="0">SUM(I20:I24)</f>
        <v>0</v>
      </c>
      <c r="J25" s="440">
        <f t="shared" si="0"/>
        <v>0</v>
      </c>
      <c r="K25" s="440">
        <f t="shared" si="0"/>
        <v>0</v>
      </c>
      <c r="L25" s="440">
        <f t="shared" si="0"/>
        <v>0</v>
      </c>
      <c r="M25" s="440">
        <f t="shared" si="0"/>
        <v>0</v>
      </c>
      <c r="N25" s="440">
        <f t="shared" si="0"/>
        <v>0</v>
      </c>
      <c r="O25" s="57">
        <f>SUM(I25:N25)</f>
        <v>0</v>
      </c>
    </row>
    <row r="26" spans="1:15">
      <c r="A26" s="249" t="s">
        <v>350</v>
      </c>
      <c r="B26" s="250"/>
      <c r="C26" s="256" t="s">
        <v>348</v>
      </c>
      <c r="D26" s="224"/>
      <c r="E26" s="245" t="e">
        <f>E24*'4-Premies en opslagen'!$B54</f>
        <v>#DIV/0!</v>
      </c>
      <c r="F26" s="239"/>
    </row>
    <row r="27" spans="1:15">
      <c r="A27" s="377" t="s">
        <v>351</v>
      </c>
      <c r="B27" s="251"/>
      <c r="C27" s="244"/>
      <c r="D27" s="224"/>
      <c r="E27" s="381" t="e">
        <f>SUM(E24:E26)</f>
        <v>#DIV/0!</v>
      </c>
      <c r="F27" s="252" t="e">
        <f>IF(E27=0,0,E27/E$48)</f>
        <v>#DIV/0!</v>
      </c>
      <c r="H27" s="286" t="s">
        <v>326</v>
      </c>
      <c r="I27" s="592" t="s">
        <v>359</v>
      </c>
      <c r="J27" s="592"/>
      <c r="K27" s="592"/>
      <c r="L27" s="592"/>
      <c r="M27" s="592"/>
      <c r="N27" s="592"/>
    </row>
    <row r="28" spans="1:15">
      <c r="A28" s="242"/>
      <c r="B28" s="251"/>
      <c r="C28" s="244"/>
      <c r="D28" s="224"/>
      <c r="E28" s="233"/>
      <c r="F28" s="239"/>
      <c r="H28" s="230"/>
      <c r="I28" s="235">
        <v>1</v>
      </c>
      <c r="J28" s="235">
        <v>2</v>
      </c>
      <c r="K28" s="235">
        <v>3</v>
      </c>
      <c r="L28" s="235">
        <v>4</v>
      </c>
      <c r="M28" s="235">
        <v>5</v>
      </c>
      <c r="N28" s="235">
        <v>6</v>
      </c>
    </row>
    <row r="29" spans="1:15">
      <c r="A29" s="242" t="s">
        <v>352</v>
      </c>
      <c r="B29" s="257"/>
      <c r="C29" s="241" t="s">
        <v>330</v>
      </c>
      <c r="D29" s="224"/>
      <c r="E29" s="415"/>
      <c r="F29" s="385">
        <v>0</v>
      </c>
      <c r="H29" s="230" t="s">
        <v>337</v>
      </c>
      <c r="I29" s="560">
        <f t="shared" ref="I29:N29" si="1">I20*I12</f>
        <v>0</v>
      </c>
      <c r="J29" s="560">
        <f t="shared" si="1"/>
        <v>0</v>
      </c>
      <c r="K29" s="560">
        <f t="shared" si="1"/>
        <v>0</v>
      </c>
      <c r="L29" s="560">
        <f t="shared" si="1"/>
        <v>0</v>
      </c>
      <c r="M29" s="560">
        <f t="shared" si="1"/>
        <v>0</v>
      </c>
      <c r="N29" s="561">
        <f t="shared" si="1"/>
        <v>0</v>
      </c>
    </row>
    <row r="30" spans="1:15">
      <c r="A30" s="242" t="s">
        <v>354</v>
      </c>
      <c r="B30" s="258"/>
      <c r="C30" s="241" t="s">
        <v>330</v>
      </c>
      <c r="D30" s="224"/>
      <c r="E30" s="415"/>
      <c r="F30" s="385">
        <v>0</v>
      </c>
      <c r="H30" s="230" t="s">
        <v>338</v>
      </c>
      <c r="I30" s="560">
        <f t="shared" ref="I30:N30" si="2">I21*I13</f>
        <v>0</v>
      </c>
      <c r="J30" s="560">
        <f t="shared" si="2"/>
        <v>0</v>
      </c>
      <c r="K30" s="560">
        <f t="shared" si="2"/>
        <v>0</v>
      </c>
      <c r="L30" s="560">
        <f t="shared" si="2"/>
        <v>0</v>
      </c>
      <c r="M30" s="560">
        <f t="shared" si="2"/>
        <v>0</v>
      </c>
      <c r="N30" s="561">
        <f t="shared" si="2"/>
        <v>0</v>
      </c>
    </row>
    <row r="31" spans="1:15" ht="12.75" customHeight="1">
      <c r="A31" s="242" t="s">
        <v>355</v>
      </c>
      <c r="B31" s="251"/>
      <c r="C31" s="244" t="s">
        <v>33</v>
      </c>
      <c r="D31" s="224"/>
      <c r="E31" s="415"/>
      <c r="F31" s="239"/>
      <c r="H31" s="230" t="s">
        <v>340</v>
      </c>
      <c r="I31" s="560">
        <f t="shared" ref="I31:N31" si="3">I22*I14</f>
        <v>0</v>
      </c>
      <c r="J31" s="560">
        <f t="shared" si="3"/>
        <v>0</v>
      </c>
      <c r="K31" s="560">
        <f t="shared" si="3"/>
        <v>0</v>
      </c>
      <c r="L31" s="560">
        <f t="shared" si="3"/>
        <v>0</v>
      </c>
      <c r="M31" s="560">
        <f t="shared" si="3"/>
        <v>0</v>
      </c>
      <c r="N31" s="561">
        <f t="shared" si="3"/>
        <v>0</v>
      </c>
    </row>
    <row r="32" spans="1:15" ht="12.75" customHeight="1">
      <c r="A32" s="417"/>
      <c r="B32" s="455"/>
      <c r="C32" s="456" t="s">
        <v>33</v>
      </c>
      <c r="D32" s="224"/>
      <c r="E32" s="415"/>
      <c r="F32" s="239"/>
      <c r="H32" s="230" t="s">
        <v>342</v>
      </c>
      <c r="I32" s="560">
        <f t="shared" ref="I32:N32" si="4">I23*I15</f>
        <v>0</v>
      </c>
      <c r="J32" s="560">
        <f t="shared" si="4"/>
        <v>0</v>
      </c>
      <c r="K32" s="560">
        <f t="shared" si="4"/>
        <v>0</v>
      </c>
      <c r="L32" s="560">
        <f t="shared" si="4"/>
        <v>0</v>
      </c>
      <c r="M32" s="560">
        <f t="shared" si="4"/>
        <v>0</v>
      </c>
      <c r="N32" s="561">
        <f t="shared" si="4"/>
        <v>0</v>
      </c>
    </row>
    <row r="33" spans="1:14" ht="12.75" customHeight="1">
      <c r="A33" s="377" t="s">
        <v>357</v>
      </c>
      <c r="B33" s="251"/>
      <c r="C33" s="244"/>
      <c r="D33" s="224"/>
      <c r="E33" s="381" t="e">
        <f>SUM(E27:E32)</f>
        <v>#DIV/0!</v>
      </c>
      <c r="F33" s="252" t="e">
        <f>IF(E33=0,0,E33/E$48)</f>
        <v>#DIV/0!</v>
      </c>
      <c r="H33" s="230" t="s">
        <v>344</v>
      </c>
      <c r="I33" s="560">
        <f t="shared" ref="I33:N33" si="5">I24*I16</f>
        <v>0</v>
      </c>
      <c r="J33" s="560">
        <f t="shared" si="5"/>
        <v>0</v>
      </c>
      <c r="K33" s="560">
        <f t="shared" si="5"/>
        <v>0</v>
      </c>
      <c r="L33" s="560">
        <f t="shared" si="5"/>
        <v>0</v>
      </c>
      <c r="M33" s="560">
        <f t="shared" si="5"/>
        <v>0</v>
      </c>
      <c r="N33" s="561">
        <f t="shared" si="5"/>
        <v>0</v>
      </c>
    </row>
    <row r="34" spans="1:14" ht="12.75" customHeight="1">
      <c r="A34" s="242"/>
      <c r="B34" s="251"/>
      <c r="C34" s="244"/>
      <c r="D34" s="224"/>
      <c r="E34" s="233"/>
      <c r="F34" s="239"/>
      <c r="H34" s="260" t="s">
        <v>356</v>
      </c>
      <c r="I34" s="267">
        <f t="shared" ref="I34:N34" si="6">SUM(I29:I33)</f>
        <v>0</v>
      </c>
      <c r="J34" s="267">
        <f t="shared" si="6"/>
        <v>0</v>
      </c>
      <c r="K34" s="267">
        <f t="shared" si="6"/>
        <v>0</v>
      </c>
      <c r="L34" s="267">
        <f t="shared" si="6"/>
        <v>0</v>
      </c>
      <c r="M34" s="267">
        <f t="shared" si="6"/>
        <v>0</v>
      </c>
      <c r="N34" s="267">
        <f t="shared" si="6"/>
        <v>0</v>
      </c>
    </row>
    <row r="35" spans="1:14" ht="12.75" customHeight="1">
      <c r="A35" s="242" t="s">
        <v>358</v>
      </c>
      <c r="B35" s="251"/>
      <c r="C35" s="259"/>
      <c r="D35" s="224"/>
      <c r="E35" s="415"/>
      <c r="F35" s="464" t="e">
        <f>E35/$E$48</f>
        <v>#DIV/0!</v>
      </c>
      <c r="H35" s="154"/>
      <c r="I35" s="154"/>
      <c r="J35" s="154"/>
      <c r="K35" s="154"/>
      <c r="L35" s="154"/>
      <c r="M35" s="154"/>
      <c r="N35" s="154"/>
    </row>
    <row r="36" spans="1:14" ht="14.25" customHeight="1">
      <c r="A36" s="242" t="s">
        <v>360</v>
      </c>
      <c r="B36" s="251"/>
      <c r="C36" s="259"/>
      <c r="D36" s="224"/>
      <c r="E36" s="415"/>
      <c r="F36" s="464" t="e">
        <f t="shared" ref="F36:F42" si="7">E36/$E$48</f>
        <v>#DIV/0!</v>
      </c>
      <c r="H36" s="154"/>
      <c r="I36" s="154"/>
      <c r="J36" s="154"/>
      <c r="K36" s="154"/>
      <c r="L36" s="154"/>
      <c r="M36" s="154"/>
      <c r="N36" s="154"/>
    </row>
    <row r="37" spans="1:14">
      <c r="A37" s="242" t="s">
        <v>362</v>
      </c>
      <c r="B37" s="251"/>
      <c r="C37" s="259"/>
      <c r="D37" s="224"/>
      <c r="E37" s="415"/>
      <c r="F37" s="464" t="e">
        <f t="shared" si="7"/>
        <v>#DIV/0!</v>
      </c>
      <c r="H37" s="154"/>
      <c r="I37" s="154"/>
      <c r="J37" s="154"/>
      <c r="K37" s="154"/>
      <c r="L37" s="154"/>
      <c r="M37" s="154"/>
      <c r="N37" s="154"/>
    </row>
    <row r="38" spans="1:14">
      <c r="A38" s="242" t="s">
        <v>363</v>
      </c>
      <c r="B38" s="251"/>
      <c r="C38" s="261"/>
      <c r="D38" s="224"/>
      <c r="E38" s="415"/>
      <c r="F38" s="464" t="e">
        <f t="shared" si="7"/>
        <v>#DIV/0!</v>
      </c>
      <c r="H38" s="154"/>
      <c r="I38" s="154"/>
      <c r="J38" s="154"/>
      <c r="K38" s="154"/>
      <c r="L38" s="154"/>
      <c r="M38" s="154"/>
      <c r="N38" s="154"/>
    </row>
    <row r="39" spans="1:14">
      <c r="A39" s="242" t="s">
        <v>364</v>
      </c>
      <c r="B39" s="251"/>
      <c r="C39" s="259"/>
      <c r="D39" s="224"/>
      <c r="E39" s="415"/>
      <c r="F39" s="464" t="e">
        <f t="shared" si="7"/>
        <v>#DIV/0!</v>
      </c>
      <c r="H39" s="154"/>
      <c r="I39" s="154"/>
      <c r="J39" s="154"/>
      <c r="K39" s="154"/>
      <c r="L39" s="154"/>
      <c r="M39" s="154"/>
      <c r="N39" s="154"/>
    </row>
    <row r="40" spans="1:14">
      <c r="A40" s="242" t="s">
        <v>365</v>
      </c>
      <c r="B40" s="251"/>
      <c r="C40" s="261"/>
      <c r="D40" s="224"/>
      <c r="E40" s="415"/>
      <c r="F40" s="464" t="e">
        <f t="shared" si="7"/>
        <v>#DIV/0!</v>
      </c>
      <c r="H40" s="154"/>
      <c r="I40" s="154"/>
      <c r="J40" s="154"/>
      <c r="K40" s="154"/>
      <c r="L40" s="154"/>
      <c r="M40" s="154"/>
      <c r="N40" s="154"/>
    </row>
    <row r="41" spans="1:14">
      <c r="A41" s="242" t="s">
        <v>366</v>
      </c>
      <c r="B41" s="251"/>
      <c r="C41" s="241" t="s">
        <v>330</v>
      </c>
      <c r="D41" s="224"/>
      <c r="E41" s="415"/>
      <c r="F41" s="464" t="e">
        <f t="shared" si="7"/>
        <v>#DIV/0!</v>
      </c>
      <c r="H41" s="154"/>
      <c r="I41" s="154"/>
      <c r="J41" s="154"/>
      <c r="K41" s="154"/>
      <c r="L41" s="154"/>
      <c r="M41" s="154"/>
      <c r="N41" s="154"/>
    </row>
    <row r="42" spans="1:14">
      <c r="A42" s="242" t="s">
        <v>367</v>
      </c>
      <c r="B42" s="251"/>
      <c r="C42" s="241"/>
      <c r="D42" s="224"/>
      <c r="E42" s="415"/>
      <c r="F42" s="464" t="e">
        <f t="shared" si="7"/>
        <v>#DIV/0!</v>
      </c>
      <c r="H42" s="154"/>
      <c r="I42" s="154"/>
      <c r="J42" s="154"/>
      <c r="K42" s="154"/>
      <c r="L42" s="154"/>
      <c r="M42" s="154"/>
      <c r="N42" s="154"/>
    </row>
    <row r="43" spans="1:14">
      <c r="A43" s="417"/>
      <c r="B43" s="455"/>
      <c r="C43" s="457"/>
      <c r="D43" s="224"/>
      <c r="E43" s="415"/>
      <c r="F43" s="239"/>
      <c r="H43" s="154"/>
      <c r="I43" s="154"/>
      <c r="J43" s="154"/>
      <c r="K43" s="154"/>
      <c r="L43" s="154"/>
      <c r="M43" s="154"/>
      <c r="N43" s="154"/>
    </row>
    <row r="44" spans="1:14">
      <c r="A44" s="377" t="s">
        <v>368</v>
      </c>
      <c r="B44" s="251"/>
      <c r="C44" s="244"/>
      <c r="D44" s="224"/>
      <c r="E44" s="381" t="e">
        <f>SUM(E33:E43)</f>
        <v>#DIV/0!</v>
      </c>
      <c r="F44" s="252" t="e">
        <f>IF(E44=0,0,E44/E$48)</f>
        <v>#DIV/0!</v>
      </c>
      <c r="H44" s="154"/>
      <c r="I44" s="154"/>
      <c r="J44" s="154"/>
      <c r="K44" s="154"/>
      <c r="L44" s="154"/>
      <c r="M44" s="154"/>
      <c r="N44" s="154"/>
    </row>
    <row r="45" spans="1:14">
      <c r="A45" s="242"/>
      <c r="B45" s="251"/>
      <c r="C45" s="244"/>
      <c r="D45" s="224"/>
      <c r="E45" s="233"/>
      <c r="F45" s="262"/>
      <c r="H45" s="154"/>
      <c r="I45" s="154"/>
      <c r="J45" s="154"/>
      <c r="K45" s="154"/>
      <c r="L45" s="154"/>
      <c r="M45" s="154"/>
      <c r="N45" s="154"/>
    </row>
    <row r="46" spans="1:14">
      <c r="A46" s="242" t="s">
        <v>369</v>
      </c>
      <c r="B46" s="251"/>
      <c r="C46" s="261"/>
      <c r="D46" s="224"/>
      <c r="E46" s="415"/>
      <c r="F46" s="252">
        <f>(IF(E46=0,0,E46/E$48))</f>
        <v>0</v>
      </c>
      <c r="H46" s="154"/>
      <c r="I46" s="154"/>
      <c r="J46" s="154"/>
      <c r="K46" s="154"/>
      <c r="L46" s="154"/>
      <c r="M46" s="154"/>
      <c r="N46" s="154"/>
    </row>
    <row r="47" spans="1:14">
      <c r="A47" s="242"/>
      <c r="B47" s="243"/>
      <c r="C47" s="244"/>
      <c r="D47" s="224"/>
      <c r="E47" s="233"/>
      <c r="F47" s="239"/>
      <c r="H47" s="154"/>
      <c r="I47" s="154"/>
      <c r="J47" s="154"/>
      <c r="K47" s="154"/>
      <c r="L47" s="154"/>
      <c r="M47" s="154"/>
      <c r="N47" s="154"/>
    </row>
    <row r="48" spans="1:14">
      <c r="A48" s="377" t="s">
        <v>370</v>
      </c>
      <c r="B48" s="289"/>
      <c r="C48" s="263"/>
      <c r="D48" s="224"/>
      <c r="E48" s="551" t="e">
        <f>SUM(E44:E47)</f>
        <v>#DIV/0!</v>
      </c>
      <c r="F48" s="383" t="e">
        <f>SUM(F44:F47)</f>
        <v>#DIV/0!</v>
      </c>
      <c r="H48" s="154"/>
      <c r="I48" s="154"/>
      <c r="J48" s="154"/>
      <c r="K48" s="154"/>
      <c r="L48" s="154"/>
      <c r="M48" s="154"/>
      <c r="N48" s="154"/>
    </row>
    <row r="49" spans="1:14">
      <c r="B49" s="264"/>
      <c r="C49" s="265"/>
      <c r="D49" s="224"/>
      <c r="F49" s="266"/>
      <c r="H49" s="154"/>
      <c r="I49" s="154"/>
      <c r="J49" s="154"/>
      <c r="K49" s="154"/>
      <c r="L49" s="154"/>
      <c r="M49" s="154"/>
      <c r="N49" s="154"/>
    </row>
    <row r="50" spans="1:14" s="154" customFormat="1">
      <c r="A50" s="268" t="s">
        <v>371</v>
      </c>
      <c r="B50" s="269"/>
      <c r="C50" s="270"/>
      <c r="E50" s="271" t="e">
        <f>(E$27*1.3)+($E$48-$E$27)</f>
        <v>#DIV/0!</v>
      </c>
      <c r="F50" s="272"/>
    </row>
    <row r="51" spans="1:14" s="154" customFormat="1">
      <c r="B51" s="273"/>
      <c r="C51" s="274"/>
    </row>
    <row r="52" spans="1:14" s="154" customFormat="1">
      <c r="A52" s="268" t="s">
        <v>372</v>
      </c>
      <c r="B52" s="269"/>
      <c r="C52" s="270"/>
      <c r="E52" s="271" t="e">
        <f>(E$27*1.5)+($E$48-$E$27)</f>
        <v>#DIV/0!</v>
      </c>
      <c r="F52" s="272"/>
    </row>
    <row r="53" spans="1:14" s="154" customFormat="1">
      <c r="B53" s="273"/>
      <c r="C53" s="274"/>
    </row>
    <row r="54" spans="1:14" s="154" customFormat="1">
      <c r="A54" s="268" t="s">
        <v>373</v>
      </c>
      <c r="B54" s="269"/>
      <c r="C54" s="270"/>
      <c r="E54" s="271" t="e">
        <f>(E$27*2.5)+($E$48-$E$27)</f>
        <v>#DIV/0!</v>
      </c>
    </row>
    <row r="55" spans="1:14" s="154" customFormat="1">
      <c r="B55" s="273"/>
      <c r="C55" s="275"/>
      <c r="F55" s="276"/>
    </row>
    <row r="56" spans="1:14" s="154" customFormat="1">
      <c r="A56" s="268" t="s">
        <v>374</v>
      </c>
      <c r="B56" s="269"/>
      <c r="C56" s="270"/>
      <c r="E56" s="271" t="e">
        <f>((E52*102)+(E54*9))/111</f>
        <v>#DIV/0!</v>
      </c>
      <c r="F56" s="276"/>
    </row>
    <row r="57" spans="1:14" s="154" customFormat="1">
      <c r="B57" s="273"/>
      <c r="C57" s="275"/>
      <c r="F57" s="276"/>
    </row>
    <row r="58" spans="1:14" s="154" customFormat="1">
      <c r="C58" s="277"/>
      <c r="F58" s="276"/>
    </row>
    <row r="59" spans="1:14" s="154" customFormat="1">
      <c r="C59" s="277"/>
      <c r="F59" s="276"/>
    </row>
    <row r="60" spans="1:14" s="154" customFormat="1">
      <c r="A60" s="3"/>
      <c r="C60" s="277"/>
      <c r="F60" s="276"/>
    </row>
    <row r="61" spans="1:14" s="154" customFormat="1">
      <c r="C61" s="277"/>
      <c r="F61" s="276"/>
    </row>
    <row r="62" spans="1:14" s="154" customFormat="1">
      <c r="C62" s="277"/>
      <c r="F62" s="276"/>
    </row>
    <row r="63" spans="1:14" s="154" customFormat="1">
      <c r="C63" s="277"/>
      <c r="F63" s="276"/>
      <c r="H63" s="3"/>
      <c r="I63" s="3"/>
      <c r="J63" s="3"/>
      <c r="K63" s="3"/>
      <c r="L63" s="3"/>
      <c r="M63" s="3"/>
      <c r="N63" s="3"/>
    </row>
    <row r="64" spans="1:14" s="154" customFormat="1">
      <c r="C64" s="277"/>
      <c r="F64" s="276"/>
      <c r="H64" s="3"/>
      <c r="I64" s="3"/>
      <c r="J64" s="3"/>
      <c r="K64" s="3"/>
      <c r="L64" s="3"/>
      <c r="M64" s="3"/>
      <c r="N64" s="3"/>
    </row>
    <row r="65" spans="3:15" s="154" customFormat="1">
      <c r="C65" s="277"/>
      <c r="F65" s="276"/>
      <c r="H65" s="3"/>
      <c r="I65" s="3"/>
      <c r="J65" s="3"/>
      <c r="K65" s="3"/>
      <c r="L65" s="3"/>
      <c r="M65" s="3"/>
      <c r="N65" s="3"/>
      <c r="O65" s="3"/>
    </row>
    <row r="66" spans="3:15" s="154" customFormat="1">
      <c r="C66" s="277"/>
      <c r="F66" s="276"/>
      <c r="H66" s="3"/>
      <c r="I66" s="3"/>
      <c r="J66" s="3"/>
      <c r="K66" s="3"/>
      <c r="L66" s="3"/>
      <c r="M66" s="3"/>
      <c r="N66" s="3"/>
    </row>
    <row r="67" spans="3:15" s="154" customFormat="1">
      <c r="C67" s="277"/>
      <c r="F67" s="276"/>
      <c r="H67" s="3"/>
      <c r="I67" s="3"/>
      <c r="J67" s="3"/>
      <c r="K67" s="3"/>
      <c r="L67" s="3"/>
      <c r="M67" s="3"/>
      <c r="N67" s="3"/>
    </row>
    <row r="68" spans="3:15">
      <c r="O68" s="154"/>
    </row>
    <row r="69" spans="3:15">
      <c r="O69" s="154"/>
    </row>
    <row r="70" spans="3:15">
      <c r="O70" s="154"/>
    </row>
    <row r="71" spans="3:15">
      <c r="O71" s="154"/>
    </row>
    <row r="72" spans="3:15">
      <c r="O72" s="154"/>
    </row>
    <row r="73" spans="3:15">
      <c r="O73" s="154"/>
    </row>
    <row r="74" spans="3:15">
      <c r="O74" s="154"/>
    </row>
    <row r="75" spans="3:15">
      <c r="O75" s="154"/>
    </row>
    <row r="76" spans="3:15">
      <c r="O76" s="154"/>
    </row>
    <row r="77" spans="3:15">
      <c r="O77" s="154"/>
    </row>
    <row r="78" spans="3:15">
      <c r="O78" s="154"/>
    </row>
    <row r="79" spans="3:15">
      <c r="O79" s="154"/>
    </row>
    <row r="80" spans="3:15">
      <c r="O80" s="154"/>
    </row>
    <row r="81" spans="15:15">
      <c r="O81" s="154"/>
    </row>
  </sheetData>
  <mergeCells count="7">
    <mergeCell ref="E10:F10"/>
    <mergeCell ref="I10:N10"/>
    <mergeCell ref="I27:N27"/>
    <mergeCell ref="H1:N2"/>
    <mergeCell ref="H3:N3"/>
    <mergeCell ref="H4:N5"/>
    <mergeCell ref="I18:N18"/>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7"/>
  <sheetViews>
    <sheetView showGridLines="0" zoomScaleNormal="100" workbookViewId="0">
      <pane ySplit="11" topLeftCell="A12" activePane="bottomLeft" state="frozen"/>
      <selection activeCell="D33" sqref="D33"/>
      <selection pane="bottomLeft" activeCell="B12" sqref="B12"/>
    </sheetView>
  </sheetViews>
  <sheetFormatPr baseColWidth="10" defaultColWidth="9.19921875" defaultRowHeight="13"/>
  <cols>
    <col min="1" max="1" width="26.19921875" style="3" bestFit="1" customWidth="1"/>
    <col min="2" max="2" width="80.59765625" style="3" bestFit="1" customWidth="1"/>
    <col min="3" max="3" width="12.796875" style="3" customWidth="1"/>
    <col min="4" max="4" width="11.19921875" style="3" customWidth="1"/>
    <col min="5" max="5" width="15.3984375" style="3" customWidth="1"/>
    <col min="6" max="6" width="13.3984375" style="3" bestFit="1" customWidth="1"/>
    <col min="7" max="7" width="13.3984375" style="3" customWidth="1"/>
    <col min="8" max="8" width="12.19921875" style="3" customWidth="1"/>
    <col min="9" max="9" width="19.796875" style="3" customWidth="1"/>
    <col min="10" max="16384" width="9.19921875" style="3"/>
  </cols>
  <sheetData>
    <row r="1" spans="1:9">
      <c r="A1" s="419" t="s">
        <v>5</v>
      </c>
    </row>
    <row r="3" spans="1:9" ht="16">
      <c r="A3" s="75" t="str">
        <f>'1-Contractblad totaal'!A3</f>
        <v>Naam opdrachtgever</v>
      </c>
      <c r="B3" s="130" t="str">
        <f>'1-Contractblad totaal'!B3</f>
        <v>Stichting Samenwerking Beroepsonderwijs Bedrijfsleven</v>
      </c>
    </row>
    <row r="4" spans="1:9" ht="16">
      <c r="A4" s="75" t="str">
        <f>'1-Contractblad totaal'!A4</f>
        <v>Calculatie onderdeel</v>
      </c>
      <c r="B4" s="130" t="str">
        <f ca="1">MID(CELL("bestandsnaam",$C$9),SEARCH("]",CELL("bestandsnaam",$C$9),1)+1,256)</f>
        <v>7-Additionele werkzaamheden</v>
      </c>
    </row>
    <row r="5" spans="1:9" ht="16">
      <c r="A5" s="75" t="str">
        <f>'1-Contractblad totaal'!A5</f>
        <v>Gebouw/plaats</v>
      </c>
      <c r="B5" s="130" t="str">
        <f>'1-Contractblad totaal'!B5</f>
        <v>Louis Braillelaan 24, Zoetermeer</v>
      </c>
    </row>
    <row r="6" spans="1:9" ht="16">
      <c r="A6" s="75" t="str">
        <f>'1-Contractblad totaal'!A6</f>
        <v>Referentie nummer</v>
      </c>
      <c r="B6" s="130" t="str">
        <f>'1-Contractblad totaal'!B6</f>
        <v>TN524606</v>
      </c>
      <c r="E6" s="290"/>
      <c r="H6" s="3" t="s">
        <v>33</v>
      </c>
    </row>
    <row r="7" spans="1:9" ht="15" customHeight="1">
      <c r="A7" s="75" t="str">
        <f>'1-Contractblad totaal'!A8</f>
        <v>Naam dienstverlener</v>
      </c>
      <c r="B7" s="130">
        <f>'1-Contractblad totaal'!B8</f>
        <v>0</v>
      </c>
      <c r="E7" s="291"/>
      <c r="F7" s="291"/>
      <c r="G7" s="291"/>
      <c r="H7" s="291"/>
      <c r="I7" s="291"/>
    </row>
    <row r="8" spans="1:9" ht="16">
      <c r="A8" s="75" t="str">
        <f>'1-Contractblad totaal'!A9</f>
        <v>Prijspeil</v>
      </c>
      <c r="B8" s="103">
        <f>'1-Contractblad totaal'!B9</f>
        <v>46023</v>
      </c>
      <c r="E8" s="291"/>
      <c r="F8" s="291"/>
      <c r="G8" s="291"/>
      <c r="H8" s="291"/>
      <c r="I8" s="291"/>
    </row>
    <row r="10" spans="1:9">
      <c r="A10" s="599" t="s">
        <v>377</v>
      </c>
      <c r="B10" s="600"/>
      <c r="C10" s="600"/>
      <c r="D10" s="600"/>
      <c r="E10" s="600"/>
      <c r="F10" s="600"/>
      <c r="G10" s="600"/>
      <c r="H10" s="601"/>
    </row>
    <row r="11" spans="1:9" ht="28">
      <c r="A11" s="296" t="s">
        <v>80</v>
      </c>
      <c r="B11" s="296" t="s">
        <v>378</v>
      </c>
      <c r="C11" s="296" t="s">
        <v>379</v>
      </c>
      <c r="D11" s="296" t="s">
        <v>380</v>
      </c>
      <c r="E11" s="296" t="s">
        <v>381</v>
      </c>
      <c r="F11" s="296" t="s">
        <v>382</v>
      </c>
      <c r="G11" s="605" t="s">
        <v>383</v>
      </c>
      <c r="H11" s="606"/>
    </row>
    <row r="12" spans="1:9">
      <c r="A12" s="486" t="s">
        <v>107</v>
      </c>
      <c r="B12" s="292" t="s">
        <v>384</v>
      </c>
      <c r="C12" s="293">
        <v>72</v>
      </c>
      <c r="D12" s="293">
        <v>12</v>
      </c>
      <c r="E12" s="485"/>
      <c r="F12" s="294">
        <f>C12*E12</f>
        <v>0</v>
      </c>
      <c r="G12" s="607">
        <f>F12*D12</f>
        <v>0</v>
      </c>
      <c r="H12" s="608"/>
    </row>
    <row r="13" spans="1:9">
      <c r="A13" s="486">
        <v>1</v>
      </c>
      <c r="B13" s="292" t="s">
        <v>385</v>
      </c>
      <c r="C13" s="293">
        <v>70</v>
      </c>
      <c r="D13" s="293">
        <v>2</v>
      </c>
      <c r="E13" s="485"/>
      <c r="F13" s="294">
        <f t="shared" ref="F13:F16" si="0">C13*E13</f>
        <v>0</v>
      </c>
      <c r="G13" s="607">
        <f>F13*D13</f>
        <v>0</v>
      </c>
      <c r="H13" s="608"/>
    </row>
    <row r="14" spans="1:9">
      <c r="A14" s="486">
        <v>1</v>
      </c>
      <c r="B14" s="292" t="s">
        <v>386</v>
      </c>
      <c r="C14" s="293">
        <v>161</v>
      </c>
      <c r="D14" s="293">
        <v>2</v>
      </c>
      <c r="E14" s="485"/>
      <c r="F14" s="294">
        <f t="shared" si="0"/>
        <v>0</v>
      </c>
      <c r="G14" s="607">
        <f>F14*D14</f>
        <v>0</v>
      </c>
      <c r="H14" s="608"/>
    </row>
    <row r="15" spans="1:9">
      <c r="A15" s="486">
        <v>2</v>
      </c>
      <c r="B15" s="292" t="s">
        <v>385</v>
      </c>
      <c r="C15" s="293">
        <v>70</v>
      </c>
      <c r="D15" s="293">
        <v>2</v>
      </c>
      <c r="E15" s="485"/>
      <c r="F15" s="294">
        <f t="shared" si="0"/>
        <v>0</v>
      </c>
      <c r="G15" s="607">
        <f>F15*D15</f>
        <v>0</v>
      </c>
      <c r="H15" s="608"/>
    </row>
    <row r="16" spans="1:9">
      <c r="A16" s="486">
        <v>3</v>
      </c>
      <c r="B16" s="292" t="s">
        <v>385</v>
      </c>
      <c r="C16" s="293">
        <v>70</v>
      </c>
      <c r="D16" s="293">
        <v>2</v>
      </c>
      <c r="E16" s="485"/>
      <c r="F16" s="294">
        <f t="shared" si="0"/>
        <v>0</v>
      </c>
      <c r="G16" s="609">
        <f>F16*D16</f>
        <v>0</v>
      </c>
      <c r="H16" s="609"/>
    </row>
    <row r="17" spans="1:9">
      <c r="A17" s="488"/>
      <c r="C17" s="131"/>
      <c r="D17" s="131"/>
      <c r="E17" s="489"/>
      <c r="F17" s="489"/>
      <c r="G17" s="489"/>
      <c r="H17" s="489"/>
    </row>
    <row r="18" spans="1:9" s="137" customFormat="1">
      <c r="A18" s="602" t="s">
        <v>387</v>
      </c>
      <c r="B18" s="603"/>
      <c r="C18" s="603"/>
      <c r="D18" s="603"/>
      <c r="E18" s="603"/>
      <c r="F18" s="603"/>
      <c r="G18" s="604"/>
      <c r="H18" s="267">
        <f>SUM(G12:H16)</f>
        <v>0</v>
      </c>
    </row>
    <row r="20" spans="1:9">
      <c r="A20" s="599" t="s">
        <v>388</v>
      </c>
      <c r="B20" s="600"/>
      <c r="C20" s="600"/>
      <c r="D20" s="600"/>
      <c r="E20" s="600"/>
      <c r="F20" s="600"/>
      <c r="G20" s="600"/>
      <c r="H20" s="601"/>
    </row>
    <row r="21" spans="1:9" ht="28">
      <c r="A21" s="487" t="s">
        <v>80</v>
      </c>
      <c r="B21" s="487" t="s">
        <v>378</v>
      </c>
      <c r="C21" s="487" t="s">
        <v>379</v>
      </c>
      <c r="D21" s="487" t="s">
        <v>380</v>
      </c>
      <c r="E21" s="487" t="s">
        <v>389</v>
      </c>
      <c r="F21" s="487" t="s">
        <v>390</v>
      </c>
      <c r="G21" s="487" t="s">
        <v>382</v>
      </c>
      <c r="H21" s="487" t="s">
        <v>391</v>
      </c>
    </row>
    <row r="22" spans="1:9" s="527" customFormat="1" ht="70">
      <c r="A22" s="521" t="s">
        <v>107</v>
      </c>
      <c r="B22" s="538" t="s">
        <v>392</v>
      </c>
      <c r="C22" s="522">
        <v>1</v>
      </c>
      <c r="D22" s="522">
        <v>2</v>
      </c>
      <c r="E22" s="523"/>
      <c r="F22" s="524"/>
      <c r="G22" s="525">
        <f t="shared" ref="G22:G23" si="1">E22*F22</f>
        <v>0</v>
      </c>
      <c r="H22" s="525">
        <f t="shared" ref="H22:H23" si="2">G22*D22</f>
        <v>0</v>
      </c>
      <c r="I22" s="526"/>
    </row>
    <row r="23" spans="1:9" s="527" customFormat="1" ht="70">
      <c r="A23" s="521">
        <v>1</v>
      </c>
      <c r="B23" s="538" t="s">
        <v>392</v>
      </c>
      <c r="C23" s="522">
        <v>1</v>
      </c>
      <c r="D23" s="522">
        <v>2</v>
      </c>
      <c r="E23" s="523"/>
      <c r="F23" s="524"/>
      <c r="G23" s="525">
        <f t="shared" si="1"/>
        <v>0</v>
      </c>
      <c r="H23" s="525">
        <f t="shared" si="2"/>
        <v>0</v>
      </c>
      <c r="I23" s="526"/>
    </row>
    <row r="25" spans="1:9" s="137" customFormat="1">
      <c r="A25" s="602" t="s">
        <v>393</v>
      </c>
      <c r="B25" s="603"/>
      <c r="C25" s="603"/>
      <c r="D25" s="603"/>
      <c r="E25" s="603"/>
      <c r="F25" s="603"/>
      <c r="G25" s="604"/>
      <c r="H25" s="267">
        <f>SUM(H22:H23)</f>
        <v>0</v>
      </c>
    </row>
    <row r="26" spans="1:9" ht="14.5" customHeight="1"/>
    <row r="27" spans="1:9" s="137" customFormat="1">
      <c r="A27" s="602" t="s">
        <v>394</v>
      </c>
      <c r="B27" s="603"/>
      <c r="C27" s="603"/>
      <c r="D27" s="603"/>
      <c r="E27" s="603"/>
      <c r="F27" s="603"/>
      <c r="G27" s="604"/>
      <c r="H27" s="267">
        <f>H25+H18</f>
        <v>0</v>
      </c>
    </row>
  </sheetData>
  <mergeCells count="11">
    <mergeCell ref="A10:H10"/>
    <mergeCell ref="A20:H20"/>
    <mergeCell ref="A18:G18"/>
    <mergeCell ref="A25:G25"/>
    <mergeCell ref="A27:G27"/>
    <mergeCell ref="G11:H11"/>
    <mergeCell ref="G12:H12"/>
    <mergeCell ref="G13:H13"/>
    <mergeCell ref="G14:H14"/>
    <mergeCell ref="G15:H15"/>
    <mergeCell ref="G16:H16"/>
  </mergeCells>
  <pageMargins left="0.59375" right="0.7" top="0.75" bottom="0.75" header="0.3" footer="0.3"/>
  <pageSetup paperSize="9" scale="78"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61"/>
  <sheetViews>
    <sheetView showGridLines="0" showZeros="0" zoomScale="96" zoomScaleNormal="96" zoomScaleSheetLayoutView="75" zoomScalePageLayoutView="50" workbookViewId="0">
      <pane ySplit="10" topLeftCell="A19" activePane="bottomLeft" state="frozen"/>
      <selection activeCell="D33" sqref="D33"/>
      <selection pane="bottomLeft" activeCell="E51" sqref="E51"/>
    </sheetView>
  </sheetViews>
  <sheetFormatPr baseColWidth="10" defaultColWidth="11.3984375" defaultRowHeight="13"/>
  <cols>
    <col min="1" max="1" width="46.59765625" style="3" customWidth="1"/>
    <col min="2" max="2" width="20.3984375" style="3" customWidth="1"/>
    <col min="3" max="6" width="17.59765625" style="3" customWidth="1"/>
    <col min="7" max="16384" width="11.3984375" style="3"/>
  </cols>
  <sheetData>
    <row r="1" spans="1:8">
      <c r="A1" s="419" t="s">
        <v>5</v>
      </c>
      <c r="B1" s="297"/>
      <c r="C1" s="297"/>
      <c r="D1" s="298"/>
    </row>
    <row r="3" spans="1:8" ht="16">
      <c r="A3" s="102" t="str">
        <f>'1-Contractblad totaal'!A3</f>
        <v>Naam opdrachtgever</v>
      </c>
      <c r="B3" s="130" t="str">
        <f>'1-Contractblad totaal'!B3</f>
        <v>Stichting Samenwerking Beroepsonderwijs Bedrijfsleven</v>
      </c>
      <c r="C3" s="299"/>
      <c r="D3" s="299"/>
    </row>
    <row r="4" spans="1:8" ht="16">
      <c r="A4" s="102" t="str">
        <f>'1-Contractblad totaal'!A4</f>
        <v>Calculatie onderdeel</v>
      </c>
      <c r="B4" s="130" t="str">
        <f ca="1">MID(CELL("bestandsnaam",$C$9),SEARCH("]",CELL("bestandsnaam",$C$9),1)+1,256)</f>
        <v>8-Afroepprijs</v>
      </c>
      <c r="C4" s="300"/>
      <c r="D4" s="301"/>
    </row>
    <row r="5" spans="1:8" ht="16">
      <c r="A5" s="102" t="str">
        <f>'1-Contractblad totaal'!A5</f>
        <v>Gebouw/plaats</v>
      </c>
      <c r="B5" s="130" t="str">
        <f>'1-Contractblad totaal'!B5</f>
        <v>Louis Braillelaan 24, Zoetermeer</v>
      </c>
      <c r="C5" s="300"/>
      <c r="D5" s="301"/>
    </row>
    <row r="6" spans="1:8" ht="16">
      <c r="A6" s="102" t="str">
        <f>'1-Contractblad totaal'!A6</f>
        <v>Referentie nummer</v>
      </c>
      <c r="B6" s="130" t="str">
        <f>'1-Contractblad totaal'!B6</f>
        <v>TN524606</v>
      </c>
      <c r="C6" s="300"/>
      <c r="D6" s="301"/>
      <c r="H6" s="290"/>
    </row>
    <row r="7" spans="1:8" ht="16">
      <c r="A7" s="102" t="str">
        <f>'1-Contractblad totaal'!A8</f>
        <v>Naam dienstverlener</v>
      </c>
      <c r="B7" s="130">
        <f>'1-Contractblad totaal'!B8</f>
        <v>0</v>
      </c>
      <c r="C7" s="300"/>
      <c r="D7" s="301"/>
    </row>
    <row r="8" spans="1:8" ht="16">
      <c r="A8" s="102" t="str">
        <f>'1-Contractblad totaal'!A9</f>
        <v>Prijspeil</v>
      </c>
      <c r="B8" s="103">
        <f>'1-Contractblad totaal'!B9</f>
        <v>46023</v>
      </c>
      <c r="C8" s="300"/>
      <c r="D8" s="301"/>
    </row>
    <row r="9" spans="1:8" ht="16">
      <c r="A9" s="101"/>
      <c r="B9" s="302"/>
      <c r="C9" s="300"/>
      <c r="D9" s="301"/>
    </row>
    <row r="10" spans="1:8">
      <c r="A10" s="303"/>
      <c r="B10" s="304"/>
      <c r="C10" s="304"/>
      <c r="D10" s="304"/>
    </row>
    <row r="11" spans="1:8" ht="16">
      <c r="A11" s="326" t="s">
        <v>395</v>
      </c>
      <c r="B11" s="327"/>
      <c r="C11" s="327"/>
      <c r="D11" s="328"/>
      <c r="E11" s="328"/>
      <c r="F11" s="329"/>
    </row>
    <row r="13" spans="1:8">
      <c r="A13" s="310"/>
      <c r="B13" s="311"/>
      <c r="C13" s="610" t="s">
        <v>396</v>
      </c>
      <c r="D13" s="611"/>
      <c r="E13" s="611"/>
      <c r="F13" s="612"/>
    </row>
    <row r="14" spans="1:8">
      <c r="A14" s="312" t="s">
        <v>397</v>
      </c>
      <c r="B14" s="312" t="s">
        <v>398</v>
      </c>
      <c r="C14" s="313" t="s">
        <v>399</v>
      </c>
      <c r="D14" s="293" t="s">
        <v>400</v>
      </c>
      <c r="E14" s="293" t="s">
        <v>401</v>
      </c>
      <c r="F14" s="293" t="s">
        <v>402</v>
      </c>
    </row>
    <row r="15" spans="1:8">
      <c r="A15" s="305" t="s">
        <v>403</v>
      </c>
      <c r="B15" s="305" t="s">
        <v>404</v>
      </c>
      <c r="C15" s="425">
        <v>0</v>
      </c>
      <c r="D15" s="425">
        <v>0</v>
      </c>
      <c r="E15" s="425">
        <v>0</v>
      </c>
      <c r="F15" s="425">
        <v>0</v>
      </c>
    </row>
    <row r="16" spans="1:8">
      <c r="A16" s="305" t="s">
        <v>405</v>
      </c>
      <c r="B16" s="305" t="s">
        <v>406</v>
      </c>
      <c r="C16" s="425">
        <v>0</v>
      </c>
      <c r="D16" s="425">
        <v>0</v>
      </c>
      <c r="E16" s="425">
        <v>0</v>
      </c>
      <c r="F16" s="425">
        <v>0</v>
      </c>
    </row>
    <row r="17" spans="1:6">
      <c r="A17" s="312" t="s">
        <v>407</v>
      </c>
      <c r="B17" s="423"/>
      <c r="C17" s="425">
        <v>0</v>
      </c>
      <c r="D17" s="425">
        <v>0</v>
      </c>
      <c r="E17" s="425">
        <v>0</v>
      </c>
      <c r="F17" s="425">
        <v>0</v>
      </c>
    </row>
    <row r="18" spans="1:6">
      <c r="A18" s="312" t="s">
        <v>408</v>
      </c>
      <c r="B18" s="423"/>
      <c r="C18" s="425">
        <v>0</v>
      </c>
      <c r="D18" s="425">
        <v>0</v>
      </c>
      <c r="E18" s="425">
        <v>0</v>
      </c>
      <c r="F18" s="425">
        <v>0</v>
      </c>
    </row>
    <row r="19" spans="1:6">
      <c r="A19" s="306"/>
      <c r="B19" s="306"/>
      <c r="C19" s="306"/>
      <c r="D19" s="297"/>
    </row>
    <row r="20" spans="1:6" ht="16">
      <c r="A20" s="326" t="s">
        <v>409</v>
      </c>
      <c r="B20" s="327"/>
      <c r="C20" s="327"/>
      <c r="D20" s="327"/>
      <c r="E20" s="327"/>
      <c r="F20" s="330"/>
    </row>
    <row r="21" spans="1:6">
      <c r="A21" s="314"/>
      <c r="B21" s="306"/>
      <c r="C21" s="306"/>
      <c r="D21" s="297"/>
      <c r="E21" s="610" t="s">
        <v>410</v>
      </c>
      <c r="F21" s="612"/>
    </row>
    <row r="22" spans="1:6">
      <c r="A22" s="312" t="s">
        <v>411</v>
      </c>
      <c r="B22" s="315" t="s">
        <v>398</v>
      </c>
      <c r="C22" s="316"/>
      <c r="D22" s="317"/>
      <c r="E22" s="313" t="s">
        <v>412</v>
      </c>
      <c r="F22" s="313" t="s">
        <v>413</v>
      </c>
    </row>
    <row r="23" spans="1:6">
      <c r="A23" s="305" t="s">
        <v>414</v>
      </c>
      <c r="B23" s="423" t="s">
        <v>415</v>
      </c>
      <c r="C23" s="424"/>
      <c r="D23" s="424"/>
      <c r="E23" s="425">
        <v>0</v>
      </c>
      <c r="F23" s="425">
        <v>0</v>
      </c>
    </row>
    <row r="24" spans="1:6">
      <c r="A24" s="305" t="s">
        <v>416</v>
      </c>
      <c r="B24" s="423" t="s">
        <v>415</v>
      </c>
      <c r="C24" s="426"/>
      <c r="D24" s="426"/>
      <c r="E24" s="425">
        <v>0</v>
      </c>
      <c r="F24" s="425">
        <v>0</v>
      </c>
    </row>
    <row r="25" spans="1:6">
      <c r="A25" s="305" t="s">
        <v>417</v>
      </c>
      <c r="B25" s="423" t="s">
        <v>415</v>
      </c>
      <c r="C25" s="426"/>
      <c r="D25" s="426"/>
      <c r="E25" s="425">
        <v>0</v>
      </c>
      <c r="F25" s="425">
        <v>0</v>
      </c>
    </row>
    <row r="26" spans="1:6">
      <c r="A26" s="305" t="s">
        <v>418</v>
      </c>
      <c r="B26" s="423" t="s">
        <v>415</v>
      </c>
      <c r="C26" s="427"/>
      <c r="D26" s="426"/>
      <c r="E26" s="425">
        <v>0</v>
      </c>
      <c r="F26" s="425">
        <v>0</v>
      </c>
    </row>
    <row r="27" spans="1:6">
      <c r="A27" s="305" t="s">
        <v>419</v>
      </c>
      <c r="B27" s="423" t="s">
        <v>415</v>
      </c>
      <c r="C27" s="427"/>
      <c r="D27" s="426"/>
      <c r="E27" s="425">
        <v>0</v>
      </c>
      <c r="F27" s="425">
        <v>0</v>
      </c>
    </row>
    <row r="28" spans="1:6">
      <c r="A28" s="318"/>
      <c r="B28" s="319"/>
      <c r="C28" s="319"/>
      <c r="D28" s="318"/>
    </row>
    <row r="29" spans="1:6" ht="16">
      <c r="A29" s="326" t="s">
        <v>420</v>
      </c>
      <c r="B29" s="327"/>
      <c r="C29" s="327"/>
      <c r="D29" s="327"/>
      <c r="E29" s="327"/>
      <c r="F29" s="330"/>
    </row>
    <row r="30" spans="1:6">
      <c r="A30" s="307"/>
      <c r="B30" s="307"/>
      <c r="C30" s="307"/>
      <c r="D30" s="307"/>
    </row>
    <row r="31" spans="1:6" ht="28">
      <c r="A31" s="320" t="s">
        <v>397</v>
      </c>
      <c r="B31" s="321" t="s">
        <v>398</v>
      </c>
      <c r="C31" s="316"/>
      <c r="D31" s="317"/>
      <c r="E31" s="322" t="s">
        <v>421</v>
      </c>
      <c r="F31" s="323" t="s">
        <v>422</v>
      </c>
    </row>
    <row r="32" spans="1:6">
      <c r="A32" s="305" t="s">
        <v>423</v>
      </c>
      <c r="B32" s="423" t="s">
        <v>415</v>
      </c>
      <c r="C32" s="424"/>
      <c r="D32" s="424"/>
      <c r="E32" s="425">
        <v>0</v>
      </c>
      <c r="F32" s="425">
        <v>0</v>
      </c>
    </row>
    <row r="33" spans="1:6">
      <c r="A33" s="305" t="s">
        <v>424</v>
      </c>
      <c r="B33" s="423" t="s">
        <v>415</v>
      </c>
      <c r="C33" s="426"/>
      <c r="D33" s="426"/>
      <c r="E33" s="425">
        <v>0</v>
      </c>
      <c r="F33" s="425">
        <v>0</v>
      </c>
    </row>
    <row r="34" spans="1:6">
      <c r="A34" s="305" t="s">
        <v>425</v>
      </c>
      <c r="B34" s="423" t="s">
        <v>415</v>
      </c>
      <c r="C34" s="427"/>
      <c r="D34" s="426"/>
      <c r="E34" s="425">
        <v>0</v>
      </c>
      <c r="F34" s="425">
        <v>0</v>
      </c>
    </row>
    <row r="35" spans="1:6">
      <c r="A35" s="305" t="s">
        <v>426</v>
      </c>
      <c r="B35" s="423" t="s">
        <v>415</v>
      </c>
      <c r="C35" s="427"/>
      <c r="D35" s="426"/>
      <c r="E35" s="425">
        <v>0</v>
      </c>
      <c r="F35" s="425">
        <v>0</v>
      </c>
    </row>
    <row r="36" spans="1:6">
      <c r="A36" s="305" t="s">
        <v>427</v>
      </c>
      <c r="B36" s="423" t="s">
        <v>415</v>
      </c>
      <c r="C36" s="427"/>
      <c r="D36" s="426"/>
      <c r="E36" s="425">
        <v>0</v>
      </c>
      <c r="F36" s="425">
        <v>0</v>
      </c>
    </row>
    <row r="37" spans="1:6">
      <c r="A37" s="306"/>
      <c r="B37" s="306"/>
      <c r="C37" s="306"/>
      <c r="D37" s="306"/>
      <c r="E37" s="298"/>
      <c r="F37" s="298"/>
    </row>
    <row r="38" spans="1:6" ht="16">
      <c r="A38" s="326" t="s">
        <v>428</v>
      </c>
      <c r="B38" s="327"/>
      <c r="C38" s="327"/>
      <c r="D38" s="327"/>
      <c r="E38" s="327"/>
      <c r="F38" s="330"/>
    </row>
    <row r="39" spans="1:6">
      <c r="A39" s="306"/>
      <c r="B39" s="306"/>
      <c r="C39" s="306"/>
      <c r="D39" s="306"/>
      <c r="E39" s="298"/>
      <c r="F39" s="298"/>
    </row>
    <row r="40" spans="1:6" ht="14">
      <c r="A40" s="306"/>
      <c r="B40" s="539" t="s">
        <v>429</v>
      </c>
      <c r="C40" s="540"/>
      <c r="D40" s="541"/>
      <c r="E40" s="542" t="s">
        <v>430</v>
      </c>
      <c r="F40" s="542" t="s">
        <v>431</v>
      </c>
    </row>
    <row r="41" spans="1:6">
      <c r="A41" s="305" t="s">
        <v>428</v>
      </c>
      <c r="B41" s="613"/>
      <c r="C41" s="614"/>
      <c r="D41" s="615"/>
      <c r="E41" s="425"/>
      <c r="F41" s="543">
        <v>0</v>
      </c>
    </row>
    <row r="43" spans="1:6" ht="16">
      <c r="A43" s="326" t="s">
        <v>432</v>
      </c>
      <c r="B43" s="327"/>
      <c r="C43" s="327"/>
      <c r="D43" s="327"/>
      <c r="E43" s="327"/>
      <c r="F43" s="330"/>
    </row>
    <row r="44" spans="1:6">
      <c r="A44" s="314"/>
      <c r="B44" s="306"/>
      <c r="C44" s="306"/>
      <c r="D44" s="297"/>
    </row>
    <row r="45" spans="1:6">
      <c r="A45" s="312" t="s">
        <v>397</v>
      </c>
      <c r="B45" s="310" t="s">
        <v>398</v>
      </c>
      <c r="C45" s="307"/>
      <c r="D45" s="307"/>
      <c r="E45" s="307"/>
      <c r="F45" s="324" t="s">
        <v>433</v>
      </c>
    </row>
    <row r="46" spans="1:6">
      <c r="A46" s="305" t="s">
        <v>434</v>
      </c>
      <c r="B46" s="308" t="s">
        <v>435</v>
      </c>
      <c r="C46" s="308"/>
      <c r="D46" s="308"/>
      <c r="E46" s="308"/>
      <c r="F46" s="425">
        <v>0</v>
      </c>
    </row>
    <row r="47" spans="1:6">
      <c r="A47" s="305" t="s">
        <v>434</v>
      </c>
      <c r="B47" s="308" t="s">
        <v>436</v>
      </c>
      <c r="C47" s="308"/>
      <c r="D47" s="308"/>
      <c r="E47" s="308"/>
      <c r="F47" s="425">
        <v>0</v>
      </c>
    </row>
    <row r="48" spans="1:6">
      <c r="A48" s="305" t="s">
        <v>434</v>
      </c>
      <c r="B48" s="308" t="s">
        <v>437</v>
      </c>
      <c r="C48" s="308"/>
      <c r="D48" s="308"/>
      <c r="E48" s="308"/>
      <c r="F48" s="425">
        <v>0</v>
      </c>
    </row>
    <row r="49" spans="1:6">
      <c r="A49" s="305" t="s">
        <v>438</v>
      </c>
      <c r="B49" s="308" t="s">
        <v>435</v>
      </c>
      <c r="C49" s="308"/>
      <c r="D49" s="308"/>
      <c r="E49" s="308"/>
      <c r="F49" s="425">
        <v>0</v>
      </c>
    </row>
    <row r="50" spans="1:6">
      <c r="A50" s="306"/>
      <c r="B50" s="297"/>
      <c r="C50" s="297"/>
      <c r="D50" s="306"/>
    </row>
    <row r="51" spans="1:6" ht="16">
      <c r="A51" s="325" t="s">
        <v>439</v>
      </c>
      <c r="B51" s="297"/>
      <c r="C51" s="297"/>
      <c r="D51" s="306"/>
    </row>
    <row r="52" spans="1:6">
      <c r="A52" s="306" t="s">
        <v>440</v>
      </c>
    </row>
    <row r="53" spans="1:6">
      <c r="A53" s="306" t="s">
        <v>441</v>
      </c>
      <c r="B53" s="297"/>
      <c r="C53" s="297"/>
      <c r="D53" s="306"/>
    </row>
    <row r="54" spans="1:6" ht="12.75" customHeight="1">
      <c r="A54" s="306"/>
      <c r="B54" s="297"/>
      <c r="C54" s="297"/>
      <c r="D54" s="306"/>
    </row>
    <row r="55" spans="1:6">
      <c r="A55" s="306"/>
      <c r="B55" s="297"/>
      <c r="C55" s="297"/>
      <c r="D55" s="306"/>
    </row>
    <row r="56" spans="1:6">
      <c r="A56" s="306"/>
      <c r="B56" s="297"/>
      <c r="C56" s="297"/>
      <c r="D56" s="306"/>
    </row>
    <row r="58" spans="1:6">
      <c r="A58" s="309"/>
      <c r="B58" s="297"/>
      <c r="C58" s="297"/>
      <c r="D58" s="297"/>
    </row>
    <row r="59" spans="1:6">
      <c r="A59" s="309"/>
    </row>
    <row r="60" spans="1:6">
      <c r="A60" s="309"/>
    </row>
    <row r="61" spans="1:6">
      <c r="A61" s="309"/>
    </row>
  </sheetData>
  <mergeCells count="3">
    <mergeCell ref="C13:F13"/>
    <mergeCell ref="E21:F21"/>
    <mergeCell ref="B41:D41"/>
  </mergeCells>
  <phoneticPr fontId="11"/>
  <conditionalFormatting sqref="E23:F27 F46:F49">
    <cfRule type="cellIs" dxfId="2" priority="6" stopIfTrue="1" operator="equal">
      <formula>"nvt"</formula>
    </cfRule>
  </conditionalFormatting>
  <conditionalFormatting sqref="E32:F37">
    <cfRule type="cellIs" dxfId="1" priority="3" stopIfTrue="1" operator="equal">
      <formula>"nvt"</formula>
    </cfRule>
  </conditionalFormatting>
  <conditionalFormatting sqref="E39:F39 E41:F41">
    <cfRule type="cellIs" dxfId="0" priority="1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192887-B67A-4EC9-B1C8-3E1225B53019}">
  <ds:schemaRefs>
    <ds:schemaRef ds:uri="http://purl.org/dc/elements/1.1/"/>
    <ds:schemaRef ds:uri="http://purl.org/dc/dcmitype/"/>
    <ds:schemaRef ds:uri="http://schemas.microsoft.com/office/2006/metadata/properties"/>
    <ds:schemaRef ds:uri="http://www.w3.org/XML/1998/namespace"/>
    <ds:schemaRef ds:uri="http://schemas.microsoft.com/office/2006/documentManagement/types"/>
    <ds:schemaRef ds:uri="7d137040-c6d7-479a-9ab6-27b92f9efa83"/>
    <ds:schemaRef ds:uri="5c623482-512b-4ced-b808-b2cf290e27e6"/>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A188D21-C420-48C8-8C46-5CA3B4D1D0FD}"/>
</file>

<file path=customXml/itemProps3.xml><?xml version="1.0" encoding="utf-8"?>
<ds:datastoreItem xmlns:ds="http://schemas.openxmlformats.org/officeDocument/2006/customXml" ds:itemID="{B291D59A-44E9-4356-A408-4A3B4785DD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Info blad</vt:lpstr>
      <vt:lpstr>1-Contractblad totaal</vt:lpstr>
      <vt:lpstr>2-Productie normen</vt:lpstr>
      <vt:lpstr>3-Basis ruimtestaat</vt:lpstr>
      <vt:lpstr>4-Premies en opslagen</vt:lpstr>
      <vt:lpstr>5-Opbouw uurtarief productie</vt:lpstr>
      <vt:lpstr>6-Opbouw uurtarief toezicht</vt:lpstr>
      <vt:lpstr>7-Additionele werkzaamheden</vt:lpstr>
      <vt:lpstr>8-Afroepprijs</vt:lpstr>
      <vt:lpstr>9-Glasbewassing</vt:lpstr>
      <vt:lpstr>10-Sanitaire verbruiksartikelen</vt:lpstr>
      <vt:lpstr>'1-Contractblad totaal'!_Hlk38271915</vt:lpstr>
      <vt:lpstr>'1-Contractblad totaal'!Afdrukbereik</vt:lpstr>
      <vt:lpstr>'10-Sanitaire verbruiksartikelen'!Afdrukbereik</vt:lpstr>
      <vt:lpstr>'3-Basis ruimtestaat'!Afdrukbereik</vt:lpstr>
      <vt:lpstr>'4-Premies en opslagen'!Afdrukbereik</vt:lpstr>
      <vt:lpstr>'5-Opbouw uurtarief productie'!Afdrukbereik</vt:lpstr>
      <vt:lpstr>'8-Afroepprijs'!Afdrukbereik</vt:lpstr>
      <vt:lpstr>'Info blad'!Afdrukbereik</vt:lpstr>
      <vt:lpstr>'3-Basis ruimtestaat'!Afdruktitels</vt:lpstr>
      <vt:lpstr>'5-Opbouw uurtarief productie'!Afdruktitels</vt:lpstr>
      <vt:lpstr>'8-Afroepprijs'!Afdruktitels</vt:lpstr>
      <vt:lpstr>'9-Glasbewassing'!Afdruktitels</vt:lpstr>
      <vt:lpstr>gebouw</vt:lpstr>
      <vt:lpstr>uren_mavr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Cindy van der Blom</cp:lastModifiedBy>
  <cp:revision/>
  <dcterms:created xsi:type="dcterms:W3CDTF">1999-10-05T12:28:40Z</dcterms:created>
  <dcterms:modified xsi:type="dcterms:W3CDTF">2025-07-16T14:03:53Z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sbbArchiefwaardig">
    <vt:i4>4</vt:i4>
  </property>
  <property fmtid="{D5CDD505-2E9C-101B-9397-08002B2CF9AE}" pid="4" name="sbbClassificatie">
    <vt:i4>3</vt:i4>
  </property>
  <property fmtid="{D5CDD505-2E9C-101B-9397-08002B2CF9AE}" pid="5" name="sbbStatus">
    <vt:i4>5</vt:i4>
  </property>
  <property fmtid="{D5CDD505-2E9C-101B-9397-08002B2CF9AE}" pid="6" name="MediaServiceImageTags">
    <vt:lpwstr/>
  </property>
</Properties>
</file>