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02"/>
  <workbookPr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Gomarus/EA MFP's 2026/Nota van Inlichtingen/Nota van Toelichting/"/>
    </mc:Choice>
  </mc:AlternateContent>
  <xr:revisionPtr revIDLastSave="1136" documentId="13_ncr:1_{69BACD79-E563-E546-BBA4-9773AE18477D}" xr6:coauthVersionLast="47" xr6:coauthVersionMax="47" xr10:uidLastSave="{FC89E31A-9D86-2A48-B871-B2D14DB68F3A}"/>
  <bookViews>
    <workbookView xWindow="39160" yWindow="620" windowWidth="43000" windowHeight="19760" activeTab="1" xr2:uid="{00000000-000D-0000-FFFF-FFFF00000000}"/>
  </bookViews>
  <sheets>
    <sheet name="Werkblad A" sheetId="4" r:id="rId1"/>
    <sheet name="Prijzenblad" sheetId="1" r:id="rId2"/>
    <sheet name="Retourneerrecht" sheetId="2" r:id="rId3"/>
    <sheet name="huidige machinepark" sheetId="5" r:id="rId4"/>
  </sheets>
  <definedNames>
    <definedName name="Invullen">Prijzenblad!$A$124:$C$124</definedName>
  </definedName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4" l="1"/>
  <c r="E13" i="1"/>
  <c r="E18" i="1"/>
  <c r="E19" i="1"/>
  <c r="D13" i="1"/>
  <c r="D18" i="1"/>
  <c r="D19" i="1"/>
  <c r="C13" i="1"/>
  <c r="C18" i="1"/>
  <c r="C19" i="1"/>
  <c r="D104" i="1"/>
  <c r="D105" i="1"/>
  <c r="D106" i="1"/>
  <c r="D107" i="1"/>
  <c r="A104" i="1"/>
  <c r="D73" i="1"/>
  <c r="D74" i="1"/>
  <c r="D75" i="1"/>
  <c r="D76" i="1"/>
  <c r="A73" i="1"/>
  <c r="A88" i="1"/>
  <c r="A57" i="1"/>
  <c r="D23" i="1"/>
  <c r="D24" i="1"/>
  <c r="D25" i="1"/>
  <c r="D26" i="1"/>
  <c r="E94" i="1"/>
  <c r="D94" i="1"/>
  <c r="C94" i="1"/>
  <c r="E63" i="1"/>
  <c r="D63" i="1"/>
  <c r="C63" i="1"/>
  <c r="C5" i="2"/>
  <c r="C15" i="1"/>
  <c r="C96" i="1"/>
  <c r="D15" i="1"/>
  <c r="D65" i="1"/>
  <c r="E15" i="1"/>
  <c r="E96" i="1"/>
  <c r="E3" i="1"/>
  <c r="E98" i="1"/>
  <c r="E85" i="1"/>
  <c r="E54" i="1"/>
  <c r="B7" i="4"/>
  <c r="B18" i="4"/>
  <c r="C31" i="1"/>
  <c r="B19" i="4"/>
  <c r="C32" i="1"/>
  <c r="D28" i="1"/>
  <c r="E115" i="1"/>
  <c r="E116" i="1"/>
  <c r="D85" i="1"/>
  <c r="C85" i="1"/>
  <c r="D54" i="1"/>
  <c r="D3" i="1"/>
  <c r="D98" i="1"/>
  <c r="A93" i="1"/>
  <c r="A92" i="1"/>
  <c r="A75" i="1"/>
  <c r="A106" i="1"/>
  <c r="A62" i="1"/>
  <c r="A61" i="1"/>
  <c r="C54" i="1"/>
  <c r="C4" i="2"/>
  <c r="C14" i="2"/>
  <c r="C15" i="2"/>
  <c r="C3" i="1"/>
  <c r="C67" i="1"/>
  <c r="A74" i="1"/>
  <c r="A105" i="1"/>
  <c r="A89" i="1"/>
  <c r="A58" i="1"/>
  <c r="A72" i="1"/>
  <c r="A103" i="1"/>
  <c r="A86" i="1"/>
  <c r="A87" i="1"/>
  <c r="A85" i="1"/>
  <c r="A55" i="1"/>
  <c r="A56" i="1"/>
  <c r="A54" i="1"/>
  <c r="B15" i="2"/>
  <c r="E99" i="1"/>
  <c r="E100" i="1"/>
  <c r="C65" i="1"/>
  <c r="C3" i="2"/>
  <c r="C7" i="2"/>
  <c r="C10" i="2"/>
  <c r="E84" i="1"/>
  <c r="D17" i="1"/>
  <c r="D96" i="1"/>
  <c r="D99" i="1"/>
  <c r="D100" i="1"/>
  <c r="C68" i="1"/>
  <c r="C69" i="1"/>
  <c r="C53" i="1"/>
  <c r="C84" i="1"/>
  <c r="C17" i="1"/>
  <c r="C98" i="1"/>
  <c r="D68" i="1"/>
  <c r="D69" i="1"/>
  <c r="C40" i="1"/>
  <c r="C48" i="1"/>
  <c r="C36" i="1"/>
  <c r="C44" i="1"/>
  <c r="E17" i="1"/>
  <c r="E65" i="1"/>
  <c r="E68" i="1"/>
  <c r="E69" i="1"/>
  <c r="E53" i="1"/>
  <c r="D84" i="1"/>
  <c r="B117" i="1"/>
  <c r="D36" i="1"/>
  <c r="D35" i="1"/>
  <c r="D39" i="1"/>
  <c r="D43" i="1"/>
  <c r="D47" i="1"/>
  <c r="D79" i="1"/>
  <c r="D110" i="1"/>
  <c r="C99" i="1"/>
  <c r="C100" i="1"/>
  <c r="C79" i="1"/>
  <c r="C39" i="1"/>
  <c r="E31" i="1"/>
  <c r="C35" i="1"/>
  <c r="D67" i="1"/>
  <c r="D53" i="1"/>
  <c r="E32" i="1"/>
  <c r="C80" i="1"/>
  <c r="E67" i="1"/>
  <c r="C70" i="1"/>
  <c r="C20" i="1"/>
  <c r="E36" i="1"/>
  <c r="C101" i="1"/>
  <c r="D40" i="1"/>
  <c r="C16" i="2"/>
  <c r="C13" i="2"/>
  <c r="C43" i="1"/>
  <c r="E43" i="1"/>
  <c r="E35" i="1"/>
  <c r="C111" i="1"/>
  <c r="E39" i="1"/>
  <c r="C47" i="1"/>
  <c r="E47" i="1"/>
  <c r="E79" i="1"/>
  <c r="C110" i="1"/>
  <c r="E110" i="1"/>
  <c r="D44" i="1"/>
  <c r="E40" i="1"/>
  <c r="D48" i="1"/>
  <c r="E44" i="1"/>
  <c r="D80" i="1"/>
  <c r="E48" i="1"/>
  <c r="B50" i="1"/>
  <c r="D111" i="1"/>
  <c r="E111" i="1"/>
  <c r="B112" i="1"/>
  <c r="E80" i="1"/>
  <c r="B81" i="1"/>
  <c r="C119" i="1"/>
</calcChain>
</file>

<file path=xl/sharedStrings.xml><?xml version="1.0" encoding="utf-8"?>
<sst xmlns="http://schemas.openxmlformats.org/spreadsheetml/2006/main" count="192" uniqueCount="103">
  <si>
    <t>Totaal:</t>
  </si>
  <si>
    <t>Type 1: Zwart-wit printer 
minimaal 35 PPM</t>
  </si>
  <si>
    <t>Volume zwart-wit 2021</t>
  </si>
  <si>
    <t>Volume full color 2021</t>
  </si>
  <si>
    <t>Volume zwart-wit 2022</t>
  </si>
  <si>
    <t>Volume full color 2022</t>
  </si>
  <si>
    <t>Volume zwart-wit 2023</t>
  </si>
  <si>
    <t>Volume full color 2023</t>
  </si>
  <si>
    <t>Volume zwart-wit 2024</t>
  </si>
  <si>
    <t>Volume full color 2024</t>
  </si>
  <si>
    <t>volume zwart-wit gemiddeld per jaar</t>
  </si>
  <si>
    <t>volume full color gemiddeld per jaar</t>
  </si>
  <si>
    <t>*disclaimer: De aantallen kunnen door allerlei omstandigheden de komende jaren anders uitvallen.</t>
  </si>
  <si>
    <t>Eerste 60 maanden</t>
  </si>
  <si>
    <t>Omschrijving</t>
  </si>
  <si>
    <t xml:space="preserve">Aangeboden type: </t>
  </si>
  <si>
    <t>&lt;&lt;&gt;&gt;</t>
  </si>
  <si>
    <t>HUURPRIJS per type per maand</t>
  </si>
  <si>
    <t xml:space="preserve">SOFTWARE per type per maand </t>
  </si>
  <si>
    <t>OPTIES</t>
  </si>
  <si>
    <t>Prijs per machine</t>
  </si>
  <si>
    <t>NVT</t>
  </si>
  <si>
    <t>Totaal per type machine</t>
  </si>
  <si>
    <t>Totaal aantal machines</t>
  </si>
  <si>
    <t>Totaalkosten huur/ software/opties</t>
  </si>
  <si>
    <t>TOTAALKOSTEN PER TYPE MACHINE</t>
  </si>
  <si>
    <t>TOTAALKOSTEN PER TYPE MACHINE PER JAAR</t>
  </si>
  <si>
    <t>TOTAALKOSTEN PER TYPE MACHINE 60 maanden</t>
  </si>
  <si>
    <t xml:space="preserve">Totaalkosten </t>
  </si>
  <si>
    <t>Opgave prijs per maand</t>
  </si>
  <si>
    <t>Totaal 60 maanden</t>
  </si>
  <si>
    <t>Eis 117: Printen vanaf mobile devices</t>
  </si>
  <si>
    <r>
      <rPr>
        <b/>
        <sz val="10"/>
        <color theme="1"/>
        <rFont val="Raleway"/>
      </rPr>
      <t>Invullen te hanteren prijsindex AFDRUKKEN</t>
    </r>
    <r>
      <rPr>
        <sz val="10"/>
        <color theme="1"/>
        <rFont val="Raleway"/>
      </rPr>
      <t xml:space="preserve"> (INDIEN INSCHRIJVER EEN PRIJSINDEX HANTEERT), maximaal 10% conform prijsvoorwaarden aanbestedingsdocument</t>
    </r>
  </si>
  <si>
    <t>aantal eenheden</t>
  </si>
  <si>
    <t>opgave prijs per eenheid/tik</t>
  </si>
  <si>
    <t>totaal per jaar</t>
  </si>
  <si>
    <t xml:space="preserve">zwart afdrukken </t>
  </si>
  <si>
    <t>prijs per tik</t>
  </si>
  <si>
    <t xml:space="preserve">full color afdrukken </t>
  </si>
  <si>
    <t>TOTAALKOSTEN AFDRUKKEN eerste 60 maanden</t>
  </si>
  <si>
    <t xml:space="preserve">Eerste optiejaar </t>
  </si>
  <si>
    <t>TOTAALKOSTEN PER TYPE MACHINE EERSTE OPTIEJAAR</t>
  </si>
  <si>
    <t>TOTAAL (alle machines) eerste optiejaar</t>
  </si>
  <si>
    <t>Totaal eerste optiejaar</t>
  </si>
  <si>
    <t>TOTAALKOSTEN AFDRUKKEN eerste optiejaar</t>
  </si>
  <si>
    <t xml:space="preserve">Tweede optiejaar </t>
  </si>
  <si>
    <t>TOTAALKOSTEN PER TYPE MACHINE TWEEDE OPTIEJAAR</t>
  </si>
  <si>
    <t>TOTAAL (alle machines) tweede optiejaar</t>
  </si>
  <si>
    <t>opgave prijs per maand</t>
  </si>
  <si>
    <t>totaal tweede optiejaar</t>
  </si>
  <si>
    <t>TOTAALKOSTEN AFDRUKKEN tweede optiejaar</t>
  </si>
  <si>
    <t>opgave totaalprijs  per maand</t>
  </si>
  <si>
    <t>Kosten interne verhuizingen MFP's</t>
  </si>
  <si>
    <t>prijs per verhuizing</t>
  </si>
  <si>
    <t>Kosten externe verhuizingen MFP's</t>
  </si>
  <si>
    <t xml:space="preserve">TOTAALKOSTEN VERHUIZINGEN </t>
  </si>
  <si>
    <t>Totaal som ten behoeve van prijsbeoordeling</t>
  </si>
  <si>
    <t>De totaalsom is opgebouwd uit de som van de HUUR/OPTIES/ SOFTWARE/ AFDRUKKEN EN VERHUIZINGEN voor de eerste 60 maanden + het eerste optiejaar + het tweede optiejaar.</t>
  </si>
  <si>
    <t>Naam Inschrijver</t>
  </si>
  <si>
    <t>Invullen</t>
  </si>
  <si>
    <t>JA</t>
  </si>
  <si>
    <t>NEE</t>
  </si>
  <si>
    <t>VOORBEELDBEREKENING BIJ 10% retourneerrecht</t>
  </si>
  <si>
    <t>FICTIEVE INITIELE BESTELLING</t>
  </si>
  <si>
    <t>Type 1</t>
  </si>
  <si>
    <t>aantal machines</t>
  </si>
  <si>
    <t>per machine</t>
  </si>
  <si>
    <t>machine gerelateerde opties en software</t>
  </si>
  <si>
    <t>looptijd in maanden</t>
  </si>
  <si>
    <r>
      <t xml:space="preserve">TOTAAL HUURBEDRAG </t>
    </r>
    <r>
      <rPr>
        <i/>
        <sz val="8"/>
        <color theme="1"/>
        <rFont val="Verdana"/>
        <family val="2"/>
      </rPr>
      <t>(incl. opties en machine gerelateerde software)</t>
    </r>
  </si>
  <si>
    <t>retourneerrecht in percentage</t>
  </si>
  <si>
    <t>TOTAAL RETOURNEERRECHT</t>
  </si>
  <si>
    <t>Voorbeeldberekening</t>
  </si>
  <si>
    <t>aantal</t>
  </si>
  <si>
    <t>mnd resterend</t>
  </si>
  <si>
    <t>RETOURNEERRECHT</t>
  </si>
  <si>
    <t xml:space="preserve">1 x type 1 na 3 jaar </t>
  </si>
  <si>
    <t>TOTAAL</t>
  </si>
  <si>
    <t>NOG OVER AAN RETOURNEERRECHT</t>
  </si>
  <si>
    <t>Adres</t>
  </si>
  <si>
    <t>Huidige machines</t>
  </si>
  <si>
    <t>Huidige aantal</t>
  </si>
  <si>
    <t>Hoefslag 11, Gorinchem</t>
  </si>
  <si>
    <t>bizhub 3301P</t>
  </si>
  <si>
    <t>bizhub 4702P</t>
  </si>
  <si>
    <t>bizhub 308</t>
  </si>
  <si>
    <t>bizhub C308</t>
  </si>
  <si>
    <t>AccurioPress C6085</t>
  </si>
  <si>
    <t>bizhub PRESS 1052e</t>
  </si>
  <si>
    <t>Oude Bosscheweg 4, Zaltbommel</t>
  </si>
  <si>
    <t>bizhub 308e</t>
  </si>
  <si>
    <t>bizhub C3081</t>
  </si>
  <si>
    <t xml:space="preserve"> </t>
  </si>
  <si>
    <t>Type 2: Zwart-wit MFP 
minimaal 30 PPM</t>
  </si>
  <si>
    <t>Type 3: Full color MFP 
minimaal 30 PPM</t>
  </si>
  <si>
    <t xml:space="preserve">Postscript driver en module </t>
  </si>
  <si>
    <t>Eis 42: Cloud-server</t>
  </si>
  <si>
    <t>Eis 105: Bulkmagazijn</t>
  </si>
  <si>
    <t>Eis 106: Inline nietoptie</t>
  </si>
  <si>
    <t>PRINTMANAGEMENT machinegerelateerde kosten (conform eis 112)</t>
  </si>
  <si>
    <t>Eis 112: Kosten printmanagement (totaal ongeacht aantal machines)</t>
  </si>
  <si>
    <t>OMVANG VAN LEVERING
VERSIE januari 2026</t>
  </si>
  <si>
    <t>Prijzenblad - alle lichtgroene cellen dient inschrijver in te vullen!
VERSIE 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</si>
</sst>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_-&quot;€&quot;\ * #,##0.00_-;_-&quot;€&quot;\ * #,##0.00\-;_-&quot;€&quot;\ * &quot;-&quot;??_-;_-@_-"/>
    <numFmt numFmtId="165" formatCode="&quot;€&quot;\ #,##0.00"/>
    <numFmt numFmtId="166" formatCode="_-&quot;€&quot;\ * #,##0.00000_-;_-&quot;€&quot;\ * #,##0.00000\-;_-&quot;€&quot;\ * &quot;-&quot;??_-;_-@_-"/>
    <numFmt numFmtId="167" formatCode="&quot;€&quot;\ #,##0.0000"/>
    <numFmt numFmtId="168" formatCode="&quot;€&quot;\ #,##0.00000"/>
    <numFmt numFmtId="169" formatCode="_(* #,##0_);_(* \(#,##0\);_(* &quot;-&quot;??_);_(@_)"/>
  </numFmts>
  <fonts count="4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Verdana"/>
      <family val="2"/>
    </font>
    <font>
      <i/>
      <sz val="8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Verdana"/>
      <family val="2"/>
    </font>
    <font>
      <sz val="11"/>
      <name val="Calibri"/>
      <family val="2"/>
    </font>
    <font>
      <sz val="8"/>
      <color rgb="FF000000"/>
      <name val="Verdana"/>
      <family val="2"/>
    </font>
    <font>
      <b/>
      <sz val="8"/>
      <color theme="0"/>
      <name val="Verdana"/>
      <family val="2"/>
    </font>
    <font>
      <b/>
      <sz val="12"/>
      <color theme="0"/>
      <name val="Raleway"/>
      <family val="2"/>
    </font>
    <font>
      <sz val="8"/>
      <color theme="1"/>
      <name val="Verdana"/>
      <family val="2"/>
    </font>
    <font>
      <b/>
      <sz val="18"/>
      <color indexed="9"/>
      <name val="Raleway"/>
    </font>
    <font>
      <b/>
      <sz val="10"/>
      <color indexed="9"/>
      <name val="Raleway"/>
    </font>
    <font>
      <sz val="11"/>
      <color theme="1"/>
      <name val="Raleway"/>
    </font>
    <font>
      <b/>
      <sz val="12"/>
      <color theme="0"/>
      <name val="Raleway"/>
    </font>
    <font>
      <i/>
      <sz val="10"/>
      <color indexed="9"/>
      <name val="Raleway"/>
    </font>
    <font>
      <b/>
      <sz val="10"/>
      <color theme="0"/>
      <name val="Raleway"/>
    </font>
    <font>
      <sz val="10"/>
      <name val="Raleway"/>
    </font>
    <font>
      <i/>
      <sz val="10"/>
      <name val="Raleway"/>
    </font>
    <font>
      <i/>
      <sz val="10"/>
      <color theme="0"/>
      <name val="Raleway"/>
    </font>
    <font>
      <b/>
      <sz val="10"/>
      <name val="Raleway"/>
    </font>
    <font>
      <sz val="10"/>
      <color theme="1"/>
      <name val="Raleway"/>
    </font>
    <font>
      <i/>
      <sz val="10"/>
      <color theme="1"/>
      <name val="Raleway"/>
    </font>
    <font>
      <sz val="10"/>
      <color theme="0"/>
      <name val="Raleway"/>
    </font>
    <font>
      <sz val="10"/>
      <color indexed="9"/>
      <name val="Raleway"/>
    </font>
    <font>
      <b/>
      <sz val="10"/>
      <color theme="1"/>
      <name val="Raleway"/>
    </font>
    <font>
      <sz val="10"/>
      <color indexed="8"/>
      <name val="Raleway"/>
    </font>
    <font>
      <sz val="10"/>
      <color rgb="FFFF0000"/>
      <name val="Raleway"/>
    </font>
    <font>
      <b/>
      <sz val="14"/>
      <color theme="0"/>
      <name val="Raleway"/>
    </font>
    <font>
      <b/>
      <sz val="22"/>
      <color theme="0"/>
      <name val="Raleway"/>
    </font>
    <font>
      <sz val="11"/>
      <color theme="0"/>
      <name val="Raleway"/>
    </font>
    <font>
      <b/>
      <sz val="12"/>
      <color theme="0"/>
      <name val="Verdana"/>
      <family val="2"/>
    </font>
    <font>
      <sz val="10"/>
      <color theme="0"/>
      <name val="Verdana"/>
      <family val="2"/>
    </font>
    <font>
      <i/>
      <sz val="8"/>
      <color theme="0"/>
      <name val="Verdana"/>
      <family val="2"/>
    </font>
    <font>
      <sz val="9"/>
      <color theme="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rgb="FFD3D3D3"/>
      </patternFill>
    </fill>
    <fill>
      <patternFill patternType="solid">
        <fgColor rgb="FF366E3B"/>
        <bgColor indexed="64"/>
      </patternFill>
    </fill>
    <fill>
      <patternFill patternType="solid">
        <fgColor rgb="FF356E3A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77">
    <xf numFmtId="0" fontId="0" fillId="0" borderId="0" xfId="0"/>
    <xf numFmtId="0" fontId="5" fillId="4" borderId="0" xfId="0" applyFont="1" applyFill="1"/>
    <xf numFmtId="0" fontId="5" fillId="4" borderId="0" xfId="0" applyFont="1" applyFill="1" applyAlignment="1">
      <alignment horizontal="center"/>
    </xf>
    <xf numFmtId="44" fontId="5" fillId="4" borderId="0" xfId="0" applyNumberFormat="1" applyFont="1" applyFill="1"/>
    <xf numFmtId="0" fontId="7" fillId="4" borderId="0" xfId="0" applyFont="1" applyFill="1"/>
    <xf numFmtId="44" fontId="5" fillId="4" borderId="0" xfId="0" applyNumberFormat="1" applyFont="1" applyFill="1" applyAlignment="1">
      <alignment vertical="center"/>
    </xf>
    <xf numFmtId="0" fontId="5" fillId="4" borderId="0" xfId="0" applyFont="1" applyFill="1" applyAlignment="1">
      <alignment horizontal="right"/>
    </xf>
    <xf numFmtId="0" fontId="3" fillId="0" borderId="0" xfId="2"/>
    <xf numFmtId="0" fontId="8" fillId="0" borderId="0" xfId="2" applyFont="1"/>
    <xf numFmtId="0" fontId="0" fillId="4" borderId="0" xfId="0" applyFill="1"/>
    <xf numFmtId="0" fontId="10" fillId="0" borderId="0" xfId="2" applyFont="1"/>
    <xf numFmtId="169" fontId="3" fillId="0" borderId="0" xfId="2" applyNumberFormat="1"/>
    <xf numFmtId="0" fontId="0" fillId="5" borderId="0" xfId="0" applyFill="1"/>
    <xf numFmtId="0" fontId="11" fillId="0" borderId="0" xfId="0" applyFont="1"/>
    <xf numFmtId="0" fontId="0" fillId="0" borderId="0" xfId="0" applyAlignment="1">
      <alignment horizontal="center"/>
    </xf>
    <xf numFmtId="0" fontId="13" fillId="11" borderId="20" xfId="0" applyFont="1" applyFill="1" applyBorder="1" applyAlignment="1">
      <alignment vertical="center" wrapText="1" readingOrder="1"/>
    </xf>
    <xf numFmtId="0" fontId="13" fillId="11" borderId="20" xfId="0" applyFont="1" applyFill="1" applyBorder="1" applyAlignment="1">
      <alignment horizontal="center" vertical="center" wrapText="1" readingOrder="1"/>
    </xf>
    <xf numFmtId="0" fontId="12" fillId="9" borderId="20" xfId="0" applyFont="1" applyFill="1" applyBorder="1" applyAlignment="1">
      <alignment vertical="center" wrapText="1" readingOrder="1"/>
    </xf>
    <xf numFmtId="0" fontId="12" fillId="9" borderId="20" xfId="0" applyFont="1" applyFill="1" applyBorder="1" applyAlignment="1">
      <alignment horizontal="left" vertical="center" wrapText="1" readingOrder="1"/>
    </xf>
    <xf numFmtId="0" fontId="12" fillId="9" borderId="20" xfId="0" applyFont="1" applyFill="1" applyBorder="1" applyAlignment="1">
      <alignment horizontal="center" vertical="center" wrapText="1" readingOrder="1"/>
    </xf>
    <xf numFmtId="0" fontId="12" fillId="10" borderId="20" xfId="0" applyFont="1" applyFill="1" applyBorder="1" applyAlignment="1">
      <alignment horizontal="left" vertical="center" wrapText="1" readingOrder="1"/>
    </xf>
    <xf numFmtId="0" fontId="12" fillId="10" borderId="20" xfId="0" applyFont="1" applyFill="1" applyBorder="1" applyAlignment="1">
      <alignment horizontal="center" vertical="center" wrapText="1" readingOrder="1"/>
    </xf>
    <xf numFmtId="0" fontId="12" fillId="10" borderId="20" xfId="0" applyFont="1" applyFill="1" applyBorder="1" applyAlignment="1">
      <alignment vertical="center" wrapText="1" readingOrder="1"/>
    </xf>
    <xf numFmtId="0" fontId="18" fillId="0" borderId="0" xfId="0" applyFont="1"/>
    <xf numFmtId="0" fontId="17" fillId="4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21" fillId="4" borderId="6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vertical="center"/>
    </xf>
    <xf numFmtId="0" fontId="23" fillId="5" borderId="3" xfId="0" applyFont="1" applyFill="1" applyBorder="1" applyAlignment="1">
      <alignment vertical="center"/>
    </xf>
    <xf numFmtId="165" fontId="22" fillId="6" borderId="8" xfId="1" applyNumberFormat="1" applyFont="1" applyFill="1" applyBorder="1" applyAlignment="1" applyProtection="1">
      <alignment horizontal="center" vertical="center"/>
    </xf>
    <xf numFmtId="165" fontId="22" fillId="7" borderId="8" xfId="1" applyNumberFormat="1" applyFont="1" applyFill="1" applyBorder="1" applyAlignment="1" applyProtection="1">
      <alignment horizontal="center" vertical="center"/>
      <protection locked="0"/>
    </xf>
    <xf numFmtId="165" fontId="22" fillId="7" borderId="10" xfId="1" applyNumberFormat="1" applyFont="1" applyFill="1" applyBorder="1" applyAlignment="1" applyProtection="1">
      <alignment horizontal="center" vertical="center"/>
      <protection locked="0"/>
    </xf>
    <xf numFmtId="0" fontId="21" fillId="4" borderId="9" xfId="0" applyFont="1" applyFill="1" applyBorder="1" applyAlignment="1">
      <alignment vertical="center"/>
    </xf>
    <xf numFmtId="0" fontId="24" fillId="4" borderId="3" xfId="0" applyFont="1" applyFill="1" applyBorder="1" applyAlignment="1">
      <alignment vertical="center"/>
    </xf>
    <xf numFmtId="165" fontId="22" fillId="4" borderId="10" xfId="1" applyNumberFormat="1" applyFont="1" applyFill="1" applyBorder="1" applyAlignment="1" applyProtection="1">
      <alignment horizontal="center" vertical="center"/>
    </xf>
    <xf numFmtId="0" fontId="23" fillId="5" borderId="10" xfId="0" applyFont="1" applyFill="1" applyBorder="1" applyAlignment="1">
      <alignment vertical="center"/>
    </xf>
    <xf numFmtId="0" fontId="21" fillId="3" borderId="10" xfId="0" applyFont="1" applyFill="1" applyBorder="1" applyAlignment="1">
      <alignment vertical="center"/>
    </xf>
    <xf numFmtId="0" fontId="24" fillId="3" borderId="10" xfId="0" applyFont="1" applyFill="1" applyBorder="1" applyAlignment="1">
      <alignment vertical="center"/>
    </xf>
    <xf numFmtId="165" fontId="21" fillId="3" borderId="1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5" fillId="5" borderId="10" xfId="0" applyFont="1" applyFill="1" applyBorder="1" applyAlignment="1">
      <alignment vertical="center"/>
    </xf>
    <xf numFmtId="0" fontId="25" fillId="5" borderId="10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vertical="center" wrapText="1"/>
    </xf>
    <xf numFmtId="0" fontId="26" fillId="8" borderId="10" xfId="0" applyFont="1" applyFill="1" applyBorder="1" applyAlignment="1">
      <alignment vertical="center"/>
    </xf>
    <xf numFmtId="0" fontId="27" fillId="8" borderId="10" xfId="0" applyFont="1" applyFill="1" applyBorder="1" applyAlignment="1">
      <alignment vertical="center"/>
    </xf>
    <xf numFmtId="165" fontId="26" fillId="8" borderId="10" xfId="0" applyNumberFormat="1" applyFont="1" applyFill="1" applyBorder="1" applyAlignment="1">
      <alignment vertical="center"/>
    </xf>
    <xf numFmtId="0" fontId="21" fillId="3" borderId="10" xfId="0" applyFont="1" applyFill="1" applyBorder="1" applyAlignment="1">
      <alignment vertical="center" wrapText="1"/>
    </xf>
    <xf numFmtId="0" fontId="24" fillId="3" borderId="4" xfId="0" applyFont="1" applyFill="1" applyBorder="1" applyAlignment="1">
      <alignment vertical="center" wrapText="1"/>
    </xf>
    <xf numFmtId="0" fontId="21" fillId="4" borderId="21" xfId="0" applyFont="1" applyFill="1" applyBorder="1" applyAlignment="1">
      <alignment horizontal="center" vertical="center" wrapText="1"/>
    </xf>
    <xf numFmtId="166" fontId="28" fillId="0" borderId="0" xfId="1" applyNumberFormat="1" applyFont="1" applyFill="1" applyBorder="1" applyAlignment="1" applyProtection="1">
      <alignment vertical="center"/>
    </xf>
    <xf numFmtId="0" fontId="26" fillId="8" borderId="10" xfId="0" applyFont="1" applyFill="1" applyBorder="1" applyAlignment="1">
      <alignment vertical="center" wrapText="1"/>
    </xf>
    <xf numFmtId="165" fontId="26" fillId="8" borderId="10" xfId="0" applyNumberFormat="1" applyFont="1" applyFill="1" applyBorder="1" applyAlignment="1">
      <alignment horizontal="center" vertical="center"/>
    </xf>
    <xf numFmtId="165" fontId="21" fillId="3" borderId="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6" fontId="29" fillId="0" borderId="0" xfId="1" applyNumberFormat="1" applyFont="1" applyFill="1" applyBorder="1" applyAlignment="1" applyProtection="1">
      <alignment vertical="center"/>
    </xf>
    <xf numFmtId="0" fontId="26" fillId="5" borderId="10" xfId="0" applyFont="1" applyFill="1" applyBorder="1" applyAlignment="1">
      <alignment vertical="center" wrapText="1"/>
    </xf>
    <xf numFmtId="0" fontId="23" fillId="5" borderId="10" xfId="0" applyFont="1" applyFill="1" applyBorder="1" applyAlignment="1">
      <alignment vertical="center" wrapText="1"/>
    </xf>
    <xf numFmtId="2" fontId="22" fillId="7" borderId="10" xfId="1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164" fontId="28" fillId="0" borderId="0" xfId="1" applyFont="1" applyBorder="1" applyAlignment="1" applyProtection="1">
      <alignment horizontal="center" vertical="center"/>
    </xf>
    <xf numFmtId="0" fontId="17" fillId="4" borderId="0" xfId="0" applyFont="1" applyFill="1" applyAlignment="1">
      <alignment horizontal="center" vertical="center"/>
    </xf>
    <xf numFmtId="164" fontId="17" fillId="4" borderId="0" xfId="1" applyFont="1" applyFill="1" applyBorder="1" applyAlignment="1" applyProtection="1">
      <alignment horizontal="center" vertical="center" wrapText="1"/>
    </xf>
    <xf numFmtId="164" fontId="17" fillId="4" borderId="8" xfId="1" applyFont="1" applyFill="1" applyBorder="1" applyAlignment="1" applyProtection="1">
      <alignment horizontal="center" vertical="center"/>
    </xf>
    <xf numFmtId="0" fontId="22" fillId="5" borderId="10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left" vertical="center"/>
    </xf>
    <xf numFmtId="3" fontId="31" fillId="5" borderId="10" xfId="0" applyNumberFormat="1" applyFont="1" applyFill="1" applyBorder="1" applyAlignment="1">
      <alignment horizontal="center" vertical="center"/>
    </xf>
    <xf numFmtId="167" fontId="22" fillId="7" borderId="1" xfId="1" applyNumberFormat="1" applyFont="1" applyFill="1" applyBorder="1" applyAlignment="1" applyProtection="1">
      <alignment horizontal="center" vertical="center"/>
      <protection locked="0"/>
    </xf>
    <xf numFmtId="165" fontId="22" fillId="5" borderId="10" xfId="1" applyNumberFormat="1" applyFont="1" applyFill="1" applyBorder="1" applyAlignment="1" applyProtection="1">
      <alignment horizontal="center" vertical="center"/>
    </xf>
    <xf numFmtId="0" fontId="22" fillId="5" borderId="10" xfId="0" applyFont="1" applyFill="1" applyBorder="1" applyAlignment="1">
      <alignment horizontal="left" vertical="center"/>
    </xf>
    <xf numFmtId="167" fontId="22" fillId="7" borderId="4" xfId="1" applyNumberFormat="1" applyFont="1" applyFill="1" applyBorder="1" applyAlignment="1" applyProtection="1">
      <alignment horizontal="center" vertical="center"/>
      <protection locked="0"/>
    </xf>
    <xf numFmtId="164" fontId="22" fillId="0" borderId="0" xfId="1" applyFont="1" applyAlignment="1" applyProtection="1">
      <alignment horizontal="center" vertical="center"/>
    </xf>
    <xf numFmtId="168" fontId="22" fillId="5" borderId="4" xfId="1" applyNumberFormat="1" applyFont="1" applyFill="1" applyBorder="1" applyAlignment="1" applyProtection="1">
      <alignment horizontal="center" vertical="center"/>
    </xf>
    <xf numFmtId="167" fontId="22" fillId="0" borderId="0" xfId="1" applyNumberFormat="1" applyFont="1" applyAlignment="1" applyProtection="1">
      <alignment horizontal="center" vertical="center"/>
    </xf>
    <xf numFmtId="167" fontId="17" fillId="4" borderId="0" xfId="1" applyNumberFormat="1" applyFont="1" applyFill="1" applyBorder="1" applyAlignment="1" applyProtection="1">
      <alignment horizontal="center" vertical="center" wrapText="1"/>
    </xf>
    <xf numFmtId="0" fontId="21" fillId="3" borderId="4" xfId="0" applyFont="1" applyFill="1" applyBorder="1" applyAlignment="1">
      <alignment vertical="center"/>
    </xf>
    <xf numFmtId="164" fontId="22" fillId="0" borderId="0" xfId="1" applyFont="1" applyAlignment="1" applyProtection="1">
      <alignment vertical="center"/>
    </xf>
    <xf numFmtId="0" fontId="32" fillId="0" borderId="0" xfId="0" applyFont="1" applyAlignment="1">
      <alignment vertical="center"/>
    </xf>
    <xf numFmtId="0" fontId="21" fillId="4" borderId="1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164" fontId="17" fillId="4" borderId="2" xfId="1" applyFont="1" applyFill="1" applyBorder="1" applyAlignment="1" applyProtection="1">
      <alignment horizontal="center" vertical="center" wrapText="1"/>
    </xf>
    <xf numFmtId="164" fontId="17" fillId="4" borderId="14" xfId="1" applyFont="1" applyFill="1" applyBorder="1" applyAlignment="1" applyProtection="1">
      <alignment horizontal="center" vertical="center"/>
    </xf>
    <xf numFmtId="168" fontId="22" fillId="5" borderId="10" xfId="1" applyNumberFormat="1" applyFont="1" applyFill="1" applyBorder="1" applyAlignment="1" applyProtection="1">
      <alignment horizontal="center" vertical="center"/>
    </xf>
    <xf numFmtId="0" fontId="17" fillId="4" borderId="3" xfId="0" applyFont="1" applyFill="1" applyBorder="1" applyAlignment="1">
      <alignment vertical="center"/>
    </xf>
    <xf numFmtId="0" fontId="21" fillId="4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vertical="center"/>
    </xf>
    <xf numFmtId="0" fontId="23" fillId="5" borderId="18" xfId="0" applyFont="1" applyFill="1" applyBorder="1" applyAlignment="1">
      <alignment vertical="center"/>
    </xf>
    <xf numFmtId="165" fontId="22" fillId="6" borderId="14" xfId="1" applyNumberFormat="1" applyFont="1" applyFill="1" applyBorder="1" applyAlignment="1" applyProtection="1">
      <alignment horizontal="center" vertical="center"/>
    </xf>
    <xf numFmtId="0" fontId="23" fillId="5" borderId="19" xfId="0" applyFont="1" applyFill="1" applyBorder="1" applyAlignment="1">
      <alignment vertical="center"/>
    </xf>
    <xf numFmtId="0" fontId="23" fillId="5" borderId="12" xfId="0" applyFont="1" applyFill="1" applyBorder="1" applyAlignment="1">
      <alignment vertical="center"/>
    </xf>
    <xf numFmtId="0" fontId="22" fillId="5" borderId="4" xfId="0" applyFont="1" applyFill="1" applyBorder="1" applyAlignment="1">
      <alignment horizontal="center" vertical="center"/>
    </xf>
    <xf numFmtId="165" fontId="22" fillId="5" borderId="13" xfId="1" applyNumberFormat="1" applyFont="1" applyFill="1" applyBorder="1" applyAlignment="1" applyProtection="1">
      <alignment horizontal="center" vertical="center"/>
    </xf>
    <xf numFmtId="164" fontId="21" fillId="3" borderId="4" xfId="1" applyFont="1" applyFill="1" applyBorder="1" applyAlignment="1" applyProtection="1">
      <alignment vertical="center"/>
    </xf>
    <xf numFmtId="164" fontId="21" fillId="0" borderId="0" xfId="1" applyFont="1" applyFill="1" applyBorder="1" applyAlignment="1" applyProtection="1">
      <alignment vertical="center"/>
    </xf>
    <xf numFmtId="0" fontId="21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164" fontId="21" fillId="0" borderId="0" xfId="1" applyFont="1" applyFill="1" applyBorder="1" applyAlignment="1" applyProtection="1">
      <alignment vertical="center" wrapText="1"/>
    </xf>
    <xf numFmtId="164" fontId="21" fillId="0" borderId="0" xfId="1" applyFont="1" applyFill="1" applyBorder="1" applyAlignment="1" applyProtection="1">
      <alignment horizontal="center" vertical="center" wrapText="1"/>
    </xf>
    <xf numFmtId="164" fontId="25" fillId="0" borderId="0" xfId="1" applyFont="1" applyFill="1" applyBorder="1" applyProtection="1"/>
    <xf numFmtId="164" fontId="25" fillId="0" borderId="0" xfId="1" applyFont="1" applyFill="1" applyBorder="1" applyAlignment="1" applyProtection="1">
      <alignment horizontal="center"/>
    </xf>
    <xf numFmtId="0" fontId="23" fillId="0" borderId="0" xfId="0" applyFont="1"/>
    <xf numFmtId="0" fontId="18" fillId="0" borderId="0" xfId="0" applyFont="1" applyAlignment="1">
      <alignment horizontal="center" vertical="center"/>
    </xf>
    <xf numFmtId="0" fontId="35" fillId="0" borderId="0" xfId="0" applyFont="1"/>
    <xf numFmtId="169" fontId="8" fillId="0" borderId="0" xfId="3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23" fillId="5" borderId="15" xfId="0" applyFont="1" applyFill="1" applyBorder="1" applyAlignment="1">
      <alignment vertical="center"/>
    </xf>
    <xf numFmtId="0" fontId="23" fillId="5" borderId="6" xfId="0" applyFont="1" applyFill="1" applyBorder="1" applyAlignment="1">
      <alignment vertical="center"/>
    </xf>
    <xf numFmtId="169" fontId="6" fillId="8" borderId="10" xfId="3" applyNumberFormat="1" applyFont="1" applyFill="1" applyBorder="1" applyAlignment="1">
      <alignment vertical="center"/>
    </xf>
    <xf numFmtId="0" fontId="5" fillId="13" borderId="10" xfId="2" applyFont="1" applyFill="1" applyBorder="1" applyAlignment="1">
      <alignment vertical="center"/>
    </xf>
    <xf numFmtId="165" fontId="22" fillId="14" borderId="5" xfId="1" applyNumberFormat="1" applyFont="1" applyFill="1" applyBorder="1" applyAlignment="1" applyProtection="1">
      <alignment vertical="center"/>
    </xf>
    <xf numFmtId="165" fontId="22" fillId="14" borderId="4" xfId="1" applyNumberFormat="1" applyFont="1" applyFill="1" applyBorder="1" applyAlignment="1" applyProtection="1">
      <alignment vertical="center"/>
    </xf>
    <xf numFmtId="0" fontId="18" fillId="14" borderId="0" xfId="0" applyFont="1" applyFill="1"/>
    <xf numFmtId="0" fontId="0" fillId="14" borderId="0" xfId="0" applyFill="1"/>
    <xf numFmtId="165" fontId="23" fillId="14" borderId="5" xfId="1" applyNumberFormat="1" applyFont="1" applyFill="1" applyBorder="1" applyAlignment="1" applyProtection="1">
      <alignment vertical="center"/>
    </xf>
    <xf numFmtId="165" fontId="22" fillId="14" borderId="12" xfId="1" applyNumberFormat="1" applyFont="1" applyFill="1" applyBorder="1" applyAlignment="1" applyProtection="1">
      <alignment vertical="center"/>
    </xf>
    <xf numFmtId="0" fontId="2" fillId="0" borderId="0" xfId="2" applyFont="1"/>
    <xf numFmtId="0" fontId="2" fillId="4" borderId="0" xfId="2" applyFont="1" applyFill="1"/>
    <xf numFmtId="0" fontId="2" fillId="0" borderId="0" xfId="0" applyFont="1"/>
    <xf numFmtId="0" fontId="2" fillId="0" borderId="0" xfId="2" applyFont="1" applyAlignment="1">
      <alignment vertic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165" fontId="2" fillId="5" borderId="0" xfId="0" applyNumberFormat="1" applyFont="1" applyFill="1"/>
    <xf numFmtId="0" fontId="2" fillId="5" borderId="12" xfId="0" applyFont="1" applyFill="1" applyBorder="1"/>
    <xf numFmtId="0" fontId="2" fillId="5" borderId="12" xfId="0" applyFont="1" applyFill="1" applyBorder="1" applyAlignment="1">
      <alignment horizontal="center"/>
    </xf>
    <xf numFmtId="0" fontId="2" fillId="5" borderId="0" xfId="0" applyFont="1" applyFill="1" applyAlignment="1">
      <alignment wrapText="1"/>
    </xf>
    <xf numFmtId="10" fontId="2" fillId="5" borderId="0" xfId="0" applyNumberFormat="1" applyFont="1" applyFill="1"/>
    <xf numFmtId="0" fontId="2" fillId="0" borderId="0" xfId="0" applyFont="1" applyAlignment="1">
      <alignment horizontal="center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44" fontId="2" fillId="6" borderId="0" xfId="0" applyNumberFormat="1" applyFont="1" applyFill="1"/>
    <xf numFmtId="44" fontId="2" fillId="5" borderId="0" xfId="0" applyNumberFormat="1" applyFont="1" applyFill="1"/>
    <xf numFmtId="0" fontId="1" fillId="0" borderId="0" xfId="2" applyFont="1"/>
    <xf numFmtId="0" fontId="19" fillId="12" borderId="0" xfId="0" applyFont="1" applyFill="1" applyAlignment="1">
      <alignment vertical="center"/>
    </xf>
    <xf numFmtId="0" fontId="19" fillId="12" borderId="3" xfId="0" applyFont="1" applyFill="1" applyBorder="1" applyAlignment="1">
      <alignment vertical="center"/>
    </xf>
    <xf numFmtId="0" fontId="22" fillId="5" borderId="19" xfId="0" applyFont="1" applyFill="1" applyBorder="1" applyAlignment="1">
      <alignment vertical="center"/>
    </xf>
    <xf numFmtId="0" fontId="25" fillId="7" borderId="8" xfId="1" applyNumberFormat="1" applyFont="1" applyFill="1" applyBorder="1" applyAlignment="1" applyProtection="1">
      <alignment horizontal="center" vertical="center"/>
      <protection locked="0"/>
    </xf>
    <xf numFmtId="0" fontId="25" fillId="7" borderId="10" xfId="1" applyNumberFormat="1" applyFont="1" applyFill="1" applyBorder="1" applyAlignment="1" applyProtection="1">
      <alignment horizontal="center" vertical="center"/>
      <protection locked="0"/>
    </xf>
    <xf numFmtId="0" fontId="39" fillId="13" borderId="10" xfId="2" applyFont="1" applyFill="1" applyBorder="1" applyAlignment="1">
      <alignment horizontal="right" vertical="center" wrapText="1"/>
    </xf>
    <xf numFmtId="0" fontId="2" fillId="8" borderId="10" xfId="2" applyFont="1" applyFill="1" applyBorder="1" applyAlignment="1">
      <alignment horizontal="center" vertical="center"/>
    </xf>
    <xf numFmtId="0" fontId="5" fillId="4" borderId="10" xfId="2" applyFont="1" applyFill="1" applyBorder="1" applyAlignment="1">
      <alignment horizontal="center" vertical="center"/>
    </xf>
    <xf numFmtId="0" fontId="37" fillId="4" borderId="10" xfId="2" applyFont="1" applyFill="1" applyBorder="1" applyAlignment="1">
      <alignment horizontal="center" vertical="center"/>
    </xf>
    <xf numFmtId="169" fontId="6" fillId="8" borderId="10" xfId="3" applyNumberFormat="1" applyFont="1" applyFill="1" applyBorder="1" applyAlignment="1">
      <alignment horizontal="center" vertical="center"/>
    </xf>
    <xf numFmtId="169" fontId="7" fillId="8" borderId="10" xfId="3" applyNumberFormat="1" applyFont="1" applyFill="1" applyBorder="1" applyAlignment="1">
      <alignment horizontal="center" vertical="center"/>
    </xf>
    <xf numFmtId="169" fontId="5" fillId="4" borderId="10" xfId="2" applyNumberFormat="1" applyFont="1" applyFill="1" applyBorder="1" applyAlignment="1">
      <alignment horizontal="center" vertical="center"/>
    </xf>
    <xf numFmtId="0" fontId="38" fillId="13" borderId="10" xfId="2" applyFont="1" applyFill="1" applyBorder="1" applyAlignment="1">
      <alignment horizontal="right"/>
    </xf>
    <xf numFmtId="0" fontId="36" fillId="4" borderId="10" xfId="2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4" fontId="25" fillId="0" borderId="3" xfId="1" applyFont="1" applyFill="1" applyBorder="1" applyAlignment="1" applyProtection="1">
      <alignment horizontal="center" vertical="center" wrapText="1"/>
    </xf>
    <xf numFmtId="164" fontId="25" fillId="0" borderId="0" xfId="1" applyFont="1" applyFill="1" applyBorder="1" applyAlignment="1" applyProtection="1">
      <alignment horizontal="center" vertical="center" wrapText="1"/>
    </xf>
    <xf numFmtId="0" fontId="25" fillId="7" borderId="4" xfId="0" applyFont="1" applyFill="1" applyBorder="1" applyAlignment="1" applyProtection="1">
      <alignment horizontal="center" vertical="center"/>
      <protection locked="0"/>
    </xf>
    <xf numFmtId="0" fontId="25" fillId="7" borderId="5" xfId="0" applyFont="1" applyFill="1" applyBorder="1" applyAlignment="1" applyProtection="1">
      <alignment horizontal="center" vertical="center"/>
      <protection locked="0"/>
    </xf>
    <xf numFmtId="0" fontId="25" fillId="7" borderId="13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9" fillId="12" borderId="0" xfId="0" applyFont="1" applyFill="1" applyAlignment="1">
      <alignment horizontal="left" vertical="center"/>
    </xf>
    <xf numFmtId="0" fontId="25" fillId="5" borderId="4" xfId="0" applyFont="1" applyFill="1" applyBorder="1" applyAlignment="1">
      <alignment horizontal="right" vertical="center"/>
    </xf>
    <xf numFmtId="0" fontId="25" fillId="5" borderId="13" xfId="0" applyFont="1" applyFill="1" applyBorder="1" applyAlignment="1">
      <alignment horizontal="right" vertical="center"/>
    </xf>
    <xf numFmtId="165" fontId="21" fillId="3" borderId="1" xfId="0" applyNumberFormat="1" applyFont="1" applyFill="1" applyBorder="1" applyAlignment="1">
      <alignment horizontal="center" vertical="center"/>
    </xf>
    <xf numFmtId="165" fontId="21" fillId="3" borderId="2" xfId="0" applyNumberFormat="1" applyFont="1" applyFill="1" applyBorder="1" applyAlignment="1">
      <alignment horizontal="center" vertical="center"/>
    </xf>
    <xf numFmtId="0" fontId="33" fillId="12" borderId="0" xfId="0" applyFont="1" applyFill="1" applyAlignment="1">
      <alignment horizontal="right" vertical="center"/>
    </xf>
    <xf numFmtId="0" fontId="33" fillId="12" borderId="22" xfId="0" applyFont="1" applyFill="1" applyBorder="1" applyAlignment="1">
      <alignment horizontal="right" vertical="center"/>
    </xf>
    <xf numFmtId="0" fontId="33" fillId="12" borderId="0" xfId="0" applyFont="1" applyFill="1" applyAlignment="1">
      <alignment horizontal="center" vertical="center"/>
    </xf>
    <xf numFmtId="0" fontId="33" fillId="12" borderId="22" xfId="0" applyFont="1" applyFill="1" applyBorder="1" applyAlignment="1">
      <alignment horizontal="center" vertical="center"/>
    </xf>
    <xf numFmtId="165" fontId="21" fillId="3" borderId="4" xfId="0" applyNumberFormat="1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165" fontId="21" fillId="3" borderId="4" xfId="1" applyNumberFormat="1" applyFont="1" applyFill="1" applyBorder="1" applyAlignment="1" applyProtection="1">
      <alignment horizontal="center" vertical="center"/>
    </xf>
    <xf numFmtId="165" fontId="21" fillId="3" borderId="5" xfId="1" applyNumberFormat="1" applyFont="1" applyFill="1" applyBorder="1" applyAlignment="1" applyProtection="1">
      <alignment horizontal="center" vertical="center"/>
    </xf>
    <xf numFmtId="165" fontId="21" fillId="3" borderId="13" xfId="1" applyNumberFormat="1" applyFont="1" applyFill="1" applyBorder="1" applyAlignment="1" applyProtection="1">
      <alignment horizontal="center" vertical="center"/>
    </xf>
    <xf numFmtId="165" fontId="34" fillId="3" borderId="3" xfId="1" applyNumberFormat="1" applyFont="1" applyFill="1" applyBorder="1" applyAlignment="1" applyProtection="1">
      <alignment horizontal="center" vertical="center" wrapText="1"/>
    </xf>
    <xf numFmtId="165" fontId="34" fillId="3" borderId="0" xfId="1" applyNumberFormat="1" applyFont="1" applyFill="1" applyBorder="1" applyAlignment="1" applyProtection="1">
      <alignment horizontal="center" vertical="center" wrapText="1"/>
    </xf>
    <xf numFmtId="0" fontId="5" fillId="4" borderId="0" xfId="0" applyFont="1" applyFill="1" applyAlignment="1">
      <alignment horizontal="center" wrapText="1"/>
    </xf>
    <xf numFmtId="0" fontId="14" fillId="12" borderId="0" xfId="0" applyFont="1" applyFill="1" applyAlignment="1">
      <alignment horizontal="center" vertical="center"/>
    </xf>
    <xf numFmtId="0" fontId="36" fillId="4" borderId="10" xfId="2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</cellXfs>
  <cellStyles count="4">
    <cellStyle name="Euro" xfId="1" xr:uid="{00000000-0005-0000-0000-000000000000}"/>
    <cellStyle name="Komma 2" xfId="3" xr:uid="{39926A82-8ED4-F144-B781-1D32FEFC4417}"/>
    <cellStyle name="Standaard" xfId="0" builtinId="0"/>
    <cellStyle name="Standaard 2" xfId="2" xr:uid="{A3370DEA-23B9-5A44-B158-4C7467F9D68D}"/>
  </cellStyles>
  <dxfs count="0"/>
  <tableStyles count="0" defaultTableStyle="TableStyleMedium2" defaultPivotStyle="PivotStyleLight16"/>
  <colors>
    <mruColors>
      <color rgb="FF356E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246528</xdr:colOff>
      <xdr:row>0</xdr:row>
      <xdr:rowOff>261472</xdr:rowOff>
    </xdr:from>
    <xdr:to>
      <xdr:col>3</xdr:col>
      <xdr:colOff>559179</xdr:colOff>
      <xdr:row>0</xdr:row>
      <xdr:rowOff>627531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B411A3D-E2DD-0548-A69D-3BEDA8CC6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0293" y="261472"/>
          <a:ext cx="760886" cy="366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244231</xdr:colOff>
      <xdr:row>0</xdr:row>
      <xdr:rowOff>302845</xdr:rowOff>
    </xdr:from>
    <xdr:to>
      <xdr:col>5</xdr:col>
      <xdr:colOff>1420420</xdr:colOff>
      <xdr:row>0</xdr:row>
      <xdr:rowOff>801076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45E2FA7-6871-EB63-834B-E2485962B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13000" y="302845"/>
          <a:ext cx="1176189" cy="4982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254001</xdr:colOff>
      <xdr:row>0</xdr:row>
      <xdr:rowOff>135468</xdr:rowOff>
    </xdr:from>
    <xdr:to>
      <xdr:col>6</xdr:col>
      <xdr:colOff>533401</xdr:colOff>
      <xdr:row>0</xdr:row>
      <xdr:rowOff>540738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42DD1DF-3E49-0643-B4A5-D3F5A71AA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3801" y="135468"/>
          <a:ext cx="956733" cy="4052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240862</xdr:colOff>
      <xdr:row>0</xdr:row>
      <xdr:rowOff>87586</xdr:rowOff>
    </xdr:from>
    <xdr:to>
      <xdr:col>4</xdr:col>
      <xdr:colOff>175173</xdr:colOff>
      <xdr:row>1</xdr:row>
      <xdr:rowOff>175314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0D51AFA-AF0B-8646-ABEC-8E3297DA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6149" y="87586"/>
          <a:ext cx="810173" cy="343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42A82-EB16-F64D-9DBF-36ED817D7EF5}">
  <dimension ref="A1:E32"/>
  <sheetViews>
    <sheetView showGridLines="0" topLeftCell="A2" zoomScale="178" zoomScaleNormal="170" workbookViewId="0">
      <selection activeCell="A2" sqref="A2"/>
    </sheetView>
  </sheetViews>
  <sheetFormatPr baseColWidth="10" defaultColWidth="11" defaultRowHeight="16" x14ac:dyDescent="0.2"/>
  <cols>
    <col min="1" max="1" width="63.83203125" style="7" bestFit="1" customWidth="1"/>
    <col min="2" max="2" width="23.6640625" style="7" customWidth="1"/>
    <col min="3" max="3" width="5.83203125" style="7" customWidth="1"/>
    <col min="4" max="5" width="36.5" style="7" bestFit="1" customWidth="1"/>
    <col min="6" max="16384" width="11" style="7"/>
  </cols>
  <sheetData>
    <row r="1" spans="1:5" ht="50" customHeight="1" x14ac:dyDescent="0.2">
      <c r="A1" s="175" t="s">
        <v>101</v>
      </c>
      <c r="B1" s="147"/>
    </row>
    <row r="2" spans="1:5" ht="17" customHeight="1" x14ac:dyDescent="0.2">
      <c r="A2" s="117"/>
      <c r="B2" s="117"/>
      <c r="C2" s="10"/>
    </row>
    <row r="3" spans="1:5" ht="17" customHeight="1" x14ac:dyDescent="0.2">
      <c r="A3" s="118"/>
      <c r="B3" s="142" t="s">
        <v>0</v>
      </c>
      <c r="C3" s="10"/>
    </row>
    <row r="4" spans="1:5" ht="30" customHeight="1" x14ac:dyDescent="0.2">
      <c r="A4" s="139" t="s">
        <v>1</v>
      </c>
      <c r="B4" s="140">
        <v>5</v>
      </c>
      <c r="C4" s="10"/>
      <c r="D4" s="133" t="s">
        <v>92</v>
      </c>
      <c r="E4" s="11"/>
    </row>
    <row r="5" spans="1:5" ht="26" x14ac:dyDescent="0.2">
      <c r="A5" s="139" t="s">
        <v>93</v>
      </c>
      <c r="B5" s="140">
        <v>7</v>
      </c>
    </row>
    <row r="6" spans="1:5" ht="30" customHeight="1" x14ac:dyDescent="0.2">
      <c r="A6" s="139" t="s">
        <v>94</v>
      </c>
      <c r="B6" s="140">
        <v>6</v>
      </c>
    </row>
    <row r="7" spans="1:5" ht="17" customHeight="1" x14ac:dyDescent="0.2">
      <c r="A7" s="119"/>
      <c r="B7" s="141">
        <f>SUM(B4:B6)</f>
        <v>18</v>
      </c>
      <c r="C7" s="10"/>
    </row>
    <row r="8" spans="1:5" ht="17" customHeight="1" x14ac:dyDescent="0.2">
      <c r="A8" s="117"/>
      <c r="B8" s="120"/>
      <c r="C8" s="10"/>
    </row>
    <row r="9" spans="1:5" ht="17" customHeight="1" x14ac:dyDescent="0.2">
      <c r="A9" s="117"/>
      <c r="B9" s="141" t="s">
        <v>0</v>
      </c>
      <c r="C9" s="10"/>
    </row>
    <row r="10" spans="1:5" ht="15" customHeight="1" x14ac:dyDescent="0.2">
      <c r="A10" s="146" t="s">
        <v>2</v>
      </c>
      <c r="B10" s="109">
        <v>461441</v>
      </c>
      <c r="C10" s="10"/>
    </row>
    <row r="11" spans="1:5" ht="15" customHeight="1" x14ac:dyDescent="0.2">
      <c r="A11" s="146" t="s">
        <v>3</v>
      </c>
      <c r="B11" s="143">
        <v>58659</v>
      </c>
    </row>
    <row r="12" spans="1:5" ht="15" customHeight="1" x14ac:dyDescent="0.2">
      <c r="A12" s="146" t="s">
        <v>4</v>
      </c>
      <c r="B12" s="143">
        <v>475571</v>
      </c>
      <c r="C12" s="10"/>
    </row>
    <row r="13" spans="1:5" ht="15" customHeight="1" x14ac:dyDescent="0.2">
      <c r="A13" s="146" t="s">
        <v>5</v>
      </c>
      <c r="B13" s="143">
        <v>63133</v>
      </c>
    </row>
    <row r="14" spans="1:5" ht="15" customHeight="1" x14ac:dyDescent="0.2">
      <c r="A14" s="146" t="s">
        <v>6</v>
      </c>
      <c r="B14" s="143">
        <v>522822</v>
      </c>
      <c r="C14" s="10"/>
    </row>
    <row r="15" spans="1:5" ht="15" customHeight="1" x14ac:dyDescent="0.2">
      <c r="A15" s="146" t="s">
        <v>7</v>
      </c>
      <c r="B15" s="143">
        <v>65412</v>
      </c>
    </row>
    <row r="16" spans="1:5" ht="15" customHeight="1" x14ac:dyDescent="0.2">
      <c r="A16" s="146" t="s">
        <v>8</v>
      </c>
      <c r="B16" s="143">
        <v>560545</v>
      </c>
      <c r="C16" s="10"/>
    </row>
    <row r="17" spans="1:4" ht="15" customHeight="1" x14ac:dyDescent="0.2">
      <c r="A17" s="146" t="s">
        <v>9</v>
      </c>
      <c r="B17" s="143">
        <v>85933</v>
      </c>
    </row>
    <row r="18" spans="1:4" ht="30" customHeight="1" x14ac:dyDescent="0.2">
      <c r="A18" s="110" t="s">
        <v>10</v>
      </c>
      <c r="B18" s="144">
        <f>(B10+B12+B14+B16)/4</f>
        <v>505094.75</v>
      </c>
      <c r="C18" s="10"/>
    </row>
    <row r="19" spans="1:4" ht="30" customHeight="1" x14ac:dyDescent="0.2">
      <c r="A19" s="110" t="s">
        <v>11</v>
      </c>
      <c r="B19" s="144">
        <f>(B11+B13+B15+B17)/4</f>
        <v>68284.25</v>
      </c>
    </row>
    <row r="20" spans="1:4" ht="17" customHeight="1" x14ac:dyDescent="0.2">
      <c r="A20" s="148" t="s">
        <v>12</v>
      </c>
      <c r="B20" s="145">
        <f>SUM(B18:B19)</f>
        <v>573379</v>
      </c>
    </row>
    <row r="21" spans="1:4" ht="17" customHeight="1" x14ac:dyDescent="0.2">
      <c r="A21" s="149"/>
      <c r="B21" s="105"/>
    </row>
    <row r="22" spans="1:4" ht="17" customHeight="1" x14ac:dyDescent="0.2">
      <c r="A22" s="8"/>
      <c r="B22" s="106"/>
    </row>
    <row r="23" spans="1:4" ht="17" customHeight="1" x14ac:dyDescent="0.2"/>
    <row r="24" spans="1:4" ht="17" customHeight="1" x14ac:dyDescent="0.2">
      <c r="A24"/>
    </row>
    <row r="25" spans="1:4" ht="17" customHeight="1" x14ac:dyDescent="0.2"/>
    <row r="26" spans="1:4" ht="17" customHeight="1" x14ac:dyDescent="0.2"/>
    <row r="27" spans="1:4" ht="17" customHeight="1" x14ac:dyDescent="0.2"/>
    <row r="28" spans="1:4" ht="17" customHeight="1" x14ac:dyDescent="0.2"/>
    <row r="29" spans="1:4" ht="17" customHeight="1" x14ac:dyDescent="0.2"/>
    <row r="30" spans="1:4" ht="17" customHeight="1" x14ac:dyDescent="0.2"/>
    <row r="31" spans="1:4" ht="17" customHeight="1" x14ac:dyDescent="0.2"/>
    <row r="32" spans="1:4" ht="17" customHeight="1" x14ac:dyDescent="0.2">
      <c r="D32" s="10"/>
    </row>
  </sheetData>
  <sheetProtection algorithmName="SHA-512" hashValue="EEmJ7Bp6tUL7gLSE613bHsc0do29zSWOSz8vkb9ZEgVse0kk5mP4DzloBSiKzKSznZwqroBSyFp/gmDq3XTwdQ==" saltValue="Dls652/JTq9Boh0DQ65GrQ==" spinCount="100000" sheet="1" objects="1" scenarios="1"/>
  <mergeCells count="2">
    <mergeCell ref="A1:B1"/>
    <mergeCell ref="A20:A21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1"/>
  <sheetViews>
    <sheetView showGridLines="0" tabSelected="1" zoomScale="130" zoomScaleNormal="130" workbookViewId="0">
      <selection activeCell="A2" sqref="A2:E2"/>
    </sheetView>
  </sheetViews>
  <sheetFormatPr baseColWidth="10" defaultColWidth="8.83203125" defaultRowHeight="15" x14ac:dyDescent="0.2"/>
  <cols>
    <col min="1" max="1" width="76.6640625" bestFit="1" customWidth="1"/>
    <col min="2" max="2" width="28.83203125" customWidth="1"/>
    <col min="3" max="3" width="27.83203125" customWidth="1"/>
    <col min="4" max="10" width="30.83203125" customWidth="1"/>
  </cols>
  <sheetData>
    <row r="1" spans="1:10" ht="80" customHeight="1" x14ac:dyDescent="0.2">
      <c r="A1" s="176" t="s">
        <v>102</v>
      </c>
      <c r="B1" s="155"/>
      <c r="C1" s="155"/>
      <c r="D1" s="155"/>
      <c r="E1" s="155"/>
      <c r="F1" s="23"/>
      <c r="G1" s="23"/>
      <c r="H1" s="23"/>
      <c r="I1" s="23"/>
      <c r="J1" s="23"/>
    </row>
    <row r="2" spans="1:10" ht="30" customHeight="1" x14ac:dyDescent="0.2">
      <c r="A2" s="156" t="s">
        <v>13</v>
      </c>
      <c r="B2" s="156"/>
      <c r="C2" s="156"/>
      <c r="D2" s="156"/>
      <c r="E2" s="156"/>
      <c r="F2" s="23"/>
      <c r="G2" s="23"/>
      <c r="H2" s="23"/>
      <c r="I2" s="23"/>
      <c r="J2" s="23"/>
    </row>
    <row r="3" spans="1:10" ht="50" customHeight="1" x14ac:dyDescent="0.2">
      <c r="A3" s="24" t="s">
        <v>14</v>
      </c>
      <c r="B3" s="25"/>
      <c r="C3" s="26" t="str">
        <f>'Werkblad A'!A4</f>
        <v>Type 1: Zwart-wit printer 
minimaal 35 PPM</v>
      </c>
      <c r="D3" s="27" t="str">
        <f>'Werkblad A'!A5</f>
        <v>Type 2: Zwart-wit MFP 
minimaal 30 PPM</v>
      </c>
      <c r="E3" s="26" t="str">
        <f>'Werkblad A'!A6</f>
        <v>Type 3: Full color MFP 
minimaal 30 PPM</v>
      </c>
      <c r="F3" s="23"/>
    </row>
    <row r="4" spans="1:10" ht="30" customHeight="1" x14ac:dyDescent="0.2">
      <c r="A4" s="157" t="s">
        <v>15</v>
      </c>
      <c r="B4" s="158"/>
      <c r="C4" s="137" t="s">
        <v>16</v>
      </c>
      <c r="D4" s="138" t="s">
        <v>16</v>
      </c>
      <c r="E4" s="137" t="s">
        <v>16</v>
      </c>
      <c r="F4" s="23"/>
    </row>
    <row r="5" spans="1:10" x14ac:dyDescent="0.2">
      <c r="A5" s="136" t="s">
        <v>17</v>
      </c>
      <c r="B5" s="107"/>
      <c r="C5" s="31">
        <v>0</v>
      </c>
      <c r="D5" s="32">
        <v>0</v>
      </c>
      <c r="E5" s="31">
        <v>0</v>
      </c>
      <c r="F5" s="23"/>
    </row>
    <row r="6" spans="1:10" x14ac:dyDescent="0.2">
      <c r="A6" s="28" t="s">
        <v>18</v>
      </c>
      <c r="B6" s="107"/>
      <c r="C6" s="31">
        <v>0</v>
      </c>
      <c r="D6" s="32">
        <v>0</v>
      </c>
      <c r="E6" s="31">
        <v>0</v>
      </c>
      <c r="F6" s="23"/>
    </row>
    <row r="7" spans="1:10" x14ac:dyDescent="0.2">
      <c r="A7" s="28" t="s">
        <v>95</v>
      </c>
      <c r="B7" s="107"/>
      <c r="C7" s="30" t="s">
        <v>21</v>
      </c>
      <c r="D7" s="32">
        <v>0</v>
      </c>
      <c r="E7" s="32">
        <v>0</v>
      </c>
      <c r="F7" s="23"/>
    </row>
    <row r="8" spans="1:10" x14ac:dyDescent="0.2">
      <c r="A8" s="28" t="s">
        <v>99</v>
      </c>
      <c r="B8" s="108"/>
      <c r="C8" s="32">
        <v>0</v>
      </c>
      <c r="D8" s="32">
        <v>0</v>
      </c>
      <c r="E8" s="32">
        <v>0</v>
      </c>
      <c r="F8" s="23"/>
    </row>
    <row r="9" spans="1:10" s="114" customFormat="1" x14ac:dyDescent="0.2">
      <c r="A9" s="112"/>
      <c r="B9" s="113"/>
      <c r="C9" s="111"/>
      <c r="D9" s="113"/>
      <c r="E9" s="111"/>
      <c r="F9" s="113"/>
    </row>
    <row r="10" spans="1:10" x14ac:dyDescent="0.2">
      <c r="A10" s="33" t="s">
        <v>19</v>
      </c>
      <c r="B10" s="34"/>
      <c r="C10" s="35">
        <v>0</v>
      </c>
      <c r="D10" s="35">
        <v>0</v>
      </c>
      <c r="E10" s="35">
        <v>0</v>
      </c>
      <c r="F10" s="23"/>
    </row>
    <row r="11" spans="1:10" x14ac:dyDescent="0.2">
      <c r="A11" s="28" t="s">
        <v>97</v>
      </c>
      <c r="B11" s="36" t="s">
        <v>20</v>
      </c>
      <c r="C11" s="30" t="s">
        <v>21</v>
      </c>
      <c r="D11" s="30" t="s">
        <v>21</v>
      </c>
      <c r="E11" s="32">
        <v>0</v>
      </c>
      <c r="F11" s="23"/>
    </row>
    <row r="12" spans="1:10" x14ac:dyDescent="0.2">
      <c r="A12" s="28" t="s">
        <v>98</v>
      </c>
      <c r="B12" s="36" t="s">
        <v>20</v>
      </c>
      <c r="C12" s="30" t="s">
        <v>21</v>
      </c>
      <c r="D12" s="30" t="s">
        <v>21</v>
      </c>
      <c r="E12" s="32">
        <v>0</v>
      </c>
      <c r="F12" s="23"/>
    </row>
    <row r="13" spans="1:10" x14ac:dyDescent="0.2">
      <c r="A13" s="37" t="s">
        <v>22</v>
      </c>
      <c r="B13" s="38"/>
      <c r="C13" s="39">
        <f>SUM(C5:C12)</f>
        <v>0</v>
      </c>
      <c r="D13" s="39">
        <f>SUM(D5:D12)</f>
        <v>0</v>
      </c>
      <c r="E13" s="39">
        <f>SUM(E5:E12)</f>
        <v>0</v>
      </c>
      <c r="F13" s="23"/>
    </row>
    <row r="14" spans="1:10" x14ac:dyDescent="0.2">
      <c r="A14" s="40"/>
      <c r="B14" s="41"/>
      <c r="C14" s="40"/>
      <c r="D14" s="40"/>
      <c r="E14" s="23"/>
      <c r="F14" s="40"/>
      <c r="G14" s="23"/>
    </row>
    <row r="15" spans="1:10" x14ac:dyDescent="0.2">
      <c r="A15" s="42" t="s">
        <v>23</v>
      </c>
      <c r="B15" s="36"/>
      <c r="C15" s="43">
        <f>'Werkblad A'!B4</f>
        <v>5</v>
      </c>
      <c r="D15" s="43">
        <f>'Werkblad A'!B5</f>
        <v>7</v>
      </c>
      <c r="E15" s="43">
        <f>'Werkblad A'!B6</f>
        <v>6</v>
      </c>
      <c r="F15" s="23"/>
    </row>
    <row r="16" spans="1:10" x14ac:dyDescent="0.2">
      <c r="A16" s="40"/>
      <c r="B16" s="41"/>
      <c r="C16" s="40"/>
      <c r="D16" s="40"/>
      <c r="E16" s="23"/>
      <c r="F16" s="40"/>
      <c r="G16" s="40"/>
      <c r="H16" s="23"/>
      <c r="I16" s="23"/>
    </row>
    <row r="17" spans="1:10" ht="28" customHeight="1" x14ac:dyDescent="0.2">
      <c r="A17" s="24" t="s">
        <v>24</v>
      </c>
      <c r="B17" s="25"/>
      <c r="C17" s="44" t="str">
        <f>C3</f>
        <v>Type 1: Zwart-wit printer 
minimaal 35 PPM</v>
      </c>
      <c r="D17" s="44" t="str">
        <f>D3</f>
        <v>Type 2: Zwart-wit MFP 
minimaal 30 PPM</v>
      </c>
      <c r="E17" s="44" t="str">
        <f>E3</f>
        <v>Type 3: Full color MFP 
minimaal 30 PPM</v>
      </c>
      <c r="F17" s="23"/>
    </row>
    <row r="18" spans="1:10" x14ac:dyDescent="0.2">
      <c r="A18" s="45" t="s">
        <v>25</v>
      </c>
      <c r="B18" s="46"/>
      <c r="C18" s="47">
        <f>C15*C13</f>
        <v>0</v>
      </c>
      <c r="D18" s="47">
        <f>D15*D13</f>
        <v>0</v>
      </c>
      <c r="E18" s="47">
        <f>E15*E13</f>
        <v>0</v>
      </c>
      <c r="F18" s="23"/>
    </row>
    <row r="19" spans="1:10" x14ac:dyDescent="0.2">
      <c r="A19" s="45" t="s">
        <v>26</v>
      </c>
      <c r="B19" s="46"/>
      <c r="C19" s="47">
        <f>C18*12</f>
        <v>0</v>
      </c>
      <c r="D19" s="47">
        <f>D18*12</f>
        <v>0</v>
      </c>
      <c r="E19" s="47">
        <f>E18*12</f>
        <v>0</v>
      </c>
      <c r="F19" s="23"/>
    </row>
    <row r="20" spans="1:10" x14ac:dyDescent="0.2">
      <c r="A20" s="48" t="s">
        <v>27</v>
      </c>
      <c r="B20" s="49"/>
      <c r="C20" s="159">
        <f>SUM(C19:E19)*5</f>
        <v>0</v>
      </c>
      <c r="D20" s="160"/>
      <c r="E20" s="160"/>
      <c r="F20" s="51"/>
      <c r="G20" s="23"/>
    </row>
    <row r="21" spans="1:10" x14ac:dyDescent="0.2">
      <c r="A21" s="40"/>
      <c r="B21" s="41"/>
      <c r="C21" s="40"/>
      <c r="D21" s="40"/>
      <c r="E21" s="40"/>
      <c r="F21" s="40"/>
      <c r="G21" s="23"/>
      <c r="H21" s="23"/>
      <c r="I21" s="23"/>
      <c r="J21" s="23"/>
    </row>
    <row r="22" spans="1:10" ht="30" customHeight="1" x14ac:dyDescent="0.2">
      <c r="A22" s="24" t="s">
        <v>28</v>
      </c>
      <c r="B22" s="25"/>
      <c r="C22" s="24" t="s">
        <v>29</v>
      </c>
      <c r="D22" s="50" t="s">
        <v>30</v>
      </c>
      <c r="E22" s="51"/>
      <c r="F22" s="51"/>
      <c r="G22" s="23"/>
      <c r="H22" s="23"/>
      <c r="I22" s="23"/>
      <c r="J22" s="23"/>
    </row>
    <row r="23" spans="1:10" x14ac:dyDescent="0.2">
      <c r="A23" s="65" t="s">
        <v>96</v>
      </c>
      <c r="B23" s="46"/>
      <c r="C23" s="32">
        <v>0</v>
      </c>
      <c r="D23" s="53">
        <f>C23*60</f>
        <v>0</v>
      </c>
      <c r="E23" s="51"/>
      <c r="F23" s="51"/>
      <c r="G23" s="23"/>
      <c r="H23" s="23"/>
      <c r="I23" s="23"/>
      <c r="J23" s="23"/>
    </row>
    <row r="24" spans="1:10" x14ac:dyDescent="0.2">
      <c r="A24" s="65" t="s">
        <v>100</v>
      </c>
      <c r="B24" s="46"/>
      <c r="C24" s="32">
        <v>0</v>
      </c>
      <c r="D24" s="53">
        <f>C24*60</f>
        <v>0</v>
      </c>
      <c r="E24" s="51"/>
      <c r="F24" s="51"/>
      <c r="G24" s="23"/>
      <c r="H24" s="23"/>
      <c r="I24" s="23"/>
      <c r="J24" s="23"/>
    </row>
    <row r="25" spans="1:10" x14ac:dyDescent="0.2">
      <c r="A25" s="65" t="s">
        <v>31</v>
      </c>
      <c r="B25" s="46"/>
      <c r="C25" s="32">
        <v>0</v>
      </c>
      <c r="D25" s="53">
        <f>C25*60</f>
        <v>0</v>
      </c>
      <c r="E25" s="51"/>
      <c r="F25" s="51"/>
      <c r="G25" s="23"/>
      <c r="H25" s="23"/>
      <c r="I25" s="23"/>
      <c r="J25" s="23"/>
    </row>
    <row r="26" spans="1:10" x14ac:dyDescent="0.2">
      <c r="A26" s="48"/>
      <c r="B26" s="49"/>
      <c r="C26" s="49"/>
      <c r="D26" s="54">
        <f>SUM(D23:D25)</f>
        <v>0</v>
      </c>
      <c r="E26" s="51"/>
      <c r="F26" s="51"/>
      <c r="G26" s="23"/>
      <c r="H26" s="23"/>
      <c r="I26" s="23"/>
      <c r="J26" s="23"/>
    </row>
    <row r="27" spans="1:10" x14ac:dyDescent="0.2">
      <c r="A27" s="40"/>
      <c r="B27" s="41"/>
      <c r="C27" s="40"/>
      <c r="D27" s="40"/>
      <c r="E27" s="55"/>
      <c r="F27" s="56"/>
      <c r="G27" s="23"/>
      <c r="H27" s="23"/>
      <c r="I27" s="23"/>
      <c r="J27" s="23"/>
    </row>
    <row r="28" spans="1:10" ht="28" x14ac:dyDescent="0.2">
      <c r="A28" s="57" t="s">
        <v>32</v>
      </c>
      <c r="B28" s="58"/>
      <c r="C28" s="59">
        <v>0</v>
      </c>
      <c r="D28" s="60">
        <f>(C28/100)+1</f>
        <v>1</v>
      </c>
      <c r="E28" s="51"/>
      <c r="F28" s="61"/>
      <c r="G28" s="23"/>
      <c r="H28" s="23"/>
      <c r="I28" s="23"/>
      <c r="J28" s="23"/>
    </row>
    <row r="29" spans="1:10" x14ac:dyDescent="0.2">
      <c r="A29" s="40"/>
      <c r="B29" s="41"/>
      <c r="C29" s="40"/>
      <c r="D29" s="60"/>
      <c r="E29" s="51"/>
      <c r="F29" s="61"/>
      <c r="G29" s="23"/>
      <c r="H29" s="23"/>
      <c r="I29" s="23"/>
      <c r="J29" s="23"/>
    </row>
    <row r="30" spans="1:10" x14ac:dyDescent="0.2">
      <c r="A30" s="24" t="s">
        <v>14</v>
      </c>
      <c r="B30" s="62"/>
      <c r="C30" s="62" t="s">
        <v>33</v>
      </c>
      <c r="D30" s="63" t="s">
        <v>34</v>
      </c>
      <c r="E30" s="64" t="s">
        <v>35</v>
      </c>
      <c r="F30" s="23"/>
      <c r="G30" s="23"/>
      <c r="H30" s="23"/>
      <c r="I30" s="23"/>
      <c r="J30" s="23"/>
    </row>
    <row r="31" spans="1:10" x14ac:dyDescent="0.2">
      <c r="A31" s="65" t="s">
        <v>36</v>
      </c>
      <c r="B31" s="66" t="s">
        <v>37</v>
      </c>
      <c r="C31" s="67">
        <f>'Werkblad A'!B18</f>
        <v>505094.75</v>
      </c>
      <c r="D31" s="68">
        <v>0</v>
      </c>
      <c r="E31" s="69">
        <f>C31*D31</f>
        <v>0</v>
      </c>
      <c r="F31" s="23"/>
      <c r="G31" s="23"/>
      <c r="H31" s="23"/>
      <c r="I31" s="23"/>
      <c r="J31" s="23"/>
    </row>
    <row r="32" spans="1:10" x14ac:dyDescent="0.2">
      <c r="A32" s="65" t="s">
        <v>38</v>
      </c>
      <c r="B32" s="70" t="s">
        <v>37</v>
      </c>
      <c r="C32" s="67">
        <f>'Werkblad A'!B19</f>
        <v>68284.25</v>
      </c>
      <c r="D32" s="71">
        <v>0</v>
      </c>
      <c r="E32" s="69">
        <f>C32*D32</f>
        <v>0</v>
      </c>
      <c r="F32" s="23"/>
      <c r="G32" s="23"/>
      <c r="H32" s="23"/>
      <c r="I32" s="23"/>
      <c r="J32" s="23"/>
    </row>
    <row r="33" spans="1:10" x14ac:dyDescent="0.2">
      <c r="A33" s="40"/>
      <c r="B33" s="40"/>
      <c r="C33" s="55"/>
      <c r="D33" s="72"/>
      <c r="E33" s="23"/>
      <c r="F33" s="23"/>
      <c r="G33" s="23"/>
      <c r="H33" s="23"/>
      <c r="I33" s="23"/>
      <c r="J33" s="23"/>
    </row>
    <row r="34" spans="1:10" x14ac:dyDescent="0.2">
      <c r="A34" s="24" t="s">
        <v>14</v>
      </c>
      <c r="B34" s="62"/>
      <c r="C34" s="62" t="s">
        <v>33</v>
      </c>
      <c r="D34" s="63" t="s">
        <v>34</v>
      </c>
      <c r="E34" s="64" t="s">
        <v>35</v>
      </c>
      <c r="F34" s="23"/>
      <c r="G34" s="23"/>
      <c r="H34" s="23"/>
      <c r="I34" s="23"/>
      <c r="J34" s="23"/>
    </row>
    <row r="35" spans="1:10" x14ac:dyDescent="0.2">
      <c r="A35" s="65" t="s">
        <v>36</v>
      </c>
      <c r="B35" s="66" t="s">
        <v>37</v>
      </c>
      <c r="C35" s="67">
        <f>C31</f>
        <v>505094.75</v>
      </c>
      <c r="D35" s="73">
        <f>D28*D31</f>
        <v>0</v>
      </c>
      <c r="E35" s="69">
        <f>C35*D35</f>
        <v>0</v>
      </c>
      <c r="F35" s="23"/>
      <c r="G35" s="23"/>
      <c r="H35" s="23"/>
      <c r="I35" s="23"/>
      <c r="J35" s="23"/>
    </row>
    <row r="36" spans="1:10" x14ac:dyDescent="0.2">
      <c r="A36" s="65" t="s">
        <v>38</v>
      </c>
      <c r="B36" s="70" t="s">
        <v>37</v>
      </c>
      <c r="C36" s="67">
        <f>C32</f>
        <v>68284.25</v>
      </c>
      <c r="D36" s="73">
        <f>D32*D28</f>
        <v>0</v>
      </c>
      <c r="E36" s="69">
        <f>C36*D36</f>
        <v>0</v>
      </c>
      <c r="F36" s="23"/>
      <c r="G36" s="23"/>
      <c r="H36" s="23"/>
      <c r="I36" s="23"/>
      <c r="J36" s="23"/>
    </row>
    <row r="37" spans="1:10" x14ac:dyDescent="0.2">
      <c r="A37" s="40"/>
      <c r="B37" s="40"/>
      <c r="C37" s="55"/>
      <c r="D37" s="74"/>
      <c r="E37" s="23"/>
      <c r="F37" s="23"/>
      <c r="G37" s="23"/>
      <c r="H37" s="23"/>
      <c r="I37" s="23"/>
      <c r="J37" s="23"/>
    </row>
    <row r="38" spans="1:10" x14ac:dyDescent="0.2">
      <c r="A38" s="24" t="s">
        <v>14</v>
      </c>
      <c r="B38" s="62"/>
      <c r="C38" s="62" t="s">
        <v>33</v>
      </c>
      <c r="D38" s="75" t="s">
        <v>34</v>
      </c>
      <c r="E38" s="64" t="s">
        <v>35</v>
      </c>
      <c r="F38" s="23"/>
      <c r="G38" s="23"/>
      <c r="H38" s="23"/>
      <c r="I38" s="23"/>
      <c r="J38" s="23"/>
    </row>
    <row r="39" spans="1:10" x14ac:dyDescent="0.2">
      <c r="A39" s="65" t="s">
        <v>36</v>
      </c>
      <c r="B39" s="66" t="s">
        <v>37</v>
      </c>
      <c r="C39" s="67">
        <f>C31</f>
        <v>505094.75</v>
      </c>
      <c r="D39" s="73">
        <f>D35*D28</f>
        <v>0</v>
      </c>
      <c r="E39" s="69">
        <f>C39*D39</f>
        <v>0</v>
      </c>
      <c r="F39" s="23"/>
      <c r="G39" s="23"/>
      <c r="H39" s="23"/>
      <c r="I39" s="23"/>
      <c r="J39" s="23"/>
    </row>
    <row r="40" spans="1:10" x14ac:dyDescent="0.2">
      <c r="A40" s="65" t="s">
        <v>38</v>
      </c>
      <c r="B40" s="70" t="s">
        <v>37</v>
      </c>
      <c r="C40" s="67">
        <f>C32</f>
        <v>68284.25</v>
      </c>
      <c r="D40" s="73">
        <f>D28*D36</f>
        <v>0</v>
      </c>
      <c r="E40" s="69">
        <f>C40*D40</f>
        <v>0</v>
      </c>
      <c r="F40" s="23"/>
      <c r="G40" s="23"/>
      <c r="H40" s="23"/>
      <c r="I40" s="23"/>
      <c r="J40" s="23"/>
    </row>
    <row r="41" spans="1:10" x14ac:dyDescent="0.2">
      <c r="A41" s="40"/>
      <c r="B41" s="40"/>
      <c r="C41" s="55"/>
      <c r="D41" s="74"/>
      <c r="E41" s="23"/>
      <c r="F41" s="23"/>
      <c r="G41" s="23"/>
      <c r="H41" s="23"/>
      <c r="I41" s="23"/>
      <c r="J41" s="23"/>
    </row>
    <row r="42" spans="1:10" x14ac:dyDescent="0.2">
      <c r="A42" s="24" t="s">
        <v>14</v>
      </c>
      <c r="B42" s="62"/>
      <c r="C42" s="62" t="s">
        <v>33</v>
      </c>
      <c r="D42" s="75" t="s">
        <v>34</v>
      </c>
      <c r="E42" s="64" t="s">
        <v>35</v>
      </c>
      <c r="F42" s="23"/>
      <c r="G42" s="23"/>
      <c r="H42" s="23"/>
      <c r="I42" s="23"/>
      <c r="J42" s="23"/>
    </row>
    <row r="43" spans="1:10" x14ac:dyDescent="0.2">
      <c r="A43" s="65" t="s">
        <v>36</v>
      </c>
      <c r="B43" s="66" t="s">
        <v>37</v>
      </c>
      <c r="C43" s="67">
        <f>C35</f>
        <v>505094.75</v>
      </c>
      <c r="D43" s="73">
        <f>D39*D28</f>
        <v>0</v>
      </c>
      <c r="E43" s="69">
        <f>C43*D43</f>
        <v>0</v>
      </c>
      <c r="F43" s="23"/>
      <c r="G43" s="23"/>
      <c r="H43" s="23"/>
      <c r="I43" s="23"/>
      <c r="J43" s="23"/>
    </row>
    <row r="44" spans="1:10" x14ac:dyDescent="0.2">
      <c r="A44" s="65" t="s">
        <v>38</v>
      </c>
      <c r="B44" s="70" t="s">
        <v>37</v>
      </c>
      <c r="C44" s="67">
        <f>C36</f>
        <v>68284.25</v>
      </c>
      <c r="D44" s="73">
        <f>D28*D40</f>
        <v>0</v>
      </c>
      <c r="E44" s="69">
        <f>C44*D44</f>
        <v>0</v>
      </c>
      <c r="F44" s="23"/>
      <c r="G44" s="23"/>
      <c r="H44" s="23"/>
      <c r="I44" s="23"/>
      <c r="J44" s="23"/>
    </row>
    <row r="45" spans="1:10" x14ac:dyDescent="0.2">
      <c r="A45" s="40"/>
      <c r="B45" s="40"/>
      <c r="C45" s="55"/>
      <c r="D45" s="74"/>
      <c r="E45" s="23"/>
      <c r="F45" s="23"/>
      <c r="G45" s="23"/>
      <c r="H45" s="23"/>
      <c r="I45" s="23"/>
      <c r="J45" s="23"/>
    </row>
    <row r="46" spans="1:10" x14ac:dyDescent="0.2">
      <c r="A46" s="24" t="s">
        <v>14</v>
      </c>
      <c r="B46" s="62"/>
      <c r="C46" s="62" t="s">
        <v>33</v>
      </c>
      <c r="D46" s="75" t="s">
        <v>34</v>
      </c>
      <c r="E46" s="64" t="s">
        <v>35</v>
      </c>
      <c r="F46" s="23"/>
      <c r="G46" s="23"/>
      <c r="H46" s="23"/>
      <c r="I46" s="23"/>
      <c r="J46" s="23"/>
    </row>
    <row r="47" spans="1:10" x14ac:dyDescent="0.2">
      <c r="A47" s="65" t="s">
        <v>36</v>
      </c>
      <c r="B47" s="66" t="s">
        <v>37</v>
      </c>
      <c r="C47" s="67">
        <f>C39</f>
        <v>505094.75</v>
      </c>
      <c r="D47" s="73">
        <f>D43*D28</f>
        <v>0</v>
      </c>
      <c r="E47" s="69">
        <f>C47*D47</f>
        <v>0</v>
      </c>
      <c r="F47" s="23"/>
      <c r="G47" s="23"/>
      <c r="H47" s="23"/>
      <c r="I47" s="23"/>
      <c r="J47" s="23"/>
    </row>
    <row r="48" spans="1:10" x14ac:dyDescent="0.2">
      <c r="A48" s="65" t="s">
        <v>38</v>
      </c>
      <c r="B48" s="70" t="s">
        <v>37</v>
      </c>
      <c r="C48" s="67">
        <f>C40</f>
        <v>68284.25</v>
      </c>
      <c r="D48" s="73">
        <f>D28*D44</f>
        <v>0</v>
      </c>
      <c r="E48" s="69">
        <f>C48*D48</f>
        <v>0</v>
      </c>
      <c r="F48" s="23"/>
      <c r="G48" s="23"/>
      <c r="H48" s="23"/>
      <c r="I48" s="23"/>
      <c r="J48" s="23"/>
    </row>
    <row r="49" spans="1:10" x14ac:dyDescent="0.2">
      <c r="A49" s="40"/>
      <c r="B49" s="41"/>
      <c r="C49" s="40"/>
      <c r="D49" s="55"/>
      <c r="E49" s="74"/>
      <c r="F49" s="23"/>
      <c r="G49" s="23"/>
      <c r="H49" s="23"/>
      <c r="I49" s="23"/>
      <c r="J49" s="23"/>
    </row>
    <row r="50" spans="1:10" x14ac:dyDescent="0.2">
      <c r="A50" s="76" t="s">
        <v>39</v>
      </c>
      <c r="B50" s="165">
        <f>SUM(E31+E32+E35+E36+E39+E40+E43+E44+E47+E48)</f>
        <v>0</v>
      </c>
      <c r="C50" s="166"/>
      <c r="D50" s="166"/>
      <c r="E50" s="167"/>
      <c r="F50" s="23"/>
      <c r="G50" s="23"/>
      <c r="H50" s="23"/>
      <c r="I50" s="23"/>
      <c r="J50" s="23"/>
    </row>
    <row r="51" spans="1:10" ht="20" customHeight="1" x14ac:dyDescent="0.2">
      <c r="A51" s="40"/>
      <c r="B51" s="41"/>
      <c r="C51" s="40"/>
      <c r="D51" s="40"/>
      <c r="E51" s="55"/>
      <c r="F51" s="77"/>
      <c r="G51" s="23"/>
      <c r="H51" s="23"/>
      <c r="I51" s="23"/>
      <c r="J51" s="23"/>
    </row>
    <row r="52" spans="1:10" ht="30" customHeight="1" x14ac:dyDescent="0.2">
      <c r="A52" s="135" t="s">
        <v>40</v>
      </c>
      <c r="B52" s="134"/>
      <c r="C52" s="134"/>
      <c r="D52" s="134"/>
      <c r="E52" s="134"/>
    </row>
    <row r="53" spans="1:10" ht="30" customHeight="1" x14ac:dyDescent="0.2">
      <c r="A53" s="24" t="s">
        <v>14</v>
      </c>
      <c r="B53" s="25"/>
      <c r="C53" s="27" t="str">
        <f t="shared" ref="C53:E54" si="0">C3</f>
        <v>Type 1: Zwart-wit printer 
minimaal 35 PPM</v>
      </c>
      <c r="D53" s="27" t="str">
        <f t="shared" si="0"/>
        <v>Type 2: Zwart-wit MFP 
minimaal 30 PPM</v>
      </c>
      <c r="E53" s="27" t="str">
        <f t="shared" si="0"/>
        <v>Type 3: Full color MFP 
minimaal 30 PPM</v>
      </c>
    </row>
    <row r="54" spans="1:10" x14ac:dyDescent="0.2">
      <c r="A54" s="28" t="str">
        <f>A4</f>
        <v xml:space="preserve">Aangeboden type: </v>
      </c>
      <c r="B54" s="29"/>
      <c r="C54" s="30" t="str">
        <f t="shared" si="0"/>
        <v>&lt;&lt;&gt;&gt;</v>
      </c>
      <c r="D54" s="30" t="str">
        <f t="shared" si="0"/>
        <v>&lt;&lt;&gt;&gt;</v>
      </c>
      <c r="E54" s="30" t="str">
        <f t="shared" si="0"/>
        <v>&lt;&lt;&gt;&gt;</v>
      </c>
    </row>
    <row r="55" spans="1:10" x14ac:dyDescent="0.2">
      <c r="A55" s="28" t="str">
        <f>A5</f>
        <v>HUURPRIJS per type per maand</v>
      </c>
      <c r="B55" s="29"/>
      <c r="C55" s="31">
        <v>0</v>
      </c>
      <c r="D55" s="32">
        <v>0</v>
      </c>
      <c r="E55" s="32">
        <v>0</v>
      </c>
    </row>
    <row r="56" spans="1:10" x14ac:dyDescent="0.2">
      <c r="A56" s="28" t="str">
        <f>A6</f>
        <v xml:space="preserve">SOFTWARE per type per maand </v>
      </c>
      <c r="B56" s="29"/>
      <c r="C56" s="31">
        <v>0</v>
      </c>
      <c r="D56" s="32">
        <v>0</v>
      </c>
      <c r="E56" s="32">
        <v>0</v>
      </c>
    </row>
    <row r="57" spans="1:10" x14ac:dyDescent="0.2">
      <c r="A57" s="28" t="str">
        <f>A7</f>
        <v xml:space="preserve">Postscript driver en module </v>
      </c>
      <c r="B57" s="29"/>
      <c r="C57" s="30" t="s">
        <v>21</v>
      </c>
      <c r="D57" s="32">
        <v>0</v>
      </c>
      <c r="E57" s="32">
        <v>0</v>
      </c>
    </row>
    <row r="58" spans="1:10" x14ac:dyDescent="0.2">
      <c r="A58" s="28" t="str">
        <f>A8</f>
        <v>PRINTMANAGEMENT machinegerelateerde kosten (conform eis 112)</v>
      </c>
      <c r="B58" s="29"/>
      <c r="C58" s="32">
        <v>0</v>
      </c>
      <c r="D58" s="32">
        <v>0</v>
      </c>
      <c r="E58" s="32">
        <v>0</v>
      </c>
    </row>
    <row r="59" spans="1:10" s="114" customFormat="1" x14ac:dyDescent="0.2">
      <c r="A59" s="112"/>
      <c r="B59" s="115"/>
      <c r="C59" s="116"/>
      <c r="D59" s="113"/>
      <c r="E59" s="116"/>
    </row>
    <row r="60" spans="1:10" x14ac:dyDescent="0.2">
      <c r="A60" s="33" t="s">
        <v>19</v>
      </c>
      <c r="B60" s="34"/>
      <c r="C60" s="35">
        <v>0</v>
      </c>
      <c r="D60" s="35">
        <v>0</v>
      </c>
      <c r="E60" s="35">
        <v>0</v>
      </c>
    </row>
    <row r="61" spans="1:10" x14ac:dyDescent="0.2">
      <c r="A61" s="28" t="str">
        <f>A11</f>
        <v>Eis 105: Bulkmagazijn</v>
      </c>
      <c r="B61" s="36" t="s">
        <v>20</v>
      </c>
      <c r="C61" s="30" t="s">
        <v>21</v>
      </c>
      <c r="D61" s="30" t="s">
        <v>21</v>
      </c>
      <c r="E61" s="32">
        <v>0</v>
      </c>
    </row>
    <row r="62" spans="1:10" x14ac:dyDescent="0.2">
      <c r="A62" s="28" t="str">
        <f>A12</f>
        <v>Eis 106: Inline nietoptie</v>
      </c>
      <c r="B62" s="36" t="s">
        <v>20</v>
      </c>
      <c r="C62" s="30" t="s">
        <v>21</v>
      </c>
      <c r="D62" s="30" t="s">
        <v>21</v>
      </c>
      <c r="E62" s="32">
        <v>0</v>
      </c>
    </row>
    <row r="63" spans="1:10" x14ac:dyDescent="0.2">
      <c r="A63" s="37" t="s">
        <v>22</v>
      </c>
      <c r="B63" s="38"/>
      <c r="C63" s="39">
        <f>SUM(C55:C62)</f>
        <v>0</v>
      </c>
      <c r="D63" s="39">
        <f>SUM(D55:D62)</f>
        <v>0</v>
      </c>
      <c r="E63" s="39">
        <f>SUM(E55:E62)</f>
        <v>0</v>
      </c>
    </row>
    <row r="64" spans="1:10" x14ac:dyDescent="0.2">
      <c r="A64" s="40"/>
      <c r="B64" s="41"/>
      <c r="C64" s="40"/>
      <c r="D64" s="23"/>
      <c r="E64" s="40"/>
      <c r="F64" s="40"/>
      <c r="G64" s="23"/>
    </row>
    <row r="65" spans="1:10" x14ac:dyDescent="0.2">
      <c r="A65" s="42" t="s">
        <v>23</v>
      </c>
      <c r="B65" s="36"/>
      <c r="C65" s="43">
        <f>C15</f>
        <v>5</v>
      </c>
      <c r="D65" s="43">
        <f>D15</f>
        <v>7</v>
      </c>
      <c r="E65" s="43">
        <f>E15</f>
        <v>6</v>
      </c>
    </row>
    <row r="66" spans="1:10" x14ac:dyDescent="0.2">
      <c r="A66" s="40"/>
      <c r="B66" s="41"/>
      <c r="C66" s="40"/>
      <c r="D66" s="78"/>
      <c r="E66" s="23"/>
      <c r="F66" s="78"/>
      <c r="G66" s="78"/>
      <c r="H66" s="23"/>
    </row>
    <row r="67" spans="1:10" ht="28" customHeight="1" x14ac:dyDescent="0.2">
      <c r="A67" s="24" t="s">
        <v>24</v>
      </c>
      <c r="B67" s="25"/>
      <c r="C67" s="44" t="str">
        <f>C3</f>
        <v>Type 1: Zwart-wit printer 
minimaal 35 PPM</v>
      </c>
      <c r="D67" s="44" t="str">
        <f>D3</f>
        <v>Type 2: Zwart-wit MFP 
minimaal 30 PPM</v>
      </c>
      <c r="E67" s="44" t="str">
        <f>E3</f>
        <v>Type 3: Full color MFP 
minimaal 30 PPM</v>
      </c>
    </row>
    <row r="68" spans="1:10" x14ac:dyDescent="0.2">
      <c r="A68" s="45" t="s">
        <v>25</v>
      </c>
      <c r="B68" s="46"/>
      <c r="C68" s="47">
        <f>C65*C63</f>
        <v>0</v>
      </c>
      <c r="D68" s="47">
        <f>D65*D63</f>
        <v>0</v>
      </c>
      <c r="E68" s="47">
        <f>E65*E63</f>
        <v>0</v>
      </c>
    </row>
    <row r="69" spans="1:10" x14ac:dyDescent="0.2">
      <c r="A69" s="45" t="s">
        <v>41</v>
      </c>
      <c r="B69" s="46"/>
      <c r="C69" s="47">
        <f t="shared" ref="C69:E69" si="1">C68*12</f>
        <v>0</v>
      </c>
      <c r="D69" s="47">
        <f t="shared" si="1"/>
        <v>0</v>
      </c>
      <c r="E69" s="47">
        <f t="shared" si="1"/>
        <v>0</v>
      </c>
    </row>
    <row r="70" spans="1:10" x14ac:dyDescent="0.2">
      <c r="A70" s="48" t="s">
        <v>42</v>
      </c>
      <c r="B70" s="49"/>
      <c r="C70" s="159">
        <f>SUM(C69:E69)</f>
        <v>0</v>
      </c>
      <c r="D70" s="160"/>
      <c r="E70" s="160"/>
      <c r="F70" s="23"/>
    </row>
    <row r="71" spans="1:10" x14ac:dyDescent="0.2">
      <c r="A71" s="40"/>
      <c r="B71" s="41"/>
      <c r="C71" s="40"/>
      <c r="D71" s="40"/>
      <c r="E71" s="55"/>
      <c r="F71" s="56"/>
      <c r="G71" s="23"/>
      <c r="H71" s="23"/>
      <c r="I71" s="23"/>
      <c r="J71" s="23"/>
    </row>
    <row r="72" spans="1:10" ht="30" customHeight="1" x14ac:dyDescent="0.2">
      <c r="A72" s="24" t="str">
        <f>A22</f>
        <v xml:space="preserve">Totaalkosten </v>
      </c>
      <c r="B72" s="25"/>
      <c r="C72" s="24" t="s">
        <v>29</v>
      </c>
      <c r="D72" s="79" t="s">
        <v>43</v>
      </c>
      <c r="E72" s="23"/>
      <c r="F72" s="23"/>
      <c r="G72" s="23"/>
      <c r="H72" s="23"/>
      <c r="I72" s="23"/>
      <c r="J72" s="23"/>
    </row>
    <row r="73" spans="1:10" x14ac:dyDescent="0.2">
      <c r="A73" s="52" t="str">
        <f>A23</f>
        <v>Eis 42: Cloud-server</v>
      </c>
      <c r="B73" s="46"/>
      <c r="C73" s="32">
        <v>0</v>
      </c>
      <c r="D73" s="53">
        <f>C73*12</f>
        <v>0</v>
      </c>
      <c r="E73" s="23"/>
      <c r="F73" s="23"/>
      <c r="G73" s="23"/>
      <c r="H73" s="23"/>
      <c r="I73" s="23"/>
      <c r="J73" s="23"/>
    </row>
    <row r="74" spans="1:10" x14ac:dyDescent="0.2">
      <c r="A74" s="52" t="str">
        <f>A24</f>
        <v>Eis 112: Kosten printmanagement (totaal ongeacht aantal machines)</v>
      </c>
      <c r="B74" s="46"/>
      <c r="C74" s="32">
        <v>0</v>
      </c>
      <c r="D74" s="53">
        <f>C74*12</f>
        <v>0</v>
      </c>
      <c r="E74" s="23"/>
      <c r="F74" s="23"/>
      <c r="G74" s="23"/>
      <c r="H74" s="23"/>
      <c r="I74" s="23"/>
      <c r="J74" s="23"/>
    </row>
    <row r="75" spans="1:10" x14ac:dyDescent="0.2">
      <c r="A75" s="52" t="str">
        <f>A25</f>
        <v>Eis 117: Printen vanaf mobile devices</v>
      </c>
      <c r="B75" s="46"/>
      <c r="C75" s="32">
        <v>0</v>
      </c>
      <c r="D75" s="53">
        <f>C75*12</f>
        <v>0</v>
      </c>
      <c r="E75" s="23"/>
      <c r="F75" s="23"/>
      <c r="G75" s="23"/>
      <c r="H75" s="23"/>
      <c r="I75" s="23"/>
      <c r="J75" s="23"/>
    </row>
    <row r="76" spans="1:10" x14ac:dyDescent="0.2">
      <c r="A76" s="48"/>
      <c r="B76" s="49"/>
      <c r="C76" s="49"/>
      <c r="D76" s="54">
        <f>SUM(D73:D75)</f>
        <v>0</v>
      </c>
      <c r="E76" s="23"/>
      <c r="F76" s="23"/>
      <c r="G76" s="23"/>
      <c r="H76" s="23"/>
      <c r="I76" s="23"/>
      <c r="J76" s="23"/>
    </row>
    <row r="77" spans="1:10" x14ac:dyDescent="0.2">
      <c r="A77" s="40"/>
      <c r="B77" s="41"/>
      <c r="C77" s="40"/>
      <c r="D77" s="40"/>
      <c r="E77" s="55"/>
      <c r="F77" s="56"/>
      <c r="G77" s="23"/>
      <c r="H77" s="23"/>
      <c r="I77" s="23"/>
      <c r="J77" s="23"/>
    </row>
    <row r="78" spans="1:10" x14ac:dyDescent="0.2">
      <c r="A78" s="24" t="s">
        <v>14</v>
      </c>
      <c r="B78" s="80"/>
      <c r="C78" s="81" t="s">
        <v>33</v>
      </c>
      <c r="D78" s="82" t="s">
        <v>34</v>
      </c>
      <c r="E78" s="83" t="s">
        <v>35</v>
      </c>
      <c r="F78" s="23"/>
      <c r="G78" s="23"/>
      <c r="H78" s="23"/>
      <c r="I78" s="23"/>
      <c r="J78" s="23"/>
    </row>
    <row r="79" spans="1:10" x14ac:dyDescent="0.2">
      <c r="A79" s="65" t="s">
        <v>36</v>
      </c>
      <c r="B79" s="66" t="s">
        <v>37</v>
      </c>
      <c r="C79" s="67">
        <f>C31</f>
        <v>505094.75</v>
      </c>
      <c r="D79" s="84">
        <f>D28*D47</f>
        <v>0</v>
      </c>
      <c r="E79" s="69">
        <f>C79*D79</f>
        <v>0</v>
      </c>
      <c r="F79" s="23"/>
      <c r="G79" s="23"/>
      <c r="H79" s="23"/>
      <c r="I79" s="23"/>
      <c r="J79" s="23"/>
    </row>
    <row r="80" spans="1:10" x14ac:dyDescent="0.2">
      <c r="A80" s="65" t="s">
        <v>38</v>
      </c>
      <c r="B80" s="70" t="s">
        <v>37</v>
      </c>
      <c r="C80" s="67">
        <f>C32</f>
        <v>68284.25</v>
      </c>
      <c r="D80" s="84">
        <f>D28*D48</f>
        <v>0</v>
      </c>
      <c r="E80" s="69">
        <f>C80*D80</f>
        <v>0</v>
      </c>
      <c r="F80" s="23"/>
      <c r="G80" s="23"/>
      <c r="H80" s="23"/>
      <c r="I80" s="23"/>
      <c r="J80" s="23"/>
    </row>
    <row r="81" spans="1:10" x14ac:dyDescent="0.2">
      <c r="A81" s="76" t="s">
        <v>44</v>
      </c>
      <c r="B81" s="165">
        <f>SUM(E79:E80)</f>
        <v>0</v>
      </c>
      <c r="C81" s="166"/>
      <c r="D81" s="166"/>
      <c r="E81" s="167"/>
      <c r="F81" s="23"/>
      <c r="G81" s="23"/>
      <c r="H81" s="23"/>
      <c r="I81" s="23"/>
      <c r="J81" s="23"/>
    </row>
    <row r="82" spans="1:10" ht="20" customHeight="1" x14ac:dyDescent="0.2">
      <c r="A82" s="40"/>
      <c r="B82" s="41"/>
      <c r="C82" s="40"/>
      <c r="D82" s="40"/>
      <c r="E82" s="23"/>
      <c r="F82" s="23"/>
      <c r="G82" s="23"/>
      <c r="H82" s="23"/>
      <c r="I82" s="23"/>
      <c r="J82" s="23"/>
    </row>
    <row r="83" spans="1:10" ht="30" customHeight="1" x14ac:dyDescent="0.2">
      <c r="A83" s="135" t="s">
        <v>45</v>
      </c>
      <c r="B83" s="134"/>
      <c r="C83" s="134"/>
      <c r="D83" s="134"/>
      <c r="E83" s="134"/>
    </row>
    <row r="84" spans="1:10" ht="30" customHeight="1" x14ac:dyDescent="0.2">
      <c r="A84" s="85" t="s">
        <v>14</v>
      </c>
      <c r="B84" s="25"/>
      <c r="C84" s="86" t="str">
        <f t="shared" ref="C84:E85" si="2">C3</f>
        <v>Type 1: Zwart-wit printer 
minimaal 35 PPM</v>
      </c>
      <c r="D84" s="86" t="str">
        <f t="shared" si="2"/>
        <v>Type 2: Zwart-wit MFP 
minimaal 30 PPM</v>
      </c>
      <c r="E84" s="86" t="str">
        <f t="shared" si="2"/>
        <v>Type 3: Full color MFP 
minimaal 30 PPM</v>
      </c>
    </row>
    <row r="85" spans="1:10" x14ac:dyDescent="0.2">
      <c r="A85" s="87" t="str">
        <f>A4</f>
        <v xml:space="preserve">Aangeboden type: </v>
      </c>
      <c r="B85" s="88"/>
      <c r="C85" s="89" t="str">
        <f t="shared" si="2"/>
        <v>&lt;&lt;&gt;&gt;</v>
      </c>
      <c r="D85" s="89" t="str">
        <f t="shared" si="2"/>
        <v>&lt;&lt;&gt;&gt;</v>
      </c>
      <c r="E85" s="89" t="str">
        <f t="shared" si="2"/>
        <v>&lt;&lt;&gt;&gt;</v>
      </c>
    </row>
    <row r="86" spans="1:10" x14ac:dyDescent="0.2">
      <c r="A86" s="87" t="str">
        <f>A5</f>
        <v>HUURPRIJS per type per maand</v>
      </c>
      <c r="B86" s="90"/>
      <c r="C86" s="31">
        <v>0</v>
      </c>
      <c r="D86" s="32">
        <v>0</v>
      </c>
      <c r="E86" s="32">
        <v>0</v>
      </c>
    </row>
    <row r="87" spans="1:10" x14ac:dyDescent="0.2">
      <c r="A87" s="65" t="str">
        <f>A6</f>
        <v xml:space="preserve">SOFTWARE per type per maand </v>
      </c>
      <c r="B87" s="91"/>
      <c r="C87" s="31">
        <v>0</v>
      </c>
      <c r="D87" s="32">
        <v>0</v>
      </c>
      <c r="E87" s="32">
        <v>0</v>
      </c>
    </row>
    <row r="88" spans="1:10" x14ac:dyDescent="0.2">
      <c r="A88" s="65" t="str">
        <f>A7</f>
        <v xml:space="preserve">Postscript driver en module </v>
      </c>
      <c r="B88" s="91"/>
      <c r="C88" s="30" t="s">
        <v>21</v>
      </c>
      <c r="D88" s="32">
        <v>0</v>
      </c>
      <c r="E88" s="32">
        <v>0</v>
      </c>
    </row>
    <row r="89" spans="1:10" x14ac:dyDescent="0.2">
      <c r="A89" s="65" t="str">
        <f>A8</f>
        <v>PRINTMANAGEMENT machinegerelateerde kosten (conform eis 112)</v>
      </c>
      <c r="B89" s="91"/>
      <c r="C89" s="32">
        <v>0</v>
      </c>
      <c r="D89" s="32">
        <v>0</v>
      </c>
      <c r="E89" s="32">
        <v>0</v>
      </c>
    </row>
    <row r="90" spans="1:10" s="114" customFormat="1" x14ac:dyDescent="0.2">
      <c r="A90" s="113"/>
      <c r="B90" s="113"/>
      <c r="C90" s="111"/>
      <c r="D90" s="113"/>
      <c r="E90" s="111"/>
    </row>
    <row r="91" spans="1:10" x14ac:dyDescent="0.2">
      <c r="A91" s="33" t="s">
        <v>19</v>
      </c>
      <c r="B91" s="34"/>
      <c r="C91" s="35">
        <v>0</v>
      </c>
      <c r="D91" s="35">
        <v>0</v>
      </c>
      <c r="E91" s="35">
        <v>0</v>
      </c>
    </row>
    <row r="92" spans="1:10" x14ac:dyDescent="0.2">
      <c r="A92" s="28" t="str">
        <f>A11</f>
        <v>Eis 105: Bulkmagazijn</v>
      </c>
      <c r="B92" s="36" t="s">
        <v>20</v>
      </c>
      <c r="C92" s="30" t="s">
        <v>21</v>
      </c>
      <c r="D92" s="30" t="s">
        <v>21</v>
      </c>
      <c r="E92" s="32">
        <v>0</v>
      </c>
    </row>
    <row r="93" spans="1:10" x14ac:dyDescent="0.2">
      <c r="A93" s="28" t="str">
        <f>A12</f>
        <v>Eis 106: Inline nietoptie</v>
      </c>
      <c r="B93" s="36" t="s">
        <v>20</v>
      </c>
      <c r="C93" s="30" t="s">
        <v>21</v>
      </c>
      <c r="D93" s="30" t="s">
        <v>21</v>
      </c>
      <c r="E93" s="32">
        <v>0</v>
      </c>
    </row>
    <row r="94" spans="1:10" x14ac:dyDescent="0.2">
      <c r="A94" s="37" t="s">
        <v>22</v>
      </c>
      <c r="B94" s="38"/>
      <c r="C94" s="39">
        <f>SUM(C86:C93)</f>
        <v>0</v>
      </c>
      <c r="D94" s="39">
        <f>SUM(D86:D93)</f>
        <v>0</v>
      </c>
      <c r="E94" s="39">
        <f>SUM(E86:E93)</f>
        <v>0</v>
      </c>
    </row>
    <row r="95" spans="1:10" x14ac:dyDescent="0.2">
      <c r="A95" s="40"/>
      <c r="B95" s="41"/>
      <c r="C95" s="40"/>
      <c r="D95" s="23"/>
      <c r="E95" s="40"/>
      <c r="F95" s="40"/>
      <c r="G95" s="23"/>
    </row>
    <row r="96" spans="1:10" x14ac:dyDescent="0.2">
      <c r="A96" s="42" t="s">
        <v>23</v>
      </c>
      <c r="B96" s="36"/>
      <c r="C96" s="43">
        <f>C15</f>
        <v>5</v>
      </c>
      <c r="D96" s="43">
        <f>D15</f>
        <v>7</v>
      </c>
      <c r="E96" s="43">
        <f>E15</f>
        <v>6</v>
      </c>
    </row>
    <row r="97" spans="1:10" x14ac:dyDescent="0.2">
      <c r="A97" s="40"/>
      <c r="B97" s="41"/>
      <c r="C97" s="40"/>
      <c r="D97" s="40"/>
      <c r="E97" s="23"/>
      <c r="F97" s="40"/>
      <c r="G97" s="40"/>
      <c r="H97" s="23"/>
    </row>
    <row r="98" spans="1:10" ht="30" customHeight="1" x14ac:dyDescent="0.2">
      <c r="A98" s="24" t="s">
        <v>24</v>
      </c>
      <c r="B98" s="25"/>
      <c r="C98" s="44" t="str">
        <f>C3</f>
        <v>Type 1: Zwart-wit printer 
minimaal 35 PPM</v>
      </c>
      <c r="D98" s="44" t="str">
        <f>D3</f>
        <v>Type 2: Zwart-wit MFP 
minimaal 30 PPM</v>
      </c>
      <c r="E98" s="44" t="str">
        <f>E3</f>
        <v>Type 3: Full color MFP 
minimaal 30 PPM</v>
      </c>
    </row>
    <row r="99" spans="1:10" x14ac:dyDescent="0.2">
      <c r="A99" s="45" t="s">
        <v>25</v>
      </c>
      <c r="B99" s="46"/>
      <c r="C99" s="47">
        <f>C96*C94</f>
        <v>0</v>
      </c>
      <c r="D99" s="47">
        <f>D96*D94</f>
        <v>0</v>
      </c>
      <c r="E99" s="47">
        <f>E96*E94</f>
        <v>0</v>
      </c>
    </row>
    <row r="100" spans="1:10" x14ac:dyDescent="0.2">
      <c r="A100" s="45" t="s">
        <v>46</v>
      </c>
      <c r="B100" s="46"/>
      <c r="C100" s="47">
        <f t="shared" ref="C100:E100" si="3">C99*12</f>
        <v>0</v>
      </c>
      <c r="D100" s="47">
        <f t="shared" si="3"/>
        <v>0</v>
      </c>
      <c r="E100" s="47">
        <f t="shared" si="3"/>
        <v>0</v>
      </c>
    </row>
    <row r="101" spans="1:10" x14ac:dyDescent="0.2">
      <c r="A101" s="48" t="s">
        <v>47</v>
      </c>
      <c r="B101" s="49"/>
      <c r="C101" s="159">
        <f>SUM(C100:E100)</f>
        <v>0</v>
      </c>
      <c r="D101" s="160"/>
      <c r="E101" s="160"/>
      <c r="F101" s="23"/>
    </row>
    <row r="102" spans="1:10" x14ac:dyDescent="0.2">
      <c r="A102" s="40"/>
      <c r="B102" s="41"/>
      <c r="C102" s="40"/>
      <c r="D102" s="40"/>
      <c r="E102" s="55"/>
      <c r="F102" s="56"/>
      <c r="G102" s="23"/>
      <c r="H102" s="23"/>
      <c r="I102" s="23"/>
      <c r="J102" s="23"/>
    </row>
    <row r="103" spans="1:10" ht="30" customHeight="1" x14ac:dyDescent="0.2">
      <c r="A103" s="24" t="str">
        <f>A72</f>
        <v xml:space="preserve">Totaalkosten </v>
      </c>
      <c r="B103" s="25"/>
      <c r="C103" s="24" t="s">
        <v>48</v>
      </c>
      <c r="D103" s="44" t="s">
        <v>49</v>
      </c>
      <c r="E103" s="23"/>
      <c r="F103" s="23"/>
      <c r="G103" s="23"/>
      <c r="H103" s="23"/>
      <c r="I103" s="23"/>
      <c r="J103" s="23"/>
    </row>
    <row r="104" spans="1:10" x14ac:dyDescent="0.2">
      <c r="A104" s="52" t="str">
        <f>A73</f>
        <v>Eis 42: Cloud-server</v>
      </c>
      <c r="B104" s="46"/>
      <c r="C104" s="32">
        <v>0</v>
      </c>
      <c r="D104" s="53">
        <f>C104*12</f>
        <v>0</v>
      </c>
      <c r="E104" s="23"/>
      <c r="F104" s="23"/>
      <c r="G104" s="23"/>
      <c r="H104" s="23"/>
      <c r="I104" s="23"/>
      <c r="J104" s="23"/>
    </row>
    <row r="105" spans="1:10" x14ac:dyDescent="0.2">
      <c r="A105" s="52" t="str">
        <f>A74</f>
        <v>Eis 112: Kosten printmanagement (totaal ongeacht aantal machines)</v>
      </c>
      <c r="B105" s="46"/>
      <c r="C105" s="32">
        <v>0</v>
      </c>
      <c r="D105" s="53">
        <f>C105*12</f>
        <v>0</v>
      </c>
      <c r="E105" s="23"/>
      <c r="F105" s="23"/>
      <c r="G105" s="23"/>
      <c r="H105" s="23"/>
      <c r="I105" s="23"/>
      <c r="J105" s="23"/>
    </row>
    <row r="106" spans="1:10" x14ac:dyDescent="0.2">
      <c r="A106" s="52" t="str">
        <f>A75</f>
        <v>Eis 117: Printen vanaf mobile devices</v>
      </c>
      <c r="B106" s="46"/>
      <c r="C106" s="32">
        <v>0</v>
      </c>
      <c r="D106" s="53">
        <f>C106*12</f>
        <v>0</v>
      </c>
      <c r="E106" s="23"/>
      <c r="F106" s="23"/>
      <c r="G106" s="23"/>
      <c r="H106" s="23"/>
      <c r="I106" s="23"/>
      <c r="J106" s="23"/>
    </row>
    <row r="107" spans="1:10" x14ac:dyDescent="0.2">
      <c r="A107" s="48"/>
      <c r="B107" s="49"/>
      <c r="C107" s="49"/>
      <c r="D107" s="54">
        <f>SUM(D104:D106)</f>
        <v>0</v>
      </c>
      <c r="E107" s="23"/>
      <c r="F107" s="23"/>
      <c r="G107" s="23"/>
      <c r="H107" s="23"/>
      <c r="I107" s="23"/>
      <c r="J107" s="23"/>
    </row>
    <row r="108" spans="1:10" x14ac:dyDescent="0.2">
      <c r="A108" s="40"/>
      <c r="B108" s="41"/>
      <c r="C108" s="40"/>
      <c r="D108" s="40"/>
      <c r="E108" s="55"/>
      <c r="F108" s="56"/>
      <c r="G108" s="23"/>
      <c r="H108" s="23"/>
      <c r="I108" s="23"/>
      <c r="J108" s="23"/>
    </row>
    <row r="109" spans="1:10" x14ac:dyDescent="0.2">
      <c r="A109" s="24" t="s">
        <v>14</v>
      </c>
      <c r="B109" s="80"/>
      <c r="C109" s="81" t="s">
        <v>33</v>
      </c>
      <c r="D109" s="82" t="s">
        <v>34</v>
      </c>
      <c r="E109" s="83" t="s">
        <v>35</v>
      </c>
      <c r="F109" s="23"/>
      <c r="G109" s="23"/>
      <c r="H109" s="23"/>
      <c r="I109" s="23"/>
      <c r="J109" s="23"/>
    </row>
    <row r="110" spans="1:10" x14ac:dyDescent="0.2">
      <c r="A110" s="65" t="s">
        <v>36</v>
      </c>
      <c r="B110" s="66" t="s">
        <v>37</v>
      </c>
      <c r="C110" s="67">
        <f>C79</f>
        <v>505094.75</v>
      </c>
      <c r="D110" s="84">
        <f>D28*D79</f>
        <v>0</v>
      </c>
      <c r="E110" s="69">
        <f>C110*D110</f>
        <v>0</v>
      </c>
      <c r="F110" s="23"/>
      <c r="G110" s="23"/>
      <c r="H110" s="23"/>
      <c r="I110" s="23"/>
      <c r="J110" s="23"/>
    </row>
    <row r="111" spans="1:10" x14ac:dyDescent="0.2">
      <c r="A111" s="65" t="s">
        <v>38</v>
      </c>
      <c r="B111" s="70" t="s">
        <v>37</v>
      </c>
      <c r="C111" s="67">
        <f>C80</f>
        <v>68284.25</v>
      </c>
      <c r="D111" s="84">
        <f>D28*D80</f>
        <v>0</v>
      </c>
      <c r="E111" s="69">
        <f>C111*D111</f>
        <v>0</v>
      </c>
      <c r="F111" s="23"/>
      <c r="G111" s="23"/>
      <c r="H111" s="23"/>
      <c r="I111" s="23"/>
      <c r="J111" s="23"/>
    </row>
    <row r="112" spans="1:10" x14ac:dyDescent="0.2">
      <c r="A112" s="76" t="s">
        <v>50</v>
      </c>
      <c r="B112" s="165">
        <f>SUM(E110:E111)</f>
        <v>0</v>
      </c>
      <c r="C112" s="166"/>
      <c r="D112" s="166"/>
      <c r="E112" s="167"/>
      <c r="F112" s="23"/>
      <c r="G112" s="23"/>
      <c r="H112" s="23"/>
      <c r="I112" s="23"/>
      <c r="J112" s="23"/>
    </row>
    <row r="113" spans="1:10" ht="20" customHeight="1" x14ac:dyDescent="0.2">
      <c r="A113" s="40"/>
      <c r="B113" s="40"/>
      <c r="C113" s="40"/>
      <c r="D113" s="55"/>
      <c r="E113" s="77"/>
      <c r="F113" s="23"/>
      <c r="G113" s="23"/>
      <c r="H113" s="23"/>
      <c r="I113" s="23"/>
      <c r="J113" s="23"/>
    </row>
    <row r="114" spans="1:10" x14ac:dyDescent="0.2">
      <c r="A114" s="24" t="s">
        <v>14</v>
      </c>
      <c r="B114" s="80"/>
      <c r="C114" s="81" t="s">
        <v>33</v>
      </c>
      <c r="D114" s="82" t="s">
        <v>51</v>
      </c>
      <c r="E114" s="83" t="s">
        <v>35</v>
      </c>
      <c r="F114" s="23"/>
      <c r="G114" s="23"/>
      <c r="H114" s="23"/>
      <c r="I114" s="23"/>
      <c r="J114" s="23"/>
    </row>
    <row r="115" spans="1:10" x14ac:dyDescent="0.2">
      <c r="A115" s="65" t="s">
        <v>52</v>
      </c>
      <c r="B115" s="65" t="s">
        <v>53</v>
      </c>
      <c r="C115" s="92">
        <v>5</v>
      </c>
      <c r="D115" s="31">
        <v>0</v>
      </c>
      <c r="E115" s="93">
        <f>SUM(C115*D115)</f>
        <v>0</v>
      </c>
      <c r="F115" s="23"/>
      <c r="G115" s="23"/>
      <c r="H115" s="23"/>
      <c r="I115" s="23"/>
      <c r="J115" s="23"/>
    </row>
    <row r="116" spans="1:10" x14ac:dyDescent="0.2">
      <c r="A116" s="65" t="s">
        <v>54</v>
      </c>
      <c r="B116" s="65" t="s">
        <v>53</v>
      </c>
      <c r="C116" s="92">
        <v>5</v>
      </c>
      <c r="D116" s="32">
        <v>0</v>
      </c>
      <c r="E116" s="93">
        <f>SUM(C116*D116)</f>
        <v>0</v>
      </c>
      <c r="F116" s="23"/>
      <c r="G116" s="23"/>
      <c r="H116" s="23"/>
      <c r="I116" s="23"/>
      <c r="J116" s="23"/>
    </row>
    <row r="117" spans="1:10" x14ac:dyDescent="0.2">
      <c r="A117" s="94" t="s">
        <v>55</v>
      </c>
      <c r="B117" s="168">
        <f>SUM(E115:E116)*5</f>
        <v>0</v>
      </c>
      <c r="C117" s="169"/>
      <c r="D117" s="169"/>
      <c r="E117" s="170"/>
      <c r="F117" s="23"/>
      <c r="G117" s="23"/>
      <c r="H117" s="23"/>
      <c r="I117" s="23"/>
      <c r="J117" s="23"/>
    </row>
    <row r="118" spans="1:10" x14ac:dyDescent="0.2">
      <c r="A118" s="40"/>
      <c r="B118" s="41"/>
      <c r="C118" s="40"/>
      <c r="D118" s="40"/>
      <c r="E118" s="55"/>
      <c r="F118" s="95"/>
      <c r="G118" s="23"/>
      <c r="H118" s="23"/>
      <c r="I118" s="23"/>
      <c r="J118" s="23"/>
    </row>
    <row r="119" spans="1:10" ht="75" customHeight="1" x14ac:dyDescent="0.2">
      <c r="A119" s="163" t="s">
        <v>56</v>
      </c>
      <c r="B119" s="164"/>
      <c r="C119" s="171">
        <f>C20+B50+C70+B81+C101+B112+B117+D26+D76+D107</f>
        <v>0</v>
      </c>
      <c r="D119" s="172"/>
      <c r="E119" s="172"/>
      <c r="F119" s="150" t="s">
        <v>57</v>
      </c>
      <c r="G119" s="151"/>
      <c r="I119" s="23"/>
      <c r="J119" s="23"/>
    </row>
    <row r="120" spans="1:10" x14ac:dyDescent="0.2">
      <c r="A120" s="96"/>
      <c r="B120" s="97"/>
      <c r="C120" s="98"/>
      <c r="D120" s="99"/>
      <c r="E120" s="100"/>
      <c r="F120" s="101"/>
      <c r="G120" s="23"/>
      <c r="H120" s="23"/>
      <c r="I120" s="23"/>
      <c r="J120" s="23"/>
    </row>
    <row r="121" spans="1:10" ht="73" customHeight="1" x14ac:dyDescent="0.2">
      <c r="A121" s="161" t="s">
        <v>58</v>
      </c>
      <c r="B121" s="162"/>
      <c r="C121" s="152"/>
      <c r="D121" s="153"/>
      <c r="E121" s="154"/>
      <c r="F121" s="101"/>
      <c r="G121" s="23"/>
      <c r="H121" s="23"/>
      <c r="I121" s="23"/>
      <c r="J121" s="23"/>
    </row>
    <row r="122" spans="1:10" x14ac:dyDescent="0.2">
      <c r="A122" s="23"/>
      <c r="B122" s="102"/>
      <c r="C122" s="23"/>
      <c r="D122" s="23"/>
      <c r="E122" s="103"/>
      <c r="F122" s="23"/>
      <c r="G122" s="23"/>
      <c r="H122" s="23"/>
      <c r="I122" s="23"/>
      <c r="J122" s="23"/>
    </row>
    <row r="123" spans="1:10" x14ac:dyDescent="0.2">
      <c r="A123" s="23"/>
      <c r="B123" s="23"/>
      <c r="C123" s="23"/>
      <c r="D123" s="23"/>
      <c r="E123" s="23"/>
      <c r="F123" s="23"/>
      <c r="G123" s="23"/>
      <c r="H123" s="23"/>
      <c r="I123" s="23"/>
      <c r="J123" s="23"/>
    </row>
    <row r="124" spans="1:10" x14ac:dyDescent="0.2">
      <c r="A124" s="104" t="s">
        <v>59</v>
      </c>
      <c r="B124" s="104" t="s">
        <v>60</v>
      </c>
      <c r="C124" s="104" t="s">
        <v>61</v>
      </c>
      <c r="D124" s="23"/>
      <c r="E124" s="23"/>
      <c r="F124" s="23"/>
      <c r="G124" s="23"/>
      <c r="H124" s="23"/>
      <c r="I124" s="23"/>
      <c r="J124" s="23"/>
    </row>
    <row r="125" spans="1:10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</row>
    <row r="126" spans="1:10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</row>
    <row r="127" spans="1:10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</row>
    <row r="128" spans="1:10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</row>
    <row r="129" spans="1:10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</row>
    <row r="130" spans="1:10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</row>
    <row r="131" spans="1:10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</row>
  </sheetData>
  <sheetProtection algorithmName="SHA-512" hashValue="mUSoVRkZ7uru4xdSQHZKD3yKZn84zqQWfhWrxzzS/YAK8t373pLYMrJOI7pAaB3vwhGI4yW9CksFQnqV/E+7fg==" saltValue="3zduTUEx3bKpNpkdWX4xyw==" spinCount="100000" sheet="1" objects="1" scenarios="1"/>
  <mergeCells count="15">
    <mergeCell ref="F119:G119"/>
    <mergeCell ref="C121:E121"/>
    <mergeCell ref="A1:E1"/>
    <mergeCell ref="A2:E2"/>
    <mergeCell ref="A4:B4"/>
    <mergeCell ref="C101:E101"/>
    <mergeCell ref="C70:E70"/>
    <mergeCell ref="C20:E20"/>
    <mergeCell ref="A121:B121"/>
    <mergeCell ref="A119:B119"/>
    <mergeCell ref="B112:E112"/>
    <mergeCell ref="B50:E50"/>
    <mergeCell ref="B117:E117"/>
    <mergeCell ref="B81:E81"/>
    <mergeCell ref="C119:E119"/>
  </mergeCells>
  <conditionalFormatting sqref="A2">
    <cfRule type="colorScale" priority="17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A52">
    <cfRule type="colorScale" priority="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conditionalFormatting sqref="A83">
    <cfRule type="colorScale" priority="3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conditionalFormatting sqref="A119">
    <cfRule type="colorScale" priority="1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A121">
    <cfRule type="colorScale" priority="9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dataValidations count="1">
    <dataValidation type="decimal" allowBlank="1" showInputMessage="1" showErrorMessage="1" sqref="C28" xr:uid="{323FA527-5463-1E4C-B299-8E0CC7E12D47}">
      <formula1>0</formula1>
      <formula2>10</formula2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zoomScale="150" workbookViewId="0">
      <selection activeCell="H5" sqref="H5"/>
    </sheetView>
  </sheetViews>
  <sheetFormatPr baseColWidth="10" defaultColWidth="8.83203125" defaultRowHeight="15" x14ac:dyDescent="0.2"/>
  <cols>
    <col min="1" max="1" width="47" customWidth="1"/>
    <col min="2" max="2" width="11.6640625" customWidth="1"/>
    <col min="3" max="5" width="17.83203125" customWidth="1"/>
  </cols>
  <sheetData>
    <row r="1" spans="1:5" ht="53" customHeight="1" x14ac:dyDescent="0.2">
      <c r="A1" s="174" t="s">
        <v>62</v>
      </c>
      <c r="B1" s="174"/>
      <c r="C1" s="174"/>
      <c r="D1" s="174"/>
      <c r="E1" s="174"/>
    </row>
    <row r="2" spans="1:5" x14ac:dyDescent="0.2">
      <c r="A2" s="1" t="s">
        <v>63</v>
      </c>
      <c r="B2" s="2"/>
      <c r="C2" s="6" t="s">
        <v>64</v>
      </c>
      <c r="D2" s="9"/>
      <c r="E2" s="9"/>
    </row>
    <row r="3" spans="1:5" x14ac:dyDescent="0.2">
      <c r="A3" s="121" t="s">
        <v>65</v>
      </c>
      <c r="B3" s="122"/>
      <c r="C3" s="121">
        <f>Prijzenblad!C15</f>
        <v>5</v>
      </c>
      <c r="D3" s="12"/>
      <c r="E3" s="12"/>
    </row>
    <row r="4" spans="1:5" x14ac:dyDescent="0.2">
      <c r="A4" s="121" t="s">
        <v>66</v>
      </c>
      <c r="B4" s="122"/>
      <c r="C4" s="123">
        <f>Prijzenblad!C5</f>
        <v>0</v>
      </c>
      <c r="D4" s="12"/>
      <c r="E4" s="12"/>
    </row>
    <row r="5" spans="1:5" x14ac:dyDescent="0.2">
      <c r="A5" s="121" t="s">
        <v>67</v>
      </c>
      <c r="B5" s="122"/>
      <c r="C5" s="123">
        <f>Prijzenblad!C13-Prijzenblad!C5</f>
        <v>0</v>
      </c>
      <c r="D5" s="12"/>
      <c r="E5" s="12"/>
    </row>
    <row r="6" spans="1:5" x14ac:dyDescent="0.2">
      <c r="A6" s="124" t="s">
        <v>68</v>
      </c>
      <c r="B6" s="125"/>
      <c r="C6" s="124">
        <v>60</v>
      </c>
      <c r="D6" s="12"/>
      <c r="E6" s="12"/>
    </row>
    <row r="7" spans="1:5" ht="27" x14ac:dyDescent="0.2">
      <c r="A7" s="126" t="s">
        <v>69</v>
      </c>
      <c r="B7" s="122"/>
      <c r="C7" s="123">
        <f>(C6*(C4+C5))*C3</f>
        <v>0</v>
      </c>
      <c r="D7" s="12"/>
      <c r="E7" s="12"/>
    </row>
    <row r="8" spans="1:5" x14ac:dyDescent="0.2">
      <c r="A8" s="126"/>
      <c r="B8" s="122"/>
      <c r="C8" s="121"/>
      <c r="D8" s="12"/>
      <c r="E8" s="12"/>
    </row>
    <row r="9" spans="1:5" x14ac:dyDescent="0.2">
      <c r="A9" s="121" t="s">
        <v>70</v>
      </c>
      <c r="B9" s="122"/>
      <c r="C9" s="127">
        <v>0.1</v>
      </c>
      <c r="D9" s="12"/>
      <c r="E9" s="12"/>
    </row>
    <row r="10" spans="1:5" x14ac:dyDescent="0.2">
      <c r="A10" s="1" t="s">
        <v>71</v>
      </c>
      <c r="B10" s="2"/>
      <c r="C10" s="3">
        <f>(C7)*C9</f>
        <v>0</v>
      </c>
      <c r="D10" s="9"/>
      <c r="E10" s="9"/>
    </row>
    <row r="11" spans="1:5" x14ac:dyDescent="0.2">
      <c r="A11" s="119"/>
      <c r="B11" s="128"/>
      <c r="C11" s="119"/>
      <c r="D11" s="119"/>
    </row>
    <row r="12" spans="1:5" x14ac:dyDescent="0.2">
      <c r="A12" s="1" t="s">
        <v>72</v>
      </c>
      <c r="B12" s="2" t="s">
        <v>73</v>
      </c>
      <c r="C12" s="4"/>
      <c r="D12" s="173" t="s">
        <v>74</v>
      </c>
    </row>
    <row r="13" spans="1:5" x14ac:dyDescent="0.2">
      <c r="A13" s="1" t="s">
        <v>75</v>
      </c>
      <c r="B13" s="2"/>
      <c r="C13" s="5">
        <f>C10</f>
        <v>0</v>
      </c>
      <c r="D13" s="173"/>
    </row>
    <row r="14" spans="1:5" x14ac:dyDescent="0.2">
      <c r="A14" s="129" t="s">
        <v>76</v>
      </c>
      <c r="B14" s="130">
        <v>1</v>
      </c>
      <c r="C14" s="131">
        <f>$B14*(C$4)*$D14</f>
        <v>0</v>
      </c>
      <c r="D14" s="129">
        <v>24</v>
      </c>
    </row>
    <row r="15" spans="1:5" x14ac:dyDescent="0.2">
      <c r="A15" s="1" t="s">
        <v>77</v>
      </c>
      <c r="B15" s="2">
        <f>SUM(B14:B14)</f>
        <v>1</v>
      </c>
      <c r="C15" s="3">
        <f>SUM(C14:C14)</f>
        <v>0</v>
      </c>
      <c r="D15" s="1"/>
    </row>
    <row r="16" spans="1:5" x14ac:dyDescent="0.2">
      <c r="A16" s="121" t="s">
        <v>78</v>
      </c>
      <c r="B16" s="122"/>
      <c r="C16" s="132">
        <f>C10-C15</f>
        <v>0</v>
      </c>
      <c r="D16" s="121"/>
    </row>
  </sheetData>
  <sheetProtection algorithmName="SHA-512" hashValue="gFvIcXAjyR9FkMXI8LkaE00iPV9O96SJnEC9/HKGWvi8BmNlppxEMlJT5gYtFHpBp6nXUtYs5VRLmMJPUhhCSA==" saltValue="UoJsrfsWLm96ss2pXtswuQ==" spinCount="100000" sheet="1" objects="1" scenarios="1"/>
  <mergeCells count="2">
    <mergeCell ref="D12:D13"/>
    <mergeCell ref="A1:E1"/>
  </mergeCells>
  <phoneticPr fontId="9" type="noConversion"/>
  <conditionalFormatting sqref="A1">
    <cfRule type="colorScale" priority="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0825C-0AE0-E742-B327-44434003896C}">
  <dimension ref="A1:C9"/>
  <sheetViews>
    <sheetView showGridLines="0" zoomScale="174" zoomScaleNormal="174" workbookViewId="0">
      <selection activeCell="D6" sqref="D6"/>
    </sheetView>
  </sheetViews>
  <sheetFormatPr baseColWidth="10" defaultColWidth="11.5" defaultRowHeight="15" x14ac:dyDescent="0.2"/>
  <cols>
    <col min="1" max="1" width="45.83203125" customWidth="1"/>
    <col min="2" max="2" width="17.83203125" customWidth="1"/>
    <col min="3" max="3" width="12.33203125" style="14" bestFit="1" customWidth="1"/>
  </cols>
  <sheetData>
    <row r="1" spans="1:3" s="13" customFormat="1" ht="20" customHeight="1" x14ac:dyDescent="0.2">
      <c r="A1" s="15" t="s">
        <v>79</v>
      </c>
      <c r="B1" s="15" t="s">
        <v>80</v>
      </c>
      <c r="C1" s="16" t="s">
        <v>81</v>
      </c>
    </row>
    <row r="2" spans="1:3" s="13" customFormat="1" x14ac:dyDescent="0.2">
      <c r="A2" s="22" t="s">
        <v>82</v>
      </c>
      <c r="B2" s="20" t="s">
        <v>83</v>
      </c>
      <c r="C2" s="21">
        <v>12</v>
      </c>
    </row>
    <row r="3" spans="1:3" s="13" customFormat="1" x14ac:dyDescent="0.2">
      <c r="A3" s="22"/>
      <c r="B3" s="20" t="s">
        <v>84</v>
      </c>
      <c r="C3" s="21">
        <v>5</v>
      </c>
    </row>
    <row r="4" spans="1:3" s="13" customFormat="1" x14ac:dyDescent="0.2">
      <c r="A4" s="22"/>
      <c r="B4" s="20" t="s">
        <v>85</v>
      </c>
      <c r="C4" s="21">
        <v>6</v>
      </c>
    </row>
    <row r="5" spans="1:3" s="13" customFormat="1" x14ac:dyDescent="0.2">
      <c r="A5" s="22"/>
      <c r="B5" s="20" t="s">
        <v>86</v>
      </c>
      <c r="C5" s="21">
        <v>4</v>
      </c>
    </row>
    <row r="6" spans="1:3" s="13" customFormat="1" x14ac:dyDescent="0.2">
      <c r="A6" s="22"/>
      <c r="B6" s="20" t="s">
        <v>87</v>
      </c>
      <c r="C6" s="21">
        <v>1</v>
      </c>
    </row>
    <row r="7" spans="1:3" s="13" customFormat="1" x14ac:dyDescent="0.2">
      <c r="A7" s="22"/>
      <c r="B7" s="20" t="s">
        <v>88</v>
      </c>
      <c r="C7" s="21">
        <v>1</v>
      </c>
    </row>
    <row r="8" spans="1:3" s="13" customFormat="1" x14ac:dyDescent="0.2">
      <c r="A8" s="17" t="s">
        <v>89</v>
      </c>
      <c r="B8" s="18" t="s">
        <v>90</v>
      </c>
      <c r="C8" s="19">
        <v>2</v>
      </c>
    </row>
    <row r="9" spans="1:3" x14ac:dyDescent="0.2">
      <c r="A9" s="17"/>
      <c r="B9" s="18" t="s">
        <v>91</v>
      </c>
      <c r="C9" s="19">
        <v>1</v>
      </c>
    </row>
  </sheetData>
  <sheetProtection algorithmName="SHA-512" hashValue="NdERh6d7liekyCOSdXjVlH0y3ah1S2B4pRlUZDp1GJC6+xvlu4wYvA4Hm1vX1vnh8fxcUMWxe1kVqE6pLaIo3A==" saltValue="denzBlqLVYGfW44bSqy3SA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Props1.xml><?xml version="1.0" encoding="utf-8"?>
<ds:datastoreItem xmlns:ds="http://schemas.openxmlformats.org/officeDocument/2006/customXml" ds:itemID="{A51D8922-B9FA-4A5A-B359-3C62FBB841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3C73C3-8823-4E1F-9DCA-6062D62E9DF6}"/>
</file>

<file path=customXml/itemProps3.xml><?xml version="1.0" encoding="utf-8"?>
<ds:datastoreItem xmlns:ds="http://schemas.openxmlformats.org/officeDocument/2006/customXml" ds:itemID="{669AA721-D364-43AD-AD39-BBFDEB610C26}">
  <ds:schemaRefs>
    <ds:schemaRef ds:uri="http://schemas.microsoft.com/office/infopath/2007/PartnerControls"/>
    <ds:schemaRef ds:uri="http://purl.org/dc/dcmitype/"/>
    <ds:schemaRef ds:uri="04d4ff2e-cf62-40b0-a5cf-f8c6524922a9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cdfd6af9-2027-427e-aee7-f2f3dc2ea94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Werkblad A</vt:lpstr>
      <vt:lpstr>Prijzenblad</vt:lpstr>
      <vt:lpstr>Retourneerrecht</vt:lpstr>
      <vt:lpstr>huidige machinepark</vt:lpstr>
      <vt:lpstr>Invullen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BiC.Leeuwarden</dc:creator>
  <cp:keywords/>
  <dc:description>Copyright BiC</dc:description>
  <cp:lastModifiedBy>Saskia Roos</cp:lastModifiedBy>
  <cp:revision/>
  <dcterms:created xsi:type="dcterms:W3CDTF">2018-03-14T10:16:28Z</dcterms:created>
  <dcterms:modified xsi:type="dcterms:W3CDTF">2026-01-13T10:40:08Z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