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old.sharepoint.com/sites/afd-team-inkoop-lopende-projecten/Gedeelde documenten/General/GDD/250182GDD Schoonmaak Dordthuis, Publiektoegankelijke ruimtes/02 Aanbestedingsstukken/"/>
    </mc:Choice>
  </mc:AlternateContent>
  <xr:revisionPtr revIDLastSave="7" documentId="8_{03F25126-BD12-4798-BADF-EFADB2976FC1}" xr6:coauthVersionLast="47" xr6:coauthVersionMax="47" xr10:uidLastSave="{8BC63AE4-B21A-479E-9142-4B09D37990D5}"/>
  <bookViews>
    <workbookView xWindow="-120" yWindow="-120" windowWidth="29040" windowHeight="15720" xr2:uid="{00000000-000D-0000-FFFF-FFFF00000000}"/>
  </bookViews>
  <sheets>
    <sheet name="normenblad regulier" sheetId="3" r:id="rId1"/>
    <sheet name="uurtarief opbouw" sheetId="4" r:id="rId2"/>
    <sheet name="ruimtestaat" sheetId="1" r:id="rId3"/>
    <sheet name="ruimtestaat dagkracht weekdagen" sheetId="8" r:id="rId4"/>
    <sheet name="ruimtest. dagkracht Weekenddag" sheetId="9" r:id="rId5"/>
    <sheet name="Dagkracht " sheetId="7" r:id="rId6"/>
    <sheet name="Afroepprijzen" sheetId="11" r:id="rId7"/>
    <sheet name="totaal" sheetId="6"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0">[1]Begroting!#REF!</definedName>
    <definedName name="\M">[1]Begroting!#REF!</definedName>
    <definedName name="\P">[1]Begroting!#REF!</definedName>
    <definedName name="\W">[1]Begroting!#REF!</definedName>
    <definedName name="_1">[1]Begroting!#REF!</definedName>
    <definedName name="_10">[1]Begroting!#REF!</definedName>
    <definedName name="_11">[1]Begroting!#REF!</definedName>
    <definedName name="_12">[1]Begroting!#REF!</definedName>
    <definedName name="_125">[2]Begroting!#REF!</definedName>
    <definedName name="_13">[1]Begroting!#REF!</definedName>
    <definedName name="_14">[1]Begroting!#REF!</definedName>
    <definedName name="_15">[1]Begroting!#REF!</definedName>
    <definedName name="_16">[1]Begroting!#REF!</definedName>
    <definedName name="_17">[1]Begroting!#REF!</definedName>
    <definedName name="_18">[1]Begroting!#REF!</definedName>
    <definedName name="_19">[1]Begroting!#REF!</definedName>
    <definedName name="_1F" localSheetId="6" hidden="1">[3]Psychiatrie!#REF!</definedName>
    <definedName name="_1F" hidden="1">[4]Psychiatrie!#REF!</definedName>
    <definedName name="_2">[1]Begroting!#REF!</definedName>
    <definedName name="_2_0_F" localSheetId="6" hidden="1">[3]Psychiatrie!#REF!</definedName>
    <definedName name="_2_0_F" hidden="1">[4]Psychiatrie!#REF!</definedName>
    <definedName name="_20">[1]Begroting!#REF!</definedName>
    <definedName name="_21">[1]Begroting!#REF!</definedName>
    <definedName name="_22">[1]Begroting!#REF!</definedName>
    <definedName name="_23">[1]Begroting!#REF!</definedName>
    <definedName name="_3">[1]Begroting!#REF!</definedName>
    <definedName name="_4">[1]Begroting!#REF!</definedName>
    <definedName name="_5">[1]Begroting!#REF!</definedName>
    <definedName name="_6">[1]Begroting!#REF!</definedName>
    <definedName name="_7">[1]Begroting!#REF!</definedName>
    <definedName name="_8">[1]Begroting!#REF!</definedName>
    <definedName name="_9">[1]Begroting!#REF!</definedName>
    <definedName name="_Dist_Bin" localSheetId="6" hidden="1">#REF!</definedName>
    <definedName name="_Dist_Bin" hidden="1">#REF!</definedName>
    <definedName name="_Dist_Values" localSheetId="6" hidden="1">#REF!</definedName>
    <definedName name="_Dist_Values" hidden="1">#REF!</definedName>
    <definedName name="_Fill" localSheetId="6" hidden="1">'[5]#REF'!#REF!</definedName>
    <definedName name="_Fill" hidden="1">'[5]#REF'!#REF!</definedName>
    <definedName name="_xlnm._FilterDatabase" localSheetId="4" hidden="1">'ruimtest. dagkracht Weekenddag'!$A$1:$AA$365</definedName>
    <definedName name="_xlnm._FilterDatabase" localSheetId="2" hidden="1">ruimtestaat!$A$1:$AA$364</definedName>
    <definedName name="_xlnm._FilterDatabase" localSheetId="3" hidden="1">'ruimtestaat dagkracht weekdagen'!$A$1:$AA$364</definedName>
    <definedName name="_Key1" localSheetId="6" hidden="1">'[5]#REF'!#REF!</definedName>
    <definedName name="_Key1" hidden="1">'[5]#REF'!#REF!</definedName>
    <definedName name="_Order1" hidden="1">255</definedName>
    <definedName name="_Sort" localSheetId="6" hidden="1">#REF!</definedName>
    <definedName name="_Sort" hidden="1">#REF!</definedName>
    <definedName name="_Table1_In1" localSheetId="6" hidden="1">#REF!</definedName>
    <definedName name="_Table1_In1" hidden="1">#REF!</definedName>
    <definedName name="_Table1_Out" localSheetId="6" hidden="1">#REF!</definedName>
    <definedName name="_Table1_Out" hidden="1">#REF!</definedName>
    <definedName name="a_nodig">#REF!</definedName>
    <definedName name="AccessDatabase" hidden="1">"C:\data\excel\BASISWP.mdb"</definedName>
    <definedName name="adm">[6]Basisgegevens!#REF!</definedName>
    <definedName name="administratie">#REF!</definedName>
    <definedName name="_xlnm.Print_Area" localSheetId="0">'normenblad regulier'!$A$1:$D$49</definedName>
    <definedName name="_xlnm.Print_Area">#REF!</definedName>
    <definedName name="AFDRUKBEREIK_MI">#REF!</definedName>
    <definedName name="afschr">#REF!</definedName>
    <definedName name="afschrijving">[7]Reductieberekening!$C$3</definedName>
    <definedName name="Alg">#REF!</definedName>
    <definedName name="Auto">#REF!</definedName>
    <definedName name="b_nodig">#REF!</definedName>
    <definedName name="basisuurlonen">#REF!</definedName>
    <definedName name="basisuurlonenjeugd">#REF!</definedName>
    <definedName name="basisuurlonenVakvolwassenen">#REF!</definedName>
    <definedName name="BonusdagenFT">#REF!</definedName>
    <definedName name="BonusdagenPT">#REF!</definedName>
    <definedName name="Checklist_aanbesteding">#REF!</definedName>
    <definedName name="d_gebruikers">#REF!</definedName>
    <definedName name="D_kwal">#REF!</definedName>
    <definedName name="D_open">#REF!</definedName>
    <definedName name="dag">#REF!</definedName>
    <definedName name="Dagelijks">#REF!</definedName>
    <definedName name="DATA">'[8]KLM gebouwen ruimtestaat'!$B$6:$U$6377</definedName>
    <definedName name="Date">#REF!</definedName>
    <definedName name="DATUM">#REF!</definedName>
    <definedName name="ed">#REF!</definedName>
    <definedName name="ed_freq">#REF!</definedName>
    <definedName name="ee">[9]vergelijken!#REF!</definedName>
    <definedName name="EENMAL">#REF!</definedName>
    <definedName name="Eindbeurt">#REF!</definedName>
    <definedName name="ervaringsjaren">#REF!</definedName>
    <definedName name="euro">[10]Blad3!$C$2</definedName>
    <definedName name="extrawerk">#REF!</definedName>
    <definedName name="FeestdagenFT">#REF!</definedName>
    <definedName name="FeestdagenPT">#REF!</definedName>
    <definedName name="franchisealgemeen">#REF!</definedName>
    <definedName name="franchiseww">#REF!</definedName>
    <definedName name="frequentie">#REF!</definedName>
    <definedName name="gebouw">#REF!</definedName>
    <definedName name="glas">[11]Sheet1!$O$6:$O$9</definedName>
    <definedName name="glasbwas">#REF!</definedName>
    <definedName name="Gls_G">[2]Begroting!#REF!</definedName>
    <definedName name="IEfactor">#REF!</definedName>
    <definedName name="INGNORM">#REF!</definedName>
    <definedName name="k_nodig">#REF!</definedName>
    <definedName name="KengCode">#REF!</definedName>
    <definedName name="Kengetal">[12]Atir!$B$3:$H$32</definedName>
    <definedName name="kengetallen">#REF!</definedName>
    <definedName name="klant">#REF!</definedName>
    <definedName name="Kleding">#REF!</definedName>
    <definedName name="KLFactor">#REF!</definedName>
    <definedName name="KortverzuimFT">#REF!</definedName>
    <definedName name="kortverzuimPT">#REF!</definedName>
    <definedName name="l_gebruikers">#REF!</definedName>
    <definedName name="L_Kwal">#REF!</definedName>
    <definedName name="L_open">#REF!</definedName>
    <definedName name="M_nodig">#REF!</definedName>
    <definedName name="management">#REF!</definedName>
    <definedName name="matmid">#REF!</definedName>
    <definedName name="mavr">'[13]3-Basis ruimtestaat'!$M$1:$M$65536</definedName>
    <definedName name="Meters">#REF!</definedName>
    <definedName name="naloop">'[13]3-Basis ruimtestaat'!$N$1:$N$65536</definedName>
    <definedName name="norm">#REF!</definedName>
    <definedName name="norm_freq">#REF!</definedName>
    <definedName name="norm1">[14]norm!$C$2:$D$1134</definedName>
    <definedName name="normaal">#REF!</definedName>
    <definedName name="normblad">[1]Normblad!$B$4:$S$2749</definedName>
    <definedName name="normglas">#REF!</definedName>
    <definedName name="normingtotaal">#REF!</definedName>
    <definedName name="normpeo">#REF!</definedName>
    <definedName name="O_2">[15]BeginMeting!#REF!</definedName>
    <definedName name="O_gebruikers">#REF!</definedName>
    <definedName name="O_kwal">#REF!</definedName>
    <definedName name="O_open">#REF!</definedName>
    <definedName name="objecten">#REF!</definedName>
    <definedName name="omzetstaffel">#REF!</definedName>
    <definedName name="Opleidingskosten">#REF!</definedName>
    <definedName name="OpNp">#REF!</definedName>
    <definedName name="ORANGE">[15]BeginMeting!#REF!</definedName>
    <definedName name="overgang">#REF!</definedName>
    <definedName name="P_KPN">[16]projectsheet!$I$12</definedName>
    <definedName name="P_O2">[16]projectsheet!$C$15</definedName>
    <definedName name="P_ORANGE">[16]projectsheet!$C$14</definedName>
    <definedName name="P_TELE2">[16]projectsheet!$C$17</definedName>
    <definedName name="P_TMOBILE">[16]projectsheet!$C$16</definedName>
    <definedName name="P_VODAFONE">[16]projectsheet!$C$13</definedName>
    <definedName name="PensioenWN">#REF!</definedName>
    <definedName name="qry_Tbv_disk">#REF!</definedName>
    <definedName name="Reconditioneren">#REF!</definedName>
    <definedName name="Regiewerkzaamheden">#REF!</definedName>
    <definedName name="rtype">#REF!</definedName>
    <definedName name="ruimte">#REF!</definedName>
    <definedName name="schaal">#REF!</definedName>
    <definedName name="SERVICE_CENTER">[6]normentabel!$L$1:$Q$15</definedName>
    <definedName name="SocialelastenexclWwOpNp">#REF!</definedName>
    <definedName name="start">#REF!</definedName>
    <definedName name="STARTFTEQ">#REF!</definedName>
    <definedName name="startpoint">#REF!</definedName>
    <definedName name="tabeltype">[17]Omreken!$B$5:$B$5</definedName>
    <definedName name="Tabruimte">[18]Blad1!$A:$IV</definedName>
    <definedName name="tarief_2010_2012">#REF!</definedName>
    <definedName name="tariefopbouw">#REF!</definedName>
    <definedName name="tariefopbouwadd">#REF!</definedName>
    <definedName name="TELE2">[15]BeginMeting!#REF!</definedName>
    <definedName name="test">#REF!</definedName>
    <definedName name="TMOBILE">[15]BeginMeting!#REF!</definedName>
    <definedName name="toeslagentabel">#REF!</definedName>
    <definedName name="ToolboxstudieFT">#REF!</definedName>
    <definedName name="ToolboxstudiePT">#REF!</definedName>
    <definedName name="totaal">#REF!</definedName>
    <definedName name="Tussenbeurt">#REF!</definedName>
    <definedName name="uren_mavr">#REF!</definedName>
    <definedName name="uren_naloop">#REF!</definedName>
    <definedName name="urenspec">#REF!</definedName>
    <definedName name="uurt">#REF!</definedName>
    <definedName name="uurtarief">#REF!</definedName>
    <definedName name="VakantiedagenFT">#REF!</definedName>
    <definedName name="vakantiedagenPT">#REF!</definedName>
    <definedName name="vergader">[19]norm!$C$2:$D$1133</definedName>
    <definedName name="verz">[6]Basisgegevens!#REF!</definedName>
    <definedName name="verzuim">#REF!</definedName>
    <definedName name="Vloer">#REF!</definedName>
    <definedName name="VloerK">'[20]Basis ruimtestaat'!$Z$1:$Z$65536</definedName>
    <definedName name="VloerM">'[20]Basis ruimtestaat'!$L$1:$Y$65536</definedName>
    <definedName name="vnrm">[9]vergelijken!#REF!</definedName>
    <definedName name="VODAFONE">[15]BeginMeting!#REF!</definedName>
    <definedName name="VorstverletFT">#REF!</definedName>
    <definedName name="VorstverletPT">#REF!</definedName>
    <definedName name="vtype">#REF!</definedName>
    <definedName name="WACHT">[1]Begroting!#REF!</definedName>
    <definedName name="WAOBAS">#REF!</definedName>
    <definedName name="WAOGED">#REF!</definedName>
    <definedName name="WwWe">#REF!</definedName>
    <definedName name="xxx">[2]Begroting!#REF!</definedName>
    <definedName name="ZiektedagenFT">#REF!</definedName>
    <definedName name="ZiektedagenPT">#REF!</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7" i="6" l="1"/>
  <c r="B7" i="6"/>
  <c r="C7" i="6"/>
  <c r="D7" i="6"/>
  <c r="A9" i="6"/>
  <c r="B9" i="6"/>
  <c r="C9" i="6"/>
  <c r="D9" i="6"/>
  <c r="Y38" i="4"/>
  <c r="Y34" i="4"/>
  <c r="Y36" i="4"/>
  <c r="Y27" i="4"/>
  <c r="Y28" i="4"/>
  <c r="Y29" i="4"/>
  <c r="Y30" i="4"/>
  <c r="Y31" i="4"/>
  <c r="Y32" i="4"/>
  <c r="Y26" i="4"/>
  <c r="Y24" i="4"/>
  <c r="Y19" i="4"/>
  <c r="Y20" i="4"/>
  <c r="Y21" i="4"/>
  <c r="Y22" i="4"/>
  <c r="Y18" i="4"/>
  <c r="Y16" i="4"/>
  <c r="Y15" i="4"/>
  <c r="Y12" i="4"/>
  <c r="Y11" i="4"/>
  <c r="Y9" i="4"/>
  <c r="R40" i="4"/>
  <c r="R38" i="4"/>
  <c r="R36" i="4"/>
  <c r="R34" i="4"/>
  <c r="R27" i="4"/>
  <c r="R28" i="4"/>
  <c r="R29" i="4"/>
  <c r="R30" i="4"/>
  <c r="R31" i="4"/>
  <c r="R32" i="4"/>
  <c r="R26" i="4"/>
  <c r="R24" i="4"/>
  <c r="R19" i="4"/>
  <c r="R20" i="4"/>
  <c r="R21" i="4"/>
  <c r="R22" i="4"/>
  <c r="R18" i="4"/>
  <c r="R15" i="4"/>
  <c r="R12" i="4"/>
  <c r="R11" i="4"/>
  <c r="R8" i="4"/>
  <c r="R7" i="4"/>
  <c r="K40" i="4"/>
  <c r="K38" i="4"/>
  <c r="K36" i="4"/>
  <c r="K34" i="4"/>
  <c r="K27" i="4"/>
  <c r="K28" i="4"/>
  <c r="K29" i="4"/>
  <c r="K30" i="4"/>
  <c r="K31" i="4"/>
  <c r="K32" i="4"/>
  <c r="K26" i="4"/>
  <c r="K22" i="4"/>
  <c r="K21" i="4"/>
  <c r="K20" i="4"/>
  <c r="K19" i="4"/>
  <c r="K18" i="4"/>
  <c r="K15" i="4"/>
  <c r="K12" i="4"/>
  <c r="K7" i="4"/>
  <c r="D7" i="4"/>
  <c r="G36" i="11"/>
  <c r="G35" i="11"/>
  <c r="G34" i="11"/>
  <c r="G33" i="11"/>
  <c r="G32" i="11"/>
  <c r="G31" i="11"/>
  <c r="G30" i="11"/>
  <c r="G23" i="11"/>
  <c r="G22" i="11"/>
  <c r="G21" i="11"/>
  <c r="G20" i="11"/>
  <c r="G19" i="11"/>
  <c r="G18" i="11"/>
  <c r="G17" i="11"/>
  <c r="G16" i="11"/>
  <c r="G15" i="11"/>
  <c r="G14" i="11"/>
  <c r="G13" i="11"/>
  <c r="G12" i="11"/>
  <c r="G11" i="11"/>
  <c r="G10" i="11"/>
  <c r="G9" i="11"/>
  <c r="G8" i="11"/>
  <c r="G7" i="11"/>
  <c r="G6" i="11"/>
  <c r="L60" i="8" l="1"/>
  <c r="K60" i="8"/>
  <c r="H366" i="1"/>
  <c r="D19" i="3"/>
  <c r="L364" i="9" l="1"/>
  <c r="K364" i="9"/>
  <c r="L363" i="9"/>
  <c r="K363" i="9"/>
  <c r="L362" i="9"/>
  <c r="K362" i="9"/>
  <c r="L361" i="9"/>
  <c r="K361" i="9"/>
  <c r="L360" i="9"/>
  <c r="K360" i="9"/>
  <c r="L359" i="9"/>
  <c r="K359" i="9"/>
  <c r="L358" i="9"/>
  <c r="K358" i="9"/>
  <c r="L357" i="9"/>
  <c r="K357" i="9"/>
  <c r="L356" i="9"/>
  <c r="K356" i="9"/>
  <c r="L355" i="9"/>
  <c r="K355" i="9"/>
  <c r="L354" i="9"/>
  <c r="K354" i="9"/>
  <c r="L353" i="9"/>
  <c r="K353" i="9"/>
  <c r="L352" i="9"/>
  <c r="K352" i="9"/>
  <c r="L351" i="9"/>
  <c r="K351" i="9"/>
  <c r="L350" i="9"/>
  <c r="K350" i="9"/>
  <c r="L349" i="9"/>
  <c r="K349" i="9"/>
  <c r="L348" i="9"/>
  <c r="K348" i="9"/>
  <c r="L347" i="9"/>
  <c r="K347" i="9"/>
  <c r="L346" i="9"/>
  <c r="K346" i="9"/>
  <c r="L345" i="9"/>
  <c r="K345" i="9"/>
  <c r="L344" i="9"/>
  <c r="K344" i="9"/>
  <c r="L343" i="9"/>
  <c r="K343" i="9"/>
  <c r="L342" i="9"/>
  <c r="K342" i="9"/>
  <c r="L341" i="9"/>
  <c r="K341" i="9"/>
  <c r="L340" i="9"/>
  <c r="K340" i="9"/>
  <c r="L339" i="9"/>
  <c r="K339" i="9"/>
  <c r="L338" i="9"/>
  <c r="K338" i="9"/>
  <c r="L337" i="9"/>
  <c r="K337" i="9"/>
  <c r="L336" i="9"/>
  <c r="K336" i="9"/>
  <c r="L335" i="9"/>
  <c r="K335" i="9"/>
  <c r="L334" i="9"/>
  <c r="K334" i="9"/>
  <c r="L333" i="9"/>
  <c r="K333" i="9"/>
  <c r="L332" i="9"/>
  <c r="K332" i="9"/>
  <c r="L331" i="9"/>
  <c r="K331" i="9"/>
  <c r="L330" i="9"/>
  <c r="K330" i="9"/>
  <c r="L329" i="9"/>
  <c r="K329" i="9"/>
  <c r="L328" i="9"/>
  <c r="K328" i="9"/>
  <c r="L327" i="9"/>
  <c r="K327" i="9"/>
  <c r="L326" i="9"/>
  <c r="K326" i="9"/>
  <c r="L325" i="9"/>
  <c r="K325" i="9"/>
  <c r="L324" i="9"/>
  <c r="K324" i="9"/>
  <c r="L323" i="9"/>
  <c r="K323" i="9"/>
  <c r="L322" i="9"/>
  <c r="K322" i="9"/>
  <c r="L321" i="9"/>
  <c r="K321" i="9"/>
  <c r="L320" i="9"/>
  <c r="K320" i="9"/>
  <c r="L319" i="9"/>
  <c r="K319" i="9"/>
  <c r="L318" i="9"/>
  <c r="K318" i="9"/>
  <c r="L317" i="9"/>
  <c r="K317" i="9"/>
  <c r="L316" i="9"/>
  <c r="K316" i="9"/>
  <c r="L315" i="9"/>
  <c r="K315" i="9"/>
  <c r="L314" i="9"/>
  <c r="K314" i="9"/>
  <c r="L313" i="9"/>
  <c r="K313" i="9"/>
  <c r="L312" i="9"/>
  <c r="K312" i="9"/>
  <c r="L311" i="9"/>
  <c r="K311" i="9"/>
  <c r="L310" i="9"/>
  <c r="K310" i="9"/>
  <c r="L309" i="9"/>
  <c r="K309" i="9"/>
  <c r="L308" i="9"/>
  <c r="K308" i="9"/>
  <c r="L307" i="9"/>
  <c r="K307" i="9"/>
  <c r="L306" i="9"/>
  <c r="K306" i="9"/>
  <c r="L305" i="9"/>
  <c r="K305" i="9"/>
  <c r="L304" i="9"/>
  <c r="K304" i="9"/>
  <c r="L303" i="9"/>
  <c r="K303" i="9"/>
  <c r="L302" i="9"/>
  <c r="K302" i="9"/>
  <c r="L301" i="9"/>
  <c r="K301" i="9"/>
  <c r="L300" i="9"/>
  <c r="K300" i="9"/>
  <c r="L299" i="9"/>
  <c r="K299" i="9"/>
  <c r="L298" i="9"/>
  <c r="K298" i="9"/>
  <c r="L297" i="9"/>
  <c r="K297" i="9"/>
  <c r="L296" i="9"/>
  <c r="K296" i="9"/>
  <c r="L295" i="9"/>
  <c r="K295" i="9"/>
  <c r="L294" i="9"/>
  <c r="K294" i="9"/>
  <c r="L293" i="9"/>
  <c r="K293" i="9"/>
  <c r="L292" i="9"/>
  <c r="K292" i="9"/>
  <c r="L291" i="9"/>
  <c r="K291" i="9"/>
  <c r="L290" i="9"/>
  <c r="K290" i="9"/>
  <c r="L289" i="9"/>
  <c r="K289" i="9"/>
  <c r="L288" i="9"/>
  <c r="K288" i="9"/>
  <c r="L287" i="9"/>
  <c r="K287" i="9"/>
  <c r="L286" i="9"/>
  <c r="K286" i="9"/>
  <c r="L285" i="9"/>
  <c r="K285" i="9"/>
  <c r="L284" i="9"/>
  <c r="K284" i="9"/>
  <c r="L283" i="9"/>
  <c r="K283" i="9"/>
  <c r="L282" i="9"/>
  <c r="K282" i="9"/>
  <c r="L281" i="9"/>
  <c r="K281" i="9"/>
  <c r="L280" i="9"/>
  <c r="K280" i="9"/>
  <c r="L279" i="9"/>
  <c r="K279" i="9"/>
  <c r="L278" i="9"/>
  <c r="K278" i="9"/>
  <c r="L277" i="9"/>
  <c r="K277" i="9"/>
  <c r="L276" i="9"/>
  <c r="K276" i="9"/>
  <c r="L275" i="9"/>
  <c r="K275" i="9"/>
  <c r="L274" i="9"/>
  <c r="K274" i="9"/>
  <c r="L273" i="9"/>
  <c r="K273" i="9"/>
  <c r="L272" i="9"/>
  <c r="K272" i="9"/>
  <c r="L271" i="9"/>
  <c r="K271" i="9"/>
  <c r="L270" i="9"/>
  <c r="K270" i="9"/>
  <c r="L269" i="9"/>
  <c r="K269" i="9"/>
  <c r="L268" i="9"/>
  <c r="K268" i="9"/>
  <c r="L267" i="9"/>
  <c r="K267" i="9"/>
  <c r="L266" i="9"/>
  <c r="K266" i="9"/>
  <c r="L265" i="9"/>
  <c r="K265" i="9"/>
  <c r="L264" i="9"/>
  <c r="K264" i="9"/>
  <c r="L263" i="9"/>
  <c r="K263" i="9"/>
  <c r="L262" i="9"/>
  <c r="K262" i="9"/>
  <c r="L261" i="9"/>
  <c r="K261" i="9"/>
  <c r="L260" i="9"/>
  <c r="K260" i="9"/>
  <c r="L259" i="9"/>
  <c r="K259" i="9"/>
  <c r="L258" i="9"/>
  <c r="K258" i="9"/>
  <c r="L257" i="9"/>
  <c r="K257" i="9"/>
  <c r="L256" i="9"/>
  <c r="K256" i="9"/>
  <c r="L255" i="9"/>
  <c r="K255" i="9"/>
  <c r="L254" i="9"/>
  <c r="K254" i="9"/>
  <c r="L253" i="9"/>
  <c r="K253" i="9"/>
  <c r="L252" i="9"/>
  <c r="K252" i="9"/>
  <c r="L251" i="9"/>
  <c r="K251" i="9"/>
  <c r="L250" i="9"/>
  <c r="K250" i="9"/>
  <c r="L249" i="9"/>
  <c r="K249" i="9"/>
  <c r="L248" i="9"/>
  <c r="K248" i="9"/>
  <c r="L247" i="9"/>
  <c r="K247" i="9"/>
  <c r="L246" i="9"/>
  <c r="K246" i="9"/>
  <c r="L245" i="9"/>
  <c r="K245" i="9"/>
  <c r="L244" i="9"/>
  <c r="K244" i="9"/>
  <c r="L243" i="9"/>
  <c r="K243" i="9"/>
  <c r="L242" i="9"/>
  <c r="K242" i="9"/>
  <c r="L241" i="9"/>
  <c r="K241" i="9"/>
  <c r="L240" i="9"/>
  <c r="K240" i="9"/>
  <c r="L239" i="9"/>
  <c r="K239" i="9"/>
  <c r="L238" i="9"/>
  <c r="K238" i="9"/>
  <c r="L237" i="9"/>
  <c r="K237" i="9"/>
  <c r="L236" i="9"/>
  <c r="K236" i="9"/>
  <c r="L235" i="9"/>
  <c r="K235" i="9"/>
  <c r="L234" i="9"/>
  <c r="K234" i="9"/>
  <c r="L233" i="9"/>
  <c r="K233" i="9"/>
  <c r="L232" i="9"/>
  <c r="K232" i="9"/>
  <c r="L231" i="9"/>
  <c r="K231" i="9"/>
  <c r="L230" i="9"/>
  <c r="K230" i="9"/>
  <c r="L229" i="9"/>
  <c r="K229" i="9"/>
  <c r="L228" i="9"/>
  <c r="K228" i="9"/>
  <c r="L227" i="9"/>
  <c r="K227" i="9"/>
  <c r="L226" i="9"/>
  <c r="K226" i="9"/>
  <c r="L225" i="9"/>
  <c r="K225" i="9"/>
  <c r="L224" i="9"/>
  <c r="K224" i="9"/>
  <c r="L223" i="9"/>
  <c r="K223" i="9"/>
  <c r="L222" i="9"/>
  <c r="K222" i="9"/>
  <c r="L221" i="9"/>
  <c r="K221" i="9"/>
  <c r="L220" i="9"/>
  <c r="K220" i="9"/>
  <c r="L219" i="9"/>
  <c r="K219" i="9"/>
  <c r="L218" i="9"/>
  <c r="K218" i="9"/>
  <c r="L217" i="9"/>
  <c r="K217" i="9"/>
  <c r="L216" i="9"/>
  <c r="K216" i="9"/>
  <c r="L215" i="9"/>
  <c r="K215" i="9"/>
  <c r="L214" i="9"/>
  <c r="K214" i="9"/>
  <c r="L213" i="9"/>
  <c r="K213" i="9"/>
  <c r="L212" i="9"/>
  <c r="K212" i="9"/>
  <c r="L211" i="9"/>
  <c r="K211" i="9"/>
  <c r="L210" i="9"/>
  <c r="K210" i="9"/>
  <c r="L209" i="9"/>
  <c r="K209" i="9"/>
  <c r="L208" i="9"/>
  <c r="K208" i="9"/>
  <c r="L207" i="9"/>
  <c r="K207" i="9"/>
  <c r="L206" i="9"/>
  <c r="K206" i="9"/>
  <c r="L205" i="9"/>
  <c r="K205" i="9"/>
  <c r="L204" i="9"/>
  <c r="K204" i="9"/>
  <c r="L203" i="9"/>
  <c r="K203" i="9"/>
  <c r="L202" i="9"/>
  <c r="K202" i="9"/>
  <c r="L201" i="9"/>
  <c r="K201" i="9"/>
  <c r="L200" i="9"/>
  <c r="K200" i="9"/>
  <c r="L199" i="9"/>
  <c r="K199" i="9"/>
  <c r="L198" i="9"/>
  <c r="K198" i="9"/>
  <c r="L197" i="9"/>
  <c r="K197" i="9"/>
  <c r="L196" i="9"/>
  <c r="K196" i="9"/>
  <c r="L195" i="9"/>
  <c r="K195" i="9"/>
  <c r="L194" i="9"/>
  <c r="K194" i="9"/>
  <c r="L193" i="9"/>
  <c r="K193" i="9"/>
  <c r="L192" i="9"/>
  <c r="K192" i="9"/>
  <c r="L191" i="9"/>
  <c r="K191" i="9"/>
  <c r="L190" i="9"/>
  <c r="K190" i="9"/>
  <c r="L189" i="9"/>
  <c r="K189" i="9"/>
  <c r="L188" i="9"/>
  <c r="K188" i="9"/>
  <c r="L187" i="9"/>
  <c r="K187" i="9"/>
  <c r="L186" i="9"/>
  <c r="K186" i="9"/>
  <c r="L185" i="9"/>
  <c r="K185" i="9"/>
  <c r="L184" i="9"/>
  <c r="K184" i="9"/>
  <c r="L183" i="9"/>
  <c r="K183" i="9"/>
  <c r="L182" i="9"/>
  <c r="K182" i="9"/>
  <c r="L181" i="9"/>
  <c r="K181" i="9"/>
  <c r="L180" i="9"/>
  <c r="K180" i="9"/>
  <c r="L179" i="9"/>
  <c r="K179" i="9"/>
  <c r="L178" i="9"/>
  <c r="K178" i="9"/>
  <c r="L177" i="9"/>
  <c r="K177" i="9"/>
  <c r="L176" i="9"/>
  <c r="K176" i="9"/>
  <c r="L175" i="9"/>
  <c r="K175" i="9"/>
  <c r="L174" i="9"/>
  <c r="K174" i="9"/>
  <c r="L173" i="9"/>
  <c r="K173" i="9"/>
  <c r="L172" i="9"/>
  <c r="K172" i="9"/>
  <c r="L171" i="9"/>
  <c r="K171" i="9"/>
  <c r="L170" i="9"/>
  <c r="K170" i="9"/>
  <c r="L169" i="9"/>
  <c r="K169" i="9"/>
  <c r="L168" i="9"/>
  <c r="K168" i="9"/>
  <c r="L167" i="9"/>
  <c r="K167" i="9"/>
  <c r="L166" i="9"/>
  <c r="K166" i="9"/>
  <c r="L165" i="9"/>
  <c r="K165" i="9"/>
  <c r="L164" i="9"/>
  <c r="K164" i="9"/>
  <c r="L163" i="9"/>
  <c r="K163" i="9"/>
  <c r="L162" i="9"/>
  <c r="K162" i="9"/>
  <c r="L161" i="9"/>
  <c r="K161" i="9"/>
  <c r="L160" i="9"/>
  <c r="K160" i="9"/>
  <c r="L159" i="9"/>
  <c r="K159" i="9"/>
  <c r="L158" i="9"/>
  <c r="K158" i="9"/>
  <c r="L157" i="9"/>
  <c r="K157" i="9"/>
  <c r="L156" i="9"/>
  <c r="K156" i="9"/>
  <c r="L155" i="9"/>
  <c r="K155" i="9"/>
  <c r="L154" i="9"/>
  <c r="K154" i="9"/>
  <c r="L153" i="9"/>
  <c r="K153" i="9"/>
  <c r="L152" i="9"/>
  <c r="K152" i="9"/>
  <c r="L151" i="9"/>
  <c r="K151" i="9"/>
  <c r="L150" i="9"/>
  <c r="K150" i="9"/>
  <c r="L149" i="9"/>
  <c r="K149" i="9"/>
  <c r="L148" i="9"/>
  <c r="K148" i="9"/>
  <c r="L147" i="9"/>
  <c r="K147" i="9"/>
  <c r="L146" i="9"/>
  <c r="K146" i="9"/>
  <c r="L145" i="9"/>
  <c r="K145" i="9"/>
  <c r="L144" i="9"/>
  <c r="K144" i="9"/>
  <c r="L143" i="9"/>
  <c r="K143" i="9"/>
  <c r="L142" i="9"/>
  <c r="K142" i="9"/>
  <c r="L141" i="9"/>
  <c r="K141" i="9"/>
  <c r="L140" i="9"/>
  <c r="K140" i="9"/>
  <c r="L139" i="9"/>
  <c r="K139" i="9"/>
  <c r="L138" i="9"/>
  <c r="K138" i="9"/>
  <c r="L137" i="9"/>
  <c r="K137" i="9"/>
  <c r="L136" i="9"/>
  <c r="K136" i="9"/>
  <c r="L135" i="9"/>
  <c r="K135" i="9"/>
  <c r="L134" i="9"/>
  <c r="K134" i="9"/>
  <c r="L133" i="9"/>
  <c r="K133" i="9"/>
  <c r="L132" i="9"/>
  <c r="K132" i="9"/>
  <c r="L131" i="9"/>
  <c r="K131" i="9"/>
  <c r="L130" i="9"/>
  <c r="K130" i="9"/>
  <c r="L129" i="9"/>
  <c r="K129" i="9"/>
  <c r="L128" i="9"/>
  <c r="K128" i="9"/>
  <c r="L127" i="9"/>
  <c r="K127" i="9"/>
  <c r="L126" i="9"/>
  <c r="K126" i="9"/>
  <c r="L125" i="9"/>
  <c r="K125" i="9"/>
  <c r="L124" i="9"/>
  <c r="K124" i="9"/>
  <c r="L123" i="9"/>
  <c r="K123" i="9"/>
  <c r="L122" i="9"/>
  <c r="K122" i="9"/>
  <c r="L121" i="9"/>
  <c r="K121" i="9"/>
  <c r="L120" i="9"/>
  <c r="K120" i="9"/>
  <c r="L119" i="9"/>
  <c r="K119" i="9"/>
  <c r="L118" i="9"/>
  <c r="K118" i="9"/>
  <c r="L117" i="9"/>
  <c r="K117" i="9"/>
  <c r="L116" i="9"/>
  <c r="K116" i="9"/>
  <c r="L115" i="9"/>
  <c r="K115" i="9"/>
  <c r="L114" i="9"/>
  <c r="K114" i="9"/>
  <c r="L113" i="9"/>
  <c r="K113" i="9"/>
  <c r="L112" i="9"/>
  <c r="K112" i="9"/>
  <c r="L111" i="9"/>
  <c r="K111" i="9"/>
  <c r="L110" i="9"/>
  <c r="K110" i="9"/>
  <c r="L109" i="9"/>
  <c r="K109" i="9"/>
  <c r="L108" i="9"/>
  <c r="K108" i="9"/>
  <c r="L107" i="9"/>
  <c r="K107" i="9"/>
  <c r="L106" i="9"/>
  <c r="K106" i="9"/>
  <c r="L105" i="9"/>
  <c r="K105" i="9"/>
  <c r="L104" i="9"/>
  <c r="K104" i="9"/>
  <c r="L103" i="9"/>
  <c r="K103" i="9"/>
  <c r="L102" i="9"/>
  <c r="K102" i="9"/>
  <c r="L101" i="9"/>
  <c r="K101" i="9"/>
  <c r="L100" i="9"/>
  <c r="K100" i="9"/>
  <c r="L99" i="9"/>
  <c r="K99" i="9"/>
  <c r="L98" i="9"/>
  <c r="K98" i="9"/>
  <c r="L97" i="9"/>
  <c r="K97" i="9"/>
  <c r="L96" i="9"/>
  <c r="K96" i="9"/>
  <c r="L95" i="9"/>
  <c r="K95" i="9"/>
  <c r="L94" i="9"/>
  <c r="K94" i="9"/>
  <c r="L93" i="9"/>
  <c r="K93" i="9"/>
  <c r="L92" i="9"/>
  <c r="K92" i="9"/>
  <c r="L91" i="9"/>
  <c r="K91" i="9"/>
  <c r="L90" i="9"/>
  <c r="K90" i="9"/>
  <c r="L89" i="9"/>
  <c r="K89" i="9"/>
  <c r="L88" i="9"/>
  <c r="K88" i="9"/>
  <c r="L87" i="9"/>
  <c r="K87" i="9"/>
  <c r="L86" i="9"/>
  <c r="K86" i="9"/>
  <c r="L85" i="9"/>
  <c r="K85" i="9"/>
  <c r="L84" i="9"/>
  <c r="K84" i="9"/>
  <c r="L83" i="9"/>
  <c r="K83" i="9"/>
  <c r="L82" i="9"/>
  <c r="K82" i="9"/>
  <c r="L81" i="9"/>
  <c r="K81" i="9"/>
  <c r="L80" i="9"/>
  <c r="K80" i="9"/>
  <c r="L79" i="9"/>
  <c r="K79" i="9"/>
  <c r="L78" i="9"/>
  <c r="K78" i="9"/>
  <c r="L77" i="9"/>
  <c r="K77" i="9"/>
  <c r="L76" i="9"/>
  <c r="K76" i="9"/>
  <c r="L75" i="9"/>
  <c r="K75" i="9"/>
  <c r="L74" i="9"/>
  <c r="K74" i="9"/>
  <c r="L73" i="9"/>
  <c r="K73" i="9"/>
  <c r="L72" i="9"/>
  <c r="K72" i="9"/>
  <c r="L71" i="9"/>
  <c r="K71" i="9"/>
  <c r="L70" i="9"/>
  <c r="K70" i="9"/>
  <c r="L69" i="9"/>
  <c r="K69" i="9"/>
  <c r="L68" i="9"/>
  <c r="K68" i="9"/>
  <c r="L67" i="9"/>
  <c r="K67" i="9"/>
  <c r="L66" i="9"/>
  <c r="K66" i="9"/>
  <c r="L65" i="9"/>
  <c r="K65" i="9"/>
  <c r="L64" i="9"/>
  <c r="K64" i="9"/>
  <c r="L63" i="9"/>
  <c r="K63" i="9"/>
  <c r="L62" i="9"/>
  <c r="K62" i="9"/>
  <c r="L61" i="9"/>
  <c r="K61" i="9"/>
  <c r="L60" i="9"/>
  <c r="K60" i="9"/>
  <c r="L59" i="9"/>
  <c r="K59" i="9"/>
  <c r="L58" i="9"/>
  <c r="K58" i="9"/>
  <c r="L57" i="9"/>
  <c r="K57" i="9"/>
  <c r="L56" i="9"/>
  <c r="K56" i="9"/>
  <c r="L55" i="9"/>
  <c r="K55" i="9"/>
  <c r="L54" i="9"/>
  <c r="K54" i="9"/>
  <c r="L53" i="9"/>
  <c r="K53" i="9"/>
  <c r="L52" i="9"/>
  <c r="K52" i="9"/>
  <c r="L51" i="9"/>
  <c r="K51" i="9"/>
  <c r="L50" i="9"/>
  <c r="K50" i="9"/>
  <c r="L49" i="9"/>
  <c r="K49" i="9"/>
  <c r="L48" i="9"/>
  <c r="K48" i="9"/>
  <c r="L47" i="9"/>
  <c r="K47" i="9"/>
  <c r="L46" i="9"/>
  <c r="K46" i="9"/>
  <c r="L45" i="9"/>
  <c r="K45" i="9"/>
  <c r="L44" i="9"/>
  <c r="K44" i="9"/>
  <c r="L43" i="9"/>
  <c r="K43" i="9"/>
  <c r="L42" i="9"/>
  <c r="K42" i="9"/>
  <c r="L41" i="9"/>
  <c r="K41" i="9"/>
  <c r="L40" i="9"/>
  <c r="K40" i="9"/>
  <c r="L39" i="9"/>
  <c r="K39" i="9"/>
  <c r="L38" i="9"/>
  <c r="K38" i="9"/>
  <c r="L37" i="9"/>
  <c r="K37" i="9"/>
  <c r="L36" i="9"/>
  <c r="K36" i="9"/>
  <c r="L35" i="9"/>
  <c r="K35" i="9"/>
  <c r="L34" i="9"/>
  <c r="K34" i="9"/>
  <c r="L33" i="9"/>
  <c r="K33" i="9"/>
  <c r="L32" i="9"/>
  <c r="K32" i="9"/>
  <c r="L31" i="9"/>
  <c r="K31" i="9"/>
  <c r="L30" i="9"/>
  <c r="K30" i="9"/>
  <c r="L29" i="9"/>
  <c r="K29" i="9"/>
  <c r="L28" i="9"/>
  <c r="K28" i="9"/>
  <c r="L27" i="9"/>
  <c r="K27" i="9"/>
  <c r="L26" i="9"/>
  <c r="K26" i="9"/>
  <c r="L25" i="9"/>
  <c r="K25" i="9"/>
  <c r="L24" i="9"/>
  <c r="K24" i="9"/>
  <c r="L23" i="9"/>
  <c r="K23" i="9"/>
  <c r="L22" i="9"/>
  <c r="K22" i="9"/>
  <c r="L21" i="9"/>
  <c r="K21" i="9"/>
  <c r="L20" i="9"/>
  <c r="K20" i="9"/>
  <c r="L19" i="9"/>
  <c r="K19" i="9"/>
  <c r="L18" i="9"/>
  <c r="K18" i="9"/>
  <c r="L17" i="9"/>
  <c r="K17" i="9"/>
  <c r="L16" i="9"/>
  <c r="K16" i="9"/>
  <c r="L15" i="9"/>
  <c r="K15" i="9"/>
  <c r="L14" i="9"/>
  <c r="K14" i="9"/>
  <c r="L13" i="9"/>
  <c r="K13" i="9"/>
  <c r="L12" i="9"/>
  <c r="K12" i="9"/>
  <c r="L11" i="9"/>
  <c r="K11" i="9"/>
  <c r="L10" i="9"/>
  <c r="K10" i="9"/>
  <c r="L9" i="9"/>
  <c r="K9" i="9"/>
  <c r="L8" i="9"/>
  <c r="K8" i="9"/>
  <c r="L7" i="9"/>
  <c r="K7" i="9"/>
  <c r="L6" i="9"/>
  <c r="K6" i="9"/>
  <c r="L5" i="9"/>
  <c r="K5" i="9"/>
  <c r="L4" i="9"/>
  <c r="K4" i="9"/>
  <c r="L3" i="9"/>
  <c r="K3" i="9"/>
  <c r="L2" i="9"/>
  <c r="K2" i="9"/>
  <c r="L364" i="8"/>
  <c r="K364" i="8"/>
  <c r="L363" i="8"/>
  <c r="K363" i="8"/>
  <c r="L362" i="8"/>
  <c r="K362" i="8"/>
  <c r="L361" i="8"/>
  <c r="K361" i="8"/>
  <c r="L360" i="8"/>
  <c r="K360" i="8"/>
  <c r="L359" i="8"/>
  <c r="K359" i="8"/>
  <c r="L358" i="8"/>
  <c r="K358" i="8"/>
  <c r="L357" i="8"/>
  <c r="K357" i="8"/>
  <c r="L356" i="8"/>
  <c r="K356" i="8"/>
  <c r="L355" i="8"/>
  <c r="K355" i="8"/>
  <c r="L354" i="8"/>
  <c r="K354" i="8"/>
  <c r="L353" i="8"/>
  <c r="K353" i="8"/>
  <c r="L352" i="8"/>
  <c r="K352" i="8"/>
  <c r="L351" i="8"/>
  <c r="K351" i="8"/>
  <c r="L350" i="8"/>
  <c r="K350" i="8"/>
  <c r="L349" i="8"/>
  <c r="K349" i="8"/>
  <c r="L348" i="8"/>
  <c r="K348" i="8"/>
  <c r="L347" i="8"/>
  <c r="K347" i="8"/>
  <c r="L346" i="8"/>
  <c r="K346" i="8"/>
  <c r="L345" i="8"/>
  <c r="K345" i="8"/>
  <c r="L344" i="8"/>
  <c r="K344" i="8"/>
  <c r="L343" i="8"/>
  <c r="K343" i="8"/>
  <c r="L342" i="8"/>
  <c r="K342" i="8"/>
  <c r="L341" i="8"/>
  <c r="K341" i="8"/>
  <c r="L340" i="8"/>
  <c r="K340" i="8"/>
  <c r="L339" i="8"/>
  <c r="K339" i="8"/>
  <c r="L338" i="8"/>
  <c r="K338" i="8"/>
  <c r="L337" i="8"/>
  <c r="K337" i="8"/>
  <c r="L336" i="8"/>
  <c r="K336" i="8"/>
  <c r="L335" i="8"/>
  <c r="K335" i="8"/>
  <c r="L334" i="8"/>
  <c r="K334" i="8"/>
  <c r="L333" i="8"/>
  <c r="K333" i="8"/>
  <c r="L332" i="8"/>
  <c r="K332" i="8"/>
  <c r="L331" i="8"/>
  <c r="K331" i="8"/>
  <c r="L330" i="8"/>
  <c r="K330" i="8"/>
  <c r="L329" i="8"/>
  <c r="K329" i="8"/>
  <c r="L328" i="8"/>
  <c r="K328" i="8"/>
  <c r="L327" i="8"/>
  <c r="K327" i="8"/>
  <c r="L326" i="8"/>
  <c r="K326" i="8"/>
  <c r="L325" i="8"/>
  <c r="K325" i="8"/>
  <c r="L324" i="8"/>
  <c r="K324" i="8"/>
  <c r="L323" i="8"/>
  <c r="K323" i="8"/>
  <c r="L322" i="8"/>
  <c r="K322" i="8"/>
  <c r="L321" i="8"/>
  <c r="K321" i="8"/>
  <c r="L320" i="8"/>
  <c r="K320" i="8"/>
  <c r="L319" i="8"/>
  <c r="K319" i="8"/>
  <c r="L318" i="8"/>
  <c r="K318" i="8"/>
  <c r="L317" i="8"/>
  <c r="K317" i="8"/>
  <c r="L316" i="8"/>
  <c r="K316" i="8"/>
  <c r="L315" i="8"/>
  <c r="K315" i="8"/>
  <c r="L314" i="8"/>
  <c r="K314" i="8"/>
  <c r="L313" i="8"/>
  <c r="K313" i="8"/>
  <c r="L312" i="8"/>
  <c r="K312" i="8"/>
  <c r="L311" i="8"/>
  <c r="K311" i="8"/>
  <c r="L310" i="8"/>
  <c r="K310" i="8"/>
  <c r="L309" i="8"/>
  <c r="K309" i="8"/>
  <c r="L308" i="8"/>
  <c r="K308" i="8"/>
  <c r="L307" i="8"/>
  <c r="K307" i="8"/>
  <c r="L306" i="8"/>
  <c r="K306" i="8"/>
  <c r="L305" i="8"/>
  <c r="K305" i="8"/>
  <c r="L304" i="8"/>
  <c r="K304" i="8"/>
  <c r="L303" i="8"/>
  <c r="K303" i="8"/>
  <c r="L302" i="8"/>
  <c r="K302" i="8"/>
  <c r="L301" i="8"/>
  <c r="K301" i="8"/>
  <c r="L300" i="8"/>
  <c r="K300" i="8"/>
  <c r="L299" i="8"/>
  <c r="K299" i="8"/>
  <c r="L298" i="8"/>
  <c r="K298" i="8"/>
  <c r="L297" i="8"/>
  <c r="K297" i="8"/>
  <c r="L296" i="8"/>
  <c r="K296" i="8"/>
  <c r="L295" i="8"/>
  <c r="K295" i="8"/>
  <c r="L294" i="8"/>
  <c r="K294" i="8"/>
  <c r="L293" i="8"/>
  <c r="K293" i="8"/>
  <c r="L292" i="8"/>
  <c r="K292" i="8"/>
  <c r="L291" i="8"/>
  <c r="K291" i="8"/>
  <c r="L290" i="8"/>
  <c r="K290" i="8"/>
  <c r="L289" i="8"/>
  <c r="K289" i="8"/>
  <c r="L288" i="8"/>
  <c r="K288" i="8"/>
  <c r="L287" i="8"/>
  <c r="K287" i="8"/>
  <c r="L286" i="8"/>
  <c r="K286" i="8"/>
  <c r="L285" i="8"/>
  <c r="K285" i="8"/>
  <c r="L284" i="8"/>
  <c r="K284" i="8"/>
  <c r="L283" i="8"/>
  <c r="K283" i="8"/>
  <c r="L282" i="8"/>
  <c r="K282" i="8"/>
  <c r="L281" i="8"/>
  <c r="K281" i="8"/>
  <c r="L280" i="8"/>
  <c r="K280" i="8"/>
  <c r="L279" i="8"/>
  <c r="K279" i="8"/>
  <c r="L278" i="8"/>
  <c r="K278" i="8"/>
  <c r="L277" i="8"/>
  <c r="K277" i="8"/>
  <c r="L276" i="8"/>
  <c r="K276" i="8"/>
  <c r="L275" i="8"/>
  <c r="K275" i="8"/>
  <c r="L274" i="8"/>
  <c r="K274" i="8"/>
  <c r="L273" i="8"/>
  <c r="K273" i="8"/>
  <c r="L272" i="8"/>
  <c r="K272" i="8"/>
  <c r="L271" i="8"/>
  <c r="K271" i="8"/>
  <c r="L270" i="8"/>
  <c r="K270" i="8"/>
  <c r="L269" i="8"/>
  <c r="K269" i="8"/>
  <c r="L268" i="8"/>
  <c r="K268" i="8"/>
  <c r="L267" i="8"/>
  <c r="K267" i="8"/>
  <c r="L266" i="8"/>
  <c r="K266" i="8"/>
  <c r="L265" i="8"/>
  <c r="K265" i="8"/>
  <c r="L264" i="8"/>
  <c r="K264" i="8"/>
  <c r="L263" i="8"/>
  <c r="K263" i="8"/>
  <c r="L262" i="8"/>
  <c r="K262" i="8"/>
  <c r="L261" i="8"/>
  <c r="K261" i="8"/>
  <c r="L260" i="8"/>
  <c r="K260" i="8"/>
  <c r="L259" i="8"/>
  <c r="K259" i="8"/>
  <c r="L258" i="8"/>
  <c r="K258" i="8"/>
  <c r="L257" i="8"/>
  <c r="K257" i="8"/>
  <c r="L256" i="8"/>
  <c r="K256" i="8"/>
  <c r="L255" i="8"/>
  <c r="K255" i="8"/>
  <c r="L254" i="8"/>
  <c r="K254" i="8"/>
  <c r="L253" i="8"/>
  <c r="K253" i="8"/>
  <c r="L252" i="8"/>
  <c r="K252" i="8"/>
  <c r="L251" i="8"/>
  <c r="K251" i="8"/>
  <c r="L250" i="8"/>
  <c r="K250" i="8"/>
  <c r="L249" i="8"/>
  <c r="K249" i="8"/>
  <c r="L248" i="8"/>
  <c r="K248" i="8"/>
  <c r="L247" i="8"/>
  <c r="K247" i="8"/>
  <c r="L246" i="8"/>
  <c r="K246" i="8"/>
  <c r="L245" i="8"/>
  <c r="K245" i="8"/>
  <c r="L244" i="8"/>
  <c r="K244" i="8"/>
  <c r="L243" i="8"/>
  <c r="K243" i="8"/>
  <c r="L242" i="8"/>
  <c r="K242" i="8"/>
  <c r="L241" i="8"/>
  <c r="K241" i="8"/>
  <c r="L240" i="8"/>
  <c r="K240" i="8"/>
  <c r="L239" i="8"/>
  <c r="K239" i="8"/>
  <c r="L238" i="8"/>
  <c r="K238" i="8"/>
  <c r="L237" i="8"/>
  <c r="K237" i="8"/>
  <c r="L236" i="8"/>
  <c r="K236" i="8"/>
  <c r="L235" i="8"/>
  <c r="K235" i="8"/>
  <c r="L234" i="8"/>
  <c r="K234" i="8"/>
  <c r="L233" i="8"/>
  <c r="K233" i="8"/>
  <c r="L232" i="8"/>
  <c r="K232" i="8"/>
  <c r="L231" i="8"/>
  <c r="K231" i="8"/>
  <c r="L230" i="8"/>
  <c r="K230" i="8"/>
  <c r="L229" i="8"/>
  <c r="K229" i="8"/>
  <c r="L228" i="8"/>
  <c r="K228" i="8"/>
  <c r="L227" i="8"/>
  <c r="K227" i="8"/>
  <c r="L226" i="8"/>
  <c r="K226" i="8"/>
  <c r="L225" i="8"/>
  <c r="K225" i="8"/>
  <c r="L224" i="8"/>
  <c r="K224" i="8"/>
  <c r="L223" i="8"/>
  <c r="K223" i="8"/>
  <c r="L222" i="8"/>
  <c r="K222" i="8"/>
  <c r="L221" i="8"/>
  <c r="K221" i="8"/>
  <c r="L220" i="8"/>
  <c r="K220" i="8"/>
  <c r="L219" i="8"/>
  <c r="K219" i="8"/>
  <c r="L218" i="8"/>
  <c r="K218" i="8"/>
  <c r="L217" i="8"/>
  <c r="K217" i="8"/>
  <c r="L216" i="8"/>
  <c r="K216" i="8"/>
  <c r="L215" i="8"/>
  <c r="K215" i="8"/>
  <c r="L214" i="8"/>
  <c r="K214" i="8"/>
  <c r="L213" i="8"/>
  <c r="K213" i="8"/>
  <c r="L212" i="8"/>
  <c r="K212" i="8"/>
  <c r="L211" i="8"/>
  <c r="K211" i="8"/>
  <c r="L210" i="8"/>
  <c r="K210" i="8"/>
  <c r="L209" i="8"/>
  <c r="K209" i="8"/>
  <c r="L208" i="8"/>
  <c r="K208" i="8"/>
  <c r="L207" i="8"/>
  <c r="K207" i="8"/>
  <c r="L206" i="8"/>
  <c r="K206" i="8"/>
  <c r="L205" i="8"/>
  <c r="K205" i="8"/>
  <c r="L204" i="8"/>
  <c r="K204" i="8"/>
  <c r="L203" i="8"/>
  <c r="K203" i="8"/>
  <c r="L202" i="8"/>
  <c r="K202" i="8"/>
  <c r="L201" i="8"/>
  <c r="K201" i="8"/>
  <c r="L200" i="8"/>
  <c r="K200" i="8"/>
  <c r="L199" i="8"/>
  <c r="K199" i="8"/>
  <c r="L198" i="8"/>
  <c r="K198" i="8"/>
  <c r="L197" i="8"/>
  <c r="K197" i="8"/>
  <c r="L196" i="8"/>
  <c r="K196" i="8"/>
  <c r="L195" i="8"/>
  <c r="K195" i="8"/>
  <c r="L194" i="8"/>
  <c r="K194" i="8"/>
  <c r="L193" i="8"/>
  <c r="K193" i="8"/>
  <c r="L192" i="8"/>
  <c r="K192" i="8"/>
  <c r="L191" i="8"/>
  <c r="K191" i="8"/>
  <c r="L190" i="8"/>
  <c r="K190" i="8"/>
  <c r="L189" i="8"/>
  <c r="K189" i="8"/>
  <c r="L188" i="8"/>
  <c r="K188" i="8"/>
  <c r="L187" i="8"/>
  <c r="K187" i="8"/>
  <c r="L186" i="8"/>
  <c r="K186" i="8"/>
  <c r="L185" i="8"/>
  <c r="K185" i="8"/>
  <c r="L184" i="8"/>
  <c r="K184" i="8"/>
  <c r="L183" i="8"/>
  <c r="K183" i="8"/>
  <c r="L182" i="8"/>
  <c r="K182" i="8"/>
  <c r="L181" i="8"/>
  <c r="K181" i="8"/>
  <c r="L180" i="8"/>
  <c r="K180" i="8"/>
  <c r="L179" i="8"/>
  <c r="K179" i="8"/>
  <c r="L178" i="8"/>
  <c r="K178" i="8"/>
  <c r="L177" i="8"/>
  <c r="K177" i="8"/>
  <c r="L176" i="8"/>
  <c r="K176" i="8"/>
  <c r="L175" i="8"/>
  <c r="K175" i="8"/>
  <c r="L174" i="8"/>
  <c r="K174" i="8"/>
  <c r="L173" i="8"/>
  <c r="K173" i="8"/>
  <c r="L172" i="8"/>
  <c r="K172" i="8"/>
  <c r="L171" i="8"/>
  <c r="K171" i="8"/>
  <c r="L170" i="8"/>
  <c r="K170" i="8"/>
  <c r="L169" i="8"/>
  <c r="K169" i="8"/>
  <c r="L168" i="8"/>
  <c r="K168" i="8"/>
  <c r="L167" i="8"/>
  <c r="K167" i="8"/>
  <c r="L166" i="8"/>
  <c r="K166" i="8"/>
  <c r="L165" i="8"/>
  <c r="K165" i="8"/>
  <c r="L164" i="8"/>
  <c r="K164" i="8"/>
  <c r="L163" i="8"/>
  <c r="K163" i="8"/>
  <c r="L162" i="8"/>
  <c r="K162" i="8"/>
  <c r="L161" i="8"/>
  <c r="K161" i="8"/>
  <c r="L160" i="8"/>
  <c r="K160" i="8"/>
  <c r="L159" i="8"/>
  <c r="K159" i="8"/>
  <c r="L158" i="8"/>
  <c r="K158" i="8"/>
  <c r="L157" i="8"/>
  <c r="K157" i="8"/>
  <c r="L156" i="8"/>
  <c r="K156" i="8"/>
  <c r="L155" i="8"/>
  <c r="K155" i="8"/>
  <c r="L154" i="8"/>
  <c r="K154" i="8"/>
  <c r="L153" i="8"/>
  <c r="K153" i="8"/>
  <c r="L152" i="8"/>
  <c r="K152" i="8"/>
  <c r="L151" i="8"/>
  <c r="K151" i="8"/>
  <c r="L150" i="8"/>
  <c r="K150" i="8"/>
  <c r="L149" i="8"/>
  <c r="K149" i="8"/>
  <c r="L148" i="8"/>
  <c r="K148" i="8"/>
  <c r="L147" i="8"/>
  <c r="K147" i="8"/>
  <c r="L146" i="8"/>
  <c r="K146" i="8"/>
  <c r="L145" i="8"/>
  <c r="K145" i="8"/>
  <c r="L144" i="8"/>
  <c r="K144" i="8"/>
  <c r="L143" i="8"/>
  <c r="K143" i="8"/>
  <c r="L142" i="8"/>
  <c r="K142" i="8"/>
  <c r="L141" i="8"/>
  <c r="K141" i="8"/>
  <c r="L140" i="8"/>
  <c r="K140" i="8"/>
  <c r="L139" i="8"/>
  <c r="K139" i="8"/>
  <c r="L138" i="8"/>
  <c r="K138" i="8"/>
  <c r="L137" i="8"/>
  <c r="K137" i="8"/>
  <c r="L136" i="8"/>
  <c r="K136" i="8"/>
  <c r="L135" i="8"/>
  <c r="K135" i="8"/>
  <c r="L134" i="8"/>
  <c r="K134" i="8"/>
  <c r="L133" i="8"/>
  <c r="K133" i="8"/>
  <c r="L132" i="8"/>
  <c r="K132" i="8"/>
  <c r="L131" i="8"/>
  <c r="K131" i="8"/>
  <c r="L130" i="8"/>
  <c r="K130" i="8"/>
  <c r="L129" i="8"/>
  <c r="K129" i="8"/>
  <c r="L128" i="8"/>
  <c r="K128" i="8"/>
  <c r="L127" i="8"/>
  <c r="K127" i="8"/>
  <c r="L126" i="8"/>
  <c r="K126" i="8"/>
  <c r="L125" i="8"/>
  <c r="K125" i="8"/>
  <c r="L124" i="8"/>
  <c r="K124" i="8"/>
  <c r="L123" i="8"/>
  <c r="K123" i="8"/>
  <c r="L122" i="8"/>
  <c r="K122" i="8"/>
  <c r="L121" i="8"/>
  <c r="K121" i="8"/>
  <c r="L120" i="8"/>
  <c r="K120" i="8"/>
  <c r="L119" i="8"/>
  <c r="K119" i="8"/>
  <c r="L118" i="8"/>
  <c r="K118" i="8"/>
  <c r="L117" i="8"/>
  <c r="K117" i="8"/>
  <c r="L116" i="8"/>
  <c r="K116" i="8"/>
  <c r="L115" i="8"/>
  <c r="K115" i="8"/>
  <c r="L114" i="8"/>
  <c r="K114" i="8"/>
  <c r="L113" i="8"/>
  <c r="K113" i="8"/>
  <c r="L112" i="8"/>
  <c r="K112" i="8"/>
  <c r="L111" i="8"/>
  <c r="K111" i="8"/>
  <c r="L110" i="8"/>
  <c r="K110" i="8"/>
  <c r="L109" i="8"/>
  <c r="K109" i="8"/>
  <c r="L108" i="8"/>
  <c r="K108" i="8"/>
  <c r="L107" i="8"/>
  <c r="K107" i="8"/>
  <c r="L106" i="8"/>
  <c r="K106" i="8"/>
  <c r="L105" i="8"/>
  <c r="K105" i="8"/>
  <c r="L104" i="8"/>
  <c r="K104" i="8"/>
  <c r="L103" i="8"/>
  <c r="K103" i="8"/>
  <c r="L102" i="8"/>
  <c r="K102" i="8"/>
  <c r="L101" i="8"/>
  <c r="K101" i="8"/>
  <c r="L100" i="8"/>
  <c r="K100" i="8"/>
  <c r="L99" i="8"/>
  <c r="K99" i="8"/>
  <c r="L98" i="8"/>
  <c r="K98" i="8"/>
  <c r="L97" i="8"/>
  <c r="K97" i="8"/>
  <c r="L96" i="8"/>
  <c r="K96" i="8"/>
  <c r="L95" i="8"/>
  <c r="K95" i="8"/>
  <c r="L94" i="8"/>
  <c r="K94" i="8"/>
  <c r="L93" i="8"/>
  <c r="K93" i="8"/>
  <c r="L92" i="8"/>
  <c r="K92" i="8"/>
  <c r="L91" i="8"/>
  <c r="K91" i="8"/>
  <c r="L90" i="8"/>
  <c r="K90" i="8"/>
  <c r="L89" i="8"/>
  <c r="K89" i="8"/>
  <c r="L88" i="8"/>
  <c r="K88" i="8"/>
  <c r="L87" i="8"/>
  <c r="K87" i="8"/>
  <c r="L86" i="8"/>
  <c r="K86" i="8"/>
  <c r="L85" i="8"/>
  <c r="K85" i="8"/>
  <c r="L84" i="8"/>
  <c r="K84" i="8"/>
  <c r="L83" i="8"/>
  <c r="K83" i="8"/>
  <c r="L82" i="8"/>
  <c r="K82" i="8"/>
  <c r="L81" i="8"/>
  <c r="K81" i="8"/>
  <c r="L80" i="8"/>
  <c r="K80" i="8"/>
  <c r="L79" i="8"/>
  <c r="K79" i="8"/>
  <c r="L78" i="8"/>
  <c r="K78" i="8"/>
  <c r="L77" i="8"/>
  <c r="K77" i="8"/>
  <c r="L76" i="8"/>
  <c r="K76" i="8"/>
  <c r="L75" i="8"/>
  <c r="K75" i="8"/>
  <c r="L74" i="8"/>
  <c r="K74" i="8"/>
  <c r="L73" i="8"/>
  <c r="K73" i="8"/>
  <c r="L72" i="8"/>
  <c r="K72" i="8"/>
  <c r="L71" i="8"/>
  <c r="K71" i="8"/>
  <c r="L70" i="8"/>
  <c r="K70" i="8"/>
  <c r="L69" i="8"/>
  <c r="K69" i="8"/>
  <c r="L68" i="8"/>
  <c r="K68" i="8"/>
  <c r="L67" i="8"/>
  <c r="K67" i="8"/>
  <c r="L66" i="8"/>
  <c r="K66" i="8"/>
  <c r="L65" i="8"/>
  <c r="K65" i="8"/>
  <c r="L64" i="8"/>
  <c r="K64" i="8"/>
  <c r="L63" i="8"/>
  <c r="K63" i="8"/>
  <c r="L62" i="8"/>
  <c r="K62" i="8"/>
  <c r="L61" i="8"/>
  <c r="K61" i="8"/>
  <c r="L59" i="8"/>
  <c r="K59" i="8"/>
  <c r="L58" i="8"/>
  <c r="K58" i="8"/>
  <c r="L57" i="8"/>
  <c r="K57" i="8"/>
  <c r="L56" i="8"/>
  <c r="K56" i="8"/>
  <c r="L55" i="8"/>
  <c r="K55" i="8"/>
  <c r="L54" i="8"/>
  <c r="K54" i="8"/>
  <c r="L53" i="8"/>
  <c r="K53" i="8"/>
  <c r="L52" i="8"/>
  <c r="K52" i="8"/>
  <c r="L51" i="8"/>
  <c r="K51" i="8"/>
  <c r="L50" i="8"/>
  <c r="K50" i="8"/>
  <c r="L49" i="8"/>
  <c r="K49" i="8"/>
  <c r="L48" i="8"/>
  <c r="K48" i="8"/>
  <c r="L47" i="8"/>
  <c r="K47" i="8"/>
  <c r="L46" i="8"/>
  <c r="K46" i="8"/>
  <c r="L45" i="8"/>
  <c r="K45" i="8"/>
  <c r="L44" i="8"/>
  <c r="K44" i="8"/>
  <c r="L43" i="8"/>
  <c r="K43" i="8"/>
  <c r="L42" i="8"/>
  <c r="K42" i="8"/>
  <c r="L41" i="8"/>
  <c r="K41" i="8"/>
  <c r="L40" i="8"/>
  <c r="K40" i="8"/>
  <c r="L39" i="8"/>
  <c r="K39" i="8"/>
  <c r="L38" i="8"/>
  <c r="K38" i="8"/>
  <c r="L37" i="8"/>
  <c r="K37" i="8"/>
  <c r="L36" i="8"/>
  <c r="K36" i="8"/>
  <c r="L35" i="8"/>
  <c r="K35" i="8"/>
  <c r="L34" i="8"/>
  <c r="K34" i="8"/>
  <c r="L33" i="8"/>
  <c r="K33" i="8"/>
  <c r="L32" i="8"/>
  <c r="K32" i="8"/>
  <c r="L31" i="8"/>
  <c r="K31" i="8"/>
  <c r="L30" i="8"/>
  <c r="K30" i="8"/>
  <c r="L29" i="8"/>
  <c r="K29" i="8"/>
  <c r="L28" i="8"/>
  <c r="K28" i="8"/>
  <c r="L27" i="8"/>
  <c r="K27" i="8"/>
  <c r="L26" i="8"/>
  <c r="K26" i="8"/>
  <c r="L25" i="8"/>
  <c r="K25" i="8"/>
  <c r="L24" i="8"/>
  <c r="K24" i="8"/>
  <c r="L23" i="8"/>
  <c r="K23" i="8"/>
  <c r="L22" i="8"/>
  <c r="K22" i="8"/>
  <c r="L21" i="8"/>
  <c r="K21" i="8"/>
  <c r="L20" i="8"/>
  <c r="K20" i="8"/>
  <c r="L19" i="8"/>
  <c r="K19" i="8"/>
  <c r="L18" i="8"/>
  <c r="K18" i="8"/>
  <c r="L17" i="8"/>
  <c r="K17" i="8"/>
  <c r="L16" i="8"/>
  <c r="K16" i="8"/>
  <c r="L15" i="8"/>
  <c r="K15" i="8"/>
  <c r="L14" i="8"/>
  <c r="K14" i="8"/>
  <c r="L13" i="8"/>
  <c r="K13" i="8"/>
  <c r="L12" i="8"/>
  <c r="K12" i="8"/>
  <c r="L11" i="8"/>
  <c r="K11" i="8"/>
  <c r="L10" i="8"/>
  <c r="K10" i="8"/>
  <c r="L9" i="8"/>
  <c r="K9" i="8"/>
  <c r="L8" i="8"/>
  <c r="K8" i="8"/>
  <c r="L7" i="8"/>
  <c r="K7" i="8"/>
  <c r="L6" i="8"/>
  <c r="K6" i="8"/>
  <c r="L5" i="8"/>
  <c r="K5" i="8"/>
  <c r="L4" i="8"/>
  <c r="K4" i="8"/>
  <c r="L3" i="8"/>
  <c r="K3" i="8"/>
  <c r="L2" i="8"/>
  <c r="K2" i="8"/>
  <c r="O13" i="8" l="1"/>
  <c r="B31" i="7" l="1"/>
  <c r="B30" i="7"/>
  <c r="B29" i="7"/>
  <c r="B28" i="7"/>
  <c r="S7" i="7"/>
  <c r="B19" i="6" s="1"/>
  <c r="S6" i="7"/>
  <c r="B18" i="6" s="1"/>
  <c r="S5" i="7"/>
  <c r="B17" i="6" s="1"/>
  <c r="S4" i="7"/>
  <c r="B16" i="6" s="1"/>
  <c r="A19" i="6"/>
  <c r="A18" i="6"/>
  <c r="A17" i="6"/>
  <c r="A16" i="6"/>
  <c r="B10" i="6"/>
  <c r="B8" i="6"/>
  <c r="A8" i="6"/>
  <c r="A10" i="6"/>
  <c r="B6" i="6"/>
  <c r="A6" i="6"/>
  <c r="K10" i="1"/>
  <c r="L10" i="1"/>
  <c r="K11" i="1"/>
  <c r="L11" i="1"/>
  <c r="K12" i="1"/>
  <c r="L12" i="1"/>
  <c r="K13" i="1"/>
  <c r="L13" i="1"/>
  <c r="K14" i="1"/>
  <c r="L14" i="1"/>
  <c r="K15" i="1"/>
  <c r="L15" i="1"/>
  <c r="K16" i="1"/>
  <c r="L16" i="1"/>
  <c r="K17" i="1"/>
  <c r="L17" i="1"/>
  <c r="L9" i="1"/>
  <c r="L7" i="1"/>
  <c r="L2" i="1"/>
  <c r="N2" i="1" s="1"/>
  <c r="D7" i="3"/>
  <c r="K41" i="1"/>
  <c r="L41" i="1"/>
  <c r="K58" i="1"/>
  <c r="K8" i="4"/>
  <c r="D10" i="3"/>
  <c r="D13" i="3"/>
  <c r="D20" i="3"/>
  <c r="K2" i="1"/>
  <c r="L50" i="1"/>
  <c r="L43" i="1"/>
  <c r="L44" i="1"/>
  <c r="L45" i="1"/>
  <c r="L46" i="1"/>
  <c r="L47" i="1"/>
  <c r="L48" i="1"/>
  <c r="L49"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42" i="1"/>
  <c r="L18" i="1"/>
  <c r="L19" i="1"/>
  <c r="L20" i="1"/>
  <c r="L21" i="1"/>
  <c r="L22" i="1"/>
  <c r="L23" i="1"/>
  <c r="L24" i="1"/>
  <c r="L25" i="1"/>
  <c r="L26" i="1"/>
  <c r="L27" i="1"/>
  <c r="L28" i="1"/>
  <c r="L29" i="1"/>
  <c r="L30" i="1"/>
  <c r="L31" i="1"/>
  <c r="L32" i="1"/>
  <c r="L33" i="1"/>
  <c r="L34" i="1"/>
  <c r="L35" i="1"/>
  <c r="L36" i="1"/>
  <c r="L37" i="1"/>
  <c r="L38" i="1"/>
  <c r="L39" i="1"/>
  <c r="L40" i="1"/>
  <c r="L5" i="1"/>
  <c r="L6" i="1"/>
  <c r="L8" i="1"/>
  <c r="L4" i="1"/>
  <c r="L3" i="1"/>
  <c r="K364" i="1"/>
  <c r="K363" i="1"/>
  <c r="K362" i="1"/>
  <c r="K361" i="1"/>
  <c r="K360" i="1"/>
  <c r="K359" i="1"/>
  <c r="K358" i="1"/>
  <c r="K357" i="1"/>
  <c r="K356" i="1"/>
  <c r="K355" i="1"/>
  <c r="K354" i="1"/>
  <c r="K353" i="1"/>
  <c r="K352" i="1"/>
  <c r="K351" i="1"/>
  <c r="K350" i="1"/>
  <c r="K349" i="1"/>
  <c r="K348" i="1"/>
  <c r="K347" i="1"/>
  <c r="K346" i="1"/>
  <c r="K345" i="1"/>
  <c r="K344" i="1"/>
  <c r="K343" i="1"/>
  <c r="K342" i="1"/>
  <c r="K341" i="1"/>
  <c r="K340" i="1"/>
  <c r="K339" i="1"/>
  <c r="K338" i="1"/>
  <c r="K337" i="1"/>
  <c r="K336" i="1"/>
  <c r="K335" i="1"/>
  <c r="K334" i="1"/>
  <c r="K333" i="1"/>
  <c r="K332" i="1"/>
  <c r="K331" i="1"/>
  <c r="K330" i="1"/>
  <c r="K329" i="1"/>
  <c r="K328" i="1"/>
  <c r="K327" i="1"/>
  <c r="K326" i="1"/>
  <c r="K325" i="1"/>
  <c r="K324" i="1"/>
  <c r="K323" i="1"/>
  <c r="K322" i="1"/>
  <c r="K321" i="1"/>
  <c r="K320" i="1"/>
  <c r="K319" i="1"/>
  <c r="K318" i="1"/>
  <c r="K317" i="1"/>
  <c r="K316" i="1"/>
  <c r="K315" i="1"/>
  <c r="K314" i="1"/>
  <c r="K313" i="1"/>
  <c r="K312" i="1"/>
  <c r="K311" i="1"/>
  <c r="K310" i="1"/>
  <c r="K309" i="1"/>
  <c r="K308" i="1"/>
  <c r="K307" i="1"/>
  <c r="K306" i="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9" i="1"/>
  <c r="K278" i="1"/>
  <c r="K277" i="1"/>
  <c r="K276" i="1"/>
  <c r="K275" i="1"/>
  <c r="K274" i="1"/>
  <c r="K273" i="1"/>
  <c r="K272" i="1"/>
  <c r="K271" i="1"/>
  <c r="K270" i="1"/>
  <c r="K269" i="1"/>
  <c r="K268" i="1"/>
  <c r="K267" i="1"/>
  <c r="K266" i="1"/>
  <c r="K265" i="1"/>
  <c r="K264" i="1"/>
  <c r="K263" i="1"/>
  <c r="K262" i="1"/>
  <c r="K261" i="1"/>
  <c r="K260" i="1"/>
  <c r="K259" i="1"/>
  <c r="K258" i="1"/>
  <c r="K257" i="1"/>
  <c r="K256" i="1"/>
  <c r="K255" i="1"/>
  <c r="K254" i="1"/>
  <c r="K253" i="1"/>
  <c r="K252" i="1"/>
  <c r="K251" i="1"/>
  <c r="K250" i="1"/>
  <c r="K249"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D8" i="6" l="1"/>
  <c r="C8" i="6"/>
  <c r="D10" i="6"/>
  <c r="C10" i="6"/>
  <c r="C6" i="6"/>
  <c r="K9" i="4"/>
  <c r="K11" i="4" s="1"/>
  <c r="K13" i="4" l="1"/>
  <c r="K57" i="1"/>
  <c r="K38" i="1"/>
  <c r="K18" i="1"/>
  <c r="Y8" i="4"/>
  <c r="Y7" i="4"/>
  <c r="K16" i="4" l="1"/>
  <c r="R9" i="4"/>
  <c r="D16" i="3"/>
  <c r="D28" i="3"/>
  <c r="D31" i="3"/>
  <c r="L76" i="6"/>
  <c r="N76" i="6" s="1"/>
  <c r="O76" i="6" s="1"/>
  <c r="K76" i="6"/>
  <c r="M72" i="6"/>
  <c r="J71" i="6"/>
  <c r="N71" i="6" s="1"/>
  <c r="O71" i="6" s="1"/>
  <c r="J70" i="6"/>
  <c r="O70" i="6" s="1"/>
  <c r="L69" i="6"/>
  <c r="J69" i="6"/>
  <c r="J68" i="6"/>
  <c r="N68" i="6" s="1"/>
  <c r="O68" i="6" s="1"/>
  <c r="J67" i="6"/>
  <c r="N67" i="6" s="1"/>
  <c r="L66" i="6"/>
  <c r="J66" i="6"/>
  <c r="J65" i="6"/>
  <c r="N65" i="6" s="1"/>
  <c r="K64" i="6"/>
  <c r="J64" i="6" s="1"/>
  <c r="N64" i="6" s="1"/>
  <c r="J63" i="6"/>
  <c r="N63" i="6" s="1"/>
  <c r="K62" i="6"/>
  <c r="J62" i="6" s="1"/>
  <c r="L61" i="6"/>
  <c r="J61" i="6"/>
  <c r="J52" i="6"/>
  <c r="S2" i="6"/>
  <c r="J54" i="6" s="1"/>
  <c r="K54" i="6" s="1"/>
  <c r="K24" i="1"/>
  <c r="K68" i="1"/>
  <c r="K69" i="1"/>
  <c r="K70" i="1"/>
  <c r="K71" i="1"/>
  <c r="K72" i="1"/>
  <c r="K73" i="1"/>
  <c r="K74" i="1"/>
  <c r="R13" i="4" l="1"/>
  <c r="R16" i="4" s="1"/>
  <c r="N66" i="6"/>
  <c r="O66" i="6" s="1"/>
  <c r="Y13" i="4"/>
  <c r="L72" i="6"/>
  <c r="L74" i="6" s="1"/>
  <c r="N61" i="6"/>
  <c r="O61" i="6" s="1"/>
  <c r="N62" i="6"/>
  <c r="O62" i="6" s="1"/>
  <c r="J72" i="6"/>
  <c r="J74" i="6" s="1"/>
  <c r="K72" i="6"/>
  <c r="N69" i="6"/>
  <c r="O69" i="6" s="1"/>
  <c r="D23" i="3"/>
  <c r="D32" i="3" s="1"/>
  <c r="K52" i="6"/>
  <c r="K3" i="1"/>
  <c r="K4" i="1"/>
  <c r="K5" i="1"/>
  <c r="K6" i="1"/>
  <c r="K7" i="1"/>
  <c r="K8" i="1"/>
  <c r="K9" i="1"/>
  <c r="K67" i="1"/>
  <c r="K43" i="1"/>
  <c r="K44" i="1"/>
  <c r="K45" i="1"/>
  <c r="K46" i="1"/>
  <c r="K47" i="1"/>
  <c r="K48" i="1"/>
  <c r="K49" i="1"/>
  <c r="K50" i="1"/>
  <c r="K51" i="1"/>
  <c r="K52" i="1"/>
  <c r="K53" i="1"/>
  <c r="K54" i="1"/>
  <c r="K55" i="1"/>
  <c r="K56" i="1"/>
  <c r="K59" i="1"/>
  <c r="K60" i="1"/>
  <c r="K61" i="1"/>
  <c r="K62" i="1"/>
  <c r="K63" i="1"/>
  <c r="K64" i="1"/>
  <c r="K65" i="1"/>
  <c r="K66" i="1"/>
  <c r="K19" i="1"/>
  <c r="K20" i="1"/>
  <c r="K21" i="1"/>
  <c r="K22" i="1"/>
  <c r="K23" i="1"/>
  <c r="K25" i="1"/>
  <c r="K26" i="1"/>
  <c r="K27" i="1"/>
  <c r="K28" i="1"/>
  <c r="K29" i="1"/>
  <c r="K30" i="1"/>
  <c r="K31" i="1"/>
  <c r="K32" i="1"/>
  <c r="K33" i="1"/>
  <c r="K34" i="1"/>
  <c r="K35" i="1"/>
  <c r="K36" i="1"/>
  <c r="K37" i="1"/>
  <c r="K39" i="1"/>
  <c r="K40" i="1"/>
  <c r="K42" i="1"/>
  <c r="D8" i="4"/>
  <c r="D9" i="4" l="1"/>
  <c r="D15" i="4" s="1"/>
  <c r="D6" i="6"/>
  <c r="N74" i="6"/>
  <c r="O74" i="6" s="1"/>
  <c r="N72" i="6"/>
  <c r="O72" i="6" s="1"/>
  <c r="D11" i="4" l="1"/>
  <c r="D12" i="4" l="1"/>
  <c r="D13" i="4" s="1"/>
  <c r="D16" i="4" s="1"/>
  <c r="D19" i="4" l="1"/>
  <c r="D18" i="4"/>
  <c r="D21" i="4"/>
  <c r="D22" i="4"/>
  <c r="D20" i="4"/>
  <c r="K24" i="4" l="1"/>
  <c r="D24" i="4"/>
  <c r="D26" i="4" l="1"/>
  <c r="D28" i="4"/>
  <c r="D34" i="4"/>
  <c r="D30" i="4"/>
  <c r="D32" i="4"/>
  <c r="D29" i="4"/>
  <c r="D31" i="4"/>
  <c r="D27" i="4"/>
  <c r="D36" i="4" l="1"/>
  <c r="D38" i="4" s="1"/>
  <c r="Y40" i="4"/>
  <c r="D35" i="6" s="1"/>
  <c r="C12" i="6" l="1"/>
  <c r="D34" i="6"/>
  <c r="D40" i="4"/>
  <c r="R21" i="7" l="1"/>
  <c r="N21" i="7"/>
  <c r="N29" i="7" s="1"/>
  <c r="O20" i="7"/>
  <c r="O28" i="7" s="1"/>
  <c r="K20" i="7"/>
  <c r="K28" i="7" s="1"/>
  <c r="J21" i="7"/>
  <c r="J29" i="7" s="1"/>
  <c r="I21" i="7"/>
  <c r="I29" i="7" s="1"/>
  <c r="O21" i="7"/>
  <c r="O29" i="7" s="1"/>
  <c r="I20" i="7"/>
  <c r="I28" i="7" s="1"/>
  <c r="F21" i="7"/>
  <c r="F29" i="7" s="1"/>
  <c r="P21" i="7"/>
  <c r="P29" i="7" s="1"/>
  <c r="E21" i="7"/>
  <c r="E29" i="7" s="1"/>
  <c r="H21" i="7"/>
  <c r="H29" i="7" s="1"/>
  <c r="M20" i="7"/>
  <c r="M28" i="7" s="1"/>
  <c r="G20" i="7"/>
  <c r="G28" i="7" s="1"/>
  <c r="C20" i="7"/>
  <c r="C28" i="7" s="1"/>
  <c r="L20" i="7"/>
  <c r="L28" i="7" s="1"/>
  <c r="Q20" i="7"/>
  <c r="Q28" i="7" s="1"/>
  <c r="M21" i="7"/>
  <c r="M29" i="7" s="1"/>
  <c r="D21" i="7"/>
  <c r="D29" i="7" s="1"/>
  <c r="R20" i="7"/>
  <c r="S20" i="7" s="1"/>
  <c r="E20" i="7"/>
  <c r="E28" i="7" s="1"/>
  <c r="G21" i="7"/>
  <c r="G29" i="7" s="1"/>
  <c r="J20" i="7"/>
  <c r="J28" i="7" s="1"/>
  <c r="Q21" i="7"/>
  <c r="Q29" i="7" s="1"/>
  <c r="F20" i="7"/>
  <c r="F28" i="7" s="1"/>
  <c r="C21" i="7"/>
  <c r="C29" i="7" s="1"/>
  <c r="P20" i="7"/>
  <c r="P28" i="7" s="1"/>
  <c r="D20" i="7"/>
  <c r="D28" i="7" s="1"/>
  <c r="H20" i="7"/>
  <c r="H28" i="7" s="1"/>
  <c r="L21" i="7"/>
  <c r="L29" i="7" s="1"/>
  <c r="N20" i="7"/>
  <c r="N28" i="7" s="1"/>
  <c r="K21" i="7"/>
  <c r="K29" i="7" s="1"/>
  <c r="C22" i="7"/>
  <c r="R29" i="7"/>
  <c r="N60" i="8"/>
  <c r="O60" i="8" s="1"/>
  <c r="N10" i="8"/>
  <c r="O10" i="8" s="1"/>
  <c r="N18" i="8"/>
  <c r="O18" i="8" s="1"/>
  <c r="N159" i="8"/>
  <c r="N339" i="8"/>
  <c r="N150" i="8"/>
  <c r="N316" i="8"/>
  <c r="N161" i="8"/>
  <c r="N299" i="8"/>
  <c r="N134" i="8"/>
  <c r="N242" i="8"/>
  <c r="N129" i="8"/>
  <c r="N249" i="8"/>
  <c r="N118" i="8"/>
  <c r="N244" i="8"/>
  <c r="N313" i="8"/>
  <c r="N62" i="8"/>
  <c r="O62" i="8" s="1"/>
  <c r="N338" i="8"/>
  <c r="N74" i="8"/>
  <c r="O74" i="8" s="1"/>
  <c r="N216" i="8"/>
  <c r="N221" i="8"/>
  <c r="N237" i="8"/>
  <c r="N128" i="8"/>
  <c r="N29" i="8"/>
  <c r="O29" i="8" s="1"/>
  <c r="N30" i="8"/>
  <c r="O30" i="8" s="1"/>
  <c r="N65" i="8"/>
  <c r="O65" i="8" s="1"/>
  <c r="N165" i="8"/>
  <c r="N345" i="8"/>
  <c r="N155" i="8"/>
  <c r="N340" i="8"/>
  <c r="N166" i="8"/>
  <c r="N311" i="8"/>
  <c r="N146" i="8"/>
  <c r="N306" i="8"/>
  <c r="N135" i="8"/>
  <c r="N259" i="8"/>
  <c r="N124" i="8"/>
  <c r="N250" i="8"/>
  <c r="N142" i="8"/>
  <c r="N235" i="8"/>
  <c r="N102" i="8"/>
  <c r="N210" i="8"/>
  <c r="N263" i="8"/>
  <c r="N100" i="8"/>
  <c r="N310" i="8"/>
  <c r="N59" i="8"/>
  <c r="O59" i="8" s="1"/>
  <c r="N36" i="8"/>
  <c r="O36" i="8" s="1"/>
  <c r="N83" i="8"/>
  <c r="N188" i="8"/>
  <c r="N351" i="8"/>
  <c r="N160" i="8"/>
  <c r="N358" i="8"/>
  <c r="N184" i="8"/>
  <c r="N317" i="8"/>
  <c r="N152" i="8"/>
  <c r="N312" i="8"/>
  <c r="N141" i="8"/>
  <c r="N277" i="8"/>
  <c r="N130" i="8"/>
  <c r="N260" i="8"/>
  <c r="N308" i="8"/>
  <c r="N240" i="8"/>
  <c r="N158" i="8"/>
  <c r="N109" i="8"/>
  <c r="N344" i="8"/>
  <c r="N121" i="8"/>
  <c r="N122" i="8"/>
  <c r="N236" i="8"/>
  <c r="N48" i="8"/>
  <c r="O48" i="8" s="1"/>
  <c r="N19" i="8"/>
  <c r="O19" i="8" s="1"/>
  <c r="N89" i="8"/>
  <c r="N192" i="8"/>
  <c r="N66" i="8"/>
  <c r="O66" i="8" s="1"/>
  <c r="N189" i="8"/>
  <c r="N61" i="8"/>
  <c r="O61" i="8" s="1"/>
  <c r="N194" i="8"/>
  <c r="N335" i="8"/>
  <c r="N156" i="8"/>
  <c r="N318" i="8"/>
  <c r="N153" i="8"/>
  <c r="N307" i="8"/>
  <c r="N136" i="8"/>
  <c r="N314" i="8"/>
  <c r="N195" i="8"/>
  <c r="N186" i="8"/>
  <c r="N252" i="8"/>
  <c r="N343" i="8"/>
  <c r="N293" i="8"/>
  <c r="N211" i="8"/>
  <c r="N151" i="8"/>
  <c r="N37" i="8"/>
  <c r="O37" i="8" s="1"/>
  <c r="N20" i="8"/>
  <c r="O20" i="8" s="1"/>
  <c r="N95" i="8"/>
  <c r="N204" i="8"/>
  <c r="N72" i="8"/>
  <c r="O72" i="8" s="1"/>
  <c r="N213" i="8"/>
  <c r="N79" i="8"/>
  <c r="N214" i="8"/>
  <c r="N341" i="8"/>
  <c r="N162" i="8"/>
  <c r="N330" i="8"/>
  <c r="N157" i="8"/>
  <c r="N96" i="8"/>
  <c r="N342" i="8"/>
  <c r="N209" i="8"/>
  <c r="N191" i="8"/>
  <c r="N105" i="8"/>
  <c r="N233" i="8"/>
  <c r="N112" i="8"/>
  <c r="N25" i="8"/>
  <c r="O25" i="8" s="1"/>
  <c r="N26" i="8"/>
  <c r="O26" i="8" s="1"/>
  <c r="N101" i="8"/>
  <c r="N212" i="8"/>
  <c r="N84" i="8"/>
  <c r="N219" i="8"/>
  <c r="N85" i="8"/>
  <c r="N232" i="8"/>
  <c r="N353" i="8"/>
  <c r="N185" i="8"/>
  <c r="N336" i="8"/>
  <c r="N163" i="8"/>
  <c r="N331" i="8"/>
  <c r="N154" i="8"/>
  <c r="N320" i="8"/>
  <c r="N218" i="8"/>
  <c r="N337" i="8"/>
  <c r="N241" i="8"/>
  <c r="N164" i="8"/>
  <c r="N125" i="8"/>
  <c r="N111" i="8"/>
  <c r="N238" i="8"/>
  <c r="N44" i="8"/>
  <c r="O44" i="8" s="1"/>
  <c r="N15" i="8"/>
  <c r="O15" i="8" s="1"/>
  <c r="N107" i="8"/>
  <c r="N91" i="8"/>
  <c r="N239" i="8"/>
  <c r="N63" i="8"/>
  <c r="O63" i="8" s="1"/>
  <c r="N114" i="8"/>
  <c r="N106" i="8"/>
  <c r="N123" i="8"/>
  <c r="N38" i="8"/>
  <c r="O38" i="8" s="1"/>
  <c r="N21" i="8"/>
  <c r="O21" i="8" s="1"/>
  <c r="N113" i="8"/>
  <c r="N110" i="8"/>
  <c r="N127" i="8"/>
  <c r="N39" i="8"/>
  <c r="O39" i="8" s="1"/>
  <c r="N16" i="8"/>
  <c r="O16" i="8" s="1"/>
  <c r="N119" i="8"/>
  <c r="N251" i="8"/>
  <c r="N108" i="8"/>
  <c r="N262" i="8"/>
  <c r="N115" i="8"/>
  <c r="N253" i="8"/>
  <c r="N104" i="8"/>
  <c r="N215" i="8"/>
  <c r="N99" i="8"/>
  <c r="N88" i="8"/>
  <c r="N234" i="8"/>
  <c r="N269" i="8"/>
  <c r="N243" i="8"/>
  <c r="N17" i="8"/>
  <c r="O17" i="8" s="1"/>
  <c r="N28" i="8"/>
  <c r="N294" i="8"/>
  <c r="N33" i="8"/>
  <c r="O33" i="8" s="1"/>
  <c r="N58" i="8"/>
  <c r="O58" i="8" s="1"/>
  <c r="N137" i="8"/>
  <c r="N309" i="8"/>
  <c r="N126" i="8"/>
  <c r="N304" i="8"/>
  <c r="N217" i="8"/>
  <c r="N11" i="8"/>
  <c r="O11" i="8" s="1"/>
  <c r="N149" i="8"/>
  <c r="N315" i="8"/>
  <c r="N138" i="8"/>
  <c r="N295" i="8"/>
  <c r="O61" i="9"/>
  <c r="O56" i="9"/>
  <c r="O67" i="8"/>
  <c r="N6" i="8"/>
  <c r="O6" i="8" s="1"/>
  <c r="O71" i="8"/>
  <c r="O54" i="8"/>
  <c r="O64" i="8"/>
  <c r="O13" i="9"/>
  <c r="O70" i="9"/>
  <c r="O29" i="9"/>
  <c r="O72" i="9"/>
  <c r="O73" i="8"/>
  <c r="O51" i="8"/>
  <c r="O35" i="8"/>
  <c r="O40" i="8"/>
  <c r="N8" i="8"/>
  <c r="O8" i="8" s="1"/>
  <c r="O45" i="8"/>
  <c r="O69" i="8"/>
  <c r="O42" i="8"/>
  <c r="N4" i="8"/>
  <c r="O4" i="8" s="1"/>
  <c r="N3" i="8"/>
  <c r="O3" i="8" s="1"/>
  <c r="O23" i="9"/>
  <c r="O37" i="9"/>
  <c r="O56" i="8"/>
  <c r="O49" i="8"/>
  <c r="O53" i="8"/>
  <c r="N2" i="8"/>
  <c r="O23" i="8"/>
  <c r="O33" i="9"/>
  <c r="O35" i="9"/>
  <c r="O74" i="9"/>
  <c r="O30" i="9"/>
  <c r="O59" i="9"/>
  <c r="O60" i="9"/>
  <c r="N7" i="8"/>
  <c r="O7" i="8" s="1"/>
  <c r="O31" i="8"/>
  <c r="O52" i="8"/>
  <c r="O32" i="8"/>
  <c r="O57" i="8"/>
  <c r="O22" i="8"/>
  <c r="O25" i="9"/>
  <c r="O36" i="9"/>
  <c r="O27" i="8"/>
  <c r="O68" i="8"/>
  <c r="O63" i="9"/>
  <c r="O43" i="8"/>
  <c r="O34" i="8"/>
  <c r="O50" i="8"/>
  <c r="O48" i="9"/>
  <c r="O55" i="8"/>
  <c r="O12" i="8"/>
  <c r="O70" i="8"/>
  <c r="O14" i="8"/>
  <c r="O45" i="9"/>
  <c r="O64" i="9"/>
  <c r="O65" i="9"/>
  <c r="O44" i="9"/>
  <c r="O24" i="8"/>
  <c r="O62" i="9"/>
  <c r="O71" i="9"/>
  <c r="O66" i="9"/>
  <c r="O41" i="8"/>
  <c r="O27" i="9"/>
  <c r="N5" i="8"/>
  <c r="O5" i="8" s="1"/>
  <c r="O9" i="8"/>
  <c r="O58" i="9"/>
  <c r="N10" i="1"/>
  <c r="O10" i="1" s="1"/>
  <c r="N15" i="1"/>
  <c r="O15" i="1" s="1"/>
  <c r="N14" i="1"/>
  <c r="O14" i="1" s="1"/>
  <c r="N16" i="1"/>
  <c r="O16" i="1" s="1"/>
  <c r="N12" i="1"/>
  <c r="O12" i="1" s="1"/>
  <c r="N17" i="1"/>
  <c r="O17" i="1" s="1"/>
  <c r="N11" i="1"/>
  <c r="O11" i="1" s="1"/>
  <c r="N13" i="1"/>
  <c r="O13" i="1" s="1"/>
  <c r="N9" i="1"/>
  <c r="O9" i="1" s="1"/>
  <c r="N27" i="1"/>
  <c r="O27" i="1" s="1"/>
  <c r="N40" i="1"/>
  <c r="O40" i="1" s="1"/>
  <c r="N35" i="1"/>
  <c r="O35" i="1" s="1"/>
  <c r="N63" i="1"/>
  <c r="O63" i="1" s="1"/>
  <c r="S23" i="7"/>
  <c r="F23" i="7"/>
  <c r="F31" i="7" s="1"/>
  <c r="E22" i="7"/>
  <c r="E30" i="7" s="1"/>
  <c r="G23" i="7"/>
  <c r="G31" i="7" s="1"/>
  <c r="N22" i="7"/>
  <c r="N30" i="7" s="1"/>
  <c r="Q23" i="7"/>
  <c r="Q31" i="7" s="1"/>
  <c r="P23" i="7"/>
  <c r="P31" i="7" s="1"/>
  <c r="R22" i="7"/>
  <c r="R30" i="7" s="1"/>
  <c r="F22" i="7"/>
  <c r="F30" i="7" s="1"/>
  <c r="I22" i="7"/>
  <c r="I30" i="7" s="1"/>
  <c r="G22" i="7"/>
  <c r="G30" i="7" s="1"/>
  <c r="E23" i="7"/>
  <c r="E31" i="7" s="1"/>
  <c r="H23" i="7"/>
  <c r="H31" i="7" s="1"/>
  <c r="D22" i="7"/>
  <c r="D30" i="7" s="1"/>
  <c r="L23" i="7"/>
  <c r="L31" i="7" s="1"/>
  <c r="M23" i="7"/>
  <c r="M31" i="7" s="1"/>
  <c r="C30" i="7"/>
  <c r="L22" i="7"/>
  <c r="L30" i="7" s="1"/>
  <c r="H22" i="7"/>
  <c r="H30" i="7" s="1"/>
  <c r="Q22" i="7"/>
  <c r="Q30" i="7" s="1"/>
  <c r="K22" i="7"/>
  <c r="K30" i="7" s="1"/>
  <c r="C23" i="7"/>
  <c r="C31" i="7" s="1"/>
  <c r="P22" i="7"/>
  <c r="P30" i="7" s="1"/>
  <c r="N23" i="7"/>
  <c r="N31" i="7" s="1"/>
  <c r="S21" i="7"/>
  <c r="S29" i="7" s="1"/>
  <c r="S22" i="7"/>
  <c r="K23" i="7"/>
  <c r="K31" i="7" s="1"/>
  <c r="D23" i="7"/>
  <c r="D31" i="7" s="1"/>
  <c r="M22" i="7"/>
  <c r="M30" i="7" s="1"/>
  <c r="J22" i="7"/>
  <c r="J30" i="7" s="1"/>
  <c r="J23" i="7"/>
  <c r="J31" i="7" s="1"/>
  <c r="O22" i="7"/>
  <c r="O30" i="7" s="1"/>
  <c r="O23" i="7"/>
  <c r="O31" i="7" s="1"/>
  <c r="R23" i="7"/>
  <c r="R31" i="7" s="1"/>
  <c r="I23" i="7"/>
  <c r="I31" i="7" s="1"/>
  <c r="N48" i="1"/>
  <c r="O48" i="1" s="1"/>
  <c r="N41" i="1"/>
  <c r="O41" i="1" s="1"/>
  <c r="N54" i="1"/>
  <c r="O54" i="1" s="1"/>
  <c r="N42" i="1"/>
  <c r="O42" i="1" s="1"/>
  <c r="D12" i="6"/>
  <c r="N39" i="1"/>
  <c r="O39" i="1" s="1"/>
  <c r="N18" i="1"/>
  <c r="O18" i="1" s="1"/>
  <c r="N50" i="1"/>
  <c r="O50" i="1" s="1"/>
  <c r="N44" i="1"/>
  <c r="O44" i="1" s="1"/>
  <c r="N59" i="1"/>
  <c r="O59" i="1" s="1"/>
  <c r="N64" i="1"/>
  <c r="O64" i="1" s="1"/>
  <c r="N33" i="1"/>
  <c r="O33" i="1" s="1"/>
  <c r="N49" i="1"/>
  <c r="O49" i="1" s="1"/>
  <c r="N68" i="1"/>
  <c r="O68" i="1" s="1"/>
  <c r="N38" i="1"/>
  <c r="O38" i="1" s="1"/>
  <c r="N60" i="1"/>
  <c r="O60" i="1" s="1"/>
  <c r="N69" i="1"/>
  <c r="O69" i="1" s="1"/>
  <c r="N73" i="1"/>
  <c r="O73" i="1" s="1"/>
  <c r="N20" i="1"/>
  <c r="O20" i="1" s="1"/>
  <c r="N43" i="1"/>
  <c r="O43" i="1" s="1"/>
  <c r="N22" i="1"/>
  <c r="O22" i="1" s="1"/>
  <c r="N51" i="1"/>
  <c r="O51" i="1" s="1"/>
  <c r="N56" i="1"/>
  <c r="O56" i="1" s="1"/>
  <c r="N37" i="1"/>
  <c r="O37" i="1" s="1"/>
  <c r="N46" i="1"/>
  <c r="N24" i="1"/>
  <c r="O24" i="1" s="1"/>
  <c r="N55" i="1"/>
  <c r="O55" i="1" s="1"/>
  <c r="N57" i="1"/>
  <c r="O57" i="1" s="1"/>
  <c r="N70" i="1"/>
  <c r="O70" i="1" s="1"/>
  <c r="N29" i="1"/>
  <c r="O29" i="1" s="1"/>
  <c r="N52" i="1"/>
  <c r="O52" i="1" s="1"/>
  <c r="N67" i="1"/>
  <c r="O67" i="1" s="1"/>
  <c r="N53" i="1"/>
  <c r="O53" i="1" s="1"/>
  <c r="N19" i="1"/>
  <c r="O19" i="1" s="1"/>
  <c r="N32" i="1"/>
  <c r="O32" i="1" s="1"/>
  <c r="N72" i="1"/>
  <c r="O72" i="1" s="1"/>
  <c r="N25" i="1"/>
  <c r="O25" i="1" s="1"/>
  <c r="N62" i="1"/>
  <c r="O62" i="1" s="1"/>
  <c r="N299" i="1"/>
  <c r="N295" i="1"/>
  <c r="N301" i="1"/>
  <c r="N293" i="1"/>
  <c r="N296" i="1"/>
  <c r="N325" i="1"/>
  <c r="N318" i="1"/>
  <c r="N310" i="1"/>
  <c r="N124" i="1"/>
  <c r="N273" i="1"/>
  <c r="N150" i="1"/>
  <c r="N348" i="1"/>
  <c r="N323" i="1"/>
  <c r="N116" i="1"/>
  <c r="N81" i="1"/>
  <c r="N162" i="1"/>
  <c r="N298" i="1"/>
  <c r="N208" i="1"/>
  <c r="N342" i="1"/>
  <c r="N86" i="1"/>
  <c r="N189" i="1"/>
  <c r="N287" i="1"/>
  <c r="N83" i="1"/>
  <c r="N258" i="1"/>
  <c r="N245" i="1"/>
  <c r="N95" i="1"/>
  <c r="N107" i="1"/>
  <c r="N228" i="1"/>
  <c r="N108" i="1"/>
  <c r="N210" i="1"/>
  <c r="N97" i="1"/>
  <c r="N253" i="1"/>
  <c r="N131" i="1"/>
  <c r="N207" i="1"/>
  <c r="N266" i="1"/>
  <c r="N324" i="1"/>
  <c r="N125" i="1"/>
  <c r="N271" i="1"/>
  <c r="N332" i="1"/>
  <c r="N92" i="1"/>
  <c r="N195" i="1"/>
  <c r="N220" i="1"/>
  <c r="N261" i="1"/>
  <c r="N336" i="1"/>
  <c r="N122" i="1"/>
  <c r="N223" i="1"/>
  <c r="N289" i="1"/>
  <c r="N85" i="1"/>
  <c r="N305" i="1"/>
  <c r="N264" i="1"/>
  <c r="N142" i="1"/>
  <c r="N109" i="1"/>
  <c r="N126" i="1"/>
  <c r="N128" i="1"/>
  <c r="N102" i="1"/>
  <c r="N139" i="1"/>
  <c r="N160" i="1"/>
  <c r="N334" i="1"/>
  <c r="N233" i="1"/>
  <c r="N96" i="1"/>
  <c r="N280" i="1"/>
  <c r="N146" i="1"/>
  <c r="N148" i="1"/>
  <c r="N134" i="1"/>
  <c r="N132" i="1"/>
  <c r="N346" i="1"/>
  <c r="N177" i="1"/>
  <c r="N173" i="1"/>
  <c r="N341" i="1"/>
  <c r="N236" i="1"/>
  <c r="N250" i="1"/>
  <c r="N185" i="1"/>
  <c r="N94" i="1"/>
  <c r="N307" i="1"/>
  <c r="N352" i="1"/>
  <c r="N179" i="1"/>
  <c r="N331" i="1"/>
  <c r="N161" i="1"/>
  <c r="N89" i="1"/>
  <c r="N169" i="1"/>
  <c r="N314" i="1"/>
  <c r="N211" i="1"/>
  <c r="N350" i="1"/>
  <c r="N90" i="1"/>
  <c r="N191" i="1"/>
  <c r="N326" i="1"/>
  <c r="N129" i="1"/>
  <c r="N262" i="1"/>
  <c r="N115" i="1"/>
  <c r="N306" i="1"/>
  <c r="N119" i="1"/>
  <c r="N251" i="1"/>
  <c r="N130" i="1"/>
  <c r="N217" i="1"/>
  <c r="N302" i="1"/>
  <c r="N145" i="1"/>
  <c r="N214" i="1"/>
  <c r="N270" i="1"/>
  <c r="N328" i="1"/>
  <c r="N135" i="1"/>
  <c r="N212" i="1"/>
  <c r="N274" i="1"/>
  <c r="N76" i="1"/>
  <c r="N213" i="1"/>
  <c r="N349" i="1"/>
  <c r="N339" i="1"/>
  <c r="N355" i="1"/>
  <c r="N345" i="1"/>
  <c r="N157" i="1"/>
  <c r="N353" i="1"/>
  <c r="N360" i="1"/>
  <c r="N278" i="1"/>
  <c r="N308" i="1"/>
  <c r="N151" i="1"/>
  <c r="N193" i="1"/>
  <c r="N140" i="1"/>
  <c r="N242" i="1"/>
  <c r="N357" i="1"/>
  <c r="N106" i="1"/>
  <c r="N180" i="1"/>
  <c r="N286" i="1"/>
  <c r="N98" i="1"/>
  <c r="N356" i="1"/>
  <c r="N256" i="1"/>
  <c r="N199" i="1"/>
  <c r="N159" i="1"/>
  <c r="N268" i="1"/>
  <c r="N156" i="1"/>
  <c r="N315" i="1"/>
  <c r="N91" i="1"/>
  <c r="N168" i="1"/>
  <c r="N101" i="1"/>
  <c r="N218" i="1"/>
  <c r="N333" i="1"/>
  <c r="N78" i="1"/>
  <c r="N215" i="1"/>
  <c r="N354" i="1"/>
  <c r="N113" i="1"/>
  <c r="N202" i="1"/>
  <c r="N99" i="1"/>
  <c r="N327" i="1"/>
  <c r="N313" i="1"/>
  <c r="N172" i="1"/>
  <c r="N317" i="1"/>
  <c r="N120" i="1"/>
  <c r="N290" i="1"/>
  <c r="N79" i="1"/>
  <c r="N144" i="1"/>
  <c r="N309" i="1"/>
  <c r="N149" i="1"/>
  <c r="N225" i="1"/>
  <c r="N283" i="1"/>
  <c r="N335" i="1"/>
  <c r="N153" i="1"/>
  <c r="N226" i="1"/>
  <c r="N284" i="1"/>
  <c r="N343" i="1"/>
  <c r="N136" i="1"/>
  <c r="N209" i="1"/>
  <c r="N227" i="1"/>
  <c r="N243" i="1"/>
  <c r="N166" i="1"/>
  <c r="N272" i="1"/>
  <c r="N187" i="1"/>
  <c r="N237" i="1"/>
  <c r="N222" i="1"/>
  <c r="N219" i="1"/>
  <c r="N221" i="1"/>
  <c r="N338" i="1"/>
  <c r="N123" i="1"/>
  <c r="N282" i="1"/>
  <c r="N75" i="1"/>
  <c r="N291" i="1"/>
  <c r="N80" i="1"/>
  <c r="N147" i="1"/>
  <c r="N234" i="1"/>
  <c r="N275" i="1"/>
  <c r="N230" i="1"/>
  <c r="N231" i="1"/>
  <c r="N229" i="1"/>
  <c r="N351" i="1"/>
  <c r="N174" i="1"/>
  <c r="N294" i="1"/>
  <c r="N330" i="1"/>
  <c r="N265" i="1"/>
  <c r="N201" i="1"/>
  <c r="N277" i="1"/>
  <c r="N269" i="1"/>
  <c r="N196" i="1"/>
  <c r="N190" i="1"/>
  <c r="N184" i="1"/>
  <c r="N188" i="1"/>
  <c r="N359" i="1"/>
  <c r="N87" i="1"/>
  <c r="N244" i="1"/>
  <c r="N133" i="1"/>
  <c r="N319" i="1"/>
  <c r="N248" i="1"/>
  <c r="N176" i="1"/>
  <c r="N337" i="1"/>
  <c r="N192" i="1"/>
  <c r="N347" i="1"/>
  <c r="N155" i="1"/>
  <c r="N247" i="1"/>
  <c r="N300" i="1"/>
  <c r="N238" i="1"/>
  <c r="N141" i="1"/>
  <c r="N143" i="1"/>
  <c r="N263" i="1"/>
  <c r="N329" i="1"/>
  <c r="N257" i="1"/>
  <c r="N181" i="1"/>
  <c r="N321" i="1"/>
  <c r="N154" i="1"/>
  <c r="N322" i="1"/>
  <c r="N205" i="1"/>
  <c r="N200" i="1"/>
  <c r="N216" i="1"/>
  <c r="N276" i="1"/>
  <c r="N235" i="1"/>
  <c r="N198" i="1"/>
  <c r="N204" i="1"/>
  <c r="N114" i="1"/>
  <c r="N163" i="1"/>
  <c r="N118" i="1"/>
  <c r="N288" i="1"/>
  <c r="N82" i="1"/>
  <c r="N267" i="1"/>
  <c r="N246" i="1"/>
  <c r="N165" i="1"/>
  <c r="N285" i="1"/>
  <c r="N362" i="1"/>
  <c r="N170" i="1"/>
  <c r="N364" i="1"/>
  <c r="N304" i="1"/>
  <c r="N249" i="1"/>
  <c r="N88" i="1"/>
  <c r="N197" i="1"/>
  <c r="N232" i="1"/>
  <c r="N241" i="1"/>
  <c r="N312" i="1"/>
  <c r="N255" i="1"/>
  <c r="N316" i="1"/>
  <c r="N281" i="1"/>
  <c r="N152" i="1"/>
  <c r="N103" i="1"/>
  <c r="N203" i="1"/>
  <c r="N224" i="1"/>
  <c r="N240" i="1"/>
  <c r="N121" i="1"/>
  <c r="N183" i="1"/>
  <c r="N340" i="1"/>
  <c r="N320" i="1"/>
  <c r="N138" i="1"/>
  <c r="N358" i="1"/>
  <c r="N344" i="1"/>
  <c r="N158" i="1"/>
  <c r="N105" i="1"/>
  <c r="N182" i="1"/>
  <c r="N194" i="1"/>
  <c r="N259" i="1"/>
  <c r="N175" i="1"/>
  <c r="N104" i="1"/>
  <c r="N84" i="1"/>
  <c r="N100" i="1"/>
  <c r="N361" i="1"/>
  <c r="N239" i="1"/>
  <c r="N206" i="1"/>
  <c r="N164" i="1"/>
  <c r="N110" i="1"/>
  <c r="N117" i="1"/>
  <c r="N297" i="1"/>
  <c r="N186" i="1"/>
  <c r="N311" i="1"/>
  <c r="N77" i="1"/>
  <c r="N252" i="1"/>
  <c r="N112" i="1"/>
  <c r="N260" i="1"/>
  <c r="N167" i="1"/>
  <c r="N171" i="1"/>
  <c r="N137" i="1"/>
  <c r="N93" i="1"/>
  <c r="N127" i="1"/>
  <c r="N303" i="1"/>
  <c r="N254" i="1"/>
  <c r="N292" i="1"/>
  <c r="N111" i="1"/>
  <c r="N178" i="1"/>
  <c r="N363" i="1"/>
  <c r="N4" i="1"/>
  <c r="O4" i="1" s="1"/>
  <c r="N3" i="1"/>
  <c r="N30" i="1"/>
  <c r="O30" i="1" s="1"/>
  <c r="N23" i="1"/>
  <c r="O23" i="1" s="1"/>
  <c r="N47" i="1"/>
  <c r="N6" i="1"/>
  <c r="O6" i="1" s="1"/>
  <c r="N61" i="1"/>
  <c r="O61" i="1" s="1"/>
  <c r="N34" i="1"/>
  <c r="O34" i="1" s="1"/>
  <c r="N31" i="1"/>
  <c r="O31" i="1" s="1"/>
  <c r="N26" i="1"/>
  <c r="O26" i="1" s="1"/>
  <c r="N36" i="1"/>
  <c r="O36" i="1" s="1"/>
  <c r="N5" i="1"/>
  <c r="O5" i="1" s="1"/>
  <c r="N66" i="1"/>
  <c r="O66" i="1" s="1"/>
  <c r="N65" i="1"/>
  <c r="O65" i="1" s="1"/>
  <c r="N7" i="1"/>
  <c r="O7" i="1" s="1"/>
  <c r="N71" i="1"/>
  <c r="O71" i="1" s="1"/>
  <c r="N28" i="1"/>
  <c r="N8" i="1"/>
  <c r="O8" i="1" s="1"/>
  <c r="N21" i="1"/>
  <c r="O21" i="1" s="1"/>
  <c r="N58" i="1"/>
  <c r="O58" i="1" s="1"/>
  <c r="N74" i="1"/>
  <c r="O74" i="1" s="1"/>
  <c r="N45" i="1"/>
  <c r="E9" i="6" l="1"/>
  <c r="F9" i="6" s="1"/>
  <c r="E7" i="6"/>
  <c r="F7" i="6" s="1"/>
  <c r="R28" i="7"/>
  <c r="T28" i="7" s="1"/>
  <c r="C16" i="6" s="1"/>
  <c r="F16" i="6" s="1"/>
  <c r="T29" i="7"/>
  <c r="C17" i="6" s="1"/>
  <c r="F17" i="6" s="1"/>
  <c r="N97" i="9"/>
  <c r="N312" i="9"/>
  <c r="N256" i="9"/>
  <c r="N317" i="9"/>
  <c r="N286" i="9"/>
  <c r="N341" i="9"/>
  <c r="N26" i="9"/>
  <c r="O26" i="9" s="1"/>
  <c r="N298" i="9"/>
  <c r="N38" i="9"/>
  <c r="O38" i="9" s="1"/>
  <c r="N363" i="9"/>
  <c r="N104" i="9"/>
  <c r="N31" i="9"/>
  <c r="O31" i="9" s="1"/>
  <c r="N110" i="9"/>
  <c r="N43" i="9"/>
  <c r="O43" i="9" s="1"/>
  <c r="N122" i="9"/>
  <c r="N49" i="9"/>
  <c r="O49" i="9" s="1"/>
  <c r="N185" i="9"/>
  <c r="N55" i="9"/>
  <c r="O55" i="9" s="1"/>
  <c r="N209" i="9"/>
  <c r="N67" i="9"/>
  <c r="O67" i="9" s="1"/>
  <c r="N215" i="9"/>
  <c r="N225" i="9"/>
  <c r="N295" i="9"/>
  <c r="N186" i="9"/>
  <c r="N210" i="9"/>
  <c r="N216" i="9"/>
  <c r="N306" i="9"/>
  <c r="N21" i="9"/>
  <c r="O21" i="9" s="1"/>
  <c r="N7" i="9"/>
  <c r="O7" i="9" s="1"/>
  <c r="N207" i="9"/>
  <c r="N20" i="9"/>
  <c r="O20" i="9" s="1"/>
  <c r="N191" i="9"/>
  <c r="N17" i="9"/>
  <c r="O17" i="9" s="1"/>
  <c r="N288" i="9"/>
  <c r="N291" i="9"/>
  <c r="N277" i="9"/>
  <c r="N22" i="9"/>
  <c r="O22" i="9" s="1"/>
  <c r="N360" i="9"/>
  <c r="N52" i="9"/>
  <c r="O52" i="9" s="1"/>
  <c r="N187" i="9"/>
  <c r="N124" i="9"/>
  <c r="N3" i="9"/>
  <c r="O3" i="9" s="1"/>
  <c r="N24" i="9"/>
  <c r="O24" i="9" s="1"/>
  <c r="N125" i="9"/>
  <c r="N212" i="9"/>
  <c r="N255" i="9"/>
  <c r="N309" i="9"/>
  <c r="N315" i="9"/>
  <c r="N345" i="9"/>
  <c r="N113" i="9"/>
  <c r="N32" i="9"/>
  <c r="O32" i="9" s="1"/>
  <c r="N307" i="9"/>
  <c r="N103" i="9"/>
  <c r="N330" i="9"/>
  <c r="N139" i="9"/>
  <c r="N336" i="9"/>
  <c r="N342" i="9"/>
  <c r="N39" i="9"/>
  <c r="O39" i="9" s="1"/>
  <c r="N105" i="9"/>
  <c r="N111" i="9"/>
  <c r="N226" i="9"/>
  <c r="N123" i="9"/>
  <c r="N257" i="9"/>
  <c r="N305" i="9"/>
  <c r="N73" i="9"/>
  <c r="O73" i="9" s="1"/>
  <c r="N265" i="9"/>
  <c r="N10" i="9"/>
  <c r="O10" i="9" s="1"/>
  <c r="N9" i="9"/>
  <c r="O9" i="9" s="1"/>
  <c r="N5" i="9"/>
  <c r="O5" i="9" s="1"/>
  <c r="N51" i="9"/>
  <c r="O51" i="9" s="1"/>
  <c r="N11" i="9"/>
  <c r="O11" i="9" s="1"/>
  <c r="N57" i="9"/>
  <c r="O57" i="9" s="1"/>
  <c r="N69" i="9"/>
  <c r="O69" i="9" s="1"/>
  <c r="N75" i="9"/>
  <c r="N19" i="9"/>
  <c r="O19" i="9" s="1"/>
  <c r="N8" i="9"/>
  <c r="O8" i="9" s="1"/>
  <c r="N222" i="9"/>
  <c r="N141" i="9"/>
  <c r="N335" i="9"/>
  <c r="N319" i="9"/>
  <c r="N34" i="9"/>
  <c r="O34" i="9" s="1"/>
  <c r="N40" i="9"/>
  <c r="O40" i="9" s="1"/>
  <c r="N106" i="9"/>
  <c r="N197" i="9"/>
  <c r="N290" i="9"/>
  <c r="N4" i="9"/>
  <c r="O4" i="9" s="1"/>
  <c r="N50" i="9"/>
  <c r="O50" i="9" s="1"/>
  <c r="N313" i="9"/>
  <c r="N68" i="9"/>
  <c r="O68" i="9" s="1"/>
  <c r="N331" i="9"/>
  <c r="N98" i="9"/>
  <c r="N337" i="9"/>
  <c r="N140" i="9"/>
  <c r="N343" i="9"/>
  <c r="N130" i="9"/>
  <c r="N201" i="9"/>
  <c r="N149" i="9"/>
  <c r="N206" i="9"/>
  <c r="N269" i="9"/>
  <c r="N353" i="9"/>
  <c r="N258" i="9"/>
  <c r="N128" i="9"/>
  <c r="N264" i="9"/>
  <c r="N129" i="9"/>
  <c r="N14" i="9"/>
  <c r="O14" i="9" s="1"/>
  <c r="N259" i="9"/>
  <c r="N354" i="9"/>
  <c r="N6" i="9"/>
  <c r="O6" i="9" s="1"/>
  <c r="N18" i="9"/>
  <c r="O18" i="9" s="1"/>
  <c r="N190" i="9"/>
  <c r="N2" i="9"/>
  <c r="N15" i="9"/>
  <c r="O15" i="9" s="1"/>
  <c r="N355" i="9"/>
  <c r="N88" i="9"/>
  <c r="N112" i="9"/>
  <c r="N16" i="9"/>
  <c r="O16" i="9" s="1"/>
  <c r="N308" i="9"/>
  <c r="N350" i="9"/>
  <c r="N356" i="9"/>
  <c r="N344" i="9"/>
  <c r="N89" i="9"/>
  <c r="N107" i="9"/>
  <c r="N203" i="9"/>
  <c r="N126" i="9"/>
  <c r="N192" i="9"/>
  <c r="N357" i="9"/>
  <c r="N28" i="9"/>
  <c r="N196" i="9"/>
  <c r="N224" i="9"/>
  <c r="N213" i="9"/>
  <c r="N198" i="9"/>
  <c r="N218" i="9"/>
  <c r="N251" i="9"/>
  <c r="N362" i="9"/>
  <c r="N311" i="9"/>
  <c r="N54" i="9"/>
  <c r="O54" i="9" s="1"/>
  <c r="N294" i="9"/>
  <c r="N310" i="9"/>
  <c r="N132" i="9"/>
  <c r="N109" i="9"/>
  <c r="N208" i="9"/>
  <c r="N182" i="9"/>
  <c r="N119" i="9"/>
  <c r="N223" i="9"/>
  <c r="N211" i="9"/>
  <c r="N217" i="9"/>
  <c r="N266" i="9"/>
  <c r="N250" i="9"/>
  <c r="N260" i="9"/>
  <c r="N292" i="9"/>
  <c r="N297" i="9"/>
  <c r="N314" i="9"/>
  <c r="N338" i="9"/>
  <c r="N41" i="9"/>
  <c r="O41" i="9" s="1"/>
  <c r="N53" i="9"/>
  <c r="O53" i="9" s="1"/>
  <c r="N142" i="9"/>
  <c r="N267" i="9"/>
  <c r="N339" i="9"/>
  <c r="N108" i="9"/>
  <c r="N316" i="9"/>
  <c r="N177" i="9"/>
  <c r="N214" i="9"/>
  <c r="N78" i="9"/>
  <c r="N115" i="9"/>
  <c r="N12" i="9"/>
  <c r="O12" i="9" s="1"/>
  <c r="N42" i="9"/>
  <c r="O42" i="9" s="1"/>
  <c r="N219" i="9"/>
  <c r="N90" i="9"/>
  <c r="N120" i="9"/>
  <c r="N340" i="9"/>
  <c r="N171" i="9"/>
  <c r="N121" i="9"/>
  <c r="N114" i="9"/>
  <c r="N366" i="1"/>
  <c r="T31" i="7"/>
  <c r="C19" i="6" s="1"/>
  <c r="F19" i="6" s="1"/>
  <c r="T30" i="7"/>
  <c r="C18" i="6" s="1"/>
  <c r="F18" i="6" s="1"/>
  <c r="E6" i="6"/>
  <c r="F6" i="6" s="1"/>
  <c r="O3" i="1"/>
  <c r="E10" i="6"/>
  <c r="F10" i="6" s="1"/>
  <c r="E8" i="6"/>
  <c r="F8" i="6" s="1"/>
  <c r="O45" i="1"/>
  <c r="F21" i="6" l="1"/>
  <c r="F28" i="6" s="1"/>
  <c r="E12" i="6"/>
  <c r="F27" i="6" s="1"/>
  <c r="F30" i="6" s="1"/>
  <c r="F31" i="6" s="1"/>
  <c r="Q2" i="6"/>
  <c r="L54" i="6" s="1"/>
  <c r="N54" i="6" s="1"/>
  <c r="O54" i="6" s="1"/>
  <c r="F12" i="6" l="1"/>
  <c r="M54" i="6"/>
  <c r="R2" i="6"/>
  <c r="V2" i="6" s="1"/>
  <c r="U2" i="6"/>
  <c r="L52" i="6" l="1"/>
  <c r="N52" i="6" s="1"/>
  <c r="O52" i="6" s="1"/>
  <c r="M52" i="6" l="1"/>
</calcChain>
</file>

<file path=xl/sharedStrings.xml><?xml version="1.0" encoding="utf-8"?>
<sst xmlns="http://schemas.openxmlformats.org/spreadsheetml/2006/main" count="8088" uniqueCount="739">
  <si>
    <t>Normenblad Gem. Dordrecht</t>
  </si>
  <si>
    <t>Reguliere Werkzaamheden</t>
  </si>
  <si>
    <t>Dordthuis</t>
  </si>
  <si>
    <t>totaal m2</t>
  </si>
  <si>
    <t>ruimtesoort</t>
  </si>
  <si>
    <t>freq.</t>
  </si>
  <si>
    <t>norm</t>
  </si>
  <si>
    <t>in onderhoud</t>
  </si>
  <si>
    <t>Publieksruimte</t>
  </si>
  <si>
    <t>Publieksruimte naloopronde</t>
  </si>
  <si>
    <t>Publieksruimte naloopronde weekend</t>
  </si>
  <si>
    <t>Entree</t>
  </si>
  <si>
    <t>Entree naloopronde</t>
  </si>
  <si>
    <t>Entree naloopronde weekend</t>
  </si>
  <si>
    <t>Kantoor</t>
  </si>
  <si>
    <t>kantoor</t>
  </si>
  <si>
    <t>Sanitair</t>
  </si>
  <si>
    <t>Sanitair naloopronde</t>
  </si>
  <si>
    <t>Sanitair naloopronde weekend</t>
  </si>
  <si>
    <t>Verkeersruimte</t>
  </si>
  <si>
    <t>Verkeersruimte buiten (dagkracht)</t>
  </si>
  <si>
    <t>Verkeersruimte buiten Weekend (dagkracht)</t>
  </si>
  <si>
    <t>Representatief</t>
  </si>
  <si>
    <t>Representatief naloopronde</t>
  </si>
  <si>
    <t>Representatief naloopronde weekend</t>
  </si>
  <si>
    <t>Berging</t>
  </si>
  <si>
    <t>Restauratief</t>
  </si>
  <si>
    <t>Niet in Onderhoud</t>
  </si>
  <si>
    <t>totaal</t>
  </si>
  <si>
    <t>invullen</t>
  </si>
  <si>
    <t xml:space="preserve">Productienorm: </t>
  </si>
  <si>
    <t xml:space="preserve">U dient hier op ruimteniveau de M2 Prestatie per uur op te geven (gearceerde cellen). In de ruimtestaat kan hier op regelniveau van worden afgeweken door de factor in kolom M aan te passen. </t>
  </si>
  <si>
    <t>frequenties</t>
  </si>
  <si>
    <t>dagelijks ma/vr</t>
  </si>
  <si>
    <t>3 x per week</t>
  </si>
  <si>
    <t>zaterdag en zondag (minus 2 2 weekendfeestdagen)</t>
  </si>
  <si>
    <t>eenmaal per maand tussen ma/vr</t>
  </si>
  <si>
    <t>Uurtarief opbouw</t>
  </si>
  <si>
    <t>Hier dient u de gearceerde cellen in te vullen</t>
  </si>
  <si>
    <t>Ruimtestaat</t>
  </si>
  <si>
    <r>
      <t xml:space="preserve">Alleen de kolom </t>
    </r>
    <r>
      <rPr>
        <b/>
        <sz val="10"/>
        <rFont val="Verdana"/>
        <family val="2"/>
      </rPr>
      <t>M</t>
    </r>
    <r>
      <rPr>
        <sz val="10"/>
        <rFont val="Verdana"/>
        <family val="2"/>
      </rPr>
      <t xml:space="preserve"> mag aangepast worden. Door de factor aan te passen kan op ruimteniveau afgeweken worden van de productienorm.</t>
    </r>
  </si>
  <si>
    <t>Offerte Regulier uurtarief - Gem. Dordrecht</t>
  </si>
  <si>
    <t>Offerte dagkracht uurtarief - Gem. Dordrecht</t>
  </si>
  <si>
    <t>Offerte Afroep uurtarief - Gem. Dordrecht</t>
  </si>
  <si>
    <t>Offerte Specialisten uurtarief - Gem. Dordrecht</t>
  </si>
  <si>
    <t>Inschrijver:</t>
  </si>
  <si>
    <t>%</t>
  </si>
  <si>
    <t>€</t>
  </si>
  <si>
    <t>Basis uurloon Nulsituatie</t>
  </si>
  <si>
    <t>indexatie op basis van wijzigingen CAO en wettelijke bepalingen</t>
  </si>
  <si>
    <t xml:space="preserve">  </t>
  </si>
  <si>
    <t xml:space="preserve">Vakantietoeslag </t>
  </si>
  <si>
    <t>Eindejaars uitkering</t>
  </si>
  <si>
    <t>Bruto uurloon inclusief toeslagen</t>
  </si>
  <si>
    <t>SV-loon grondslag voor berekening sociale verzekeringen</t>
  </si>
  <si>
    <t>Premies Sociale Verzekeringen</t>
  </si>
  <si>
    <t>Subtotaal loonkosten per uur inclusief sociale verzekeringen</t>
  </si>
  <si>
    <t>Opslag niet werkbare dagen</t>
  </si>
  <si>
    <t>Totaal loonkosten per uur</t>
  </si>
  <si>
    <t>Materiaal/- en middelen</t>
  </si>
  <si>
    <t>Indexatie op basis van CPI 2015-100                           jaarmutatie CPI</t>
  </si>
  <si>
    <t>Afvalzakken</t>
  </si>
  <si>
    <t>Werkkleding en uitrusting</t>
  </si>
  <si>
    <t>Machinekosten</t>
  </si>
  <si>
    <t>Eventueel zelf invullen</t>
  </si>
  <si>
    <t>Totaal directe kosten</t>
  </si>
  <si>
    <t>Toezicht ( objectleiding / niet meewerkend toezicht )</t>
  </si>
  <si>
    <t>Managementkosten</t>
  </si>
  <si>
    <t>P.Z. kosten</t>
  </si>
  <si>
    <t>Opleiding</t>
  </si>
  <si>
    <t>Administratiekosten</t>
  </si>
  <si>
    <t>Huisvestingskosten</t>
  </si>
  <si>
    <t>Kosten verzuimbegeleiding</t>
  </si>
  <si>
    <t>Totaal indirecte kosten</t>
  </si>
  <si>
    <t>Risico en winst</t>
  </si>
  <si>
    <t>Offerte tarief</t>
  </si>
  <si>
    <t>Klantnaam</t>
  </si>
  <si>
    <t>Locatie</t>
  </si>
  <si>
    <t>Ruimtesoort</t>
  </si>
  <si>
    <t>Etage</t>
  </si>
  <si>
    <t>Ruimtenr</t>
  </si>
  <si>
    <t>Ruimte</t>
  </si>
  <si>
    <t>Vloerafwerking</t>
  </si>
  <si>
    <t>Opp. in m²</t>
  </si>
  <si>
    <t>Opp. Nio m2</t>
  </si>
  <si>
    <t>Freq</t>
  </si>
  <si>
    <t>opp per jaar</t>
  </si>
  <si>
    <t>factor</t>
  </si>
  <si>
    <t>tarief per jaar</t>
  </si>
  <si>
    <t>Gem. Dordrecht</t>
  </si>
  <si>
    <t>00 begane grond</t>
  </si>
  <si>
    <t>H0.04.1</t>
  </si>
  <si>
    <t>Zelf-servicegebied</t>
  </si>
  <si>
    <t>Betonvloer gepolijst</t>
  </si>
  <si>
    <t>H0.04.2</t>
  </si>
  <si>
    <t>VVV Winkel</t>
  </si>
  <si>
    <t>H0.06.2</t>
  </si>
  <si>
    <t>Groene Zone Spuiboulevard</t>
  </si>
  <si>
    <t>H0.08.1</t>
  </si>
  <si>
    <t>Collectie Jeugd Spuiboulevard</t>
  </si>
  <si>
    <t>H0.05.1</t>
  </si>
  <si>
    <t>Info &amp; Advies Atrium</t>
  </si>
  <si>
    <t>H0.02.1</t>
  </si>
  <si>
    <t>Hoofd entree &amp; Ontvangst</t>
  </si>
  <si>
    <t>H0.11.1</t>
  </si>
  <si>
    <t>Welkomsgebied Toegang 2</t>
  </si>
  <si>
    <t>H0.08.2</t>
  </si>
  <si>
    <t>Luchtsluis</t>
  </si>
  <si>
    <t>H0.11.2</t>
  </si>
  <si>
    <t>Collectie Jeugd Pocketpark</t>
  </si>
  <si>
    <t>H0.01.1</t>
  </si>
  <si>
    <t>Inspiratie</t>
  </si>
  <si>
    <t>H0.09.1</t>
  </si>
  <si>
    <t>Host point</t>
  </si>
  <si>
    <t>H0.01.2</t>
  </si>
  <si>
    <t>Inkoop Water Huis</t>
  </si>
  <si>
    <t>H0.09.2</t>
  </si>
  <si>
    <t>Dordtlab</t>
  </si>
  <si>
    <t>H0.07.1</t>
  </si>
  <si>
    <t>Spreekkamers</t>
  </si>
  <si>
    <t>H0.07.2</t>
  </si>
  <si>
    <t>H0.08.3</t>
  </si>
  <si>
    <t>H0.07.3</t>
  </si>
  <si>
    <t>Info &amp; Advies</t>
  </si>
  <si>
    <t>H0.07.4</t>
  </si>
  <si>
    <t>H0.04.3</t>
  </si>
  <si>
    <t>Info &amp; Advies Godewijck</t>
  </si>
  <si>
    <t>H0.09.3</t>
  </si>
  <si>
    <t>Familie lounge</t>
  </si>
  <si>
    <t>H0.08.5</t>
  </si>
  <si>
    <t>Circulatie</t>
  </si>
  <si>
    <t>H0.09.4</t>
  </si>
  <si>
    <t>Dordtlab break out</t>
  </si>
  <si>
    <t>H0.08.6</t>
  </si>
  <si>
    <t>H0.09.5</t>
  </si>
  <si>
    <t>Schoonmaak</t>
  </si>
  <si>
    <t>H0.09.6</t>
  </si>
  <si>
    <t>Toilet</t>
  </si>
  <si>
    <t>Tegelvloer</t>
  </si>
  <si>
    <t>H0.10.1</t>
  </si>
  <si>
    <t>SER</t>
  </si>
  <si>
    <t>H0.10.2</t>
  </si>
  <si>
    <t>Familiekamer</t>
  </si>
  <si>
    <t>H0.11.4</t>
  </si>
  <si>
    <t>El.</t>
  </si>
  <si>
    <t>H0.10.3</t>
  </si>
  <si>
    <t>Schacht</t>
  </si>
  <si>
    <t>H0.09.7</t>
  </si>
  <si>
    <t>Lift H5</t>
  </si>
  <si>
    <t>Linoleum betonlook</t>
  </si>
  <si>
    <t>H0.09.10</t>
  </si>
  <si>
    <t>Lift H6</t>
  </si>
  <si>
    <t>H0.09.8</t>
  </si>
  <si>
    <t>Opslag</t>
  </si>
  <si>
    <t>H0.09.9</t>
  </si>
  <si>
    <t>H0.05.7</t>
  </si>
  <si>
    <t>Uitlezen SDD</t>
  </si>
  <si>
    <t>H0.02.3</t>
  </si>
  <si>
    <t>Opslag/Print</t>
  </si>
  <si>
    <t>Rubbervloer</t>
  </si>
  <si>
    <t>H0.02.4</t>
  </si>
  <si>
    <t>H0.03.1</t>
  </si>
  <si>
    <t>H0.03.2</t>
  </si>
  <si>
    <t>MIVA toilet</t>
  </si>
  <si>
    <t>H0.03.3</t>
  </si>
  <si>
    <t>H0.03.4</t>
  </si>
  <si>
    <t>H0.03.5</t>
  </si>
  <si>
    <t>H0.02.5</t>
  </si>
  <si>
    <t>H0.02.6</t>
  </si>
  <si>
    <t>H0.01.4</t>
  </si>
  <si>
    <t>Open Leercentrum</t>
  </si>
  <si>
    <t>H0.05.4</t>
  </si>
  <si>
    <t>Info &amp; Advies Eerste aanspreekpunt</t>
  </si>
  <si>
    <t>H0.07.5</t>
  </si>
  <si>
    <t>Koffiebar</t>
  </si>
  <si>
    <t>H0.08.8</t>
  </si>
  <si>
    <t>Opslag horeca</t>
  </si>
  <si>
    <t>H0.06.4</t>
  </si>
  <si>
    <t>Lift H2</t>
  </si>
  <si>
    <t>H0.07.6</t>
  </si>
  <si>
    <t>H0.07.7</t>
  </si>
  <si>
    <t>Lift H3</t>
  </si>
  <si>
    <t>H0.06.5</t>
  </si>
  <si>
    <t>Lift H1</t>
  </si>
  <si>
    <t>H0.07.8</t>
  </si>
  <si>
    <t>H0.06.6</t>
  </si>
  <si>
    <t>H0.07.9</t>
  </si>
  <si>
    <t>Lift H4 brandweerlift</t>
  </si>
  <si>
    <t>H0.11.3</t>
  </si>
  <si>
    <t>Mini-crea</t>
  </si>
  <si>
    <t>P0.00.1</t>
  </si>
  <si>
    <t>B0.00.1</t>
  </si>
  <si>
    <t>Laad-/ losgebied</t>
  </si>
  <si>
    <t>P0.00.2</t>
  </si>
  <si>
    <t>P0.00.3</t>
  </si>
  <si>
    <t>Parkeren</t>
  </si>
  <si>
    <t>P0.00.4</t>
  </si>
  <si>
    <t>Fietsenstalling Bezoekers</t>
  </si>
  <si>
    <t>Betonvloer gecoat</t>
  </si>
  <si>
    <t>P0.00.5</t>
  </si>
  <si>
    <t>Veegmachine</t>
  </si>
  <si>
    <t>P0.00.6</t>
  </si>
  <si>
    <t>Scanauto</t>
  </si>
  <si>
    <t>B0.00.4</t>
  </si>
  <si>
    <t>Pantry Medewerkers</t>
  </si>
  <si>
    <t>P0.00.7</t>
  </si>
  <si>
    <t>Fietsenstalling medewerkers</t>
  </si>
  <si>
    <t>P0.00.8</t>
  </si>
  <si>
    <t>Berging PG</t>
  </si>
  <si>
    <t>P0.00.9</t>
  </si>
  <si>
    <t>P0.00.10</t>
  </si>
  <si>
    <t>Lift P1</t>
  </si>
  <si>
    <t>P0.00.30</t>
  </si>
  <si>
    <t>Lift P2</t>
  </si>
  <si>
    <t>P0.00.11</t>
  </si>
  <si>
    <t>Inkoop E PP</t>
  </si>
  <si>
    <t>P0.00.12</t>
  </si>
  <si>
    <t>Inkoop Water PP</t>
  </si>
  <si>
    <t>P0.00.13</t>
  </si>
  <si>
    <t>Sprinklerbassin</t>
  </si>
  <si>
    <t>P0.00.14</t>
  </si>
  <si>
    <t>Lift P3</t>
  </si>
  <si>
    <t>P0.00.15</t>
  </si>
  <si>
    <t>Fout geparkeerde fietsen</t>
  </si>
  <si>
    <t>P0.00.16</t>
  </si>
  <si>
    <t>P0.00.17</t>
  </si>
  <si>
    <t>Inkoop Stedin</t>
  </si>
  <si>
    <t>P0.00.18</t>
  </si>
  <si>
    <t>Trafo</t>
  </si>
  <si>
    <t>P0.00.19</t>
  </si>
  <si>
    <t>B0.00.8</t>
  </si>
  <si>
    <t>Werkplaats</t>
  </si>
  <si>
    <t>B0.00.9</t>
  </si>
  <si>
    <t>Archeologie - Schoon</t>
  </si>
  <si>
    <t>B0.00.10</t>
  </si>
  <si>
    <t>Postkamer &amp; Registratie</t>
  </si>
  <si>
    <t>B0.00.11</t>
  </si>
  <si>
    <t>Ontvangst Goederen</t>
  </si>
  <si>
    <t>B0.00.26</t>
  </si>
  <si>
    <t>Perscontainer</t>
  </si>
  <si>
    <t>P0.00.20</t>
  </si>
  <si>
    <t>Handhaving fietsen</t>
  </si>
  <si>
    <t>B0.00.12</t>
  </si>
  <si>
    <t>B0.11.1</t>
  </si>
  <si>
    <t>BHV</t>
  </si>
  <si>
    <t>P0.00.21</t>
  </si>
  <si>
    <t>Stadsverwarming</t>
  </si>
  <si>
    <t>B0.10.1</t>
  </si>
  <si>
    <t>Kleedkamer</t>
  </si>
  <si>
    <t>B0.10.2</t>
  </si>
  <si>
    <t>B0.00.5</t>
  </si>
  <si>
    <t>B0.00.14</t>
  </si>
  <si>
    <t>B0.00.15</t>
  </si>
  <si>
    <t>Post Couverteermachine</t>
  </si>
  <si>
    <t>B0.00.16</t>
  </si>
  <si>
    <t>Post Opslag</t>
  </si>
  <si>
    <t>B0.00.17</t>
  </si>
  <si>
    <t>Archeologie - Vuil</t>
  </si>
  <si>
    <t>B0.00.18</t>
  </si>
  <si>
    <t>Opslag - Vuil</t>
  </si>
  <si>
    <t>B0.00.19</t>
  </si>
  <si>
    <t>B0.00.20</t>
  </si>
  <si>
    <t>P0.00.22</t>
  </si>
  <si>
    <t>P0.00.23</t>
  </si>
  <si>
    <t>P0.00.24</t>
  </si>
  <si>
    <t>Serverruimte PG</t>
  </si>
  <si>
    <t>P0.00.25</t>
  </si>
  <si>
    <t>P0.00.26</t>
  </si>
  <si>
    <t>P0.00.27</t>
  </si>
  <si>
    <t>H0.03.6</t>
  </si>
  <si>
    <t>H0.03.7</t>
  </si>
  <si>
    <t>H0.03.8</t>
  </si>
  <si>
    <t>H0.03.9</t>
  </si>
  <si>
    <t>H0.03.10</t>
  </si>
  <si>
    <t>H0.03.11</t>
  </si>
  <si>
    <t>H0.10.4</t>
  </si>
  <si>
    <t>H0.10.5</t>
  </si>
  <si>
    <t>B0.00.22</t>
  </si>
  <si>
    <t>B0.00.23</t>
  </si>
  <si>
    <t>Douche</t>
  </si>
  <si>
    <t>B0.00.24</t>
  </si>
  <si>
    <t>B0.00.25</t>
  </si>
  <si>
    <t>H0.05.6</t>
  </si>
  <si>
    <t>Snelbalie</t>
  </si>
  <si>
    <t>P0.00.28</t>
  </si>
  <si>
    <t>Weesfietsen</t>
  </si>
  <si>
    <t>P0.00.29</t>
  </si>
  <si>
    <t>Fietsenstalling specials</t>
  </si>
  <si>
    <t>H0.09.11</t>
  </si>
  <si>
    <t>B0.00.27</t>
  </si>
  <si>
    <t>B0.00.28</t>
  </si>
  <si>
    <t>B0.00.29</t>
  </si>
  <si>
    <t>MIVA toilet/douche</t>
  </si>
  <si>
    <t>B0.00.30</t>
  </si>
  <si>
    <t>B0.00.31</t>
  </si>
  <si>
    <t>B0.00.32</t>
  </si>
  <si>
    <t>H0.03.17</t>
  </si>
  <si>
    <t>hellingbaan</t>
  </si>
  <si>
    <t>H0.02.7</t>
  </si>
  <si>
    <t>Toegang 1</t>
  </si>
  <si>
    <t>Natuursteen tegels</t>
  </si>
  <si>
    <t>H0.02.8</t>
  </si>
  <si>
    <t>Toegang 2</t>
  </si>
  <si>
    <t>Rubbermat</t>
  </si>
  <si>
    <t>H0.02.9</t>
  </si>
  <si>
    <t>entree</t>
  </si>
  <si>
    <t>H0.03.22</t>
  </si>
  <si>
    <t>Room</t>
  </si>
  <si>
    <t>H0.02.10</t>
  </si>
  <si>
    <t>B0.00.2</t>
  </si>
  <si>
    <t>Food/Non-Food</t>
  </si>
  <si>
    <t>B0.00.3</t>
  </si>
  <si>
    <t>ICT Opslag</t>
  </si>
  <si>
    <t>Opslag DM</t>
  </si>
  <si>
    <t>B0.00.6</t>
  </si>
  <si>
    <t>Opslag Afval</t>
  </si>
  <si>
    <t>B0.00.7</t>
  </si>
  <si>
    <t>Opslag BZ</t>
  </si>
  <si>
    <t>Facilitair Magazijn</t>
  </si>
  <si>
    <t>P0.00.33</t>
  </si>
  <si>
    <t>H0.09.14</t>
  </si>
  <si>
    <t>kast</t>
  </si>
  <si>
    <t>P0.00.34</t>
  </si>
  <si>
    <t>H6.05.16</t>
  </si>
  <si>
    <t>P0.00.32</t>
  </si>
  <si>
    <t>Fietsenstalling VVV-winkel</t>
  </si>
  <si>
    <t>H0.12.1</t>
  </si>
  <si>
    <t>Collectie Jeugd Peaks</t>
  </si>
  <si>
    <t>H0.09.15</t>
  </si>
  <si>
    <t>H0.05.8</t>
  </si>
  <si>
    <t>brandweerhoofdingang</t>
  </si>
  <si>
    <t>1e parkeren</t>
  </si>
  <si>
    <t>P1.00.1</t>
  </si>
  <si>
    <t>Sprinklerruimte</t>
  </si>
  <si>
    <t>P1.00.2</t>
  </si>
  <si>
    <t>WKO Huis</t>
  </si>
  <si>
    <t>P1.00.3</t>
  </si>
  <si>
    <t>Laagspanningsruimte</t>
  </si>
  <si>
    <t>P1.00.4</t>
  </si>
  <si>
    <t>P1.00.5</t>
  </si>
  <si>
    <t>NSA ruimte + brandstof</t>
  </si>
  <si>
    <t>P1.00.7</t>
  </si>
  <si>
    <t>P1.09.1</t>
  </si>
  <si>
    <t>P1.00.9</t>
  </si>
  <si>
    <t>P1.00.10</t>
  </si>
  <si>
    <t>P1.00.12</t>
  </si>
  <si>
    <t>Elektra</t>
  </si>
  <si>
    <t>P1.00.13</t>
  </si>
  <si>
    <t>P1.00.14</t>
  </si>
  <si>
    <t>Hydrofoor</t>
  </si>
  <si>
    <t>P1.00.15</t>
  </si>
  <si>
    <t>P1.11.1</t>
  </si>
  <si>
    <t>P1.09.2</t>
  </si>
  <si>
    <t>P1.00.16</t>
  </si>
  <si>
    <t>P1.00.18</t>
  </si>
  <si>
    <t>1e verdieping</t>
  </si>
  <si>
    <t>H1.09.1</t>
  </si>
  <si>
    <t>Gespreksplek gebied</t>
  </si>
  <si>
    <t>H1.03.1</t>
  </si>
  <si>
    <t>Werkruimte expeditie boeken</t>
  </si>
  <si>
    <t>H1.10.1</t>
  </si>
  <si>
    <t>Collectie Volwassenen</t>
  </si>
  <si>
    <t>H1.11.1</t>
  </si>
  <si>
    <t>Studio Aanzet</t>
  </si>
  <si>
    <t>H1.10.2</t>
  </si>
  <si>
    <t>H1.11.2</t>
  </si>
  <si>
    <t>Jongerenvloer</t>
  </si>
  <si>
    <t>H1.05.1</t>
  </si>
  <si>
    <t>Werk &amp; Studie</t>
  </si>
  <si>
    <t>H1.04.1</t>
  </si>
  <si>
    <t>4 p (v)</t>
  </si>
  <si>
    <t>H1.02.1</t>
  </si>
  <si>
    <t>H1.07.1</t>
  </si>
  <si>
    <t>Groene zone Atrium</t>
  </si>
  <si>
    <t>H1.07.2</t>
  </si>
  <si>
    <t>H1.03.2</t>
  </si>
  <si>
    <t>H1.02.2</t>
  </si>
  <si>
    <t>6 p (v)</t>
  </si>
  <si>
    <t>H1.05.2</t>
  </si>
  <si>
    <t>H1.01.3</t>
  </si>
  <si>
    <t>Pantry MFZ</t>
  </si>
  <si>
    <t>H1.01.1</t>
  </si>
  <si>
    <t>Garderobe</t>
  </si>
  <si>
    <t>H1.04.2</t>
  </si>
  <si>
    <t>Break out MFZ</t>
  </si>
  <si>
    <t>H1.09.2</t>
  </si>
  <si>
    <t>H1.09.3</t>
  </si>
  <si>
    <t>H1.10.3</t>
  </si>
  <si>
    <t>H1.10.4</t>
  </si>
  <si>
    <t>H1.10.15</t>
  </si>
  <si>
    <t>H1.10.5</t>
  </si>
  <si>
    <t>H1.09.5</t>
  </si>
  <si>
    <t>H1.03.3</t>
  </si>
  <si>
    <t>H1.03.4</t>
  </si>
  <si>
    <t>H1.02.3</t>
  </si>
  <si>
    <t>H1.02.7</t>
  </si>
  <si>
    <t>H1.02.4</t>
  </si>
  <si>
    <t>H1.02.5</t>
  </si>
  <si>
    <t>H1.03.5</t>
  </si>
  <si>
    <t>H1.03.6</t>
  </si>
  <si>
    <t>H1.03.14</t>
  </si>
  <si>
    <t>Multifunctionele zaal</t>
  </si>
  <si>
    <t>H1.03.7</t>
  </si>
  <si>
    <t>H1.09.6</t>
  </si>
  <si>
    <t>H1.02.6</t>
  </si>
  <si>
    <t>Print</t>
  </si>
  <si>
    <t>H1.09.7</t>
  </si>
  <si>
    <t>H1.01.2</t>
  </si>
  <si>
    <t>Opslag MFZ</t>
  </si>
  <si>
    <t>H1.07.3</t>
  </si>
  <si>
    <t>H1.07.4</t>
  </si>
  <si>
    <t>H1.06.3</t>
  </si>
  <si>
    <t>H1.07.6</t>
  </si>
  <si>
    <t>H1.03.8</t>
  </si>
  <si>
    <t>H1.03.9</t>
  </si>
  <si>
    <t>H1.03.10</t>
  </si>
  <si>
    <t>H1.03.11</t>
  </si>
  <si>
    <t>H1.03.12</t>
  </si>
  <si>
    <t>H1.03.13</t>
  </si>
  <si>
    <t>H1.09.8</t>
  </si>
  <si>
    <t>H1.10.11</t>
  </si>
  <si>
    <t>H1.10.12</t>
  </si>
  <si>
    <t>H1.10.13</t>
  </si>
  <si>
    <t>H1.10.14</t>
  </si>
  <si>
    <t>H1.05.3</t>
  </si>
  <si>
    <t>Werkplekken DD</t>
  </si>
  <si>
    <t>P2.00.20</t>
  </si>
  <si>
    <t>P2.00.8</t>
  </si>
  <si>
    <t>H1.06.5</t>
  </si>
  <si>
    <t>Gespreksplek</t>
  </si>
  <si>
    <t>H1.07.8</t>
  </si>
  <si>
    <t>H1.11.4</t>
  </si>
  <si>
    <t>Studio Aanzet kast</t>
  </si>
  <si>
    <t>2e parkeren</t>
  </si>
  <si>
    <t>P2.00.1</t>
  </si>
  <si>
    <t>WKO</t>
  </si>
  <si>
    <t>P2.00.2</t>
  </si>
  <si>
    <t>Centrale LBK</t>
  </si>
  <si>
    <t>P2.00.3</t>
  </si>
  <si>
    <t>opslag</t>
  </si>
  <si>
    <t>P2.00.7</t>
  </si>
  <si>
    <t>P2.09.1</t>
  </si>
  <si>
    <t>P2.00.15</t>
  </si>
  <si>
    <t>P2.00.16</t>
  </si>
  <si>
    <t>P2.00.17</t>
  </si>
  <si>
    <t>P2.00.19</t>
  </si>
  <si>
    <t>P2.00.22</t>
  </si>
  <si>
    <t>P2.00.25</t>
  </si>
  <si>
    <t>P0.00.31</t>
  </si>
  <si>
    <t>2e verdieping</t>
  </si>
  <si>
    <t>H2.09.1</t>
  </si>
  <si>
    <t>Werkcafe</t>
  </si>
  <si>
    <t>H2.05.1</t>
  </si>
  <si>
    <t>Breakout commissiezalen</t>
  </si>
  <si>
    <t>H2.07.1</t>
  </si>
  <si>
    <t>Blauwe kamer</t>
  </si>
  <si>
    <t>H2.08.2</t>
  </si>
  <si>
    <t>Flexibele ruimte</t>
  </si>
  <si>
    <t>H2.09.2</t>
  </si>
  <si>
    <t>H2.09.3</t>
  </si>
  <si>
    <t>H2.10.1</t>
  </si>
  <si>
    <t>H2.10.11</t>
  </si>
  <si>
    <t>H2.10.2</t>
  </si>
  <si>
    <t>H2.01.2</t>
  </si>
  <si>
    <t>Tapijt</t>
  </si>
  <si>
    <t>H2.09.5</t>
  </si>
  <si>
    <t>H2.09.6</t>
  </si>
  <si>
    <t>H2.09.7</t>
  </si>
  <si>
    <t>H2.10.3</t>
  </si>
  <si>
    <t>H2.03.1</t>
  </si>
  <si>
    <t>H2.03.2</t>
  </si>
  <si>
    <t>H2.02.1</t>
  </si>
  <si>
    <t>H2.02.6</t>
  </si>
  <si>
    <t>H2.02.2</t>
  </si>
  <si>
    <t>H2.02.3</t>
  </si>
  <si>
    <t>H2.03.3</t>
  </si>
  <si>
    <t>H2.03.4</t>
  </si>
  <si>
    <t>H2.01.6</t>
  </si>
  <si>
    <t>H2.06.1</t>
  </si>
  <si>
    <t>De brug</t>
  </si>
  <si>
    <t>H2.08.3</t>
  </si>
  <si>
    <t>Welkomsgebied toegang 3</t>
  </si>
  <si>
    <t>H2.04.2</t>
  </si>
  <si>
    <t>Crisis</t>
  </si>
  <si>
    <t>H2.03.14</t>
  </si>
  <si>
    <t>H2.11.1</t>
  </si>
  <si>
    <t>Landscape green</t>
  </si>
  <si>
    <t>H2.01.3</t>
  </si>
  <si>
    <t>25 p (v)</t>
  </si>
  <si>
    <t>H2.01.4</t>
  </si>
  <si>
    <t>20 p (v)</t>
  </si>
  <si>
    <t>H2.03.13</t>
  </si>
  <si>
    <t>30 p (v)</t>
  </si>
  <si>
    <t>H2.10.10</t>
  </si>
  <si>
    <t>Uitgifte &amp; Voorbereiding</t>
  </si>
  <si>
    <t>H2.10.9</t>
  </si>
  <si>
    <t>Trouwkamer</t>
  </si>
  <si>
    <t>H2.11.2</t>
  </si>
  <si>
    <t>Voorbereiding</t>
  </si>
  <si>
    <t>Niet in onderhoud</t>
  </si>
  <si>
    <t>H2.11.3</t>
  </si>
  <si>
    <t>Vaatspoel</t>
  </si>
  <si>
    <t>H2.02.5</t>
  </si>
  <si>
    <t>H2.02.7</t>
  </si>
  <si>
    <t>H2.11.4</t>
  </si>
  <si>
    <t>n.t.b.</t>
  </si>
  <si>
    <t>H2.08.4</t>
  </si>
  <si>
    <t>H2.04.3</t>
  </si>
  <si>
    <t>Pantry VC</t>
  </si>
  <si>
    <t>H2.11.5</t>
  </si>
  <si>
    <t>Terras</t>
  </si>
  <si>
    <t>H2.03.6</t>
  </si>
  <si>
    <t>H2.04.4</t>
  </si>
  <si>
    <t>H2.07.3</t>
  </si>
  <si>
    <t>H2.06.4</t>
  </si>
  <si>
    <t>Regiekamer</t>
  </si>
  <si>
    <t>H2.07.6</t>
  </si>
  <si>
    <t>H2.06.5</t>
  </si>
  <si>
    <t>P2.P1.01</t>
  </si>
  <si>
    <t>P2.P9.03</t>
  </si>
  <si>
    <t>P2.P9.02</t>
  </si>
  <si>
    <t>P2.P9.06</t>
  </si>
  <si>
    <t>P2.P9.14</t>
  </si>
  <si>
    <t>Loos</t>
  </si>
  <si>
    <t>P2.P9.18</t>
  </si>
  <si>
    <t>P2.P10.08</t>
  </si>
  <si>
    <t>P2.P9.12</t>
  </si>
  <si>
    <t>P2.P2.04</t>
  </si>
  <si>
    <t>Open werkgebeid handhaving</t>
  </si>
  <si>
    <t>P2.P9.15</t>
  </si>
  <si>
    <t>Lobby</t>
  </si>
  <si>
    <t>P2.P9.17</t>
  </si>
  <si>
    <t>Open werkgebied</t>
  </si>
  <si>
    <t>P2.P10.01</t>
  </si>
  <si>
    <t>P2.P9.10</t>
  </si>
  <si>
    <t>P2.P9.11</t>
  </si>
  <si>
    <t>H2.09.8</t>
  </si>
  <si>
    <t>H2.10.4</t>
  </si>
  <si>
    <t>H2.10.5</t>
  </si>
  <si>
    <t>H2.10.6</t>
  </si>
  <si>
    <t>H2.10.7</t>
  </si>
  <si>
    <t>H2.10.8</t>
  </si>
  <si>
    <t>H2.03.7</t>
  </si>
  <si>
    <t>H2.03.8</t>
  </si>
  <si>
    <t>H2.03.9</t>
  </si>
  <si>
    <t>H2.03.10</t>
  </si>
  <si>
    <t>H2.03.11</t>
  </si>
  <si>
    <t>H2.03.12</t>
  </si>
  <si>
    <t>H2.09.9</t>
  </si>
  <si>
    <t>P2.P9.09</t>
  </si>
  <si>
    <t>P2.P2.01</t>
  </si>
  <si>
    <t>C2000 opslag en archief</t>
  </si>
  <si>
    <t>P2.P2.02</t>
  </si>
  <si>
    <t>Repro- en opslagruimte</t>
  </si>
  <si>
    <t>P2.P2.03</t>
  </si>
  <si>
    <t>Vergaderruimte</t>
  </si>
  <si>
    <t>P2.P3.02</t>
  </si>
  <si>
    <t>Trainingsruimte</t>
  </si>
  <si>
    <t>P2.P5.01</t>
  </si>
  <si>
    <t>OOV ruimte</t>
  </si>
  <si>
    <t>P2.P5.02</t>
  </si>
  <si>
    <t>Auto's in autoluw</t>
  </si>
  <si>
    <t>P2.P6.01</t>
  </si>
  <si>
    <t>Bestuurlijk toezicht prostitutie</t>
  </si>
  <si>
    <t>P2.P6.02</t>
  </si>
  <si>
    <t>6p</t>
  </si>
  <si>
    <t>P2.P3.01</t>
  </si>
  <si>
    <t>4p</t>
  </si>
  <si>
    <t>P2.P7.08</t>
  </si>
  <si>
    <t>Pauzeruimte/ontspanningsruimte</t>
  </si>
  <si>
    <t>P2.P6.03</t>
  </si>
  <si>
    <t>P2.P8.01</t>
  </si>
  <si>
    <t>P2.P9.01</t>
  </si>
  <si>
    <t>Loketraam/bel/intercom</t>
  </si>
  <si>
    <t>P2.P9.16</t>
  </si>
  <si>
    <t>Politie</t>
  </si>
  <si>
    <t>P2.P10.04</t>
  </si>
  <si>
    <t>Briefingruimte</t>
  </si>
  <si>
    <t>P2.P10.03</t>
  </si>
  <si>
    <t>Spreekkamer</t>
  </si>
  <si>
    <t>P2.P9.08</t>
  </si>
  <si>
    <t>P2.P9.07</t>
  </si>
  <si>
    <t>P2.P9.04</t>
  </si>
  <si>
    <t>P2.P9.05</t>
  </si>
  <si>
    <t>P2.P7.06</t>
  </si>
  <si>
    <t>P2.P7.03</t>
  </si>
  <si>
    <t>P2.P7.02</t>
  </si>
  <si>
    <t>P2.P7.05</t>
  </si>
  <si>
    <t>P2.P7.01</t>
  </si>
  <si>
    <t>P2.P7.04</t>
  </si>
  <si>
    <t>P2.P10.05</t>
  </si>
  <si>
    <t>Brugbediening en Parkeren</t>
  </si>
  <si>
    <t>P2.P10.07</t>
  </si>
  <si>
    <t>P2.P10.02</t>
  </si>
  <si>
    <t>Wachten</t>
  </si>
  <si>
    <t>P2.P5.03</t>
  </si>
  <si>
    <t>TC handhaving</t>
  </si>
  <si>
    <t>P2.P9.22</t>
  </si>
  <si>
    <t>H2.09.11</t>
  </si>
  <si>
    <t>Werkcafe Opslag</t>
  </si>
  <si>
    <t>H2.08.5</t>
  </si>
  <si>
    <t>Toegang 3</t>
  </si>
  <si>
    <t>H2.08.6</t>
  </si>
  <si>
    <t>H2.06.6</t>
  </si>
  <si>
    <t>P2.P7.07</t>
  </si>
  <si>
    <t>Pantry pauzeruimte</t>
  </si>
  <si>
    <t>P2.P9.21</t>
  </si>
  <si>
    <t>H2.04.1</t>
  </si>
  <si>
    <t>8 p (v)</t>
  </si>
  <si>
    <t>P2.P10.09</t>
  </si>
  <si>
    <t>P2.P10.10</t>
  </si>
  <si>
    <t>H1.11.8</t>
  </si>
  <si>
    <t>UrbanSquare</t>
  </si>
  <si>
    <t xml:space="preserve">Gezien het openbare karakter en de hoge bezettingsgraad van de ruimten in onderhoud acht opdrachtgever de inzet van een dagkracht noodzakelijk. Opdrachtgever heeft een inschatting gemaakt van de minimale uitvoeringsfrequenties van de schoon te houden ruimten door de dagkracht. Deze frequenties staan gekwantificeerd in het tabblad “ruimtestaat dagkracht weekdagen”. Aanvullend op deze werkzaamheden zal de dagkracht alle voorkomende schoonmaakcalamiteiten opvolgen en noodzakelijke schoonmaakverstoringen direct oplossen.
Vooralsnog voorziet opdrachtgever 20 weekend avondopenstellingen (20 x Za. en Zo. = 40) en wenst gedurende de avondopenstelling aanwezigheid van een schoonmaakmedewerker ten behoeve van het oplossen van alle voorkomende schoonmaakcalamiteiten en het direct oplossen van alle noodzakelijke Schoonmaakverstoringen.
De werkzaamheden van de dagkracht weekdagen en weekenddagen kunt u calculeren in de desbetreffende calculatiebladen maar LET OP inschrijver dient zelf te bepalen en de calculatie te vertalen naar ureninzet per dag in het tabblad “dagkracht” in de licht-paars gearceerde cellen. De ureninzet van de dagkracht tijdens de weekendavondstelling kunt u niet calculeren, inschrijving kan alleen de ureninzet invullen in het tabblad “dagkracht”
</t>
  </si>
  <si>
    <t xml:space="preserve">"Gezien het openbare karakter en de hoge bezettingsgraad van de ruimten in onderhoud acht opdrachtgever de inzet van een dagkracht noodzakelijk. Opdrachtgever heeft een inschatting gemaakt van de minimale uitvoeringsfrequenties van de schoon te houden ruimten door de dagkracht in de weekenden. Deze frequenties staan gekwantificeerd in het tabblad “ruimtestaat dagkracht weekenddag”. Aanvullend op deze werkzaamheden zal de dagkracht alle voorkomende schoonmaakcalamiteiten opvolgen en noodzakelijke schoonmaakverstoringen direct oplossen.
Vooralsnog voorziet opdrachtgever 20 weekend avondopenstellingen (20 x Za. en Zo. = 40) en wenst gedurende de avondopenstelling aanwezigheid van een schoonmaakmedewerker ten behoeve van het oplossen van alle voorkomende schoonmaakcalamiteiten en het direct oplossen van alle noodzakelijke Schoonmaakverstoringen.
De werkzaamheden van de dagkracht weekdagen en weekenddagen kunt u calculeren in de desbetreffende calculatiebladen maar LET OP inschrijver dient zelf te bepalen en de calculatie te vertalen naar ureninzet per dag in het tabblad “dagkracht” in de licht-blauw gearceerde cellen. De ureninzet van de dagkracht tijdens de weekendavondstelling kunt u niet calculeren, inschrijving kan alleen de ureninzet invullen in het tabblad “dagkracht”
											</t>
  </si>
  <si>
    <t>Inzet Dagkracht</t>
  </si>
  <si>
    <t>Openingstijden Ma-Vr</t>
  </si>
  <si>
    <t>07.00-08.00</t>
  </si>
  <si>
    <t>08.00-09.00</t>
  </si>
  <si>
    <t>09.00-10.00</t>
  </si>
  <si>
    <t>10.00-11.00</t>
  </si>
  <si>
    <t>11.00-12.00</t>
  </si>
  <si>
    <t>12.00-13.00</t>
  </si>
  <si>
    <t>13.00-14.00</t>
  </si>
  <si>
    <t>14.00-15.00</t>
  </si>
  <si>
    <t>15.00-16.00</t>
  </si>
  <si>
    <t>16.00-17.00</t>
  </si>
  <si>
    <t>17.00-18.00</t>
  </si>
  <si>
    <t>18.00-19.00</t>
  </si>
  <si>
    <t>19.00-20.00</t>
  </si>
  <si>
    <t>20.00-21.00</t>
  </si>
  <si>
    <t>21.00-22.00</t>
  </si>
  <si>
    <t>22.00-23.00</t>
  </si>
  <si>
    <t>TOTAAL</t>
  </si>
  <si>
    <t>Maandag t/m Donderdag</t>
  </si>
  <si>
    <t>Vrijdag</t>
  </si>
  <si>
    <t>Zaterdag en Zondag</t>
  </si>
  <si>
    <t>Zaterdag en Zondag avond</t>
  </si>
  <si>
    <t>Toelslagen Dagkracht</t>
  </si>
  <si>
    <t>Werktijden</t>
  </si>
  <si>
    <t>21.00-21.30</t>
  </si>
  <si>
    <t>21.30-22.00</t>
  </si>
  <si>
    <t>Zat./Zondag</t>
  </si>
  <si>
    <t>Zat./Zondag avond</t>
  </si>
  <si>
    <t>UurtarievenDagkracht</t>
  </si>
  <si>
    <t xml:space="preserve"> € Dagkracht</t>
  </si>
  <si>
    <t>Totaal</t>
  </si>
  <si>
    <t xml:space="preserve">Afroepprijzen </t>
  </si>
  <si>
    <t>Naam inschrijver:</t>
  </si>
  <si>
    <t>Omschrijving</t>
  </si>
  <si>
    <t>Eenheid</t>
  </si>
  <si>
    <t>Prijs/eenheid (euro)</t>
  </si>
  <si>
    <t>Lamellen (horizontaal) reinigen (kunst) &lt; 5m²</t>
  </si>
  <si>
    <t>prijs per m²</t>
  </si>
  <si>
    <t>Lamellen (horizontaal) reinigen (kunst) 5 &lt; 25m²</t>
  </si>
  <si>
    <t>Lamellen (horizontaal) reinigen (kunst) 25 &lt; 100m²</t>
  </si>
  <si>
    <t>Lamellen (horizontaal) reinigen (kunst) &gt;=100m²</t>
  </si>
  <si>
    <t>Lamellen (verticaal) reinigen (kunst) &lt; 5m²</t>
  </si>
  <si>
    <t>Lamellen (verticaal) reinigen (kunst) 5 &lt; 25m²</t>
  </si>
  <si>
    <t>Lamellen (verticaal) reinigen (kunst) 25 &gt; 100m²</t>
  </si>
  <si>
    <t>Lamellen (verticaal) reinigen (kunst) &gt;=100m²</t>
  </si>
  <si>
    <t xml:space="preserve">Graffiti verwijderen </t>
  </si>
  <si>
    <t xml:space="preserve">Graffiti verwijderen spec. </t>
  </si>
  <si>
    <t>prijs per uur</t>
  </si>
  <si>
    <t>Vloer schrobben/waterzuigen &lt; 500 m²</t>
  </si>
  <si>
    <t>Vloer schrobben/waterzuigen 500 &lt; 1000 m²</t>
  </si>
  <si>
    <t>Vloer schrobben/waterzuigen 1000 &lt; 2000 m²</t>
  </si>
  <si>
    <t>Vloer schrobben/waterzuigen &gt;= 2000 m²</t>
  </si>
  <si>
    <t>Linoleum sprayen /opwrijven &lt; 500 m²</t>
  </si>
  <si>
    <t>Linoleum sprayen /opwrijven 500 &lt; 1000 m²</t>
  </si>
  <si>
    <t>Linoleum sprayen /opwrijven 1000 &lt; 2000 m²</t>
  </si>
  <si>
    <t>Linoleum sprayen /opwrijven &gt;= 2000 m²</t>
  </si>
  <si>
    <t>Deepstrippen (Deepstrippen, droogzuigen, neutraliseren, droogzuigen, sealen en aanbrengen 2 lagen polymeer)</t>
  </si>
  <si>
    <t>Linoleum vloeren deepstrippen/conserveren &lt; 500 m²   (inclusief in- en uitruimen ruimtes)</t>
  </si>
  <si>
    <t>Linoleum vloeren deepstrippen/conserveren 500 &lt; 1000 m² (inclusief in- en uitruimen ruimtes)</t>
  </si>
  <si>
    <t>Linoleum vloeren deepstrippen/conserveren 1000 &lt; 2000 m² (inclusief in- en uitruimen ruimtes)</t>
  </si>
  <si>
    <t>Linoleum vloeren deepstrippen/conserveren &gt;= 2000 m² (inclusief in- en uitruimen ruimtes)</t>
  </si>
  <si>
    <t>Topstrippen (Topstrippen of reinigen, droogzuigen en aanbrengen 2 lagen polymeer)</t>
  </si>
  <si>
    <t>Linoleum vloeren strippen/conserveren &lt; 500 m²          (inclusief in- en uitruimen ruimtes)</t>
  </si>
  <si>
    <t>Linoleum vloeren strippen/conserveren 500 &lt; 1000 m²  (inclusief in- en uitruimen ruimtes)</t>
  </si>
  <si>
    <t>Linoleum vloeren strippen/conserveren 1000 &lt; 2000 m² (inclusief in- en uitruimen ruimtes)</t>
  </si>
  <si>
    <t>Linoleum vloeren strippen/conserveren &gt;= 2000 m²        (inclusief in- en uitruimen ruimtes)</t>
  </si>
  <si>
    <t>Reinigen van de stoffenbekleding van stoelen &lt; 50 stuks</t>
  </si>
  <si>
    <t>prijs per stuk</t>
  </si>
  <si>
    <t>Reinigen van de stoffenbekleding van stoelen 51 &lt; 100 stuks</t>
  </si>
  <si>
    <t>Reinigen van de stoffenbekleding van stoelen 101 &lt; 250 stuks</t>
  </si>
  <si>
    <t>Tarievenblad Gemeente Dordrecht</t>
  </si>
  <si>
    <t xml:space="preserve">Inschrijver: </t>
  </si>
  <si>
    <t>locatie</t>
  </si>
  <si>
    <t>vloeroppervlakte in onderhoud</t>
  </si>
  <si>
    <t>oppervlakte per jaar</t>
  </si>
  <si>
    <t>gemiddelde norm</t>
  </si>
  <si>
    <t>Subtotaal Dordthuis</t>
  </si>
  <si>
    <t xml:space="preserve">Dagkracht </t>
  </si>
  <si>
    <t>Inzet Dagkracht / Facility Host</t>
  </si>
  <si>
    <t>Uitvoering</t>
  </si>
  <si>
    <t>Uren</t>
  </si>
  <si>
    <t>Tarief per week</t>
  </si>
  <si>
    <t>Dagen</t>
  </si>
  <si>
    <t>Weken</t>
  </si>
  <si>
    <t>(104 weekenddagen minus twee feestdagen)</t>
  </si>
  <si>
    <t>(voor nu gepland 20 Weekendavond openstelling)</t>
  </si>
  <si>
    <t>Totaal Gemeente Dordrecht</t>
  </si>
  <si>
    <t>Regulier</t>
  </si>
  <si>
    <t>TOTALE FICTIEVE INSCHRIJFSOM VOOR DE GEHELE CONTRACTDUUR (4 JAAR EN 2X2 JAAR OPTIONEEL)</t>
  </si>
  <si>
    <t>Regietarieven</t>
  </si>
  <si>
    <t>Frequentie</t>
  </si>
  <si>
    <t>Tarief</t>
  </si>
  <si>
    <t>Regie uurtarief reguliere werkzaamheden</t>
  </si>
  <si>
    <t>n.v.t.</t>
  </si>
  <si>
    <t>per uur</t>
  </si>
  <si>
    <t>Regie uurtrief Specialistische werkzaamheden</t>
  </si>
  <si>
    <t>Dirkzwager</t>
  </si>
  <si>
    <t>ASP</t>
  </si>
  <si>
    <t>SMC</t>
  </si>
  <si>
    <t>Verschil</t>
  </si>
  <si>
    <t>Velperweg 1</t>
  </si>
  <si>
    <t>P/jr.</t>
  </si>
  <si>
    <t>P/mnd.</t>
  </si>
  <si>
    <t>Velperweg 2</t>
  </si>
  <si>
    <t>Sub-Totaal</t>
  </si>
  <si>
    <t>Specialistische Werkzaamheden</t>
  </si>
  <si>
    <t>Werkzaamheden</t>
  </si>
  <si>
    <t>P/brt.</t>
  </si>
  <si>
    <t>Reinigen koffiecorners Binnenzijde)</t>
  </si>
  <si>
    <t>Onderhoud lederen stoelen</t>
  </si>
  <si>
    <t>Reinigen tafels en stoelen bedrijfsrestaurant</t>
  </si>
  <si>
    <t>Cateraar</t>
  </si>
  <si>
    <t>Reinigen tafels bedrijfsrestaurant</t>
  </si>
  <si>
    <t>Reinigen tegels bedrijfsrestaurant</t>
  </si>
  <si>
    <t>Reiigen koelkast kelder</t>
  </si>
  <si>
    <t>Schoonmaken zeeppompen</t>
  </si>
  <si>
    <t>Reinheidsnorm</t>
  </si>
  <si>
    <t>Dieptereiniging Bolonvloer</t>
  </si>
  <si>
    <t>Conserveren natuursteenvloer</t>
  </si>
  <si>
    <t>Schrobben looppaden bedrijfsrestaurant</t>
  </si>
  <si>
    <t>Glasbewassing</t>
  </si>
  <si>
    <t>Tapijtreinigen</t>
  </si>
  <si>
    <t>250182GDD Schoonmaak Dordthuis publiek toegankelijke ruimtes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</si>
</sst>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 &quot;€&quot;\ * #,##0.00_ ;_ &quot;€&quot;\ * \-#,##0.00_ ;_ &quot;€&quot;\ * &quot;-&quot;??_ ;_ @_ "/>
    <numFmt numFmtId="164" formatCode="&quot;€&quot;\ #,##0.00_);[Red]\(&quot;€&quot;\ #,##0.00\)"/>
    <numFmt numFmtId="165" formatCode="_(&quot;€&quot;\ * #,##0.00_);_(&quot;€&quot;\ * \(#,##0.00\);_(&quot;€&quot;\ * &quot;-&quot;??_);_(@_)"/>
    <numFmt numFmtId="166" formatCode="_-* #,##0.00_-;_-* #,##0.00\-;_-* &quot;-&quot;??_-;_-@_-"/>
    <numFmt numFmtId="167" formatCode="_([$€]* #,##0.00_);_([$€]* \(#,##0.00\);_([$€]* &quot;-&quot;??_);_(@_)"/>
    <numFmt numFmtId="168" formatCode="_-&quot;F&quot;\ * #,##0.00_-;_-&quot;F&quot;\ * #,##0.00\-;_-&quot;F&quot;\ * &quot;-&quot;??_-;_-@_-"/>
    <numFmt numFmtId="169" formatCode="_-&quot;F&quot;\ * #,##0_-;_-&quot;F&quot;\ * #,##0\-;_-&quot;F&quot;\ * &quot;-&quot;_-;_-@_-"/>
    <numFmt numFmtId="170" formatCode="0\ &quot;m2&quot;"/>
    <numFmt numFmtId="171" formatCode="_-* #,##0.00_-;\-* #,##0.00_-;_-* &quot;-&quot;??_-;_-@_-"/>
    <numFmt numFmtId="172" formatCode="0.0"/>
    <numFmt numFmtId="173" formatCode="#,##0.0"/>
    <numFmt numFmtId="174" formatCode="_-&quot;€&quot;\ * #,##0.00_-;_-&quot;€&quot;\ * #,##0.00\-;_-&quot;€&quot;\ * &quot;-&quot;??_-;_-@_-"/>
    <numFmt numFmtId="175" formatCode="_ * #,##0.0_ ;_ * \-#,##0.0_ ;_ * &quot;-&quot;??_ ;_ @_ "/>
  </numFmts>
  <fonts count="59">
    <font>
      <sz val="10"/>
      <name val="Arial"/>
    </font>
    <font>
      <sz val="10"/>
      <color theme="1"/>
      <name val="Verdana"/>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0"/>
      <color indexed="8"/>
      <name val="Arial"/>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b/>
      <sz val="8"/>
      <name val="Arial"/>
      <family val="2"/>
    </font>
    <font>
      <b/>
      <sz val="10"/>
      <name val="Arial"/>
      <family val="2"/>
    </font>
    <font>
      <b/>
      <sz val="10"/>
      <name val="Arial"/>
      <family val="2"/>
    </font>
    <font>
      <sz val="11"/>
      <color indexed="60"/>
      <name val="Calibri"/>
      <family val="2"/>
    </font>
    <font>
      <sz val="9"/>
      <name val="Humnst777 BT"/>
      <family val="2"/>
    </font>
    <font>
      <sz val="10"/>
      <name val="Courier"/>
    </font>
    <font>
      <sz val="11"/>
      <color indexed="20"/>
      <name val="Calibri"/>
      <family val="2"/>
    </font>
    <font>
      <b/>
      <sz val="11"/>
      <color indexed="9"/>
      <name val="Century Gothic"/>
      <family val="2"/>
    </font>
    <font>
      <sz val="10"/>
      <name val="Times New Roman"/>
      <family val="1"/>
    </font>
    <font>
      <sz val="10"/>
      <name val="Verdana"/>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sz val="9"/>
      <name val="Verdana"/>
      <family val="2"/>
    </font>
    <font>
      <sz val="9"/>
      <name val="Verdana"/>
      <family val="2"/>
    </font>
    <font>
      <sz val="9"/>
      <color theme="0"/>
      <name val="Verdana"/>
      <family val="2"/>
    </font>
    <font>
      <sz val="10"/>
      <name val="Arial"/>
      <family val="2"/>
    </font>
    <font>
      <b/>
      <sz val="9"/>
      <color theme="0"/>
      <name val="Verdana"/>
      <family val="2"/>
    </font>
    <font>
      <b/>
      <sz val="12"/>
      <color indexed="9"/>
      <name val="Verdana"/>
      <family val="2"/>
    </font>
    <font>
      <sz val="10"/>
      <name val="Helv"/>
    </font>
    <font>
      <b/>
      <sz val="8"/>
      <color indexed="18"/>
      <name val="Verdana"/>
      <family val="2"/>
    </font>
    <font>
      <sz val="10"/>
      <color indexed="18"/>
      <name val="Verdana"/>
      <family val="2"/>
    </font>
    <font>
      <b/>
      <sz val="9"/>
      <color indexed="20"/>
      <name val="Verdana"/>
      <family val="2"/>
    </font>
    <font>
      <b/>
      <sz val="9"/>
      <color indexed="18"/>
      <name val="Verdana"/>
      <family val="2"/>
    </font>
    <font>
      <b/>
      <sz val="10"/>
      <color indexed="18"/>
      <name val="Verdana"/>
      <family val="2"/>
    </font>
    <font>
      <sz val="9"/>
      <color indexed="8"/>
      <name val="Verdana"/>
      <family val="2"/>
    </font>
    <font>
      <sz val="9"/>
      <color indexed="18"/>
      <name val="Verdana"/>
      <family val="2"/>
    </font>
    <font>
      <sz val="9"/>
      <color indexed="10"/>
      <name val="Verdana"/>
      <family val="2"/>
    </font>
    <font>
      <b/>
      <sz val="10"/>
      <name val="Verdana"/>
      <family val="2"/>
    </font>
    <font>
      <b/>
      <i/>
      <sz val="10"/>
      <name val="Verdana"/>
      <family val="2"/>
    </font>
    <font>
      <b/>
      <sz val="10"/>
      <color theme="0"/>
      <name val="Verdana"/>
      <family val="2"/>
    </font>
    <font>
      <sz val="10"/>
      <color theme="0"/>
      <name val="Verdana"/>
      <family val="2"/>
    </font>
    <font>
      <b/>
      <sz val="11"/>
      <color theme="0"/>
      <name val="Verdana"/>
      <family val="2"/>
    </font>
    <font>
      <b/>
      <sz val="10"/>
      <color theme="1"/>
      <name val="Verdana"/>
      <family val="2"/>
    </font>
    <font>
      <b/>
      <sz val="10"/>
      <color rgb="FFFFFFFF"/>
      <name val="Verdana"/>
      <family val="2"/>
    </font>
    <font>
      <sz val="9"/>
      <color theme="1"/>
      <name val="Verdana"/>
      <family val="2"/>
    </font>
    <font>
      <sz val="9"/>
      <name val="Arial"/>
      <family val="2"/>
    </font>
    <font>
      <sz val="9"/>
      <color rgb="FF000000"/>
      <name val="Verdana"/>
      <family val="2"/>
    </font>
    <font>
      <b/>
      <sz val="14"/>
      <color theme="0"/>
      <name val="Verdana"/>
      <family val="2"/>
    </font>
    <font>
      <i/>
      <sz val="10"/>
      <name val="Arial"/>
      <family val="2"/>
    </font>
    <font>
      <b/>
      <sz val="11"/>
      <color indexed="9"/>
      <name val="Verdana"/>
      <family val="2"/>
    </font>
    <font>
      <b/>
      <sz val="10"/>
      <color indexed="9"/>
      <name val="Verdana"/>
      <family val="2"/>
    </font>
    <font>
      <sz val="10"/>
      <color rgb="FF0070C0"/>
      <name val="Arial"/>
      <family val="2"/>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20"/>
        <bgColor indexed="24"/>
      </patternFill>
    </fill>
    <fill>
      <patternFill patternType="solid">
        <fgColor indexed="15"/>
        <bgColor indexed="64"/>
      </patternFill>
    </fill>
    <fill>
      <patternFill patternType="solid">
        <fgColor rgb="FF0070C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7030A0"/>
        <bgColor indexed="64"/>
      </patternFill>
    </fill>
    <fill>
      <patternFill patternType="solid">
        <fgColor theme="2"/>
        <bgColor indexed="64"/>
      </patternFill>
    </fill>
    <fill>
      <patternFill patternType="solid">
        <fgColor theme="2" tint="-0.249977111117893"/>
        <bgColor indexed="64"/>
      </patternFill>
    </fill>
    <fill>
      <patternFill patternType="solid">
        <fgColor rgb="FFDCBCF5"/>
        <bgColor indexed="64"/>
      </patternFill>
    </fill>
  </fills>
  <borders count="9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uble">
        <color auto="1"/>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auto="1"/>
      </top>
      <bottom/>
      <diagonal/>
    </border>
    <border>
      <left style="double">
        <color auto="1"/>
      </left>
      <right/>
      <top style="double">
        <color auto="1"/>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auto="1"/>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diagonal/>
    </border>
    <border>
      <left style="thin">
        <color rgb="FF000000"/>
      </left>
      <right/>
      <top style="thin">
        <color rgb="FF000000"/>
      </top>
      <bottom style="thin">
        <color rgb="FF000000"/>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medium">
        <color indexed="64"/>
      </bottom>
      <diagonal/>
    </border>
  </borders>
  <cellStyleXfs count="61">
    <xf numFmtId="0" fontId="0" fillId="0" borderId="0"/>
    <xf numFmtId="0" fontId="2"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20" borderId="1" applyNumberFormat="0" applyAlignment="0" applyProtection="0"/>
    <xf numFmtId="0" fontId="6" fillId="21" borderId="2" applyNumberFormat="0" applyAlignment="0" applyProtection="0"/>
    <xf numFmtId="167" fontId="7" fillId="0" borderId="0" applyFont="0" applyFill="0" applyBorder="0" applyAlignment="0" applyProtection="0"/>
    <xf numFmtId="0" fontId="8" fillId="0" borderId="3" applyNumberFormat="0" applyFill="0" applyAlignment="0" applyProtection="0"/>
    <xf numFmtId="0" fontId="9" fillId="4" borderId="0" applyNumberFormat="0" applyBorder="0" applyAlignment="0" applyProtection="0"/>
    <xf numFmtId="0" fontId="10" fillId="7" borderId="1" applyNumberFormat="0" applyAlignment="0" applyProtection="0"/>
    <xf numFmtId="166" fontId="2" fillId="0" borderId="0" applyFont="0" applyFill="0" applyBorder="0" applyAlignment="0" applyProtection="0"/>
    <xf numFmtId="0" fontId="11" fillId="0" borderId="4" applyNumberFormat="0" applyFill="0" applyAlignment="0" applyProtection="0"/>
    <xf numFmtId="0" fontId="12" fillId="0" borderId="5" applyNumberFormat="0" applyFill="0" applyAlignment="0" applyProtection="0"/>
    <xf numFmtId="0" fontId="13" fillId="0" borderId="6" applyNumberFormat="0" applyFill="0" applyAlignment="0" applyProtection="0"/>
    <xf numFmtId="0" fontId="13" fillId="0" borderId="0" applyNumberFormat="0" applyFill="0" applyBorder="0" applyAlignment="0" applyProtection="0"/>
    <xf numFmtId="166" fontId="14" fillId="0" borderId="0">
      <alignment horizontal="center" vertical="center" textRotation="90" wrapText="1"/>
    </xf>
    <xf numFmtId="0" fontId="15" fillId="22" borderId="7"/>
    <xf numFmtId="170" fontId="16" fillId="0" borderId="0"/>
    <xf numFmtId="0" fontId="17" fillId="23" borderId="0" applyNumberFormat="0" applyBorder="0" applyAlignment="0" applyProtection="0"/>
    <xf numFmtId="0" fontId="18" fillId="0" borderId="0" applyNumberFormat="0" applyBorder="0">
      <protection locked="0"/>
    </xf>
    <xf numFmtId="0" fontId="2" fillId="24" borderId="8" applyNumberFormat="0" applyFont="0" applyAlignment="0" applyProtection="0"/>
    <xf numFmtId="0" fontId="19" fillId="0" borderId="0"/>
    <xf numFmtId="0" fontId="20" fillId="3" borderId="0" applyNumberFormat="0" applyBorder="0" applyAlignment="0" applyProtection="0"/>
    <xf numFmtId="0" fontId="21" fillId="25" borderId="10" applyNumberFormat="0" applyFont="0" applyFill="0" applyBorder="0" applyAlignment="0">
      <alignment horizontal="right"/>
    </xf>
    <xf numFmtId="0" fontId="15" fillId="26" borderId="11" applyNumberFormat="0" applyFont="0" applyBorder="0">
      <alignment horizontal="center"/>
    </xf>
    <xf numFmtId="0" fontId="22" fillId="0" borderId="0" applyFill="0" applyBorder="0"/>
    <xf numFmtId="0" fontId="23" fillId="0" borderId="0"/>
    <xf numFmtId="0" fontId="24" fillId="0" borderId="0" applyNumberFormat="0" applyFill="0" applyBorder="0" applyAlignment="0" applyProtection="0"/>
    <xf numFmtId="0" fontId="25" fillId="0" borderId="12" applyNumberFormat="0" applyFill="0" applyAlignment="0" applyProtection="0"/>
    <xf numFmtId="0" fontId="26" fillId="20" borderId="9"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44" fontId="32" fillId="0" borderId="0" applyFont="0" applyFill="0" applyBorder="0" applyAlignment="0" applyProtection="0"/>
    <xf numFmtId="9" fontId="32" fillId="0" borderId="0" applyFont="0" applyFill="0" applyBorder="0" applyAlignment="0" applyProtection="0"/>
    <xf numFmtId="0" fontId="35" fillId="0" borderId="0"/>
    <xf numFmtId="171" fontId="35" fillId="0" borderId="0" applyFont="0" applyFill="0" applyBorder="0" applyAlignment="0" applyProtection="0"/>
    <xf numFmtId="0" fontId="2" fillId="0" borderId="0"/>
  </cellStyleXfs>
  <cellXfs count="387">
    <xf numFmtId="0" fontId="0" fillId="0" borderId="0" xfId="0"/>
    <xf numFmtId="0" fontId="30" fillId="0" borderId="0" xfId="48" applyFont="1"/>
    <xf numFmtId="0" fontId="31" fillId="0" borderId="0" xfId="48" applyFont="1"/>
    <xf numFmtId="0" fontId="30" fillId="0" borderId="0" xfId="48" applyFont="1" applyAlignment="1">
      <alignment horizontal="left"/>
    </xf>
    <xf numFmtId="2" fontId="30" fillId="0" borderId="0" xfId="32" applyNumberFormat="1" applyFont="1" applyAlignment="1">
      <alignment horizontal="right"/>
    </xf>
    <xf numFmtId="1" fontId="30" fillId="0" borderId="0" xfId="32" applyNumberFormat="1" applyFont="1" applyAlignment="1">
      <alignment horizontal="center"/>
    </xf>
    <xf numFmtId="0" fontId="30" fillId="0" borderId="0" xfId="0" applyFont="1"/>
    <xf numFmtId="0" fontId="30" fillId="0" borderId="0" xfId="48" applyFont="1" applyAlignment="1">
      <alignment horizontal="right"/>
    </xf>
    <xf numFmtId="0" fontId="30" fillId="0" borderId="13" xfId="48" applyFont="1" applyBorder="1"/>
    <xf numFmtId="2" fontId="23" fillId="0" borderId="14" xfId="58" applyNumberFormat="1" applyFont="1" applyBorder="1" applyProtection="1">
      <protection hidden="1"/>
    </xf>
    <xf numFmtId="2" fontId="36" fillId="0" borderId="15" xfId="59" applyNumberFormat="1" applyFont="1" applyFill="1" applyBorder="1" applyAlignment="1" applyProtection="1">
      <alignment horizontal="center" vertical="center"/>
      <protection hidden="1"/>
    </xf>
    <xf numFmtId="2" fontId="38" fillId="0" borderId="15" xfId="59" applyNumberFormat="1" applyFont="1" applyFill="1" applyBorder="1" applyAlignment="1" applyProtection="1">
      <alignment horizontal="center" vertical="center"/>
      <protection hidden="1"/>
    </xf>
    <xf numFmtId="0" fontId="41" fillId="0" borderId="15" xfId="58" applyFont="1" applyBorder="1" applyProtection="1">
      <protection hidden="1"/>
    </xf>
    <xf numFmtId="44" fontId="37" fillId="0" borderId="13" xfId="56" applyFont="1" applyFill="1" applyBorder="1" applyAlignment="1" applyProtection="1">
      <protection hidden="1"/>
    </xf>
    <xf numFmtId="0" fontId="43" fillId="0" borderId="15" xfId="58" applyFont="1" applyBorder="1" applyAlignment="1" applyProtection="1">
      <alignment horizontal="right"/>
      <protection hidden="1"/>
    </xf>
    <xf numFmtId="10" fontId="43" fillId="0" borderId="15" xfId="58" applyNumberFormat="1" applyFont="1" applyBorder="1" applyAlignment="1" applyProtection="1">
      <alignment horizontal="right"/>
      <protection hidden="1"/>
    </xf>
    <xf numFmtId="0" fontId="41" fillId="0" borderId="15" xfId="58" applyFont="1" applyBorder="1" applyAlignment="1" applyProtection="1">
      <alignment horizontal="center"/>
      <protection hidden="1"/>
    </xf>
    <xf numFmtId="44" fontId="40" fillId="0" borderId="13" xfId="56" applyFont="1" applyFill="1" applyBorder="1" applyAlignment="1" applyProtection="1">
      <protection hidden="1"/>
    </xf>
    <xf numFmtId="10" fontId="30" fillId="0" borderId="15" xfId="58" applyNumberFormat="1" applyFont="1" applyBorder="1" applyAlignment="1" applyProtection="1">
      <alignment horizontal="right"/>
      <protection hidden="1"/>
    </xf>
    <xf numFmtId="171" fontId="41" fillId="0" borderId="15" xfId="58" applyNumberFormat="1" applyFont="1" applyBorder="1" applyAlignment="1" applyProtection="1">
      <alignment horizontal="center"/>
      <protection hidden="1"/>
    </xf>
    <xf numFmtId="0" fontId="43" fillId="0" borderId="15" xfId="58" applyFont="1" applyBorder="1" applyAlignment="1" applyProtection="1">
      <alignment horizontal="center"/>
      <protection hidden="1"/>
    </xf>
    <xf numFmtId="10" fontId="42" fillId="0" borderId="16" xfId="57" applyNumberFormat="1" applyFont="1" applyFill="1" applyBorder="1" applyAlignment="1" applyProtection="1">
      <alignment horizontal="right"/>
      <protection hidden="1"/>
    </xf>
    <xf numFmtId="171" fontId="41" fillId="0" borderId="15" xfId="58" applyNumberFormat="1" applyFont="1" applyBorder="1" applyProtection="1">
      <protection hidden="1"/>
    </xf>
    <xf numFmtId="172" fontId="30" fillId="0" borderId="0" xfId="32" applyNumberFormat="1" applyFont="1" applyAlignment="1">
      <alignment horizontal="center"/>
    </xf>
    <xf numFmtId="44" fontId="30" fillId="0" borderId="0" xfId="48" applyNumberFormat="1" applyFont="1"/>
    <xf numFmtId="10" fontId="37" fillId="0" borderId="16" xfId="59" applyNumberFormat="1" applyFont="1" applyFill="1" applyBorder="1" applyAlignment="1" applyProtection="1">
      <alignment horizontal="center" vertical="center"/>
      <protection hidden="1"/>
    </xf>
    <xf numFmtId="10" fontId="39" fillId="0" borderId="16" xfId="59" applyNumberFormat="1" applyFont="1" applyFill="1" applyBorder="1" applyAlignment="1" applyProtection="1">
      <alignment horizontal="right" vertical="center"/>
      <protection hidden="1"/>
    </xf>
    <xf numFmtId="10" fontId="42" fillId="0" borderId="16" xfId="58" applyNumberFormat="1" applyFont="1" applyBorder="1" applyAlignment="1" applyProtection="1">
      <alignment horizontal="right"/>
      <protection hidden="1"/>
    </xf>
    <xf numFmtId="10" fontId="37" fillId="0" borderId="16" xfId="58" applyNumberFormat="1" applyFont="1" applyBorder="1" applyAlignment="1" applyProtection="1">
      <alignment horizontal="right"/>
      <protection hidden="1"/>
    </xf>
    <xf numFmtId="10" fontId="0" fillId="0" borderId="0" xfId="0" applyNumberFormat="1"/>
    <xf numFmtId="0" fontId="33" fillId="27" borderId="13" xfId="48" applyFont="1" applyFill="1" applyBorder="1"/>
    <xf numFmtId="0" fontId="23" fillId="0" borderId="0" xfId="0" applyFont="1"/>
    <xf numFmtId="0" fontId="44" fillId="28" borderId="18" xfId="0" applyFont="1" applyFill="1" applyBorder="1"/>
    <xf numFmtId="0" fontId="30" fillId="0" borderId="27" xfId="48" applyFont="1" applyBorder="1"/>
    <xf numFmtId="0" fontId="30" fillId="0" borderId="31" xfId="48" applyFont="1" applyBorder="1"/>
    <xf numFmtId="0" fontId="30" fillId="0" borderId="32" xfId="48" applyFont="1" applyBorder="1"/>
    <xf numFmtId="0" fontId="29" fillId="28" borderId="17" xfId="48" applyFont="1" applyFill="1" applyBorder="1"/>
    <xf numFmtId="0" fontId="29" fillId="28" borderId="18" xfId="48" applyFont="1" applyFill="1" applyBorder="1"/>
    <xf numFmtId="0" fontId="23" fillId="0" borderId="28" xfId="0" applyFont="1" applyBorder="1"/>
    <xf numFmtId="9" fontId="37" fillId="0" borderId="14" xfId="59" applyNumberFormat="1" applyFont="1" applyFill="1" applyBorder="1" applyAlignment="1" applyProtection="1">
      <alignment horizontal="center"/>
      <protection hidden="1"/>
    </xf>
    <xf numFmtId="44" fontId="37" fillId="0" borderId="14" xfId="56" applyFont="1" applyFill="1" applyBorder="1" applyAlignment="1" applyProtection="1">
      <protection hidden="1"/>
    </xf>
    <xf numFmtId="44" fontId="40" fillId="0" borderId="14" xfId="56" applyFont="1" applyFill="1" applyBorder="1" applyAlignment="1" applyProtection="1">
      <protection hidden="1"/>
    </xf>
    <xf numFmtId="44" fontId="37" fillId="0" borderId="41" xfId="56" applyFont="1" applyFill="1" applyBorder="1" applyProtection="1">
      <protection locked="0" hidden="1"/>
    </xf>
    <xf numFmtId="0" fontId="15" fillId="0" borderId="0" xfId="0" applyFont="1" applyAlignment="1">
      <alignment horizontal="center" textRotation="90" wrapText="1"/>
    </xf>
    <xf numFmtId="44" fontId="37" fillId="0" borderId="41" xfId="56" applyFont="1" applyFill="1" applyBorder="1" applyProtection="1">
      <protection hidden="1"/>
    </xf>
    <xf numFmtId="44" fontId="37" fillId="0" borderId="32" xfId="56" applyFont="1" applyFill="1" applyBorder="1" applyProtection="1">
      <protection locked="0" hidden="1"/>
    </xf>
    <xf numFmtId="0" fontId="30" fillId="29" borderId="13" xfId="48" applyFont="1" applyFill="1" applyBorder="1" applyProtection="1">
      <protection locked="0"/>
    </xf>
    <xf numFmtId="10" fontId="37" fillId="0" borderId="16" xfId="57" applyNumberFormat="1" applyFont="1" applyFill="1" applyBorder="1" applyProtection="1">
      <protection locked="0" hidden="1"/>
    </xf>
    <xf numFmtId="2" fontId="23" fillId="0" borderId="14" xfId="58" applyNumberFormat="1" applyFont="1" applyBorder="1"/>
    <xf numFmtId="0" fontId="40" fillId="0" borderId="14" xfId="58" applyFont="1" applyBorder="1"/>
    <xf numFmtId="0" fontId="23" fillId="0" borderId="14" xfId="58" applyFont="1" applyBorder="1"/>
    <xf numFmtId="0" fontId="44" fillId="0" borderId="14" xfId="58" applyFont="1" applyBorder="1"/>
    <xf numFmtId="0" fontId="45" fillId="0" borderId="14" xfId="58" applyFont="1" applyBorder="1"/>
    <xf numFmtId="0" fontId="23" fillId="0" borderId="14" xfId="32" applyNumberFormat="1" applyFont="1" applyFill="1" applyBorder="1" applyAlignment="1" applyProtection="1">
      <alignment horizontal="left"/>
    </xf>
    <xf numFmtId="166" fontId="34" fillId="0" borderId="14" xfId="32" applyFont="1" applyFill="1" applyBorder="1" applyProtection="1"/>
    <xf numFmtId="44" fontId="23" fillId="0" borderId="0" xfId="0" applyNumberFormat="1" applyFont="1"/>
    <xf numFmtId="1" fontId="23" fillId="0" borderId="0" xfId="0" applyNumberFormat="1" applyFont="1"/>
    <xf numFmtId="0" fontId="23" fillId="0" borderId="29" xfId="0" applyFont="1" applyBorder="1"/>
    <xf numFmtId="0" fontId="23" fillId="0" borderId="20" xfId="0" applyFont="1" applyBorder="1"/>
    <xf numFmtId="0" fontId="23" fillId="0" borderId="38" xfId="0" applyFont="1" applyBorder="1"/>
    <xf numFmtId="0" fontId="23" fillId="0" borderId="39" xfId="0" applyFont="1" applyBorder="1"/>
    <xf numFmtId="0" fontId="23" fillId="0" borderId="20" xfId="0" applyFont="1" applyBorder="1" applyAlignment="1">
      <alignment horizontal="center"/>
    </xf>
    <xf numFmtId="0" fontId="23" fillId="0" borderId="39" xfId="0" applyFont="1" applyBorder="1" applyAlignment="1">
      <alignment horizontal="center"/>
    </xf>
    <xf numFmtId="172" fontId="30" fillId="0" borderId="0" xfId="32" applyNumberFormat="1" applyFont="1" applyAlignment="1">
      <alignment horizontal="right"/>
    </xf>
    <xf numFmtId="0" fontId="30" fillId="0" borderId="13" xfId="0" applyFont="1" applyBorder="1"/>
    <xf numFmtId="44" fontId="23" fillId="0" borderId="0" xfId="56" applyFont="1"/>
    <xf numFmtId="0" fontId="23" fillId="0" borderId="46" xfId="0" applyFont="1" applyBorder="1"/>
    <xf numFmtId="0" fontId="23" fillId="0" borderId="47" xfId="0" applyFont="1" applyBorder="1"/>
    <xf numFmtId="44" fontId="23" fillId="30" borderId="44" xfId="0" applyNumberFormat="1" applyFont="1" applyFill="1" applyBorder="1"/>
    <xf numFmtId="165" fontId="23" fillId="30" borderId="45" xfId="0" applyNumberFormat="1" applyFont="1" applyFill="1" applyBorder="1"/>
    <xf numFmtId="0" fontId="23" fillId="0" borderId="37" xfId="0" applyFont="1" applyBorder="1" applyAlignment="1">
      <alignment horizontal="center"/>
    </xf>
    <xf numFmtId="0" fontId="44" fillId="0" borderId="49" xfId="0" applyFont="1" applyBorder="1"/>
    <xf numFmtId="44" fontId="44" fillId="0" borderId="23" xfId="0" applyNumberFormat="1" applyFont="1" applyBorder="1"/>
    <xf numFmtId="0" fontId="23" fillId="0" borderId="44" xfId="0" applyFont="1" applyBorder="1" applyAlignment="1">
      <alignment horizontal="center"/>
    </xf>
    <xf numFmtId="44" fontId="44" fillId="0" borderId="17" xfId="0" applyNumberFormat="1" applyFont="1" applyBorder="1"/>
    <xf numFmtId="0" fontId="23" fillId="0" borderId="34" xfId="0" applyFont="1" applyBorder="1" applyAlignment="1">
      <alignment horizontal="center"/>
    </xf>
    <xf numFmtId="9" fontId="23" fillId="0" borderId="54" xfId="57" applyFont="1" applyBorder="1" applyAlignment="1">
      <alignment horizontal="center"/>
    </xf>
    <xf numFmtId="9" fontId="44" fillId="0" borderId="23" xfId="57" applyFont="1" applyBorder="1" applyAlignment="1">
      <alignment horizontal="center"/>
    </xf>
    <xf numFmtId="44" fontId="23" fillId="0" borderId="31" xfId="0" applyNumberFormat="1" applyFont="1" applyBorder="1" applyAlignment="1">
      <alignment vertical="center"/>
    </xf>
    <xf numFmtId="165" fontId="23" fillId="0" borderId="54" xfId="0" applyNumberFormat="1" applyFont="1" applyBorder="1" applyAlignment="1">
      <alignment vertical="center"/>
    </xf>
    <xf numFmtId="165" fontId="23" fillId="0" borderId="31" xfId="0" applyNumberFormat="1" applyFont="1" applyBorder="1" applyAlignment="1">
      <alignment vertical="center"/>
    </xf>
    <xf numFmtId="9" fontId="23" fillId="0" borderId="54" xfId="57" applyFont="1" applyBorder="1" applyAlignment="1">
      <alignment horizontal="center" vertical="center"/>
    </xf>
    <xf numFmtId="0" fontId="23" fillId="0" borderId="29" xfId="0" applyFont="1" applyBorder="1" applyAlignment="1">
      <alignment vertical="center"/>
    </xf>
    <xf numFmtId="0" fontId="23" fillId="0" borderId="56" xfId="0" applyFont="1" applyBorder="1" applyAlignment="1">
      <alignment vertical="center"/>
    </xf>
    <xf numFmtId="0" fontId="23" fillId="0" borderId="56" xfId="0" applyFont="1" applyBorder="1" applyAlignment="1">
      <alignment horizontal="center" vertical="center"/>
    </xf>
    <xf numFmtId="44" fontId="23" fillId="0" borderId="31" xfId="0" applyNumberFormat="1" applyFont="1" applyBorder="1"/>
    <xf numFmtId="165" fontId="23" fillId="0" borderId="54" xfId="0" applyNumberFormat="1" applyFont="1" applyBorder="1"/>
    <xf numFmtId="165" fontId="23" fillId="0" borderId="31" xfId="0" applyNumberFormat="1" applyFont="1" applyBorder="1"/>
    <xf numFmtId="0" fontId="23" fillId="0" borderId="48" xfId="0" applyFont="1" applyBorder="1"/>
    <xf numFmtId="0" fontId="23" fillId="0" borderId="37" xfId="0" applyFont="1" applyBorder="1"/>
    <xf numFmtId="0" fontId="23" fillId="0" borderId="49" xfId="0" applyFont="1" applyBorder="1" applyAlignment="1">
      <alignment wrapText="1"/>
    </xf>
    <xf numFmtId="44" fontId="23" fillId="0" borderId="17" xfId="56" applyFont="1" applyBorder="1" applyAlignment="1">
      <alignment vertical="center"/>
    </xf>
    <xf numFmtId="44" fontId="23" fillId="0" borderId="19" xfId="56" applyFont="1" applyBorder="1" applyAlignment="1">
      <alignment vertical="center"/>
    </xf>
    <xf numFmtId="165" fontId="23" fillId="0" borderId="17" xfId="0" applyNumberFormat="1" applyFont="1" applyBorder="1" applyAlignment="1">
      <alignment horizontal="center" vertical="center"/>
    </xf>
    <xf numFmtId="9" fontId="23" fillId="0" borderId="19" xfId="57" applyFont="1" applyBorder="1" applyAlignment="1">
      <alignment vertical="center"/>
    </xf>
    <xf numFmtId="44" fontId="23" fillId="0" borderId="59" xfId="0" applyNumberFormat="1" applyFont="1" applyBorder="1" applyAlignment="1">
      <alignment vertical="center"/>
    </xf>
    <xf numFmtId="44" fontId="23" fillId="0" borderId="23" xfId="0" applyNumberFormat="1" applyFont="1" applyBorder="1" applyAlignment="1">
      <alignment vertical="center"/>
    </xf>
    <xf numFmtId="165" fontId="23" fillId="0" borderId="59" xfId="0" applyNumberFormat="1" applyFont="1" applyBorder="1" applyAlignment="1">
      <alignment horizontal="center" vertical="center"/>
    </xf>
    <xf numFmtId="9" fontId="23" fillId="0" borderId="23" xfId="0" applyNumberFormat="1" applyFont="1" applyBorder="1" applyAlignment="1">
      <alignment vertical="center"/>
    </xf>
    <xf numFmtId="44" fontId="44" fillId="0" borderId="59" xfId="0" applyNumberFormat="1" applyFont="1" applyBorder="1"/>
    <xf numFmtId="9" fontId="44" fillId="0" borderId="23" xfId="0" applyNumberFormat="1" applyFont="1" applyBorder="1" applyAlignment="1">
      <alignment horizontal="center"/>
    </xf>
    <xf numFmtId="0" fontId="30" fillId="0" borderId="0" xfId="48" applyFont="1" applyAlignment="1">
      <alignment horizontal="center" vertical="center"/>
    </xf>
    <xf numFmtId="0" fontId="30" fillId="0" borderId="13" xfId="48" applyFont="1" applyBorder="1" applyProtection="1">
      <protection hidden="1"/>
    </xf>
    <xf numFmtId="1" fontId="30" fillId="0" borderId="13" xfId="32" applyNumberFormat="1" applyFont="1" applyBorder="1" applyAlignment="1">
      <alignment horizontal="center"/>
    </xf>
    <xf numFmtId="44" fontId="30" fillId="0" borderId="13" xfId="48" applyNumberFormat="1" applyFont="1" applyBorder="1"/>
    <xf numFmtId="2" fontId="30" fillId="0" borderId="13" xfId="48" applyNumberFormat="1" applyFont="1" applyBorder="1"/>
    <xf numFmtId="0" fontId="1" fillId="0" borderId="27" xfId="0" applyFont="1" applyBorder="1"/>
    <xf numFmtId="0" fontId="23" fillId="0" borderId="42" xfId="0" applyFont="1" applyBorder="1"/>
    <xf numFmtId="1" fontId="23" fillId="0" borderId="43" xfId="0" applyNumberFormat="1" applyFont="1" applyBorder="1"/>
    <xf numFmtId="44" fontId="23" fillId="0" borderId="30" xfId="0" applyNumberFormat="1" applyFont="1" applyBorder="1"/>
    <xf numFmtId="44" fontId="23" fillId="0" borderId="40" xfId="0" applyNumberFormat="1" applyFont="1" applyBorder="1"/>
    <xf numFmtId="0" fontId="0" fillId="0" borderId="0" xfId="0" applyAlignment="1">
      <alignment horizontal="center" textRotation="90" wrapText="1"/>
    </xf>
    <xf numFmtId="0" fontId="44" fillId="0" borderId="0" xfId="0" applyFont="1"/>
    <xf numFmtId="172" fontId="23" fillId="0" borderId="28" xfId="0" applyNumberFormat="1" applyFont="1" applyBorder="1"/>
    <xf numFmtId="0" fontId="30" fillId="0" borderId="13" xfId="48" applyFont="1" applyBorder="1" applyAlignment="1">
      <alignment horizontal="center"/>
    </xf>
    <xf numFmtId="0" fontId="30" fillId="0" borderId="13" xfId="48" applyFont="1" applyBorder="1" applyAlignment="1" applyProtection="1">
      <alignment horizontal="center" vertical="center"/>
      <protection locked="0" hidden="1"/>
    </xf>
    <xf numFmtId="44" fontId="44" fillId="0" borderId="24" xfId="0" applyNumberFormat="1" applyFont="1" applyBorder="1" applyAlignment="1" applyProtection="1">
      <alignment horizontal="right"/>
      <protection locked="0"/>
    </xf>
    <xf numFmtId="44" fontId="44" fillId="0" borderId="25" xfId="0" applyNumberFormat="1" applyFont="1" applyBorder="1" applyAlignment="1" applyProtection="1">
      <alignment horizontal="right"/>
      <protection locked="0"/>
    </xf>
    <xf numFmtId="172" fontId="23" fillId="0" borderId="0" xfId="0" applyNumberFormat="1" applyFont="1"/>
    <xf numFmtId="2" fontId="23" fillId="0" borderId="0" xfId="0" applyNumberFormat="1" applyFont="1"/>
    <xf numFmtId="0" fontId="0" fillId="0" borderId="0" xfId="0" applyAlignment="1">
      <alignment wrapText="1"/>
    </xf>
    <xf numFmtId="0" fontId="2" fillId="0" borderId="0" xfId="0" applyFont="1"/>
    <xf numFmtId="0" fontId="2" fillId="0" borderId="13" xfId="0" applyFont="1" applyBorder="1"/>
    <xf numFmtId="2" fontId="30" fillId="0" borderId="13" xfId="32" applyNumberFormat="1" applyFont="1" applyBorder="1" applyAlignment="1">
      <alignment horizontal="right"/>
    </xf>
    <xf numFmtId="0" fontId="51" fillId="0" borderId="13" xfId="0" applyFont="1" applyBorder="1" applyAlignment="1">
      <alignment horizontal="left"/>
    </xf>
    <xf numFmtId="0" fontId="52" fillId="0" borderId="13" xfId="0" applyFont="1" applyBorder="1"/>
    <xf numFmtId="0" fontId="53" fillId="0" borderId="13" xfId="0" applyFont="1" applyBorder="1" applyAlignment="1">
      <alignment horizontal="left"/>
    </xf>
    <xf numFmtId="0" fontId="51" fillId="0" borderId="13" xfId="0" applyFont="1" applyBorder="1"/>
    <xf numFmtId="0" fontId="0" fillId="0" borderId="13" xfId="0" applyBorder="1"/>
    <xf numFmtId="44" fontId="30" fillId="0" borderId="0" xfId="56" applyFont="1" applyAlignment="1">
      <alignment horizontal="right"/>
    </xf>
    <xf numFmtId="0" fontId="49" fillId="0" borderId="29" xfId="0" applyFont="1" applyBorder="1"/>
    <xf numFmtId="0" fontId="49" fillId="0" borderId="20" xfId="0" applyFont="1" applyBorder="1"/>
    <xf numFmtId="173" fontId="49" fillId="0" borderId="20" xfId="0" applyNumberFormat="1" applyFont="1" applyBorder="1"/>
    <xf numFmtId="2" fontId="44" fillId="0" borderId="13" xfId="0" applyNumberFormat="1" applyFont="1" applyBorder="1" applyAlignment="1" applyProtection="1">
      <alignment horizontal="right"/>
      <protection locked="0"/>
    </xf>
    <xf numFmtId="0" fontId="49" fillId="0" borderId="36" xfId="0" applyFont="1" applyBorder="1"/>
    <xf numFmtId="173" fontId="49" fillId="0" borderId="36" xfId="0" applyNumberFormat="1" applyFont="1" applyBorder="1"/>
    <xf numFmtId="44" fontId="49" fillId="0" borderId="36" xfId="0" applyNumberFormat="1" applyFont="1" applyBorder="1"/>
    <xf numFmtId="1" fontId="49" fillId="0" borderId="36" xfId="0" applyNumberFormat="1" applyFont="1" applyBorder="1" applyAlignment="1">
      <alignment horizontal="center"/>
    </xf>
    <xf numFmtId="0" fontId="49" fillId="0" borderId="38" xfId="0" applyFont="1" applyBorder="1"/>
    <xf numFmtId="0" fontId="49" fillId="0" borderId="39" xfId="0" applyFont="1" applyBorder="1"/>
    <xf numFmtId="173" fontId="49" fillId="0" borderId="39" xfId="0" applyNumberFormat="1" applyFont="1" applyBorder="1"/>
    <xf numFmtId="44" fontId="49" fillId="0" borderId="39" xfId="0" applyNumberFormat="1" applyFont="1" applyBorder="1"/>
    <xf numFmtId="1" fontId="49" fillId="0" borderId="40" xfId="0" applyNumberFormat="1" applyFont="1" applyBorder="1" applyAlignment="1">
      <alignment horizontal="center"/>
    </xf>
    <xf numFmtId="44" fontId="44" fillId="0" borderId="61" xfId="0" applyNumberFormat="1" applyFont="1" applyBorder="1" applyProtection="1">
      <protection locked="0"/>
    </xf>
    <xf numFmtId="44" fontId="44" fillId="0" borderId="26" xfId="0" applyNumberFormat="1" applyFont="1" applyBorder="1" applyAlignment="1" applyProtection="1">
      <alignment horizontal="right"/>
      <protection locked="0"/>
    </xf>
    <xf numFmtId="9" fontId="2" fillId="0" borderId="0" xfId="0" applyNumberFormat="1" applyFont="1"/>
    <xf numFmtId="164" fontId="2" fillId="0" borderId="0" xfId="0" applyNumberFormat="1" applyFont="1"/>
    <xf numFmtId="0" fontId="0" fillId="0" borderId="20" xfId="0" applyBorder="1"/>
    <xf numFmtId="0" fontId="2" fillId="0" borderId="0" xfId="0" applyFont="1" applyAlignment="1">
      <alignment horizontal="right"/>
    </xf>
    <xf numFmtId="0" fontId="2" fillId="0" borderId="29" xfId="0" applyFont="1" applyBorder="1"/>
    <xf numFmtId="0" fontId="2" fillId="0" borderId="27" xfId="0" applyFont="1" applyBorder="1"/>
    <xf numFmtId="0" fontId="0" fillId="0" borderId="39" xfId="0" applyBorder="1"/>
    <xf numFmtId="0" fontId="2" fillId="0" borderId="38" xfId="0" applyFont="1" applyBorder="1"/>
    <xf numFmtId="44" fontId="2" fillId="0" borderId="13" xfId="56" applyFont="1" applyBorder="1"/>
    <xf numFmtId="9" fontId="2" fillId="0" borderId="13" xfId="57" applyFont="1" applyBorder="1"/>
    <xf numFmtId="9" fontId="2" fillId="0" borderId="64" xfId="57" applyFont="1" applyFill="1" applyBorder="1"/>
    <xf numFmtId="9" fontId="2" fillId="0" borderId="47" xfId="57" applyFont="1" applyFill="1" applyBorder="1"/>
    <xf numFmtId="9" fontId="2" fillId="0" borderId="13" xfId="57" applyFont="1" applyBorder="1" applyAlignment="1"/>
    <xf numFmtId="9" fontId="2" fillId="0" borderId="28" xfId="57" applyFont="1" applyBorder="1" applyAlignment="1"/>
    <xf numFmtId="9" fontId="2" fillId="0" borderId="39" xfId="57" applyFont="1" applyBorder="1"/>
    <xf numFmtId="9" fontId="2" fillId="0" borderId="40" xfId="57" applyFont="1" applyBorder="1"/>
    <xf numFmtId="44" fontId="2" fillId="0" borderId="13" xfId="56" applyFont="1" applyBorder="1" applyAlignment="1"/>
    <xf numFmtId="44" fontId="2" fillId="0" borderId="28" xfId="0" applyNumberFormat="1" applyFont="1" applyBorder="1"/>
    <xf numFmtId="44" fontId="2" fillId="0" borderId="28" xfId="56" applyFont="1" applyBorder="1" applyAlignment="1"/>
    <xf numFmtId="44" fontId="2" fillId="0" borderId="39" xfId="56" applyFont="1" applyBorder="1"/>
    <xf numFmtId="44" fontId="2" fillId="0" borderId="40" xfId="56" applyFont="1" applyBorder="1"/>
    <xf numFmtId="44" fontId="2" fillId="0" borderId="13" xfId="56" applyFont="1" applyFill="1" applyBorder="1"/>
    <xf numFmtId="39" fontId="23" fillId="0" borderId="27" xfId="0" applyNumberFormat="1" applyFont="1" applyBorder="1" applyAlignment="1" applyProtection="1">
      <alignment horizontal="right"/>
      <protection locked="0"/>
    </xf>
    <xf numFmtId="0" fontId="55" fillId="0" borderId="29" xfId="0" applyFont="1" applyBorder="1" applyAlignment="1">
      <alignment horizontal="center"/>
    </xf>
    <xf numFmtId="0" fontId="55" fillId="0" borderId="20" xfId="0" applyFont="1" applyBorder="1" applyAlignment="1">
      <alignment horizontal="center"/>
    </xf>
    <xf numFmtId="0" fontId="55" fillId="0" borderId="30" xfId="0" applyFont="1" applyBorder="1" applyAlignment="1">
      <alignment horizontal="center"/>
    </xf>
    <xf numFmtId="0" fontId="55" fillId="0" borderId="67" xfId="0" applyFont="1" applyBorder="1" applyAlignment="1">
      <alignment horizontal="center"/>
    </xf>
    <xf numFmtId="0" fontId="55" fillId="0" borderId="63" xfId="0" applyFont="1" applyBorder="1" applyAlignment="1">
      <alignment horizontal="center"/>
    </xf>
    <xf numFmtId="0" fontId="55" fillId="0" borderId="62" xfId="0" applyFont="1" applyBorder="1" applyAlignment="1">
      <alignment horizontal="center"/>
    </xf>
    <xf numFmtId="0" fontId="55" fillId="0" borderId="20" xfId="0" applyFont="1" applyBorder="1"/>
    <xf numFmtId="44" fontId="2" fillId="0" borderId="28" xfId="56" applyFont="1" applyBorder="1"/>
    <xf numFmtId="0" fontId="55" fillId="0" borderId="68" xfId="0" applyFont="1" applyBorder="1" applyAlignment="1">
      <alignment horizontal="center"/>
    </xf>
    <xf numFmtId="44" fontId="2" fillId="0" borderId="69" xfId="56" applyFont="1" applyBorder="1"/>
    <xf numFmtId="44" fontId="2" fillId="0" borderId="70" xfId="56" applyFont="1" applyBorder="1"/>
    <xf numFmtId="0" fontId="44" fillId="0" borderId="13" xfId="0" applyFont="1" applyBorder="1" applyAlignment="1" applyProtection="1">
      <alignment horizontal="right"/>
      <protection locked="0"/>
    </xf>
    <xf numFmtId="44" fontId="44" fillId="0" borderId="28" xfId="56" applyFont="1" applyBorder="1" applyProtection="1">
      <protection locked="0"/>
    </xf>
    <xf numFmtId="44" fontId="49" fillId="0" borderId="62" xfId="0" applyNumberFormat="1" applyFont="1" applyBorder="1"/>
    <xf numFmtId="44" fontId="49" fillId="0" borderId="56" xfId="0" applyNumberFormat="1" applyFont="1" applyBorder="1"/>
    <xf numFmtId="44" fontId="44" fillId="0" borderId="33" xfId="0" applyNumberFormat="1" applyFont="1" applyBorder="1" applyAlignment="1" applyProtection="1">
      <alignment horizontal="right"/>
      <protection locked="0"/>
    </xf>
    <xf numFmtId="44" fontId="44" fillId="0" borderId="10" xfId="0" applyNumberFormat="1" applyFont="1" applyBorder="1" applyAlignment="1" applyProtection="1">
      <alignment horizontal="right"/>
      <protection locked="0"/>
    </xf>
    <xf numFmtId="0" fontId="23" fillId="0" borderId="36" xfId="0" applyFont="1" applyBorder="1"/>
    <xf numFmtId="44" fontId="23" fillId="0" borderId="36" xfId="0" applyNumberFormat="1" applyFont="1" applyBorder="1"/>
    <xf numFmtId="1" fontId="23" fillId="0" borderId="36" xfId="0" applyNumberFormat="1" applyFont="1" applyBorder="1"/>
    <xf numFmtId="0" fontId="1" fillId="0" borderId="29" xfId="0" applyFont="1" applyBorder="1"/>
    <xf numFmtId="165" fontId="0" fillId="0" borderId="0" xfId="0" applyNumberFormat="1"/>
    <xf numFmtId="0" fontId="55" fillId="0" borderId="62" xfId="0" applyFont="1" applyBorder="1"/>
    <xf numFmtId="0" fontId="55" fillId="0" borderId="68" xfId="0" applyFont="1" applyBorder="1" applyAlignment="1">
      <alignment horizontal="right"/>
    </xf>
    <xf numFmtId="0" fontId="0" fillId="0" borderId="55" xfId="0" applyBorder="1"/>
    <xf numFmtId="0" fontId="0" fillId="0" borderId="69" xfId="0" applyBorder="1"/>
    <xf numFmtId="0" fontId="0" fillId="0" borderId="70" xfId="0" applyBorder="1"/>
    <xf numFmtId="44" fontId="44" fillId="0" borderId="13" xfId="56" applyFont="1" applyBorder="1" applyAlignment="1" applyProtection="1">
      <alignment horizontal="right"/>
      <protection locked="0"/>
    </xf>
    <xf numFmtId="2" fontId="30" fillId="0" borderId="0" xfId="48" applyNumberFormat="1" applyFont="1"/>
    <xf numFmtId="172" fontId="2" fillId="0" borderId="13" xfId="0" applyNumberFormat="1" applyFont="1" applyBorder="1"/>
    <xf numFmtId="172" fontId="30" fillId="0" borderId="13" xfId="32" applyNumberFormat="1" applyFont="1" applyBorder="1" applyAlignment="1">
      <alignment horizontal="right"/>
    </xf>
    <xf numFmtId="0" fontId="2" fillId="33" borderId="20" xfId="0" applyFont="1" applyFill="1" applyBorder="1"/>
    <xf numFmtId="0" fontId="2" fillId="33" borderId="13" xfId="0" applyFont="1" applyFill="1" applyBorder="1"/>
    <xf numFmtId="0" fontId="2" fillId="33" borderId="39" xfId="0" applyFont="1" applyFill="1" applyBorder="1"/>
    <xf numFmtId="0" fontId="2" fillId="33" borderId="62" xfId="0" applyFont="1" applyFill="1" applyBorder="1"/>
    <xf numFmtId="0" fontId="2" fillId="33" borderId="14" xfId="0" applyFont="1" applyFill="1" applyBorder="1"/>
    <xf numFmtId="0" fontId="2" fillId="33" borderId="71" xfId="0" applyFont="1" applyFill="1" applyBorder="1"/>
    <xf numFmtId="165" fontId="23" fillId="0" borderId="0" xfId="0" applyNumberFormat="1" applyFont="1"/>
    <xf numFmtId="0" fontId="23" fillId="0" borderId="0" xfId="60" applyFont="1" applyProtection="1">
      <protection hidden="1"/>
    </xf>
    <xf numFmtId="174" fontId="23" fillId="0" borderId="0" xfId="60" applyNumberFormat="1" applyFont="1" applyProtection="1">
      <protection hidden="1"/>
    </xf>
    <xf numFmtId="49" fontId="23" fillId="0" borderId="73" xfId="60" applyNumberFormat="1" applyFont="1" applyBorder="1" applyProtection="1">
      <protection hidden="1"/>
    </xf>
    <xf numFmtId="49" fontId="23" fillId="0" borderId="74" xfId="60" applyNumberFormat="1" applyFont="1" applyBorder="1" applyProtection="1">
      <protection hidden="1"/>
    </xf>
    <xf numFmtId="49" fontId="23" fillId="0" borderId="75" xfId="60" applyNumberFormat="1" applyFont="1" applyBorder="1" applyProtection="1">
      <protection hidden="1"/>
    </xf>
    <xf numFmtId="49" fontId="23" fillId="0" borderId="77" xfId="60" applyNumberFormat="1" applyFont="1" applyBorder="1" applyProtection="1">
      <protection hidden="1"/>
    </xf>
    <xf numFmtId="49" fontId="23" fillId="0" borderId="78" xfId="60" applyNumberFormat="1" applyFont="1" applyBorder="1" applyProtection="1">
      <protection hidden="1"/>
    </xf>
    <xf numFmtId="49" fontId="23" fillId="0" borderId="80" xfId="60" applyNumberFormat="1" applyFont="1" applyBorder="1" applyProtection="1">
      <protection hidden="1"/>
    </xf>
    <xf numFmtId="49" fontId="23" fillId="0" borderId="81" xfId="60" applyNumberFormat="1" applyFont="1" applyBorder="1" applyProtection="1">
      <protection hidden="1"/>
    </xf>
    <xf numFmtId="49" fontId="44" fillId="0" borderId="65" xfId="60" applyNumberFormat="1" applyFont="1" applyBorder="1" applyProtection="1">
      <protection hidden="1"/>
    </xf>
    <xf numFmtId="0" fontId="44" fillId="0" borderId="15" xfId="60" applyFont="1" applyBorder="1"/>
    <xf numFmtId="0" fontId="44" fillId="0" borderId="66" xfId="60" applyFont="1" applyBorder="1"/>
    <xf numFmtId="49" fontId="23" fillId="0" borderId="80" xfId="60" applyNumberFormat="1" applyFont="1" applyBorder="1" applyAlignment="1" applyProtection="1">
      <alignment wrapText="1"/>
      <protection hidden="1"/>
    </xf>
    <xf numFmtId="49" fontId="23" fillId="0" borderId="74" xfId="60" applyNumberFormat="1" applyFont="1" applyBorder="1" applyAlignment="1" applyProtection="1">
      <alignment wrapText="1"/>
      <protection hidden="1"/>
    </xf>
    <xf numFmtId="49" fontId="23" fillId="0" borderId="77" xfId="60" applyNumberFormat="1" applyFont="1" applyBorder="1" applyAlignment="1" applyProtection="1">
      <alignment wrapText="1"/>
      <protection hidden="1"/>
    </xf>
    <xf numFmtId="49" fontId="23" fillId="0" borderId="83" xfId="60" applyNumberFormat="1" applyFont="1" applyBorder="1" applyProtection="1">
      <protection hidden="1"/>
    </xf>
    <xf numFmtId="49" fontId="23" fillId="0" borderId="84" xfId="60" applyNumberFormat="1" applyFont="1" applyBorder="1" applyProtection="1">
      <protection hidden="1"/>
    </xf>
    <xf numFmtId="39" fontId="44" fillId="0" borderId="13" xfId="0" applyNumberFormat="1" applyFont="1" applyBorder="1" applyAlignment="1" applyProtection="1">
      <alignment horizontal="right"/>
      <protection locked="0"/>
    </xf>
    <xf numFmtId="175" fontId="44" fillId="28" borderId="19" xfId="0" applyNumberFormat="1" applyFont="1" applyFill="1" applyBorder="1"/>
    <xf numFmtId="0" fontId="1" fillId="0" borderId="64" xfId="0" applyFont="1" applyBorder="1"/>
    <xf numFmtId="173" fontId="1" fillId="0" borderId="20" xfId="0" applyNumberFormat="1" applyFont="1" applyBorder="1"/>
    <xf numFmtId="44" fontId="1" fillId="0" borderId="64" xfId="0" applyNumberFormat="1" applyFont="1" applyBorder="1"/>
    <xf numFmtId="1" fontId="1" fillId="0" borderId="47" xfId="0" applyNumberFormat="1" applyFont="1" applyBorder="1" applyAlignment="1">
      <alignment horizontal="center"/>
    </xf>
    <xf numFmtId="0" fontId="1" fillId="0" borderId="13" xfId="0" applyFont="1" applyBorder="1"/>
    <xf numFmtId="173" fontId="1" fillId="0" borderId="13" xfId="0" applyNumberFormat="1" applyFont="1" applyBorder="1"/>
    <xf numFmtId="44" fontId="1" fillId="0" borderId="13" xfId="0" applyNumberFormat="1" applyFont="1" applyBorder="1"/>
    <xf numFmtId="1" fontId="1" fillId="0" borderId="28" xfId="0" applyNumberFormat="1" applyFont="1" applyBorder="1" applyAlignment="1">
      <alignment horizontal="center"/>
    </xf>
    <xf numFmtId="0" fontId="1" fillId="31" borderId="27" xfId="0" applyFont="1" applyFill="1" applyBorder="1"/>
    <xf numFmtId="0" fontId="1" fillId="31" borderId="13" xfId="0" applyFont="1" applyFill="1" applyBorder="1"/>
    <xf numFmtId="173" fontId="1" fillId="31" borderId="13" xfId="0" applyNumberFormat="1" applyFont="1" applyFill="1" applyBorder="1"/>
    <xf numFmtId="44" fontId="1" fillId="31" borderId="13" xfId="0" applyNumberFormat="1" applyFont="1" applyFill="1" applyBorder="1"/>
    <xf numFmtId="1" fontId="1" fillId="31" borderId="28" xfId="0" applyNumberFormat="1" applyFont="1" applyFill="1" applyBorder="1" applyAlignment="1">
      <alignment horizontal="center"/>
    </xf>
    <xf numFmtId="44" fontId="1" fillId="0" borderId="28" xfId="56" applyFont="1" applyBorder="1" applyAlignment="1">
      <alignment horizontal="center"/>
    </xf>
    <xf numFmtId="44" fontId="1" fillId="31" borderId="28" xfId="56" applyFont="1" applyFill="1" applyBorder="1" applyAlignment="1">
      <alignment horizontal="center"/>
    </xf>
    <xf numFmtId="0" fontId="44" fillId="0" borderId="44" xfId="0" applyFont="1" applyBorder="1"/>
    <xf numFmtId="0" fontId="44" fillId="0" borderId="87" xfId="0" applyFont="1" applyBorder="1"/>
    <xf numFmtId="173" fontId="44" fillId="0" borderId="87" xfId="0" applyNumberFormat="1" applyFont="1" applyBorder="1"/>
    <xf numFmtId="44" fontId="44" fillId="0" borderId="87" xfId="0" applyNumberFormat="1" applyFont="1" applyBorder="1"/>
    <xf numFmtId="44" fontId="44" fillId="0" borderId="45" xfId="56" applyFont="1" applyBorder="1" applyAlignment="1">
      <alignment horizontal="center"/>
    </xf>
    <xf numFmtId="0" fontId="46" fillId="34" borderId="21" xfId="0" applyFont="1" applyFill="1" applyBorder="1"/>
    <xf numFmtId="0" fontId="46" fillId="34" borderId="22" xfId="0" applyFont="1" applyFill="1" applyBorder="1"/>
    <xf numFmtId="0" fontId="46" fillId="34" borderId="17" xfId="0" applyFont="1" applyFill="1" applyBorder="1"/>
    <xf numFmtId="0" fontId="46" fillId="34" borderId="18" xfId="0" applyFont="1" applyFill="1" applyBorder="1"/>
    <xf numFmtId="44" fontId="46" fillId="34" borderId="18" xfId="0" applyNumberFormat="1" applyFont="1" applyFill="1" applyBorder="1" applyAlignment="1">
      <alignment horizontal="right"/>
    </xf>
    <xf numFmtId="1" fontId="46" fillId="34" borderId="19" xfId="0" applyNumberFormat="1" applyFont="1" applyFill="1" applyBorder="1" applyAlignment="1">
      <alignment horizontal="center"/>
    </xf>
    <xf numFmtId="0" fontId="46" fillId="34" borderId="19" xfId="0" applyFont="1" applyFill="1" applyBorder="1"/>
    <xf numFmtId="0" fontId="23" fillId="35" borderId="86" xfId="0" applyFont="1" applyFill="1" applyBorder="1"/>
    <xf numFmtId="44" fontId="23" fillId="35" borderId="88" xfId="0" applyNumberFormat="1" applyFont="1" applyFill="1" applyBorder="1"/>
    <xf numFmtId="1" fontId="44" fillId="35" borderId="86" xfId="0" applyNumberFormat="1" applyFont="1" applyFill="1" applyBorder="1"/>
    <xf numFmtId="0" fontId="57" fillId="34" borderId="38" xfId="60" applyFont="1" applyFill="1" applyBorder="1" applyAlignment="1" applyProtection="1">
      <alignment horizontal="center"/>
      <protection hidden="1"/>
    </xf>
    <xf numFmtId="0" fontId="57" fillId="34" borderId="71" xfId="60" applyFont="1" applyFill="1" applyBorder="1" applyAlignment="1" applyProtection="1">
      <alignment horizontal="center"/>
      <protection hidden="1"/>
    </xf>
    <xf numFmtId="0" fontId="58" fillId="34" borderId="72" xfId="60" applyFont="1" applyFill="1" applyBorder="1" applyAlignment="1">
      <alignment horizontal="center"/>
    </xf>
    <xf numFmtId="49" fontId="57" fillId="34" borderId="17" xfId="60" applyNumberFormat="1" applyFont="1" applyFill="1" applyBorder="1" applyAlignment="1" applyProtection="1">
      <alignment vertical="center" wrapText="1"/>
      <protection hidden="1"/>
    </xf>
    <xf numFmtId="49" fontId="57" fillId="34" borderId="18" xfId="60" applyNumberFormat="1" applyFont="1" applyFill="1" applyBorder="1" applyAlignment="1" applyProtection="1">
      <alignment vertical="center" wrapText="1"/>
      <protection hidden="1"/>
    </xf>
    <xf numFmtId="174" fontId="23" fillId="34" borderId="76" xfId="60" applyNumberFormat="1" applyFont="1" applyFill="1" applyBorder="1" applyProtection="1">
      <protection locked="0"/>
    </xf>
    <xf numFmtId="174" fontId="23" fillId="34" borderId="79" xfId="60" applyNumberFormat="1" applyFont="1" applyFill="1" applyBorder="1" applyProtection="1">
      <protection locked="0"/>
    </xf>
    <xf numFmtId="174" fontId="23" fillId="34" borderId="82" xfId="60" applyNumberFormat="1" applyFont="1" applyFill="1" applyBorder="1" applyProtection="1">
      <protection locked="0"/>
    </xf>
    <xf numFmtId="0" fontId="33" fillId="34" borderId="13" xfId="48" applyFont="1" applyFill="1" applyBorder="1"/>
    <xf numFmtId="0" fontId="33" fillId="34" borderId="13" xfId="48" applyFont="1" applyFill="1" applyBorder="1" applyAlignment="1">
      <alignment horizontal="center" vertical="center"/>
    </xf>
    <xf numFmtId="0" fontId="33" fillId="34" borderId="13" xfId="48" applyFont="1" applyFill="1" applyBorder="1" applyAlignment="1">
      <alignment horizontal="left"/>
    </xf>
    <xf numFmtId="0" fontId="33" fillId="34" borderId="13" xfId="48" applyFont="1" applyFill="1" applyBorder="1" applyAlignment="1">
      <alignment horizontal="right"/>
    </xf>
    <xf numFmtId="0" fontId="33" fillId="34" borderId="13" xfId="48" applyFont="1" applyFill="1" applyBorder="1" applyAlignment="1">
      <alignment horizontal="center"/>
    </xf>
    <xf numFmtId="172" fontId="33" fillId="34" borderId="13" xfId="32" applyNumberFormat="1" applyFont="1" applyFill="1" applyBorder="1" applyAlignment="1">
      <alignment horizontal="center"/>
    </xf>
    <xf numFmtId="2" fontId="33" fillId="34" borderId="13" xfId="32" applyNumberFormat="1" applyFont="1" applyFill="1" applyBorder="1" applyAlignment="1">
      <alignment horizontal="center"/>
    </xf>
    <xf numFmtId="1" fontId="33" fillId="34" borderId="13" xfId="32" applyNumberFormat="1" applyFont="1" applyFill="1" applyBorder="1" applyAlignment="1">
      <alignment horizontal="center"/>
    </xf>
    <xf numFmtId="172" fontId="30" fillId="35" borderId="13" xfId="32" applyNumberFormat="1" applyFont="1" applyFill="1" applyBorder="1" applyAlignment="1" applyProtection="1">
      <alignment horizontal="center"/>
      <protection locked="0"/>
    </xf>
    <xf numFmtId="172" fontId="30" fillId="35" borderId="13" xfId="0" applyNumberFormat="1" applyFont="1" applyFill="1" applyBorder="1" applyAlignment="1" applyProtection="1">
      <alignment horizontal="center"/>
      <protection locked="0"/>
    </xf>
    <xf numFmtId="166" fontId="34" fillId="34" borderId="14" xfId="32" applyFont="1" applyFill="1" applyBorder="1" applyAlignment="1" applyProtection="1">
      <alignment horizontal="center" vertical="center"/>
      <protection hidden="1"/>
    </xf>
    <xf numFmtId="166" fontId="34" fillId="34" borderId="15" xfId="32" applyFont="1" applyFill="1" applyBorder="1" applyAlignment="1" applyProtection="1">
      <alignment horizontal="center" vertical="center"/>
      <protection hidden="1"/>
    </xf>
    <xf numFmtId="44" fontId="37" fillId="35" borderId="41" xfId="56" applyFont="1" applyFill="1" applyBorder="1" applyProtection="1">
      <protection locked="0" hidden="1"/>
    </xf>
    <xf numFmtId="10" fontId="37" fillId="35" borderId="85" xfId="57" applyNumberFormat="1" applyFont="1" applyFill="1" applyBorder="1" applyProtection="1">
      <protection locked="0" hidden="1"/>
    </xf>
    <xf numFmtId="10" fontId="37" fillId="35" borderId="16" xfId="57" applyNumberFormat="1" applyFont="1" applyFill="1" applyBorder="1" applyProtection="1">
      <protection locked="0" hidden="1"/>
    </xf>
    <xf numFmtId="0" fontId="48" fillId="34" borderId="33" xfId="0" applyFont="1" applyFill="1" applyBorder="1"/>
    <xf numFmtId="0" fontId="46" fillId="34" borderId="35" xfId="0" applyFont="1" applyFill="1" applyBorder="1"/>
    <xf numFmtId="0" fontId="48" fillId="34" borderId="50" xfId="0" applyFont="1" applyFill="1" applyBorder="1"/>
    <xf numFmtId="0" fontId="23" fillId="34" borderId="36" xfId="0" applyFont="1" applyFill="1" applyBorder="1"/>
    <xf numFmtId="0" fontId="48" fillId="34" borderId="10" xfId="0" applyFont="1" applyFill="1" applyBorder="1"/>
    <xf numFmtId="0" fontId="23" fillId="34" borderId="37" xfId="0" applyFont="1" applyFill="1" applyBorder="1"/>
    <xf numFmtId="0" fontId="46" fillId="34" borderId="26" xfId="0" applyFont="1" applyFill="1" applyBorder="1"/>
    <xf numFmtId="0" fontId="33" fillId="34" borderId="28" xfId="48" applyFont="1" applyFill="1" applyBorder="1" applyAlignment="1">
      <alignment horizontal="right"/>
    </xf>
    <xf numFmtId="0" fontId="33" fillId="34" borderId="25" xfId="48" applyFont="1" applyFill="1" applyBorder="1"/>
    <xf numFmtId="0" fontId="33" fillId="34" borderId="24" xfId="48" applyFont="1" applyFill="1" applyBorder="1"/>
    <xf numFmtId="0" fontId="33" fillId="34" borderId="27" xfId="48" applyFont="1" applyFill="1" applyBorder="1"/>
    <xf numFmtId="0" fontId="30" fillId="35" borderId="13" xfId="48" applyFont="1" applyFill="1" applyBorder="1" applyProtection="1">
      <protection locked="0"/>
    </xf>
    <xf numFmtId="0" fontId="2" fillId="37" borderId="20" xfId="0" applyFont="1" applyFill="1" applyBorder="1"/>
    <xf numFmtId="0" fontId="2" fillId="37" borderId="13" xfId="0" applyFont="1" applyFill="1" applyBorder="1"/>
    <xf numFmtId="0" fontId="2" fillId="37" borderId="39" xfId="0" applyFont="1" applyFill="1" applyBorder="1"/>
    <xf numFmtId="49" fontId="23" fillId="0" borderId="89" xfId="60" applyNumberFormat="1" applyFont="1" applyBorder="1" applyProtection="1">
      <protection hidden="1"/>
    </xf>
    <xf numFmtId="49" fontId="23" fillId="0" borderId="90" xfId="60" applyNumberFormat="1" applyFont="1" applyBorder="1" applyProtection="1">
      <protection hidden="1"/>
    </xf>
    <xf numFmtId="49" fontId="23" fillId="0" borderId="91" xfId="60" applyNumberFormat="1" applyFont="1" applyBorder="1" applyProtection="1">
      <protection hidden="1"/>
    </xf>
    <xf numFmtId="49" fontId="23" fillId="0" borderId="92" xfId="60" applyNumberFormat="1" applyFont="1" applyBorder="1" applyProtection="1">
      <protection hidden="1"/>
    </xf>
    <xf numFmtId="174" fontId="57" fillId="34" borderId="45" xfId="60" applyNumberFormat="1" applyFont="1" applyFill="1" applyBorder="1" applyAlignment="1" applyProtection="1">
      <alignment vertical="center" wrapText="1"/>
      <protection hidden="1"/>
    </xf>
    <xf numFmtId="49" fontId="57" fillId="34" borderId="13" xfId="60" applyNumberFormat="1" applyFont="1" applyFill="1" applyBorder="1" applyAlignment="1" applyProtection="1">
      <alignment vertical="center" wrapText="1"/>
      <protection hidden="1"/>
    </xf>
    <xf numFmtId="0" fontId="44" fillId="0" borderId="56" xfId="60" applyFont="1" applyBorder="1"/>
    <xf numFmtId="0" fontId="57" fillId="34" borderId="93" xfId="60" applyFont="1" applyFill="1" applyBorder="1" applyAlignment="1" applyProtection="1">
      <alignment horizontal="center"/>
      <protection hidden="1"/>
    </xf>
    <xf numFmtId="0" fontId="57" fillId="34" borderId="13" xfId="60" applyFont="1" applyFill="1" applyBorder="1" applyAlignment="1" applyProtection="1">
      <alignment horizontal="center"/>
      <protection hidden="1"/>
    </xf>
    <xf numFmtId="0" fontId="44" fillId="37" borderId="21" xfId="0" applyFont="1" applyFill="1" applyBorder="1"/>
    <xf numFmtId="0" fontId="23" fillId="37" borderId="22" xfId="0" applyFont="1" applyFill="1" applyBorder="1"/>
    <xf numFmtId="0" fontId="23" fillId="37" borderId="23" xfId="0" applyFont="1" applyFill="1" applyBorder="1"/>
    <xf numFmtId="0" fontId="44" fillId="35" borderId="21" xfId="0" applyFont="1" applyFill="1" applyBorder="1" applyAlignment="1">
      <alignment horizontal="center"/>
    </xf>
    <xf numFmtId="0" fontId="44" fillId="35" borderId="22" xfId="0" applyFont="1" applyFill="1" applyBorder="1" applyAlignment="1">
      <alignment horizontal="center"/>
    </xf>
    <xf numFmtId="0" fontId="44" fillId="35" borderId="23" xfId="0" applyFont="1" applyFill="1" applyBorder="1" applyAlignment="1">
      <alignment horizontal="center"/>
    </xf>
    <xf numFmtId="0" fontId="23" fillId="0" borderId="0" xfId="0" applyFont="1"/>
    <xf numFmtId="0" fontId="0" fillId="0" borderId="0" xfId="0"/>
    <xf numFmtId="0" fontId="23" fillId="0" borderId="0" xfId="0" applyFont="1" applyAlignment="1">
      <alignment wrapText="1"/>
    </xf>
    <xf numFmtId="0" fontId="0" fillId="0" borderId="0" xfId="0" applyAlignment="1">
      <alignment wrapText="1"/>
    </xf>
    <xf numFmtId="166" fontId="34" fillId="34" borderId="14" xfId="32" applyFont="1" applyFill="1" applyBorder="1" applyAlignment="1" applyProtection="1">
      <alignment horizontal="center" vertical="center"/>
      <protection hidden="1"/>
    </xf>
    <xf numFmtId="166" fontId="34" fillId="34" borderId="15" xfId="32" applyFont="1" applyFill="1" applyBorder="1" applyAlignment="1" applyProtection="1">
      <alignment horizontal="center" vertical="center"/>
      <protection hidden="1"/>
    </xf>
    <xf numFmtId="0" fontId="15" fillId="36" borderId="33" xfId="0" applyFont="1" applyFill="1" applyBorder="1" applyAlignment="1">
      <alignment horizontal="center" textRotation="90" wrapText="1"/>
    </xf>
    <xf numFmtId="0" fontId="0" fillId="36" borderId="34" xfId="0" applyFill="1" applyBorder="1" applyAlignment="1">
      <alignment horizontal="center" textRotation="90" wrapText="1"/>
    </xf>
    <xf numFmtId="0" fontId="0" fillId="36" borderId="42" xfId="0" applyFill="1" applyBorder="1" applyAlignment="1">
      <alignment horizontal="center" textRotation="90" wrapText="1"/>
    </xf>
    <xf numFmtId="0" fontId="0" fillId="36" borderId="43" xfId="0" applyFill="1" applyBorder="1" applyAlignment="1">
      <alignment horizontal="center" textRotation="90" wrapText="1"/>
    </xf>
    <xf numFmtId="0" fontId="0" fillId="36" borderId="35" xfId="0" applyFill="1" applyBorder="1" applyAlignment="1">
      <alignment horizontal="center" textRotation="90" wrapText="1"/>
    </xf>
    <xf numFmtId="0" fontId="0" fillId="36" borderId="37" xfId="0" applyFill="1" applyBorder="1" applyAlignment="1">
      <alignment horizontal="center" textRotation="90" wrapText="1"/>
    </xf>
    <xf numFmtId="0" fontId="15" fillId="36" borderId="34" xfId="0" applyFont="1" applyFill="1" applyBorder="1" applyAlignment="1">
      <alignment horizontal="center" textRotation="90" wrapText="1"/>
    </xf>
    <xf numFmtId="0" fontId="15" fillId="36" borderId="42" xfId="0" applyFont="1" applyFill="1" applyBorder="1" applyAlignment="1">
      <alignment horizontal="center" textRotation="90" wrapText="1"/>
    </xf>
    <xf numFmtId="0" fontId="15" fillId="36" borderId="43" xfId="0" applyFont="1" applyFill="1" applyBorder="1" applyAlignment="1">
      <alignment horizontal="center" textRotation="90" wrapText="1"/>
    </xf>
    <xf numFmtId="0" fontId="15" fillId="36" borderId="35" xfId="0" applyFont="1" applyFill="1" applyBorder="1" applyAlignment="1">
      <alignment horizontal="center" textRotation="90" wrapText="1"/>
    </xf>
    <xf numFmtId="0" fontId="15" fillId="36" borderId="37" xfId="0" applyFont="1" applyFill="1" applyBorder="1" applyAlignment="1">
      <alignment horizontal="center" textRotation="90" wrapText="1"/>
    </xf>
    <xf numFmtId="0" fontId="30" fillId="0" borderId="33" xfId="48" applyFont="1" applyBorder="1" applyAlignment="1">
      <alignment horizontal="left" vertical="top" wrapText="1"/>
    </xf>
    <xf numFmtId="0" fontId="30" fillId="0" borderId="10" xfId="48" applyFont="1" applyBorder="1" applyAlignment="1">
      <alignment horizontal="left" vertical="top"/>
    </xf>
    <xf numFmtId="0" fontId="30" fillId="0" borderId="34" xfId="48" applyFont="1" applyBorder="1" applyAlignment="1">
      <alignment horizontal="left" vertical="top"/>
    </xf>
    <xf numFmtId="0" fontId="30" fillId="0" borderId="42" xfId="48" applyFont="1" applyBorder="1" applyAlignment="1">
      <alignment horizontal="left" vertical="top"/>
    </xf>
    <xf numFmtId="0" fontId="30" fillId="0" borderId="0" xfId="48" applyFont="1" applyAlignment="1">
      <alignment horizontal="left" vertical="top"/>
    </xf>
    <xf numFmtId="0" fontId="30" fillId="0" borderId="43" xfId="48" applyFont="1" applyBorder="1" applyAlignment="1">
      <alignment horizontal="left" vertical="top"/>
    </xf>
    <xf numFmtId="0" fontId="30" fillId="0" borderId="35" xfId="48" applyFont="1" applyBorder="1" applyAlignment="1">
      <alignment horizontal="left" vertical="top"/>
    </xf>
    <xf numFmtId="0" fontId="30" fillId="0" borderId="36" xfId="48" applyFont="1" applyBorder="1" applyAlignment="1">
      <alignment horizontal="left" vertical="top"/>
    </xf>
    <xf numFmtId="0" fontId="30" fillId="0" borderId="37" xfId="48" applyFont="1" applyBorder="1" applyAlignment="1">
      <alignment horizontal="left" vertical="top"/>
    </xf>
    <xf numFmtId="0" fontId="44" fillId="37" borderId="14" xfId="0" applyFont="1" applyFill="1" applyBorder="1" applyAlignment="1">
      <alignment horizontal="center"/>
    </xf>
    <xf numFmtId="0" fontId="44" fillId="37" borderId="15" xfId="0" applyFont="1" applyFill="1" applyBorder="1" applyAlignment="1">
      <alignment horizontal="center"/>
    </xf>
    <xf numFmtId="0" fontId="44" fillId="37" borderId="16" xfId="0" applyFont="1" applyFill="1" applyBorder="1" applyAlignment="1">
      <alignment horizontal="center"/>
    </xf>
    <xf numFmtId="0" fontId="54" fillId="34" borderId="21" xfId="0" applyFont="1" applyFill="1" applyBorder="1" applyAlignment="1">
      <alignment horizontal="center"/>
    </xf>
    <xf numFmtId="0" fontId="54" fillId="34" borderId="22" xfId="0" applyFont="1" applyFill="1" applyBorder="1" applyAlignment="1">
      <alignment horizontal="center"/>
    </xf>
    <xf numFmtId="0" fontId="54" fillId="34" borderId="23" xfId="0" applyFont="1" applyFill="1" applyBorder="1" applyAlignment="1">
      <alignment horizontal="center"/>
    </xf>
    <xf numFmtId="0" fontId="54" fillId="32" borderId="21" xfId="0" applyFont="1" applyFill="1" applyBorder="1" applyAlignment="1">
      <alignment horizontal="center"/>
    </xf>
    <xf numFmtId="0" fontId="54" fillId="32" borderId="22" xfId="0" applyFont="1" applyFill="1" applyBorder="1" applyAlignment="1">
      <alignment horizontal="center"/>
    </xf>
    <xf numFmtId="0" fontId="54" fillId="32" borderId="23" xfId="0" applyFont="1" applyFill="1" applyBorder="1" applyAlignment="1">
      <alignment horizontal="center"/>
    </xf>
    <xf numFmtId="0" fontId="55" fillId="0" borderId="29" xfId="0" applyFont="1" applyBorder="1" applyAlignment="1">
      <alignment horizontal="center"/>
    </xf>
    <xf numFmtId="0" fontId="55" fillId="0" borderId="20" xfId="0" applyFont="1" applyBorder="1" applyAlignment="1">
      <alignment horizontal="center"/>
    </xf>
    <xf numFmtId="0" fontId="54" fillId="32" borderId="17" xfId="0" applyFont="1" applyFill="1" applyBorder="1" applyAlignment="1">
      <alignment horizontal="center"/>
    </xf>
    <xf numFmtId="0" fontId="54" fillId="32" borderId="18" xfId="0" applyFont="1" applyFill="1" applyBorder="1" applyAlignment="1">
      <alignment horizontal="center"/>
    </xf>
    <xf numFmtId="0" fontId="54" fillId="32" borderId="19" xfId="0" applyFont="1" applyFill="1" applyBorder="1" applyAlignment="1">
      <alignment horizontal="center"/>
    </xf>
    <xf numFmtId="0" fontId="56" fillId="34" borderId="33" xfId="60" applyFont="1" applyFill="1" applyBorder="1" applyAlignment="1" applyProtection="1">
      <alignment horizontal="center"/>
      <protection hidden="1"/>
    </xf>
    <xf numFmtId="0" fontId="56" fillId="34" borderId="10" xfId="60" applyFont="1" applyFill="1" applyBorder="1" applyAlignment="1" applyProtection="1">
      <alignment horizontal="center"/>
      <protection hidden="1"/>
    </xf>
    <xf numFmtId="0" fontId="56" fillId="34" borderId="34" xfId="60" applyFont="1" applyFill="1" applyBorder="1" applyAlignment="1" applyProtection="1">
      <alignment horizontal="center"/>
      <protection hidden="1"/>
    </xf>
    <xf numFmtId="44" fontId="44" fillId="0" borderId="21" xfId="0" applyNumberFormat="1" applyFont="1" applyBorder="1" applyAlignment="1">
      <alignment horizontal="center"/>
    </xf>
    <xf numFmtId="44" fontId="44" fillId="0" borderId="23" xfId="0" applyNumberFormat="1" applyFont="1" applyBorder="1" applyAlignment="1">
      <alignment horizontal="center"/>
    </xf>
    <xf numFmtId="0" fontId="46" fillId="27" borderId="21" xfId="0" applyFont="1" applyFill="1" applyBorder="1" applyAlignment="1">
      <alignment horizontal="center"/>
    </xf>
    <xf numFmtId="0" fontId="46" fillId="27" borderId="22" xfId="0" applyFont="1" applyFill="1" applyBorder="1" applyAlignment="1">
      <alignment horizontal="center"/>
    </xf>
    <xf numFmtId="0" fontId="46" fillId="27" borderId="23" xfId="0" applyFont="1" applyFill="1" applyBorder="1" applyAlignment="1">
      <alignment horizontal="center"/>
    </xf>
    <xf numFmtId="0" fontId="46" fillId="27" borderId="21" xfId="0" applyFont="1" applyFill="1" applyBorder="1" applyAlignment="1">
      <alignment horizontal="center" vertical="center"/>
    </xf>
    <xf numFmtId="0" fontId="46" fillId="27" borderId="22" xfId="0" applyFont="1" applyFill="1" applyBorder="1" applyAlignment="1">
      <alignment horizontal="center" vertical="center"/>
    </xf>
    <xf numFmtId="0" fontId="46" fillId="27" borderId="23" xfId="0" applyFont="1" applyFill="1" applyBorder="1" applyAlignment="1">
      <alignment horizontal="center" vertical="center"/>
    </xf>
    <xf numFmtId="0" fontId="44" fillId="0" borderId="21" xfId="0" applyFont="1" applyBorder="1" applyAlignment="1">
      <alignment horizontal="center"/>
    </xf>
    <xf numFmtId="0" fontId="44" fillId="0" borderId="23" xfId="0" applyFont="1" applyBorder="1" applyAlignment="1">
      <alignment horizontal="center"/>
    </xf>
    <xf numFmtId="0" fontId="44" fillId="0" borderId="22" xfId="0" applyFont="1" applyBorder="1" applyAlignment="1">
      <alignment horizontal="center"/>
    </xf>
    <xf numFmtId="0" fontId="23" fillId="0" borderId="50" xfId="0" applyFont="1" applyBorder="1" applyAlignment="1">
      <alignment horizontal="center" vertical="center"/>
    </xf>
    <xf numFmtId="0" fontId="23" fillId="0" borderId="51" xfId="0" applyFont="1" applyBorder="1" applyAlignment="1">
      <alignment horizontal="center" vertical="center"/>
    </xf>
    <xf numFmtId="0" fontId="23" fillId="0" borderId="55" xfId="0" applyFont="1" applyBorder="1" applyAlignment="1">
      <alignment horizontal="center" vertical="center"/>
    </xf>
    <xf numFmtId="0" fontId="23" fillId="0" borderId="57" xfId="0" applyFont="1" applyBorder="1" applyAlignment="1">
      <alignment horizontal="center"/>
    </xf>
    <xf numFmtId="0" fontId="23" fillId="0" borderId="58" xfId="0" applyFont="1" applyBorder="1" applyAlignment="1">
      <alignment horizontal="center"/>
    </xf>
    <xf numFmtId="0" fontId="23" fillId="0" borderId="21" xfId="0" applyFont="1" applyBorder="1" applyAlignment="1">
      <alignment horizontal="center"/>
    </xf>
    <xf numFmtId="0" fontId="23" fillId="0" borderId="23" xfId="0" applyFont="1" applyBorder="1" applyAlignment="1">
      <alignment horizontal="center"/>
    </xf>
    <xf numFmtId="0" fontId="44" fillId="0" borderId="50" xfId="0" applyFont="1" applyBorder="1" applyAlignment="1">
      <alignment horizontal="center" vertical="center"/>
    </xf>
    <xf numFmtId="0" fontId="44" fillId="0" borderId="52" xfId="0" applyFont="1" applyBorder="1" applyAlignment="1">
      <alignment horizontal="center" vertical="center"/>
    </xf>
    <xf numFmtId="0" fontId="50" fillId="34" borderId="21" xfId="0" applyFont="1" applyFill="1" applyBorder="1" applyAlignment="1">
      <alignment horizontal="center"/>
    </xf>
    <xf numFmtId="0" fontId="50" fillId="34" borderId="22" xfId="0" applyFont="1" applyFill="1" applyBorder="1" applyAlignment="1">
      <alignment horizontal="center"/>
    </xf>
    <xf numFmtId="0" fontId="50" fillId="34" borderId="60" xfId="0" applyFont="1" applyFill="1" applyBorder="1" applyAlignment="1">
      <alignment horizontal="center"/>
    </xf>
    <xf numFmtId="0" fontId="47" fillId="34" borderId="22" xfId="0" applyFont="1" applyFill="1" applyBorder="1" applyAlignment="1">
      <alignment horizontal="center"/>
    </xf>
    <xf numFmtId="0" fontId="47" fillId="34" borderId="23" xfId="0" applyFont="1" applyFill="1" applyBorder="1" applyAlignment="1">
      <alignment horizontal="center"/>
    </xf>
    <xf numFmtId="0" fontId="46" fillId="34" borderId="21" xfId="0" applyFont="1" applyFill="1" applyBorder="1" applyAlignment="1">
      <alignment horizontal="center"/>
    </xf>
    <xf numFmtId="0" fontId="46" fillId="34" borderId="22" xfId="0" applyFont="1" applyFill="1" applyBorder="1" applyAlignment="1">
      <alignment horizontal="center"/>
    </xf>
    <xf numFmtId="0" fontId="46" fillId="34" borderId="23" xfId="0" applyFont="1" applyFill="1" applyBorder="1" applyAlignment="1">
      <alignment horizontal="center"/>
    </xf>
    <xf numFmtId="0" fontId="23" fillId="0" borderId="53" xfId="0" applyFont="1" applyBorder="1" applyAlignment="1">
      <alignment horizontal="center" vertical="center"/>
    </xf>
    <xf numFmtId="0" fontId="23" fillId="0" borderId="52" xfId="0" applyFont="1" applyBorder="1" applyAlignment="1">
      <alignment horizontal="center" vertical="center"/>
    </xf>
    <xf numFmtId="0" fontId="1" fillId="32" borderId="65" xfId="0" applyFont="1" applyFill="1" applyBorder="1" applyAlignment="1">
      <alignment horizontal="center"/>
    </xf>
    <xf numFmtId="0" fontId="1" fillId="32" borderId="15" xfId="0" applyFont="1" applyFill="1" applyBorder="1" applyAlignment="1">
      <alignment horizontal="center"/>
    </xf>
    <xf numFmtId="0" fontId="1" fillId="32" borderId="66" xfId="0" applyFont="1" applyFill="1" applyBorder="1" applyAlignment="1">
      <alignment horizontal="center"/>
    </xf>
    <xf numFmtId="39" fontId="23" fillId="32" borderId="65" xfId="0" applyNumberFormat="1" applyFont="1" applyFill="1" applyBorder="1" applyAlignment="1" applyProtection="1">
      <alignment horizontal="center"/>
      <protection locked="0"/>
    </xf>
    <xf numFmtId="39" fontId="23" fillId="32" borderId="15" xfId="0" applyNumberFormat="1" applyFont="1" applyFill="1" applyBorder="1" applyAlignment="1" applyProtection="1">
      <alignment horizontal="center"/>
      <protection locked="0"/>
    </xf>
    <xf numFmtId="39" fontId="23" fillId="32" borderId="66" xfId="0" applyNumberFormat="1" applyFont="1" applyFill="1" applyBorder="1" applyAlignment="1" applyProtection="1">
      <alignment horizontal="center"/>
      <protection locked="0"/>
    </xf>
  </cellXfs>
  <cellStyles count="61">
    <cellStyle name="%" xfId="1" xr:uid="{00000000-0005-0000-0000-000000000000}"/>
    <cellStyle name="20% - Accent1" xfId="2" builtinId="30" customBuiltin="1"/>
    <cellStyle name="20% - Accent2" xfId="3" builtinId="34" customBuiltin="1"/>
    <cellStyle name="20% - Accent3" xfId="4" builtinId="38" customBuiltin="1"/>
    <cellStyle name="20% - Accent4" xfId="5" builtinId="42" customBuiltin="1"/>
    <cellStyle name="20% - Accent5" xfId="6" builtinId="46" customBuiltin="1"/>
    <cellStyle name="20% - Accent6" xfId="7" builtinId="50" customBuiltin="1"/>
    <cellStyle name="40% - Accent1" xfId="8" builtinId="31" customBuiltin="1"/>
    <cellStyle name="40% - Accent2" xfId="9" builtinId="35" customBuiltin="1"/>
    <cellStyle name="40% - Accent3" xfId="10" builtinId="39" customBuiltin="1"/>
    <cellStyle name="40% - Accent4" xfId="11" builtinId="43" customBuiltin="1"/>
    <cellStyle name="40% - Accent5" xfId="12" builtinId="47" customBuiltin="1"/>
    <cellStyle name="40% - Accent6" xfId="13" builtinId="51" customBuiltin="1"/>
    <cellStyle name="60% - Accent1" xfId="14" builtinId="32" customBuiltin="1"/>
    <cellStyle name="60% - Accent2" xfId="15" builtinId="36" customBuiltin="1"/>
    <cellStyle name="60% - Accent3" xfId="16" builtinId="40" customBuiltin="1"/>
    <cellStyle name="60% - Accent4" xfId="17" builtinId="44" customBuiltin="1"/>
    <cellStyle name="60% - Accent5" xfId="18" builtinId="48" customBuiltin="1"/>
    <cellStyle name="60% - Accent6" xfId="19" builtinId="52" customBuiltin="1"/>
    <cellStyle name="Accent1" xfId="20" builtinId="29" customBuiltin="1"/>
    <cellStyle name="Accent2" xfId="21" builtinId="33" customBuiltin="1"/>
    <cellStyle name="Accent3" xfId="22" builtinId="37" customBuiltin="1"/>
    <cellStyle name="Accent4" xfId="23" builtinId="41" customBuiltin="1"/>
    <cellStyle name="Accent5" xfId="24" builtinId="45" customBuiltin="1"/>
    <cellStyle name="Accent6" xfId="25" builtinId="49" customBuiltin="1"/>
    <cellStyle name="Berekening" xfId="26" xr:uid="{00000000-0005-0000-0000-000019000000}"/>
    <cellStyle name="Comma_Uurtarieven 2000 LEVERANCIER" xfId="59" xr:uid="{3AA21790-2C6E-4FDE-879E-C11C87E14249}"/>
    <cellStyle name="Controlecel" xfId="27" xr:uid="{00000000-0005-0000-0000-00001A000000}"/>
    <cellStyle name="Euro" xfId="28" xr:uid="{00000000-0005-0000-0000-00001B000000}"/>
    <cellStyle name="Gekoppelde cel" xfId="29" xr:uid="{00000000-0005-0000-0000-00001C000000}"/>
    <cellStyle name="Goed" xfId="30" xr:uid="{00000000-0005-0000-0000-00001D000000}"/>
    <cellStyle name="Invoer" xfId="31" xr:uid="{00000000-0005-0000-0000-00001E000000}"/>
    <cellStyle name="Komma" xfId="32" builtinId="3"/>
    <cellStyle name="Kop 1" xfId="33" xr:uid="{00000000-0005-0000-0000-000020000000}"/>
    <cellStyle name="Kop 2" xfId="34" xr:uid="{00000000-0005-0000-0000-000021000000}"/>
    <cellStyle name="Kop 3" xfId="35" xr:uid="{00000000-0005-0000-0000-000022000000}"/>
    <cellStyle name="Kop 4" xfId="36" xr:uid="{00000000-0005-0000-0000-000023000000}"/>
    <cellStyle name="Koppen_rekenblad" xfId="37" xr:uid="{00000000-0005-0000-0000-000024000000}"/>
    <cellStyle name="koppenrekenblad2" xfId="38" xr:uid="{00000000-0005-0000-0000-000025000000}"/>
    <cellStyle name="m2" xfId="39" xr:uid="{00000000-0005-0000-0000-000026000000}"/>
    <cellStyle name="Neutraal" xfId="40" xr:uid="{00000000-0005-0000-0000-000027000000}"/>
    <cellStyle name="NIBa standaard" xfId="41" xr:uid="{00000000-0005-0000-0000-000028000000}"/>
    <cellStyle name="Normal_Uurtarieven 2000 LEVERANCIER" xfId="58" xr:uid="{D428E97E-6399-4A2E-A5FC-757AC4DFFC12}"/>
    <cellStyle name="Notitie" xfId="42" xr:uid="{00000000-0005-0000-0000-000029000000}"/>
    <cellStyle name="Ongedefinieerd" xfId="43" xr:uid="{00000000-0005-0000-0000-00002A000000}"/>
    <cellStyle name="Ongeldig" xfId="44" xr:uid="{00000000-0005-0000-0000-00002B000000}"/>
    <cellStyle name="prijslijst" xfId="45" xr:uid="{00000000-0005-0000-0000-00002C000000}"/>
    <cellStyle name="Procent" xfId="57" builtinId="5"/>
    <cellStyle name="Ruimtestaat_Koppen" xfId="46" xr:uid="{00000000-0005-0000-0000-00002D000000}"/>
    <cellStyle name="Standaard" xfId="0" builtinId="0"/>
    <cellStyle name="Standaard 2" xfId="47" xr:uid="{00000000-0005-0000-0000-00002F000000}"/>
    <cellStyle name="Standaard 3" xfId="60" xr:uid="{CE7AEF3C-1B81-574F-82E8-11DB3AEA191E}"/>
    <cellStyle name="Standaard_Map1" xfId="48" xr:uid="{00000000-0005-0000-0000-000030000000}"/>
    <cellStyle name="Titel" xfId="49" xr:uid="{00000000-0005-0000-0000-000031000000}"/>
    <cellStyle name="Totaal" xfId="50" xr:uid="{00000000-0005-0000-0000-000032000000}"/>
    <cellStyle name="Uitvoer" xfId="51" xr:uid="{00000000-0005-0000-0000-000033000000}"/>
    <cellStyle name="Valuta" xfId="56" builtinId="4"/>
    <cellStyle name="Verklarende tekst" xfId="52" xr:uid="{00000000-0005-0000-0000-000034000000}"/>
    <cellStyle name="Waarschuwingstekst" xfId="53" xr:uid="{00000000-0005-0000-0000-000035000000}"/>
    <cellStyle name="Währung [0]_Aufmaß" xfId="54" xr:uid="{00000000-0005-0000-0000-000036000000}"/>
    <cellStyle name="Währung_Aufmaß" xfId="55" xr:uid="{00000000-0005-0000-0000-000037000000}"/>
  </cellStyles>
  <dxfs count="12">
    <dxf>
      <fill>
        <patternFill>
          <bgColor indexed="48"/>
        </patternFill>
      </fill>
    </dxf>
    <dxf>
      <fill>
        <patternFill>
          <bgColor indexed="48"/>
        </patternFill>
      </fill>
    </dxf>
    <dxf>
      <fill>
        <patternFill>
          <bgColor indexed="48"/>
        </patternFill>
      </fill>
    </dxf>
    <dxf>
      <font>
        <condense val="0"/>
        <extend val="0"/>
        <color indexed="9"/>
      </font>
      <fill>
        <patternFill>
          <bgColor indexed="48"/>
        </patternFill>
      </fill>
    </dxf>
    <dxf>
      <fill>
        <patternFill>
          <bgColor indexed="48"/>
        </patternFill>
      </fill>
    </dxf>
    <dxf>
      <fill>
        <patternFill>
          <bgColor indexed="48"/>
        </patternFill>
      </fill>
    </dxf>
    <dxf>
      <font>
        <condense val="0"/>
        <extend val="0"/>
        <color indexed="9"/>
      </font>
      <fill>
        <patternFill>
          <bgColor indexed="48"/>
        </patternFill>
      </fill>
    </dxf>
    <dxf>
      <fill>
        <patternFill>
          <bgColor indexed="48"/>
        </patternFill>
      </fill>
    </dxf>
    <dxf>
      <fill>
        <patternFill>
          <bgColor indexed="48"/>
        </patternFill>
      </fill>
    </dxf>
    <dxf>
      <font>
        <condense val="0"/>
        <extend val="0"/>
        <color indexed="9"/>
      </font>
      <fill>
        <patternFill>
          <bgColor indexed="48"/>
        </patternFill>
      </fill>
    </dxf>
    <dxf>
      <fill>
        <patternFill>
          <bgColor indexed="48"/>
        </patternFill>
      </fill>
    </dxf>
    <dxf>
      <font>
        <condense val="0"/>
        <extend val="0"/>
        <color indexed="9"/>
      </font>
      <fill>
        <patternFill>
          <bgColor indexed="48"/>
        </patternFill>
      </fill>
    </dxf>
  </dxfs>
  <tableStyles count="0" defaultTableStyle="TableStyleMedium2" defaultPivotStyle="PivotStyleLight16"/>
  <colors>
    <mruColors>
      <color rgb="FFDCBC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 Type="http://schemas.openxmlformats.org/officeDocument/2006/relationships/worksheet" Target="worksheets/sheet3.xml"/><Relationship Id="rId21" Type="http://schemas.openxmlformats.org/officeDocument/2006/relationships/externalLink" Target="externalLinks/externalLink13.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ukje\Desktop\ADHD\schoonmaak\aanbesteding\file:\C:\CSG%20Zuid\05018%20nCie%20-%20Prime%20line%20Den%20Bosch\Schoonmaak\Programma\Calculatie2004%20versie%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Aukje\Desktop\ADHD\schoonmaak\aanbesteding\file:\H13vfs01\Department_Data$\ISA\Noord-West\Calculatie\CALCULATIE%20BENODIGDHEDEN\AFROEPPRIJZEN%2020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Aukje\Desktop\ADHD\schoonmaak\aanbesteding\file:\C:\Voor..van\meten%20glas\meten%20glas\meten%20glas\meten%20glas\meten%20glas\meten%20glas\meten%20glas\Voor%20Han%20Rabo%20glas\Croeseln%20witM2gla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Aukje\Desktop\ADHD\schoonmaak\aanbesteding\file:\D:\Procedures%20Bedrijfsbureau\Procedures%202008\normen%20adviesbureau'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Aukje\Desktop\ADHD\schoonmaak\aanbesteding\file:\C:\Users\fred\Desktop\Nota%20Fred\DELTA%20N.V.-Calculati%233F455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Aukje\Desktop\ADHD\schoonmaak\aanbesteding\file:\C:\DOCUME~1\clstn0\LOCALS~1\Temp\Offerte%20PM&amp;S%2017-07-200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Aukje\Desktop\ADHD\schoonmaak\aanbesteding\file:\NCIESERVER\nCie\nCie\klanten\Papyrus\TV\Papyrus-TV-BeginMeting03083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Aukje\Desktop\ADHD\schoonmaak\aanbesteding\file:\NCIESERVER\nCie\nCie\kostensoorten%20standaard\TV\Tarieven%20TV.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Aukje\Desktop\ADHD\schoonmaak\aanbesteding\file:\C:\Calculaties\Adviesbureaus\Intexso\Gemeente%20Bergen%20op%20Zoom\Nota\Invultabellen%20herzien.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Aukje\Desktop\ADHD\schoonmaak\aanbesteding\file:\C:\Documents%20and%20Settings\dewis0\Local%20Settings\Temporary%20Internet%20Files\OLK1\PROEF%20TEMPLATE%20vereenvoudigd.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Aukje\Desktop\ADHD\schoonmaak\aanbesteding\file:\C:\DOCUME~1\clstn0\LOCALS~1\Temp\Oude%20calculaties\Prijzen%20gouden%20versie%2012-0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ukje\Desktop\ADHD\schoonmaak\aanbesteding\file:\C:\CSG\01025%20Telfort%20A'dam\01025%20Programma\Progr.Telfort-Entree1-kan25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Aukje\Desktop\ADHD\schoonmaak\aanbesteding\file:\C:\Offertes\OffertesSchm\offertes\Elsevier%202004%20+%202006\Elsevier%20juni%202004%20totaal\calculatie\RB%20definitief%2010%20suc-na%20corr%20tota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Gegevens\Excel\Calc\AZR\AZR%20psychiatri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kpn1359033-my.sharepoint.com/Users/Bjorn/Desktop/D:/Gegevens/Excel/Calc/AZR/AZR%20psychiatri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kpn1359033-my.sharepoint.com/Users/Bjorn/Desktop/smc-sbs1/ts-home$/Voor..van/meten%20glas/meten%20glas/meten%20glas/meten%20glas/meten%20glas/meten%20glas/meten%20glas/meten%20glas/ati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Aukje\Desktop\ADHD\schoonmaak\aanbesteding\file:\D:\Yamaha\Calculatie%20concep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Aukje\Desktop\ADHD\schoonmaak\aanbesteding\file:\NCIESERVER\nCie\Documents%20and%20Settings\Serge\Local%20Settings\Temporary%20Internet%20Files\OLK1F\Papyrus%20BSC%20Beginmeting%20en%20Voorcalculatie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Aukje\Desktop\ADHD\schoonmaak\aanbesteding\file:\C:\DOCUME~1\JOHNBO~1\LOCALS~1\Temp\Rar$DI16.234\calculatie-fase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Aukje\Desktop\ADHD\schoonmaak\aanbesteding\file:\NCIESERVER\nCie\Program%20Files\Common%20Files\ncie-share\XLmacr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Navigatieblad"/>
      <sheetName val="WP"/>
      <sheetName val="Steen"/>
      <sheetName val="Lino"/>
      <sheetName val="PVC"/>
      <sheetName val="Tapijt"/>
      <sheetName val="Hout"/>
      <sheetName val="Textiel"/>
      <sheetName val="Voeding"/>
      <sheetName val="Hoofdmenu"/>
      <sheetName val="CSG_macros"/>
      <sheetName val="scrprogramma"/>
      <sheetName val="scrvloersoort"/>
      <sheetName val="scrruimtestaten"/>
      <sheetName val="Tussenblad"/>
      <sheetName val="ma_vr"/>
      <sheetName val="ma_vr-naloop"/>
      <sheetName val="za"/>
      <sheetName val="Normblad"/>
      <sheetName val="rekenblad"/>
      <sheetName val="variabelen"/>
      <sheetName val="Begroting"/>
      <sheetName val="Opbouw"/>
      <sheetName val="Vaste gegevens"/>
      <sheetName val="Start_programma's"/>
      <sheetName val="Ent_S"/>
      <sheetName val="Ent_T"/>
      <sheetName val="Gan_S"/>
      <sheetName val="Gan_T"/>
      <sheetName val="Kan_L"/>
      <sheetName val="Kan_T"/>
      <sheetName val="Keu_S"/>
      <sheetName val="Lif_S"/>
      <sheetName val="Mag_T"/>
      <sheetName val="Res_L"/>
      <sheetName val="Res_T"/>
      <sheetName val="San_S"/>
      <sheetName val="Tra_S"/>
      <sheetName val="Ver_T"/>
      <sheetName val="Einde_programm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pijt- en meubel  Fortron (2)"/>
      <sheetName val="prijslijst"/>
      <sheetName val="invullen"/>
      <sheetName val="prijscalc"/>
      <sheetName val="Vloeronderhoud Lino fortron"/>
      <sheetName val="Tapijt- en meubel  Fortron"/>
      <sheetName val="Plafond- en wandreiniging"/>
      <sheetName val="Lamellen reiniging"/>
      <sheetName val="prijslijst computer"/>
      <sheetName val="prijslijst sanitaire art. CWS"/>
      <sheetName val="Computer staffel"/>
      <sheetName val="afroepprijzen"/>
      <sheetName val="Blad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refreshError="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ir"/>
      <sheetName val="Verhoeven"/>
      <sheetName val="Telegraaf"/>
      <sheetName val="ABN"/>
      <sheetName val="Atir afroep"/>
      <sheetName val="verhoeven afroep"/>
    </sheetNames>
    <sheetDataSet>
      <sheetData sheetId="0" refreshError="1"/>
      <sheetData sheetId="1"/>
      <sheetData sheetId="2"/>
      <sheetData sheetId="3" refreshError="1"/>
      <sheetData sheetId="4"/>
      <sheetData sheetId="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blad"/>
      <sheetName val="1a-Data"/>
      <sheetName val="1b-Contractblad totaal"/>
      <sheetName val="1c-Contractblad per locatie"/>
      <sheetName val="2-Kengetal"/>
      <sheetName val="3-Basis ruimtestaat"/>
      <sheetName val="4-Premies en opslagen"/>
      <sheetName val="5-Opbouw uurtarieven"/>
      <sheetName val="6-Tarievenmatrix"/>
      <sheetName val="7-Afroepprij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uimten"/>
      <sheetName val="norm"/>
    </sheetNames>
    <sheetDataSet>
      <sheetData sheetId="0"/>
      <sheetData sheetId="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boek"/>
      <sheetName val="Uitleg"/>
      <sheetName val="BeginMeting"/>
      <sheetName val="Overig"/>
      <sheetName val="BSC"/>
    </sheetNames>
    <sheetDataSet>
      <sheetData sheetId="0" refreshError="1"/>
      <sheetData sheetId="1" refreshError="1"/>
      <sheetData sheetId="2" refreshError="1"/>
      <sheetData sheetId="3" refreshError="1"/>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even"/>
      <sheetName val="Kortingen"/>
      <sheetName val="projectsheet"/>
      <sheetName val="Lokaal"/>
      <sheetName val="Buiten Regio"/>
      <sheetName val="Internet"/>
      <sheetName val="Mobiel"/>
      <sheetName val="Overall-trans"/>
      <sheetName val="InternetAW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mreken"/>
      <sheetName val="Regulier werk"/>
      <sheetName val="Objectinformatie"/>
      <sheetName val="Objecten"/>
      <sheetName val="Totaalblad Objecten"/>
      <sheetName val="Gegunde beurten"/>
      <sheetName val="Afroep incidenteel"/>
      <sheetName val="Glas"/>
      <sheetName val="Glas per locatie"/>
      <sheetName val="Leveringen"/>
      <sheetName val="Totaal"/>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1"/>
      <sheetName val="Opname VW"/>
      <sheetName val="Opname Regie-Brt "/>
      <sheetName val="Opname BRT glas sp.r."/>
      <sheetName val="Opname LV"/>
      <sheetName val="Leveringen"/>
      <sheetName val="Offerte teksten"/>
      <sheetName val="bijzonderheden"/>
      <sheetName val="Herberekening NORM"/>
      <sheetName val="Ruimtesoort"/>
    </sheetNames>
    <sheetDataSet>
      <sheetData sheetId="0" refreshError="1"/>
      <sheetData sheetId="1"/>
      <sheetData sheetId="2"/>
      <sheetData sheetId="3"/>
      <sheetData sheetId="4"/>
      <sheetData sheetId="5"/>
      <sheetData sheetId="6"/>
      <sheetData sheetId="7"/>
      <sheetData sheetId="8"/>
      <sheetData sheetId="9"/>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urering"/>
      <sheetName val="Inzet uren"/>
      <sheetName val="aanvullende werkzaamheden"/>
      <sheetName val="antwoorden"/>
      <sheetName val="Kosten per klant"/>
      <sheetName val="Ruimten"/>
      <sheetName val="Uurtarieven"/>
      <sheetName val="Groot materiaal"/>
      <sheetName val="Machines afschrijving"/>
      <sheetName val="Korting"/>
      <sheetName val="Regietarieven"/>
      <sheetName val="sanitair"/>
      <sheetName val="norm"/>
      <sheetName val="GLASWAS 2003"/>
      <sheetName val="1E BEURT"/>
      <sheetName val="2E BEURT"/>
      <sheetName val="3E BEURT"/>
      <sheetName val="4E BEU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ofdmenu"/>
      <sheetName val="CSG_macros"/>
      <sheetName val="scrprogramma"/>
      <sheetName val="scrvloersoort"/>
      <sheetName val="scrruimtestaten"/>
      <sheetName val="Tussenblad"/>
      <sheetName val="ma_vr"/>
      <sheetName val="ma_vr_naloop"/>
      <sheetName val="Normblad"/>
      <sheetName val="rekenblad"/>
      <sheetName val="Codes"/>
      <sheetName val="variabelen"/>
      <sheetName val="Begroting"/>
      <sheetName val="Opbouw"/>
      <sheetName val="Vaste gegevens"/>
      <sheetName val="Start_programma's"/>
      <sheetName val="Bes_S"/>
      <sheetName val="Bib_T"/>
      <sheetName val="Ceh_S"/>
      <sheetName val="Com_T"/>
      <sheetName val="Dou_S"/>
      <sheetName val="Ent_S"/>
      <sheetName val="Ent_T"/>
      <sheetName val="Fit_L"/>
      <sheetName val="Gan_H"/>
      <sheetName val="Gan_L"/>
      <sheetName val="Gan_S"/>
      <sheetName val="Gan_T"/>
      <sheetName val="Gev_K"/>
      <sheetName val="Gev_S"/>
      <sheetName val="Gla_G"/>
      <sheetName val="Kan_L"/>
      <sheetName val="Kan_S"/>
      <sheetName val="Kan_T"/>
      <sheetName val="Keu_S"/>
      <sheetName val="Kle_S"/>
      <sheetName val="Lif_T"/>
      <sheetName val="Mag_L"/>
      <sheetName val="Opl_D"/>
      <sheetName val="Pan_H"/>
      <sheetName val="Pri_H"/>
      <sheetName val="Rec_T"/>
      <sheetName val="Res_T"/>
      <sheetName val="Roo_T"/>
      <sheetName val="San_S"/>
      <sheetName val="Tec_S"/>
      <sheetName val="Ter_S"/>
      <sheetName val="Tra_S"/>
      <sheetName val="Ver_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blad"/>
      <sheetName val="Opbouw uurtarieven"/>
      <sheetName val="Toeslagen matrix"/>
      <sheetName val="Kengetal"/>
      <sheetName val="Basis ruimtestaat"/>
      <sheetName val="Contractblad (Noord)"/>
      <sheetName val="Contractblad (West)"/>
      <sheetName val="Contractblad (Oost)"/>
      <sheetName val="Contractblad (Midden)"/>
      <sheetName val="Machine investering"/>
      <sheetName val="Afroepprij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3 (3)"/>
      <sheetName val="Blad3 (2)"/>
      <sheetName val="Blad1"/>
      <sheetName val="Blad2"/>
      <sheetName val="Blad3"/>
      <sheetName val="Blad4"/>
      <sheetName val="Psychiatrie"/>
      <sheetName val="Nummers"/>
      <sheetName val="Menu"/>
      <sheetName val="Tijdnormen"/>
      <sheetName val="Frekwenties"/>
      <sheetName val="Vloeren"/>
      <sheetName val="Uitgangspunten"/>
      <sheetName val="Blad3_(3)"/>
      <sheetName val="Blad3_(2)"/>
      <sheetName val="hiddenSheet"/>
      <sheetName val="dv_info"/>
      <sheetName val="Kalender"/>
      <sheetName val="Voorblad"/>
      <sheetName val="1.0a-Contractblad Prodruimten"/>
      <sheetName val="1.0d-Contractblad Algemeen"/>
      <sheetName val="1.1-Jaarprijzen"/>
      <sheetName val="1.5 Opbouw uurtarieven"/>
      <sheetName val="1.1a-Inzet uren per lijn"/>
      <sheetName val="1.1a-Overzicht uren-prijzen"/>
      <sheetName val="1.2-Tijdseenheid Productie"/>
      <sheetName val="MAXIMO VERSU CONTRACT"/>
      <sheetName val="1.3a-Low Care"/>
      <sheetName val="1.3f-Mutaties"/>
      <sheetName val="13g-Mutaties oud"/>
      <sheetName val="1.3c-Plafond en wanden"/>
      <sheetName val="1.3d Vloeronderhoud door ED"/>
      <sheetName val="1.6-Machine-investeringskosten"/>
      <sheetName val="EtagesLijst"/>
      <sheetName val="Werkprogrammas"/>
      <sheetName val="_BuildingSectionListExport"/>
      <sheetName val="_DepartmentListExport"/>
      <sheetName val="_BuildingListExport"/>
      <sheetName val="_LocationListExport"/>
      <sheetName val="_ProgramListExport"/>
      <sheetName val="_SpaceTypeListExport"/>
      <sheetName val="_FloorTypeListExport"/>
      <sheetName val="Normen"/>
      <sheetName val="Kalender (2)"/>
      <sheetName val="Opzoeklijst"/>
      <sheetName val="01.255"/>
      <sheetName val="02.255"/>
      <sheetName val="04.255"/>
      <sheetName val="AZR psychiatrie"/>
      <sheetName val="Blad3_(3)1"/>
      <sheetName val="Blad3_(2)1"/>
      <sheetName val="Kalender_(2)"/>
      <sheetName val="01_255"/>
      <sheetName val="02_255"/>
      <sheetName val="04_255"/>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sychiatrie"/>
      <sheetName val="Blad1"/>
      <sheetName val="Blad3 (3)"/>
      <sheetName val="Blad3 (2)"/>
      <sheetName val="Blad2"/>
      <sheetName val="Blad3"/>
      <sheetName val="Blad4"/>
      <sheetName val="Nummers"/>
      <sheetName val="Menu"/>
      <sheetName val="Tijdnormen"/>
      <sheetName val="Frekwenties"/>
      <sheetName val="Vloeren"/>
      <sheetName val="Uitgangspunten"/>
      <sheetName val="Blad3_(3)"/>
      <sheetName val="Blad3_(2)"/>
      <sheetName val="hiddenSheet"/>
      <sheetName val="dv_info"/>
      <sheetName val="Kalender"/>
      <sheetName val="EtagesLijst"/>
      <sheetName val="Werkprogrammas"/>
      <sheetName val="_BuildingSectionListExport"/>
      <sheetName val="_DepartmentListExport"/>
      <sheetName val="_BuildingListExport"/>
      <sheetName val="_LocationListExport"/>
      <sheetName val="_ProgramListExport"/>
      <sheetName val="_SpaceTypeListExport"/>
      <sheetName val="_FloorTypeListExport"/>
      <sheetName val="Normen"/>
      <sheetName val="Kalender (2)"/>
      <sheetName val="Opzoeklijst"/>
      <sheetName val="01.255"/>
      <sheetName val="02.255"/>
      <sheetName val="04.255"/>
      <sheetName val="Voorblad"/>
      <sheetName val="1.0a-Contractblad Prodruimten"/>
      <sheetName val="1.0d-Contractblad Algemeen"/>
      <sheetName val="1.1-Jaarprijzen"/>
      <sheetName val="1.5 Opbouw uurtarieven"/>
      <sheetName val="1.1a-Inzet uren per lijn"/>
      <sheetName val="1.1a-Overzicht uren-prijzen"/>
      <sheetName val="1.2-Tijdseenheid Productie"/>
      <sheetName val="MAXIMO VERSU CONTRACT"/>
      <sheetName val="1.3a-Low Care"/>
      <sheetName val="1.3f-Mutaties"/>
      <sheetName val="13g-Mutaties oud"/>
      <sheetName val="1.3c-Plafond en wanden"/>
      <sheetName val="1.3d Vloeronderhoud door ED"/>
      <sheetName val="1.6-Machine-investeringskosten"/>
      <sheetName val="AZR psychiatrie"/>
      <sheetName val="Blad3_(3)1"/>
      <sheetName val="Blad3_(2)1"/>
      <sheetName val="Kalender_(2)"/>
      <sheetName val="01_255"/>
      <sheetName val="02_255"/>
      <sheetName val="04_255"/>
      <sheetName val=""/>
      <sheetName val="Blad3_(3)2"/>
      <sheetName val="Blad3_(2)2"/>
      <sheetName val="Kalender_(2)1"/>
      <sheetName val="01_2551"/>
      <sheetName val="02_2551"/>
      <sheetName val="04_2551"/>
      <sheetName val="1_0a-Contractblad_Prodruimten"/>
      <sheetName val="1_0d-Contractblad_Algemeen"/>
      <sheetName val="1_1-Jaarprijzen"/>
      <sheetName val="1_5_Opbouw_uurtarieven"/>
      <sheetName val="1_1a-Inzet_uren_per_lijn"/>
      <sheetName val="1_1a-Overzicht_uren-prijzen"/>
      <sheetName val="1_2-Tijdseenheid_Productie"/>
      <sheetName val="MAXIMO_VERSU_CONTRACT"/>
      <sheetName val="1_3a-Low_Care"/>
      <sheetName val="1_3f-Mutaties"/>
      <sheetName val="13g-Mutaties_oud"/>
      <sheetName val="1_3c-Plafond_en_wanden"/>
      <sheetName val="1_3d_Vloeronderhoud_door_ED"/>
      <sheetName val="1_6-Machine-investeringskosten"/>
      <sheetName val="AZR_psychiatri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 val="atir.xls"/>
      <sheetName val="atir_xls"/>
      <sheetName val="3-Basis_ruimtestaat"/>
      <sheetName val="atir_xls1"/>
    </sheetNames>
    <sheetDataSet>
      <sheetData sheetId="0" refreshError="1"/>
      <sheetData sheetId="1" refreshError="1"/>
      <sheetData sheetId="2" refreshError="1"/>
      <sheetData sheetId="3" refreshError="1"/>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andachtspunten"/>
      <sheetName val="taakverdeling per gebouw"/>
      <sheetName val="calculatie glas"/>
      <sheetName val="foto's glas"/>
      <sheetName val="calculatie HQ"/>
      <sheetName val="calculatie Service center"/>
      <sheetName val="calculatie Distribution"/>
      <sheetName val="Uurtarieven"/>
      <sheetName val="m² prijzen"/>
      <sheetName val="eenheidsprijzen"/>
      <sheetName val="Machine-investeringskosten"/>
      <sheetName val="dieptereiniging"/>
      <sheetName val="uurtarieven extra werkzhd"/>
      <sheetName val="Matrix artikel 21 CAO"/>
      <sheetName val="Algemeen"/>
      <sheetName val="Hoeveelheden sanitair"/>
      <sheetName val="Calculatie diepter sanitair"/>
      <sheetName val="Calculatieblad dieptereining"/>
      <sheetName val="werkprg sanitair"/>
      <sheetName val="werkprg. keuken"/>
      <sheetName val="werkprg. pantry"/>
      <sheetName val="niet in offerte"/>
      <sheetName val="Offerteproces"/>
      <sheetName val="Vragen bestek"/>
      <sheetName val="normentabel"/>
      <sheetName val="Werkwijze"/>
      <sheetName val="Invulblad uurtarieven"/>
      <sheetName val="Basisgegeve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 sheetId="2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boek"/>
      <sheetName val="Huidig en Prognose"/>
      <sheetName val="BSC CA"/>
      <sheetName val="BSC SC"/>
      <sheetName val="Reductieberekening"/>
      <sheetName val="Voorcalcalculatie"/>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1"/>
      <sheetName val="KLM gebouwen ruimtestaat"/>
    </sheetNames>
    <sheetDataSet>
      <sheetData sheetId="0" refreshError="1"/>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boek"/>
      <sheetName val="vergelijken"/>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1B5B9-73CF-483D-97D8-78F6EFF1262F}">
  <sheetPr>
    <pageSetUpPr fitToPage="1"/>
  </sheetPr>
  <dimension ref="A1:K49"/>
  <sheetViews>
    <sheetView tabSelected="1" zoomScaleNormal="100" workbookViewId="0">
      <selection activeCell="A2" sqref="A2"/>
    </sheetView>
  </sheetViews>
  <sheetFormatPr defaultColWidth="9.140625" defaultRowHeight="12.75"/>
  <cols>
    <col min="1" max="1" width="44.140625" style="31" customWidth="1"/>
    <col min="2" max="2" width="5.140625" style="31" bestFit="1" customWidth="1"/>
    <col min="3" max="3" width="6.85546875" style="31" customWidth="1"/>
    <col min="4" max="4" width="16.7109375" style="31" customWidth="1"/>
    <col min="5" max="5" width="3" style="31" customWidth="1"/>
    <col min="6" max="6" width="41.140625" style="31" bestFit="1" customWidth="1"/>
    <col min="7" max="7" width="5.140625" style="31" customWidth="1"/>
    <col min="8" max="8" width="6.85546875" style="31" customWidth="1"/>
    <col min="9" max="9" width="18.140625" style="31" customWidth="1"/>
    <col min="10" max="16384" width="9.140625" style="31"/>
  </cols>
  <sheetData>
    <row r="1" spans="1:4" ht="13.5" thickBot="1">
      <c r="A1" s="302" t="s">
        <v>738</v>
      </c>
      <c r="B1" s="303"/>
      <c r="C1" s="303"/>
      <c r="D1" s="304"/>
    </row>
    <row r="2" spans="1:4" ht="26.25" customHeight="1">
      <c r="A2" s="278" t="s">
        <v>0</v>
      </c>
      <c r="B2" s="282" t="s">
        <v>1</v>
      </c>
      <c r="C2" s="278"/>
      <c r="D2" s="280"/>
    </row>
    <row r="3" spans="1:4" ht="15.75" customHeight="1" thickBot="1">
      <c r="A3" s="279" t="s">
        <v>2</v>
      </c>
      <c r="B3" s="281"/>
      <c r="C3" s="281"/>
      <c r="D3" s="283"/>
    </row>
    <row r="4" spans="1:4" ht="6" customHeight="1" thickBot="1"/>
    <row r="5" spans="1:4">
      <c r="A5" s="287"/>
      <c r="B5" s="286"/>
      <c r="C5" s="286"/>
      <c r="D5" s="284" t="s">
        <v>3</v>
      </c>
    </row>
    <row r="6" spans="1:4">
      <c r="A6" s="288" t="s">
        <v>4</v>
      </c>
      <c r="B6" s="263" t="s">
        <v>5</v>
      </c>
      <c r="C6" s="267" t="s">
        <v>6</v>
      </c>
      <c r="D6" s="285" t="s">
        <v>7</v>
      </c>
    </row>
    <row r="7" spans="1:4">
      <c r="A7" s="33" t="s">
        <v>8</v>
      </c>
      <c r="B7" s="8">
        <v>255</v>
      </c>
      <c r="C7" s="289"/>
      <c r="D7" s="38">
        <f>SUMIFS(ruimtestaat!H:H,ruimtestaat!C:C,'normenblad regulier'!A7,ruimtestaat!J:J,'normenblad regulier'!B7,ruimtestaat!B:B,'normenblad regulier'!$A$3)</f>
        <v>1151</v>
      </c>
    </row>
    <row r="8" spans="1:4">
      <c r="A8" s="33" t="s">
        <v>9</v>
      </c>
      <c r="B8" s="8">
        <v>255</v>
      </c>
      <c r="C8" s="289"/>
      <c r="D8" s="38"/>
    </row>
    <row r="9" spans="1:4">
      <c r="A9" s="33" t="s">
        <v>10</v>
      </c>
      <c r="B9" s="8">
        <v>102</v>
      </c>
      <c r="C9" s="289"/>
      <c r="D9" s="38"/>
    </row>
    <row r="10" spans="1:4">
      <c r="A10" s="33" t="s">
        <v>11</v>
      </c>
      <c r="B10" s="8">
        <v>255</v>
      </c>
      <c r="C10" s="289"/>
      <c r="D10" s="38">
        <f>SUMIFS(ruimtestaat!H:H,ruimtestaat!C:C,'normenblad regulier'!A10,ruimtestaat!J:J,'normenblad regulier'!B10,ruimtestaat!B:B,'normenblad regulier'!$A$3)</f>
        <v>98.2</v>
      </c>
    </row>
    <row r="11" spans="1:4">
      <c r="A11" s="33" t="s">
        <v>12</v>
      </c>
      <c r="B11" s="8">
        <v>255</v>
      </c>
      <c r="C11" s="289"/>
      <c r="D11" s="38"/>
    </row>
    <row r="12" spans="1:4">
      <c r="A12" s="33" t="s">
        <v>13</v>
      </c>
      <c r="B12" s="8">
        <v>102</v>
      </c>
      <c r="C12" s="289"/>
      <c r="D12" s="38"/>
    </row>
    <row r="13" spans="1:4">
      <c r="A13" s="33" t="s">
        <v>14</v>
      </c>
      <c r="B13" s="8">
        <v>255</v>
      </c>
      <c r="C13" s="289"/>
      <c r="D13" s="38">
        <f>SUMIFS(ruimtestaat!H:H,ruimtestaat!C:C,'normenblad regulier'!A13,ruimtestaat!J:J,'normenblad regulier'!B13,ruimtestaat!B:B,'normenblad regulier'!$A$3)</f>
        <v>5037.300000000002</v>
      </c>
    </row>
    <row r="14" spans="1:4" hidden="1">
      <c r="A14" s="33" t="s">
        <v>14</v>
      </c>
      <c r="B14" s="8">
        <v>156</v>
      </c>
      <c r="C14" s="289"/>
      <c r="D14" s="38"/>
    </row>
    <row r="15" spans="1:4" hidden="1">
      <c r="A15" s="33" t="s">
        <v>15</v>
      </c>
      <c r="B15" s="8">
        <v>52</v>
      </c>
      <c r="C15" s="289"/>
      <c r="D15" s="113"/>
    </row>
    <row r="16" spans="1:4">
      <c r="A16" s="33" t="s">
        <v>16</v>
      </c>
      <c r="B16" s="8">
        <v>255</v>
      </c>
      <c r="C16" s="289"/>
      <c r="D16" s="113">
        <f>SUMIFS(ruimtestaat!H:H,ruimtestaat!C:C,'normenblad regulier'!A16,ruimtestaat!J:J,'normenblad regulier'!B16,ruimtestaat!B:B,'normenblad regulier'!$A$3)</f>
        <v>341.99999999999994</v>
      </c>
    </row>
    <row r="17" spans="1:7">
      <c r="A17" s="33" t="s">
        <v>17</v>
      </c>
      <c r="B17" s="8">
        <v>255</v>
      </c>
      <c r="C17" s="289"/>
      <c r="D17" s="113"/>
    </row>
    <row r="18" spans="1:7">
      <c r="A18" s="33" t="s">
        <v>18</v>
      </c>
      <c r="B18" s="8">
        <v>102</v>
      </c>
      <c r="C18" s="289"/>
      <c r="D18" s="113"/>
    </row>
    <row r="19" spans="1:7">
      <c r="A19" s="33" t="s">
        <v>19</v>
      </c>
      <c r="B19" s="8">
        <v>255</v>
      </c>
      <c r="C19" s="289"/>
      <c r="D19" s="113">
        <f>SUMIFS(ruimtestaat!H:H,ruimtestaat!C:C,'normenblad regulier'!A19,ruimtestaat!J:J,'normenblad regulier'!B19,ruimtestaat!B:B,'normenblad regulier'!$A$3)</f>
        <v>153.00000000000006</v>
      </c>
    </row>
    <row r="20" spans="1:7">
      <c r="A20" s="33" t="s">
        <v>19</v>
      </c>
      <c r="B20" s="8">
        <v>156</v>
      </c>
      <c r="C20" s="289"/>
      <c r="D20" s="113">
        <f>SUMIFS(ruimtestaat!H:H,ruimtestaat!C:C,'normenblad regulier'!A20,ruimtestaat!J:J,'normenblad regulier'!B20,ruimtestaat!B:B,'normenblad regulier'!$A$3)</f>
        <v>1641.1999999999998</v>
      </c>
    </row>
    <row r="21" spans="1:7">
      <c r="A21" s="33" t="s">
        <v>20</v>
      </c>
      <c r="B21" s="8">
        <v>255</v>
      </c>
      <c r="C21" s="289"/>
      <c r="D21" s="113"/>
    </row>
    <row r="22" spans="1:7">
      <c r="A22" s="33" t="s">
        <v>21</v>
      </c>
      <c r="B22" s="8">
        <v>102</v>
      </c>
      <c r="C22" s="289"/>
      <c r="D22" s="113"/>
    </row>
    <row r="23" spans="1:7">
      <c r="A23" s="33" t="s">
        <v>22</v>
      </c>
      <c r="B23" s="8">
        <v>255</v>
      </c>
      <c r="C23" s="289"/>
      <c r="D23" s="113">
        <f>SUMIFS(ruimtestaat!H:H,ruimtestaat!C:C,'normenblad regulier'!A23,ruimtestaat!J:J,'normenblad regulier'!B23,ruimtestaat!B:B,'normenblad regulier'!$A$3)</f>
        <v>96.3</v>
      </c>
    </row>
    <row r="24" spans="1:7">
      <c r="A24" s="33" t="s">
        <v>23</v>
      </c>
      <c r="B24" s="8">
        <v>255</v>
      </c>
      <c r="C24" s="289"/>
      <c r="D24" s="113"/>
    </row>
    <row r="25" spans="1:7">
      <c r="A25" s="33" t="s">
        <v>24</v>
      </c>
      <c r="B25" s="8">
        <v>102</v>
      </c>
      <c r="C25" s="289"/>
      <c r="D25" s="113"/>
    </row>
    <row r="26" spans="1:7" hidden="1">
      <c r="A26" s="33" t="s">
        <v>25</v>
      </c>
      <c r="B26" s="8">
        <v>12</v>
      </c>
      <c r="C26" s="289"/>
      <c r="D26" s="113"/>
    </row>
    <row r="27" spans="1:7" hidden="1">
      <c r="A27" s="33" t="s">
        <v>25</v>
      </c>
      <c r="B27" s="8">
        <v>1</v>
      </c>
      <c r="C27" s="289"/>
      <c r="D27" s="113"/>
    </row>
    <row r="28" spans="1:7">
      <c r="A28" s="33" t="s">
        <v>26</v>
      </c>
      <c r="B28" s="8">
        <v>255</v>
      </c>
      <c r="C28" s="289"/>
      <c r="D28" s="113">
        <f>SUMIFS(ruimtestaat!H:H,ruimtestaat!C:C,'normenblad regulier'!A28,ruimtestaat!J:J,'normenblad regulier'!B28,ruimtestaat!B:B,'normenblad regulier'!$A$3)</f>
        <v>179.8</v>
      </c>
    </row>
    <row r="29" spans="1:7" hidden="1">
      <c r="A29" s="33" t="s">
        <v>26</v>
      </c>
      <c r="B29" s="8">
        <v>104</v>
      </c>
      <c r="C29" s="46"/>
      <c r="D29" s="113"/>
    </row>
    <row r="30" spans="1:7" hidden="1">
      <c r="A30" s="33" t="s">
        <v>26</v>
      </c>
      <c r="B30" s="8">
        <v>40</v>
      </c>
      <c r="C30" s="46"/>
      <c r="D30" s="113"/>
    </row>
    <row r="31" spans="1:7" ht="13.5" thickBot="1">
      <c r="A31" s="34" t="s">
        <v>27</v>
      </c>
      <c r="B31" s="35">
        <v>0</v>
      </c>
      <c r="C31" s="35">
        <v>1</v>
      </c>
      <c r="D31" s="113">
        <f>SUMIFS(ruimtestaat!H:H,ruimtestaat!C:C,'normenblad regulier'!A31,ruimtestaat!J:J,'normenblad regulier'!B31,ruimtestaat!B:B,'normenblad regulier'!$A$3)</f>
        <v>0</v>
      </c>
    </row>
    <row r="32" spans="1:7" ht="13.5" thickBot="1">
      <c r="A32" s="36" t="s">
        <v>28</v>
      </c>
      <c r="B32" s="32"/>
      <c r="C32" s="37"/>
      <c r="D32" s="224">
        <f>SUM(D7:D31)</f>
        <v>8698.7999999999993</v>
      </c>
      <c r="G32" s="118"/>
    </row>
    <row r="33" spans="1:11" ht="13.5" thickBot="1">
      <c r="I33" s="119"/>
      <c r="K33" s="119"/>
    </row>
    <row r="34" spans="1:11" ht="13.5" thickBot="1">
      <c r="A34" s="305" t="s">
        <v>29</v>
      </c>
      <c r="B34" s="306"/>
      <c r="C34" s="306"/>
      <c r="D34" s="307"/>
      <c r="E34" s="112"/>
      <c r="F34" s="112"/>
      <c r="G34" s="112"/>
      <c r="H34" s="112"/>
      <c r="I34" s="112"/>
      <c r="K34" s="119"/>
    </row>
    <row r="36" spans="1:11">
      <c r="A36" s="112" t="s">
        <v>30</v>
      </c>
    </row>
    <row r="37" spans="1:11" ht="41.1" customHeight="1">
      <c r="A37" s="310" t="s">
        <v>31</v>
      </c>
      <c r="B37" s="311"/>
      <c r="C37" s="311"/>
      <c r="D37" s="311"/>
    </row>
    <row r="39" spans="1:11">
      <c r="A39" s="112" t="s">
        <v>32</v>
      </c>
    </row>
    <row r="40" spans="1:11">
      <c r="A40" s="31">
        <v>255</v>
      </c>
      <c r="B40" s="308" t="s">
        <v>33</v>
      </c>
      <c r="C40" s="309"/>
      <c r="D40" s="309"/>
    </row>
    <row r="41" spans="1:11" ht="12.95" customHeight="1">
      <c r="A41" s="31">
        <v>156</v>
      </c>
      <c r="B41" s="31" t="s">
        <v>34</v>
      </c>
      <c r="C41" s="120"/>
      <c r="D41" s="120"/>
      <c r="E41"/>
      <c r="F41"/>
    </row>
    <row r="42" spans="1:11">
      <c r="A42" s="31">
        <v>102</v>
      </c>
      <c r="B42" s="31" t="s">
        <v>35</v>
      </c>
      <c r="C42" s="120"/>
      <c r="D42" s="120"/>
      <c r="E42"/>
      <c r="F42"/>
    </row>
    <row r="43" spans="1:11">
      <c r="A43" s="31">
        <v>12</v>
      </c>
      <c r="B43" s="308" t="s">
        <v>36</v>
      </c>
      <c r="C43" s="309"/>
      <c r="D43" s="309"/>
    </row>
    <row r="45" spans="1:11">
      <c r="A45" s="112" t="s">
        <v>37</v>
      </c>
    </row>
    <row r="46" spans="1:11">
      <c r="A46" s="308" t="s">
        <v>38</v>
      </c>
      <c r="B46" s="309"/>
      <c r="C46" s="309"/>
      <c r="D46" s="309"/>
    </row>
    <row r="48" spans="1:11">
      <c r="A48" s="112" t="s">
        <v>39</v>
      </c>
    </row>
    <row r="49" spans="1:4" ht="33.950000000000003" customHeight="1">
      <c r="A49" s="310" t="s">
        <v>40</v>
      </c>
      <c r="B49" s="311"/>
      <c r="C49" s="311"/>
      <c r="D49" s="311"/>
    </row>
  </sheetData>
  <mergeCells count="6">
    <mergeCell ref="A34:D34"/>
    <mergeCell ref="B43:D43"/>
    <mergeCell ref="A46:D46"/>
    <mergeCell ref="A49:D49"/>
    <mergeCell ref="A37:D37"/>
    <mergeCell ref="B40:D4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533FC-D5AD-4DEF-9F7E-EEA51C4028C1}">
  <dimension ref="A1:AA54"/>
  <sheetViews>
    <sheetView topLeftCell="O1" zoomScaleNormal="100" workbookViewId="0">
      <selection activeCell="AC13" sqref="AC13"/>
    </sheetView>
  </sheetViews>
  <sheetFormatPr defaultColWidth="10.42578125" defaultRowHeight="12.75"/>
  <cols>
    <col min="1" max="1" width="65.42578125" bestFit="1" customWidth="1"/>
    <col min="2" max="2" width="0" hidden="1" customWidth="1"/>
    <col min="3" max="3" width="8.140625" style="29" bestFit="1" customWidth="1"/>
    <col min="4" max="4" width="9.28515625" bestFit="1" customWidth="1"/>
    <col min="8" max="8" width="65.42578125" bestFit="1" customWidth="1"/>
    <col min="9" max="9" width="0" hidden="1" customWidth="1"/>
    <col min="10" max="10" width="8.140625" style="29" bestFit="1" customWidth="1"/>
    <col min="11" max="11" width="9.28515625" bestFit="1" customWidth="1"/>
    <col min="15" max="15" width="65.42578125" bestFit="1" customWidth="1"/>
    <col min="16" max="16" width="0" hidden="1" customWidth="1"/>
    <col min="17" max="17" width="8.140625" style="29" bestFit="1" customWidth="1"/>
    <col min="18" max="18" width="9.28515625" bestFit="1" customWidth="1"/>
    <col min="22" max="22" width="59.28515625" bestFit="1" customWidth="1"/>
    <col min="23" max="23" width="0" hidden="1" customWidth="1"/>
    <col min="24" max="24" width="8.140625" customWidth="1"/>
    <col min="25" max="25" width="9.28515625" bestFit="1" customWidth="1"/>
  </cols>
  <sheetData>
    <row r="1" spans="1:27" ht="15">
      <c r="A1" s="312" t="s">
        <v>41</v>
      </c>
      <c r="B1" s="313"/>
      <c r="C1" s="313"/>
      <c r="D1" s="313"/>
      <c r="E1" s="43"/>
      <c r="F1" s="43"/>
      <c r="G1" s="43"/>
      <c r="H1" s="312" t="s">
        <v>42</v>
      </c>
      <c r="I1" s="313"/>
      <c r="J1" s="313"/>
      <c r="K1" s="313"/>
      <c r="L1" s="43"/>
      <c r="M1" s="43"/>
      <c r="N1" s="43"/>
      <c r="O1" s="312" t="s">
        <v>43</v>
      </c>
      <c r="P1" s="313"/>
      <c r="Q1" s="313"/>
      <c r="R1" s="313"/>
      <c r="S1" s="43"/>
      <c r="T1" s="43"/>
      <c r="V1" s="312" t="s">
        <v>44</v>
      </c>
      <c r="W1" s="313"/>
      <c r="X1" s="313"/>
      <c r="Y1" s="313"/>
      <c r="Z1" s="43"/>
      <c r="AA1" s="43"/>
    </row>
    <row r="2" spans="1:27" ht="15">
      <c r="A2" s="273" t="s">
        <v>45</v>
      </c>
      <c r="B2" s="274"/>
      <c r="C2" s="274"/>
      <c r="D2" s="274"/>
      <c r="E2" s="43"/>
      <c r="F2" s="43"/>
      <c r="G2" s="43"/>
      <c r="H2" s="273" t="s">
        <v>45</v>
      </c>
      <c r="I2" s="274"/>
      <c r="J2" s="274"/>
      <c r="K2" s="274"/>
      <c r="L2" s="43"/>
      <c r="M2" s="43"/>
      <c r="N2" s="43"/>
      <c r="O2" s="273" t="s">
        <v>45</v>
      </c>
      <c r="P2" s="274"/>
      <c r="Q2" s="274"/>
      <c r="R2" s="274"/>
      <c r="S2" s="43"/>
      <c r="T2" s="43"/>
      <c r="V2" s="273" t="s">
        <v>45</v>
      </c>
      <c r="W2" s="274"/>
      <c r="X2" s="274"/>
      <c r="Y2" s="274"/>
      <c r="Z2" s="43"/>
      <c r="AA2" s="43"/>
    </row>
    <row r="3" spans="1:27" ht="13.5" thickBot="1">
      <c r="A3" s="9"/>
      <c r="B3" s="10"/>
      <c r="C3" s="25" t="s">
        <v>46</v>
      </c>
      <c r="D3" s="39" t="s">
        <v>47</v>
      </c>
      <c r="E3" s="43"/>
      <c r="F3" s="43"/>
      <c r="G3" s="43"/>
      <c r="H3" s="9"/>
      <c r="I3" s="10"/>
      <c r="J3" s="25" t="s">
        <v>46</v>
      </c>
      <c r="K3" s="39" t="s">
        <v>47</v>
      </c>
      <c r="L3" s="43"/>
      <c r="M3" s="43"/>
      <c r="N3" s="43"/>
      <c r="O3" s="9"/>
      <c r="P3" s="10"/>
      <c r="Q3" s="25" t="s">
        <v>46</v>
      </c>
      <c r="R3" s="39" t="s">
        <v>47</v>
      </c>
      <c r="S3" s="43"/>
      <c r="T3" s="43"/>
      <c r="V3" s="9"/>
      <c r="W3" s="10"/>
      <c r="X3" s="25" t="s">
        <v>46</v>
      </c>
      <c r="Y3" s="39" t="s">
        <v>47</v>
      </c>
      <c r="Z3" s="43"/>
      <c r="AA3" s="43"/>
    </row>
    <row r="4" spans="1:27">
      <c r="A4" s="48" t="s">
        <v>48</v>
      </c>
      <c r="B4" s="11"/>
      <c r="C4" s="26"/>
      <c r="D4" s="275"/>
      <c r="E4" s="314" t="s">
        <v>49</v>
      </c>
      <c r="F4" s="315"/>
      <c r="G4" s="111"/>
      <c r="H4" s="48" t="s">
        <v>48</v>
      </c>
      <c r="I4" s="11"/>
      <c r="J4" s="26"/>
      <c r="K4" s="275"/>
      <c r="L4" s="314" t="s">
        <v>49</v>
      </c>
      <c r="M4" s="315"/>
      <c r="N4" s="111"/>
      <c r="O4" s="48" t="s">
        <v>48</v>
      </c>
      <c r="P4" s="11"/>
      <c r="Q4" s="26"/>
      <c r="R4" s="275"/>
      <c r="S4" s="314" t="s">
        <v>49</v>
      </c>
      <c r="T4" s="315"/>
      <c r="V4" s="48" t="s">
        <v>48</v>
      </c>
      <c r="W4" s="11"/>
      <c r="X4" s="26"/>
      <c r="Y4" s="275"/>
      <c r="Z4" s="314" t="s">
        <v>49</v>
      </c>
      <c r="AA4" s="315"/>
    </row>
    <row r="5" spans="1:27">
      <c r="A5" s="49" t="s">
        <v>50</v>
      </c>
      <c r="B5" s="12"/>
      <c r="C5" s="27"/>
      <c r="D5" s="40"/>
      <c r="E5" s="316"/>
      <c r="F5" s="317"/>
      <c r="G5" s="111"/>
      <c r="H5" s="49" t="s">
        <v>50</v>
      </c>
      <c r="I5" s="12"/>
      <c r="J5" s="27"/>
      <c r="K5" s="40"/>
      <c r="L5" s="316"/>
      <c r="M5" s="317"/>
      <c r="N5" s="111"/>
      <c r="O5" s="49" t="s">
        <v>50</v>
      </c>
      <c r="P5" s="12"/>
      <c r="Q5" s="27"/>
      <c r="R5" s="40"/>
      <c r="S5" s="316"/>
      <c r="T5" s="317"/>
      <c r="V5" s="49" t="s">
        <v>50</v>
      </c>
      <c r="W5" s="12"/>
      <c r="X5" s="27"/>
      <c r="Y5" s="40"/>
      <c r="Z5" s="316"/>
      <c r="AA5" s="317"/>
    </row>
    <row r="6" spans="1:27">
      <c r="A6" s="50"/>
      <c r="B6" s="14"/>
      <c r="C6" s="27"/>
      <c r="D6" s="40"/>
      <c r="E6" s="316"/>
      <c r="F6" s="317"/>
      <c r="G6" s="111"/>
      <c r="H6" s="50"/>
      <c r="I6" s="14"/>
      <c r="J6" s="27"/>
      <c r="K6" s="40"/>
      <c r="L6" s="316"/>
      <c r="M6" s="317"/>
      <c r="N6" s="111"/>
      <c r="O6" s="50"/>
      <c r="P6" s="14"/>
      <c r="Q6" s="27"/>
      <c r="R6" s="40"/>
      <c r="S6" s="316"/>
      <c r="T6" s="317"/>
      <c r="V6" s="50"/>
      <c r="W6" s="14"/>
      <c r="X6" s="27"/>
      <c r="Y6" s="40"/>
      <c r="Z6" s="316"/>
      <c r="AA6" s="317"/>
    </row>
    <row r="7" spans="1:27">
      <c r="A7" s="50" t="s">
        <v>51</v>
      </c>
      <c r="B7" s="15"/>
      <c r="C7" s="276"/>
      <c r="D7" s="40">
        <f>D4*C7</f>
        <v>0</v>
      </c>
      <c r="E7" s="316"/>
      <c r="F7" s="317"/>
      <c r="G7" s="111"/>
      <c r="H7" s="50" t="s">
        <v>51</v>
      </c>
      <c r="I7" s="15"/>
      <c r="J7" s="276"/>
      <c r="K7" s="40">
        <f>K4*J7</f>
        <v>0</v>
      </c>
      <c r="L7" s="316"/>
      <c r="M7" s="317"/>
      <c r="N7" s="111"/>
      <c r="O7" s="50" t="s">
        <v>51</v>
      </c>
      <c r="P7" s="15"/>
      <c r="Q7" s="276"/>
      <c r="R7" s="40">
        <f>R4*Q7</f>
        <v>0</v>
      </c>
      <c r="S7" s="316"/>
      <c r="T7" s="317"/>
      <c r="V7" s="50" t="s">
        <v>51</v>
      </c>
      <c r="W7" s="15"/>
      <c r="X7" s="276"/>
      <c r="Y7" s="40">
        <f>Y4*X7</f>
        <v>0</v>
      </c>
      <c r="Z7" s="316"/>
      <c r="AA7" s="317"/>
    </row>
    <row r="8" spans="1:27">
      <c r="A8" s="50" t="s">
        <v>52</v>
      </c>
      <c r="B8" s="15"/>
      <c r="C8" s="276"/>
      <c r="D8" s="40">
        <f>D4*C8</f>
        <v>0</v>
      </c>
      <c r="E8" s="316"/>
      <c r="F8" s="317"/>
      <c r="G8" s="111"/>
      <c r="H8" s="50" t="s">
        <v>52</v>
      </c>
      <c r="I8" s="15"/>
      <c r="J8" s="276"/>
      <c r="K8" s="40">
        <f>K4*J8</f>
        <v>0</v>
      </c>
      <c r="L8" s="316"/>
      <c r="M8" s="317"/>
      <c r="N8" s="111"/>
      <c r="O8" s="50" t="s">
        <v>52</v>
      </c>
      <c r="P8" s="15"/>
      <c r="Q8" s="276"/>
      <c r="R8" s="40">
        <f>R4*Q8</f>
        <v>0</v>
      </c>
      <c r="S8" s="316"/>
      <c r="T8" s="317"/>
      <c r="V8" s="50" t="s">
        <v>52</v>
      </c>
      <c r="W8" s="15"/>
      <c r="X8" s="276"/>
      <c r="Y8" s="40">
        <f>Y4*X8</f>
        <v>0</v>
      </c>
      <c r="Z8" s="316"/>
      <c r="AA8" s="317"/>
    </row>
    <row r="9" spans="1:27">
      <c r="A9" s="51" t="s">
        <v>53</v>
      </c>
      <c r="B9" s="16"/>
      <c r="C9" s="28"/>
      <c r="D9" s="41">
        <f>D4+D7+D8</f>
        <v>0</v>
      </c>
      <c r="E9" s="316"/>
      <c r="F9" s="317"/>
      <c r="G9" s="111"/>
      <c r="H9" s="51" t="s">
        <v>53</v>
      </c>
      <c r="I9" s="16"/>
      <c r="J9" s="28"/>
      <c r="K9" s="41">
        <f>K4+K7+K8</f>
        <v>0</v>
      </c>
      <c r="L9" s="316"/>
      <c r="M9" s="317"/>
      <c r="N9" s="111"/>
      <c r="O9" s="51" t="s">
        <v>53</v>
      </c>
      <c r="P9" s="16"/>
      <c r="Q9" s="28"/>
      <c r="R9" s="41">
        <f>R4+R7+R8</f>
        <v>0</v>
      </c>
      <c r="S9" s="316"/>
      <c r="T9" s="317"/>
      <c r="V9" s="51" t="s">
        <v>53</v>
      </c>
      <c r="W9" s="16"/>
      <c r="X9" s="28"/>
      <c r="Y9" s="41">
        <f>Y4+Y7+Y8</f>
        <v>0</v>
      </c>
      <c r="Z9" s="316"/>
      <c r="AA9" s="317"/>
    </row>
    <row r="10" spans="1:27">
      <c r="A10" s="50"/>
      <c r="B10" s="14"/>
      <c r="C10" s="28"/>
      <c r="D10" s="40"/>
      <c r="E10" s="316"/>
      <c r="F10" s="317"/>
      <c r="G10" s="111"/>
      <c r="H10" s="50"/>
      <c r="I10" s="14"/>
      <c r="J10" s="28"/>
      <c r="K10" s="40"/>
      <c r="L10" s="316"/>
      <c r="M10" s="317"/>
      <c r="N10" s="111"/>
      <c r="O10" s="50"/>
      <c r="P10" s="14"/>
      <c r="Q10" s="28"/>
      <c r="R10" s="40"/>
      <c r="S10" s="316"/>
      <c r="T10" s="317"/>
      <c r="V10" s="50"/>
      <c r="W10" s="14"/>
      <c r="X10" s="28"/>
      <c r="Y10" s="40"/>
      <c r="Z10" s="316"/>
      <c r="AA10" s="317"/>
    </row>
    <row r="11" spans="1:27">
      <c r="A11" s="52" t="s">
        <v>54</v>
      </c>
      <c r="B11" s="15"/>
      <c r="C11" s="28"/>
      <c r="D11" s="42">
        <f>D9</f>
        <v>0</v>
      </c>
      <c r="E11" s="316"/>
      <c r="F11" s="317"/>
      <c r="G11" s="111"/>
      <c r="H11" s="52" t="s">
        <v>54</v>
      </c>
      <c r="I11" s="15"/>
      <c r="J11" s="28"/>
      <c r="K11" s="42">
        <f>K9</f>
        <v>0</v>
      </c>
      <c r="L11" s="316"/>
      <c r="M11" s="317"/>
      <c r="N11" s="111"/>
      <c r="O11" s="52" t="s">
        <v>54</v>
      </c>
      <c r="P11" s="15"/>
      <c r="Q11" s="28"/>
      <c r="R11" s="42">
        <f>R9</f>
        <v>0</v>
      </c>
      <c r="S11" s="316"/>
      <c r="T11" s="317"/>
      <c r="V11" s="52" t="s">
        <v>54</v>
      </c>
      <c r="W11" s="15"/>
      <c r="X11" s="28"/>
      <c r="Y11" s="42">
        <f>Y9</f>
        <v>0</v>
      </c>
      <c r="Z11" s="316"/>
      <c r="AA11" s="317"/>
    </row>
    <row r="12" spans="1:27">
      <c r="A12" s="50" t="s">
        <v>55</v>
      </c>
      <c r="B12" s="15"/>
      <c r="C12" s="276"/>
      <c r="D12" s="40">
        <f>D11*C12</f>
        <v>0</v>
      </c>
      <c r="E12" s="316"/>
      <c r="F12" s="317"/>
      <c r="G12" s="111"/>
      <c r="H12" s="50" t="s">
        <v>55</v>
      </c>
      <c r="I12" s="15"/>
      <c r="J12" s="276"/>
      <c r="K12" s="40">
        <f>K11*J12</f>
        <v>0</v>
      </c>
      <c r="L12" s="316"/>
      <c r="M12" s="317"/>
      <c r="N12" s="111"/>
      <c r="O12" s="50" t="s">
        <v>55</v>
      </c>
      <c r="P12" s="15"/>
      <c r="Q12" s="276"/>
      <c r="R12" s="40">
        <f>R11*Q12</f>
        <v>0</v>
      </c>
      <c r="S12" s="316"/>
      <c r="T12" s="317"/>
      <c r="V12" s="50" t="s">
        <v>55</v>
      </c>
      <c r="W12" s="15"/>
      <c r="X12" s="276"/>
      <c r="Y12" s="40">
        <f>Y11*X12</f>
        <v>0</v>
      </c>
      <c r="Z12" s="316"/>
      <c r="AA12" s="317"/>
    </row>
    <row r="13" spans="1:27">
      <c r="A13" s="51" t="s">
        <v>56</v>
      </c>
      <c r="B13" s="16"/>
      <c r="C13" s="28"/>
      <c r="D13" s="41">
        <f>D11+D12</f>
        <v>0</v>
      </c>
      <c r="E13" s="316"/>
      <c r="F13" s="317"/>
      <c r="G13" s="111"/>
      <c r="H13" s="51" t="s">
        <v>56</v>
      </c>
      <c r="I13" s="16"/>
      <c r="J13" s="28"/>
      <c r="K13" s="41">
        <f>K11+K12</f>
        <v>0</v>
      </c>
      <c r="L13" s="316"/>
      <c r="M13" s="317"/>
      <c r="N13" s="111"/>
      <c r="O13" s="51" t="s">
        <v>56</v>
      </c>
      <c r="P13" s="16"/>
      <c r="Q13" s="28"/>
      <c r="R13" s="41">
        <f>R11+R12</f>
        <v>0</v>
      </c>
      <c r="S13" s="316"/>
      <c r="T13" s="317"/>
      <c r="V13" s="51" t="s">
        <v>56</v>
      </c>
      <c r="W13" s="16"/>
      <c r="X13" s="28"/>
      <c r="Y13" s="41">
        <f>Y11+Y12</f>
        <v>0</v>
      </c>
      <c r="Z13" s="316"/>
      <c r="AA13" s="317"/>
    </row>
    <row r="14" spans="1:27">
      <c r="A14" s="50"/>
      <c r="B14" s="16"/>
      <c r="C14" s="28"/>
      <c r="D14" s="40"/>
      <c r="E14" s="316"/>
      <c r="F14" s="317"/>
      <c r="G14" s="111"/>
      <c r="H14" s="50"/>
      <c r="I14" s="16"/>
      <c r="J14" s="28"/>
      <c r="K14" s="40"/>
      <c r="L14" s="316"/>
      <c r="M14" s="317"/>
      <c r="N14" s="111"/>
      <c r="O14" s="50"/>
      <c r="P14" s="16"/>
      <c r="Q14" s="28"/>
      <c r="R14" s="40"/>
      <c r="S14" s="316"/>
      <c r="T14" s="317"/>
      <c r="V14" s="50"/>
      <c r="W14" s="16"/>
      <c r="X14" s="28"/>
      <c r="Y14" s="40"/>
      <c r="Z14" s="316"/>
      <c r="AA14" s="317"/>
    </row>
    <row r="15" spans="1:27">
      <c r="A15" s="50" t="s">
        <v>57</v>
      </c>
      <c r="B15" s="18"/>
      <c r="C15" s="277"/>
      <c r="D15" s="40">
        <f>D9*C15</f>
        <v>0</v>
      </c>
      <c r="E15" s="316"/>
      <c r="F15" s="317"/>
      <c r="G15" s="111"/>
      <c r="H15" s="50" t="s">
        <v>57</v>
      </c>
      <c r="I15" s="18"/>
      <c r="J15" s="277"/>
      <c r="K15" s="40">
        <f>K9*J15</f>
        <v>0</v>
      </c>
      <c r="L15" s="316"/>
      <c r="M15" s="317"/>
      <c r="N15" s="111"/>
      <c r="O15" s="50" t="s">
        <v>57</v>
      </c>
      <c r="P15" s="18"/>
      <c r="Q15" s="277"/>
      <c r="R15" s="40">
        <f>R9*Q15</f>
        <v>0</v>
      </c>
      <c r="S15" s="316"/>
      <c r="T15" s="317"/>
      <c r="V15" s="50" t="s">
        <v>57</v>
      </c>
      <c r="W15" s="18"/>
      <c r="X15" s="277"/>
      <c r="Y15" s="40">
        <f>Y9*X15</f>
        <v>0</v>
      </c>
      <c r="Z15" s="316"/>
      <c r="AA15" s="317"/>
    </row>
    <row r="16" spans="1:27" ht="13.5" thickBot="1">
      <c r="A16" s="51" t="s">
        <v>58</v>
      </c>
      <c r="B16" s="16"/>
      <c r="C16" s="27"/>
      <c r="D16" s="41">
        <f>D13+D15</f>
        <v>0</v>
      </c>
      <c r="E16" s="318"/>
      <c r="F16" s="319"/>
      <c r="G16" s="111"/>
      <c r="H16" s="51" t="s">
        <v>58</v>
      </c>
      <c r="I16" s="16"/>
      <c r="J16" s="27"/>
      <c r="K16" s="41">
        <f>K13+K15</f>
        <v>0</v>
      </c>
      <c r="L16" s="318"/>
      <c r="M16" s="319"/>
      <c r="N16" s="111"/>
      <c r="O16" s="51" t="s">
        <v>58</v>
      </c>
      <c r="P16" s="16"/>
      <c r="Q16" s="27"/>
      <c r="R16" s="41">
        <f>R13+R15</f>
        <v>0</v>
      </c>
      <c r="S16" s="318"/>
      <c r="T16" s="319"/>
      <c r="V16" s="51" t="s">
        <v>58</v>
      </c>
      <c r="W16" s="16"/>
      <c r="X16" s="27"/>
      <c r="Y16" s="41">
        <f>Y13+Y15</f>
        <v>0</v>
      </c>
      <c r="Z16" s="318"/>
      <c r="AA16" s="319"/>
    </row>
    <row r="17" spans="1:27" ht="13.5" thickBot="1">
      <c r="A17" s="50"/>
      <c r="B17" s="16"/>
      <c r="C17" s="27"/>
      <c r="D17" s="13"/>
      <c r="H17" s="50"/>
      <c r="I17" s="16"/>
      <c r="J17" s="27"/>
      <c r="K17" s="13"/>
      <c r="O17" s="50"/>
      <c r="P17" s="16"/>
      <c r="Q17" s="27"/>
      <c r="R17" s="13"/>
      <c r="V17" s="50"/>
      <c r="W17" s="16"/>
      <c r="X17" s="27"/>
      <c r="Y17" s="13"/>
    </row>
    <row r="18" spans="1:27">
      <c r="A18" s="50" t="s">
        <v>59</v>
      </c>
      <c r="B18" s="19"/>
      <c r="C18" s="277"/>
      <c r="D18" s="42">
        <f>$D$16*C18</f>
        <v>0</v>
      </c>
      <c r="E18" s="314" t="s">
        <v>60</v>
      </c>
      <c r="F18" s="320"/>
      <c r="G18" s="43"/>
      <c r="H18" s="50" t="s">
        <v>59</v>
      </c>
      <c r="I18" s="19"/>
      <c r="J18" s="277"/>
      <c r="K18" s="42">
        <f>$K$16*J18</f>
        <v>0</v>
      </c>
      <c r="L18" s="314" t="s">
        <v>60</v>
      </c>
      <c r="M18" s="320"/>
      <c r="N18" s="43"/>
      <c r="O18" s="50" t="s">
        <v>59</v>
      </c>
      <c r="P18" s="19"/>
      <c r="Q18" s="277"/>
      <c r="R18" s="42">
        <f>$R$16*Q18</f>
        <v>0</v>
      </c>
      <c r="S18" s="314" t="s">
        <v>60</v>
      </c>
      <c r="T18" s="320"/>
      <c r="V18" s="50" t="s">
        <v>59</v>
      </c>
      <c r="W18" s="19"/>
      <c r="X18" s="277"/>
      <c r="Y18" s="42">
        <f>$Y$16*X18</f>
        <v>0</v>
      </c>
      <c r="Z18" s="314" t="s">
        <v>60</v>
      </c>
      <c r="AA18" s="320"/>
    </row>
    <row r="19" spans="1:27">
      <c r="A19" s="50" t="s">
        <v>61</v>
      </c>
      <c r="B19" s="19"/>
      <c r="C19" s="277"/>
      <c r="D19" s="42">
        <f>$D$16*C19</f>
        <v>0</v>
      </c>
      <c r="E19" s="321"/>
      <c r="F19" s="322"/>
      <c r="G19" s="43"/>
      <c r="H19" s="50" t="s">
        <v>61</v>
      </c>
      <c r="I19" s="19"/>
      <c r="J19" s="277"/>
      <c r="K19" s="42">
        <f>$K$16*J19</f>
        <v>0</v>
      </c>
      <c r="L19" s="321"/>
      <c r="M19" s="322"/>
      <c r="N19" s="43"/>
      <c r="O19" s="50" t="s">
        <v>61</v>
      </c>
      <c r="P19" s="19"/>
      <c r="Q19" s="277"/>
      <c r="R19" s="42">
        <f t="shared" ref="R19:R22" si="0">$R$16*Q19</f>
        <v>0</v>
      </c>
      <c r="S19" s="321"/>
      <c r="T19" s="322"/>
      <c r="V19" s="50" t="s">
        <v>61</v>
      </c>
      <c r="W19" s="19"/>
      <c r="X19" s="277"/>
      <c r="Y19" s="42">
        <f t="shared" ref="Y19:Y22" si="1">$Y$16*X19</f>
        <v>0</v>
      </c>
      <c r="Z19" s="321"/>
      <c r="AA19" s="322"/>
    </row>
    <row r="20" spans="1:27">
      <c r="A20" s="50" t="s">
        <v>62</v>
      </c>
      <c r="B20" s="16"/>
      <c r="C20" s="277"/>
      <c r="D20" s="42">
        <f t="shared" ref="D20:D22" si="2">$D$16*C20</f>
        <v>0</v>
      </c>
      <c r="E20" s="321"/>
      <c r="F20" s="322"/>
      <c r="G20" s="43"/>
      <c r="H20" s="50" t="s">
        <v>62</v>
      </c>
      <c r="I20" s="16"/>
      <c r="J20" s="277"/>
      <c r="K20" s="42">
        <f>$K$16*J20</f>
        <v>0</v>
      </c>
      <c r="L20" s="321"/>
      <c r="M20" s="322"/>
      <c r="N20" s="43"/>
      <c r="O20" s="50" t="s">
        <v>62</v>
      </c>
      <c r="P20" s="16"/>
      <c r="Q20" s="277"/>
      <c r="R20" s="42">
        <f t="shared" si="0"/>
        <v>0</v>
      </c>
      <c r="S20" s="321"/>
      <c r="T20" s="322"/>
      <c r="V20" s="50" t="s">
        <v>62</v>
      </c>
      <c r="W20" s="16"/>
      <c r="X20" s="277"/>
      <c r="Y20" s="42">
        <f t="shared" si="1"/>
        <v>0</v>
      </c>
      <c r="Z20" s="321"/>
      <c r="AA20" s="322"/>
    </row>
    <row r="21" spans="1:27">
      <c r="A21" s="50" t="s">
        <v>63</v>
      </c>
      <c r="B21" s="16"/>
      <c r="C21" s="277"/>
      <c r="D21" s="42">
        <f t="shared" si="2"/>
        <v>0</v>
      </c>
      <c r="E21" s="321"/>
      <c r="F21" s="322"/>
      <c r="G21" s="43"/>
      <c r="H21" s="50" t="s">
        <v>63</v>
      </c>
      <c r="I21" s="16"/>
      <c r="J21" s="277"/>
      <c r="K21" s="42">
        <f>$K$16*J21</f>
        <v>0</v>
      </c>
      <c r="L21" s="321"/>
      <c r="M21" s="322"/>
      <c r="N21" s="43"/>
      <c r="O21" s="50" t="s">
        <v>63</v>
      </c>
      <c r="P21" s="16"/>
      <c r="Q21" s="277"/>
      <c r="R21" s="42">
        <f t="shared" si="0"/>
        <v>0</v>
      </c>
      <c r="S21" s="321"/>
      <c r="T21" s="322"/>
      <c r="V21" s="50" t="s">
        <v>63</v>
      </c>
      <c r="W21" s="16"/>
      <c r="X21" s="277"/>
      <c r="Y21" s="42">
        <f t="shared" si="1"/>
        <v>0</v>
      </c>
      <c r="Z21" s="321"/>
      <c r="AA21" s="322"/>
    </row>
    <row r="22" spans="1:27">
      <c r="A22" s="53" t="s">
        <v>64</v>
      </c>
      <c r="B22" s="16"/>
      <c r="C22" s="277"/>
      <c r="D22" s="42">
        <f t="shared" si="2"/>
        <v>0</v>
      </c>
      <c r="E22" s="321"/>
      <c r="F22" s="322"/>
      <c r="G22" s="43"/>
      <c r="H22" s="53" t="s">
        <v>64</v>
      </c>
      <c r="I22" s="16"/>
      <c r="J22" s="277"/>
      <c r="K22" s="42">
        <f>$K$16*J22</f>
        <v>0</v>
      </c>
      <c r="L22" s="321"/>
      <c r="M22" s="322"/>
      <c r="N22" s="43"/>
      <c r="O22" s="53" t="s">
        <v>64</v>
      </c>
      <c r="P22" s="16"/>
      <c r="Q22" s="277"/>
      <c r="R22" s="42">
        <f t="shared" si="0"/>
        <v>0</v>
      </c>
      <c r="S22" s="321"/>
      <c r="T22" s="322"/>
      <c r="V22" s="53" t="s">
        <v>64</v>
      </c>
      <c r="W22" s="16"/>
      <c r="X22" s="277"/>
      <c r="Y22" s="42">
        <f t="shared" si="1"/>
        <v>0</v>
      </c>
      <c r="Z22" s="321"/>
      <c r="AA22" s="322"/>
    </row>
    <row r="23" spans="1:27" ht="15">
      <c r="A23" s="54"/>
      <c r="B23" s="16"/>
      <c r="C23" s="27"/>
      <c r="D23" s="44"/>
      <c r="E23" s="321"/>
      <c r="F23" s="322"/>
      <c r="G23" s="43"/>
      <c r="H23" s="54"/>
      <c r="I23" s="16"/>
      <c r="J23" s="27"/>
      <c r="K23" s="44"/>
      <c r="L23" s="321"/>
      <c r="M23" s="322"/>
      <c r="N23" s="43"/>
      <c r="O23" s="54"/>
      <c r="P23" s="16"/>
      <c r="Q23" s="27"/>
      <c r="R23" s="44"/>
      <c r="S23" s="321"/>
      <c r="T23" s="322"/>
      <c r="V23" s="54"/>
      <c r="W23" s="16"/>
      <c r="X23" s="27"/>
      <c r="Y23" s="44"/>
      <c r="Z23" s="321"/>
      <c r="AA23" s="322"/>
    </row>
    <row r="24" spans="1:27">
      <c r="A24" s="51" t="s">
        <v>65</v>
      </c>
      <c r="B24" s="16"/>
      <c r="C24" s="27"/>
      <c r="D24" s="41">
        <f>D16+D18+D19+D20+D21+D22</f>
        <v>0</v>
      </c>
      <c r="E24" s="321"/>
      <c r="F24" s="322"/>
      <c r="G24" s="43"/>
      <c r="H24" s="51" t="s">
        <v>65</v>
      </c>
      <c r="I24" s="16"/>
      <c r="J24" s="27"/>
      <c r="K24" s="41">
        <f>K16+K18+K19+K20+K21+K22</f>
        <v>0</v>
      </c>
      <c r="L24" s="321"/>
      <c r="M24" s="322"/>
      <c r="N24" s="43"/>
      <c r="O24" s="51" t="s">
        <v>65</v>
      </c>
      <c r="P24" s="16"/>
      <c r="Q24" s="27"/>
      <c r="R24" s="41">
        <f>R16+R18+R19+R20+R21+R22</f>
        <v>0</v>
      </c>
      <c r="S24" s="321"/>
      <c r="T24" s="322"/>
      <c r="V24" s="51" t="s">
        <v>65</v>
      </c>
      <c r="W24" s="16"/>
      <c r="X24" s="27"/>
      <c r="Y24" s="41">
        <f>Y16+Y18+Y19+Y20+Y21+Y22</f>
        <v>0</v>
      </c>
      <c r="Z24" s="321"/>
      <c r="AA24" s="322"/>
    </row>
    <row r="25" spans="1:27">
      <c r="A25" s="50"/>
      <c r="B25" s="16"/>
      <c r="C25" s="27"/>
      <c r="D25" s="40"/>
      <c r="E25" s="321"/>
      <c r="F25" s="322"/>
      <c r="G25" s="43"/>
      <c r="H25" s="50"/>
      <c r="I25" s="16"/>
      <c r="J25" s="27"/>
      <c r="K25" s="40"/>
      <c r="L25" s="321"/>
      <c r="M25" s="322"/>
      <c r="N25" s="43"/>
      <c r="O25" s="50"/>
      <c r="P25" s="16"/>
      <c r="Q25" s="27"/>
      <c r="R25" s="40"/>
      <c r="S25" s="321"/>
      <c r="T25" s="322"/>
      <c r="V25" s="50"/>
      <c r="W25" s="16"/>
      <c r="X25" s="27"/>
      <c r="Y25" s="40"/>
      <c r="Z25" s="321"/>
      <c r="AA25" s="322"/>
    </row>
    <row r="26" spans="1:27">
      <c r="A26" s="50" t="s">
        <v>66</v>
      </c>
      <c r="B26" s="16"/>
      <c r="C26" s="277"/>
      <c r="D26" s="42">
        <f>C26*$D$24</f>
        <v>0</v>
      </c>
      <c r="E26" s="321"/>
      <c r="F26" s="322"/>
      <c r="G26" s="43"/>
      <c r="H26" s="50" t="s">
        <v>66</v>
      </c>
      <c r="I26" s="16"/>
      <c r="J26" s="277"/>
      <c r="K26" s="42">
        <f>J26*$K$24</f>
        <v>0</v>
      </c>
      <c r="L26" s="321"/>
      <c r="M26" s="322"/>
      <c r="N26" s="43"/>
      <c r="O26" s="50" t="s">
        <v>66</v>
      </c>
      <c r="P26" s="16"/>
      <c r="Q26" s="277"/>
      <c r="R26" s="42">
        <f>Q26*$R$24</f>
        <v>0</v>
      </c>
      <c r="S26" s="321"/>
      <c r="T26" s="322"/>
      <c r="V26" s="50" t="s">
        <v>66</v>
      </c>
      <c r="W26" s="16"/>
      <c r="X26" s="277"/>
      <c r="Y26" s="42">
        <f>X26*$Y$24</f>
        <v>0</v>
      </c>
      <c r="Z26" s="321"/>
      <c r="AA26" s="322"/>
    </row>
    <row r="27" spans="1:27">
      <c r="A27" s="50" t="s">
        <v>67</v>
      </c>
      <c r="B27" s="16"/>
      <c r="C27" s="277"/>
      <c r="D27" s="42">
        <f t="shared" ref="D27:D32" si="3">C27*$D$24</f>
        <v>0</v>
      </c>
      <c r="E27" s="321"/>
      <c r="F27" s="322"/>
      <c r="G27" s="43"/>
      <c r="H27" s="50" t="s">
        <v>67</v>
      </c>
      <c r="I27" s="16"/>
      <c r="J27" s="277"/>
      <c r="K27" s="42">
        <f t="shared" ref="K27:K32" si="4">J27*$K$24</f>
        <v>0</v>
      </c>
      <c r="L27" s="321"/>
      <c r="M27" s="322"/>
      <c r="N27" s="43"/>
      <c r="O27" s="50" t="s">
        <v>67</v>
      </c>
      <c r="P27" s="16"/>
      <c r="Q27" s="277"/>
      <c r="R27" s="42">
        <f t="shared" ref="R27:R32" si="5">Q27*$R$24</f>
        <v>0</v>
      </c>
      <c r="S27" s="321"/>
      <c r="T27" s="322"/>
      <c r="V27" s="50" t="s">
        <v>67</v>
      </c>
      <c r="W27" s="16"/>
      <c r="X27" s="277"/>
      <c r="Y27" s="42">
        <f t="shared" ref="Y27:Y32" si="6">X27*$Y$24</f>
        <v>0</v>
      </c>
      <c r="Z27" s="321"/>
      <c r="AA27" s="322"/>
    </row>
    <row r="28" spans="1:27">
      <c r="A28" s="50" t="s">
        <v>68</v>
      </c>
      <c r="B28" s="16"/>
      <c r="C28" s="277"/>
      <c r="D28" s="42">
        <f t="shared" si="3"/>
        <v>0</v>
      </c>
      <c r="E28" s="321"/>
      <c r="F28" s="322"/>
      <c r="G28" s="43"/>
      <c r="H28" s="50" t="s">
        <v>68</v>
      </c>
      <c r="I28" s="16"/>
      <c r="J28" s="277"/>
      <c r="K28" s="42">
        <f t="shared" si="4"/>
        <v>0</v>
      </c>
      <c r="L28" s="321"/>
      <c r="M28" s="322"/>
      <c r="N28" s="43"/>
      <c r="O28" s="50" t="s">
        <v>68</v>
      </c>
      <c r="P28" s="16"/>
      <c r="Q28" s="277"/>
      <c r="R28" s="42">
        <f t="shared" si="5"/>
        <v>0</v>
      </c>
      <c r="S28" s="321"/>
      <c r="T28" s="322"/>
      <c r="V28" s="50" t="s">
        <v>68</v>
      </c>
      <c r="W28" s="16"/>
      <c r="X28" s="277"/>
      <c r="Y28" s="42">
        <f t="shared" si="6"/>
        <v>0</v>
      </c>
      <c r="Z28" s="321"/>
      <c r="AA28" s="322"/>
    </row>
    <row r="29" spans="1:27">
      <c r="A29" s="50" t="s">
        <v>69</v>
      </c>
      <c r="B29" s="16"/>
      <c r="C29" s="277"/>
      <c r="D29" s="42">
        <f t="shared" si="3"/>
        <v>0</v>
      </c>
      <c r="E29" s="321"/>
      <c r="F29" s="322"/>
      <c r="G29" s="43"/>
      <c r="H29" s="50" t="s">
        <v>69</v>
      </c>
      <c r="I29" s="16"/>
      <c r="J29" s="277"/>
      <c r="K29" s="42">
        <f t="shared" si="4"/>
        <v>0</v>
      </c>
      <c r="L29" s="321"/>
      <c r="M29" s="322"/>
      <c r="N29" s="43"/>
      <c r="O29" s="50" t="s">
        <v>69</v>
      </c>
      <c r="P29" s="16"/>
      <c r="Q29" s="277"/>
      <c r="R29" s="42">
        <f t="shared" si="5"/>
        <v>0</v>
      </c>
      <c r="S29" s="321"/>
      <c r="T29" s="322"/>
      <c r="V29" s="50" t="s">
        <v>69</v>
      </c>
      <c r="W29" s="16"/>
      <c r="X29" s="277"/>
      <c r="Y29" s="42">
        <f t="shared" si="6"/>
        <v>0</v>
      </c>
      <c r="Z29" s="321"/>
      <c r="AA29" s="322"/>
    </row>
    <row r="30" spans="1:27">
      <c r="A30" s="50" t="s">
        <v>70</v>
      </c>
      <c r="B30" s="16"/>
      <c r="C30" s="277"/>
      <c r="D30" s="42">
        <f t="shared" si="3"/>
        <v>0</v>
      </c>
      <c r="E30" s="321"/>
      <c r="F30" s="322"/>
      <c r="G30" s="43"/>
      <c r="H30" s="50" t="s">
        <v>70</v>
      </c>
      <c r="I30" s="16"/>
      <c r="J30" s="277"/>
      <c r="K30" s="42">
        <f t="shared" si="4"/>
        <v>0</v>
      </c>
      <c r="L30" s="321"/>
      <c r="M30" s="322"/>
      <c r="N30" s="43"/>
      <c r="O30" s="50" t="s">
        <v>70</v>
      </c>
      <c r="P30" s="16"/>
      <c r="Q30" s="277"/>
      <c r="R30" s="42">
        <f t="shared" si="5"/>
        <v>0</v>
      </c>
      <c r="S30" s="321"/>
      <c r="T30" s="322"/>
      <c r="V30" s="50" t="s">
        <v>70</v>
      </c>
      <c r="W30" s="16"/>
      <c r="X30" s="277"/>
      <c r="Y30" s="42">
        <f t="shared" si="6"/>
        <v>0</v>
      </c>
      <c r="Z30" s="321"/>
      <c r="AA30" s="322"/>
    </row>
    <row r="31" spans="1:27">
      <c r="A31" s="50" t="s">
        <v>71</v>
      </c>
      <c r="B31" s="16"/>
      <c r="C31" s="277"/>
      <c r="D31" s="42">
        <f t="shared" si="3"/>
        <v>0</v>
      </c>
      <c r="E31" s="321"/>
      <c r="F31" s="322"/>
      <c r="G31" s="43"/>
      <c r="H31" s="50" t="s">
        <v>71</v>
      </c>
      <c r="I31" s="16"/>
      <c r="J31" s="277"/>
      <c r="K31" s="42">
        <f t="shared" si="4"/>
        <v>0</v>
      </c>
      <c r="L31" s="321"/>
      <c r="M31" s="322"/>
      <c r="N31" s="43"/>
      <c r="O31" s="50" t="s">
        <v>71</v>
      </c>
      <c r="P31" s="16"/>
      <c r="Q31" s="277"/>
      <c r="R31" s="42">
        <f t="shared" si="5"/>
        <v>0</v>
      </c>
      <c r="S31" s="321"/>
      <c r="T31" s="322"/>
      <c r="V31" s="50" t="s">
        <v>71</v>
      </c>
      <c r="W31" s="16"/>
      <c r="X31" s="277"/>
      <c r="Y31" s="42">
        <f t="shared" si="6"/>
        <v>0</v>
      </c>
      <c r="Z31" s="321"/>
      <c r="AA31" s="322"/>
    </row>
    <row r="32" spans="1:27">
      <c r="A32" s="50" t="s">
        <v>72</v>
      </c>
      <c r="B32" s="16"/>
      <c r="C32" s="277"/>
      <c r="D32" s="42">
        <f t="shared" si="3"/>
        <v>0</v>
      </c>
      <c r="E32" s="321"/>
      <c r="F32" s="322"/>
      <c r="G32" s="43"/>
      <c r="H32" s="50" t="s">
        <v>72</v>
      </c>
      <c r="I32" s="16"/>
      <c r="J32" s="277"/>
      <c r="K32" s="42">
        <f t="shared" si="4"/>
        <v>0</v>
      </c>
      <c r="L32" s="321"/>
      <c r="M32" s="322"/>
      <c r="N32" s="43"/>
      <c r="O32" s="50" t="s">
        <v>72</v>
      </c>
      <c r="P32" s="16"/>
      <c r="Q32" s="277"/>
      <c r="R32" s="42">
        <f t="shared" si="5"/>
        <v>0</v>
      </c>
      <c r="S32" s="321"/>
      <c r="T32" s="322"/>
      <c r="V32" s="50" t="s">
        <v>72</v>
      </c>
      <c r="W32" s="16"/>
      <c r="X32" s="277"/>
      <c r="Y32" s="42">
        <f t="shared" si="6"/>
        <v>0</v>
      </c>
      <c r="Z32" s="321"/>
      <c r="AA32" s="322"/>
    </row>
    <row r="33" spans="1:27">
      <c r="A33" s="50"/>
      <c r="B33" s="20"/>
      <c r="C33" s="47"/>
      <c r="D33" s="42"/>
      <c r="E33" s="321"/>
      <c r="F33" s="322"/>
      <c r="G33" s="43"/>
      <c r="H33" s="50"/>
      <c r="I33" s="20"/>
      <c r="J33" s="47"/>
      <c r="K33" s="42"/>
      <c r="L33" s="321"/>
      <c r="M33" s="322"/>
      <c r="N33" s="43"/>
      <c r="O33" s="50"/>
      <c r="P33" s="20"/>
      <c r="Q33" s="47"/>
      <c r="R33" s="42"/>
      <c r="S33" s="321"/>
      <c r="T33" s="322"/>
      <c r="V33" s="50"/>
      <c r="W33" s="20"/>
      <c r="X33" s="47"/>
      <c r="Y33" s="42"/>
      <c r="Z33" s="321"/>
      <c r="AA33" s="322"/>
    </row>
    <row r="34" spans="1:27">
      <c r="A34" s="53" t="s">
        <v>64</v>
      </c>
      <c r="B34" s="16"/>
      <c r="C34" s="277"/>
      <c r="D34" s="42">
        <f>C34*D24</f>
        <v>0</v>
      </c>
      <c r="E34" s="321"/>
      <c r="F34" s="322"/>
      <c r="G34" s="43"/>
      <c r="H34" s="53" t="s">
        <v>64</v>
      </c>
      <c r="I34" s="16"/>
      <c r="J34" s="277"/>
      <c r="K34" s="42">
        <f>J34*K24</f>
        <v>0</v>
      </c>
      <c r="L34" s="321"/>
      <c r="M34" s="322"/>
      <c r="N34" s="43"/>
      <c r="O34" s="53" t="s">
        <v>64</v>
      </c>
      <c r="P34" s="16"/>
      <c r="Q34" s="277"/>
      <c r="R34" s="42">
        <f>Q34*R24</f>
        <v>0</v>
      </c>
      <c r="S34" s="321"/>
      <c r="T34" s="322"/>
      <c r="V34" s="53" t="s">
        <v>64</v>
      </c>
      <c r="W34" s="16"/>
      <c r="X34" s="277"/>
      <c r="Y34" s="42">
        <f>X34*Y24</f>
        <v>0</v>
      </c>
      <c r="Z34" s="321"/>
      <c r="AA34" s="322"/>
    </row>
    <row r="35" spans="1:27" ht="15">
      <c r="A35" s="54"/>
      <c r="B35" s="16"/>
      <c r="C35" s="21"/>
      <c r="D35" s="44"/>
      <c r="E35" s="321"/>
      <c r="F35" s="322"/>
      <c r="G35" s="43"/>
      <c r="H35" s="54"/>
      <c r="I35" s="16"/>
      <c r="J35" s="21"/>
      <c r="K35" s="44"/>
      <c r="L35" s="321"/>
      <c r="M35" s="322"/>
      <c r="N35" s="43"/>
      <c r="O35" s="54"/>
      <c r="P35" s="16"/>
      <c r="Q35" s="21"/>
      <c r="R35" s="44"/>
      <c r="S35" s="321"/>
      <c r="T35" s="322"/>
      <c r="V35" s="54"/>
      <c r="W35" s="16"/>
      <c r="X35" s="21"/>
      <c r="Y35" s="44"/>
      <c r="Z35" s="321"/>
      <c r="AA35" s="322"/>
    </row>
    <row r="36" spans="1:27" ht="13.5" thickBot="1">
      <c r="A36" s="51" t="s">
        <v>73</v>
      </c>
      <c r="B36" s="16"/>
      <c r="C36" s="27"/>
      <c r="D36" s="41">
        <f>SUM(D26:D34)</f>
        <v>0</v>
      </c>
      <c r="E36" s="323"/>
      <c r="F36" s="324"/>
      <c r="G36" s="43"/>
      <c r="H36" s="51" t="s">
        <v>73</v>
      </c>
      <c r="I36" s="16"/>
      <c r="J36" s="27"/>
      <c r="K36" s="41">
        <f>SUM(K26:K34)</f>
        <v>0</v>
      </c>
      <c r="L36" s="323"/>
      <c r="M36" s="324"/>
      <c r="N36" s="43"/>
      <c r="O36" s="51" t="s">
        <v>73</v>
      </c>
      <c r="P36" s="16"/>
      <c r="Q36" s="27"/>
      <c r="R36" s="41">
        <f>SUM(R26:R34)</f>
        <v>0</v>
      </c>
      <c r="S36" s="323"/>
      <c r="T36" s="324"/>
      <c r="V36" s="51" t="s">
        <v>73</v>
      </c>
      <c r="W36" s="16"/>
      <c r="X36" s="27"/>
      <c r="Y36" s="41">
        <f>SUM(Y26:Y34)</f>
        <v>0</v>
      </c>
      <c r="Z36" s="323"/>
      <c r="AA36" s="324"/>
    </row>
    <row r="37" spans="1:27">
      <c r="A37" s="50"/>
      <c r="B37" s="16"/>
      <c r="C37" s="27"/>
      <c r="D37" s="13"/>
      <c r="H37" s="50"/>
      <c r="I37" s="16"/>
      <c r="J37" s="27"/>
      <c r="K37" s="13"/>
      <c r="O37" s="50"/>
      <c r="P37" s="16"/>
      <c r="Q37" s="27"/>
      <c r="R37" s="13"/>
      <c r="V37" s="50"/>
      <c r="W37" s="16"/>
      <c r="X37" s="27"/>
      <c r="Y37" s="13"/>
    </row>
    <row r="38" spans="1:27">
      <c r="A38" s="50" t="s">
        <v>74</v>
      </c>
      <c r="B38" s="16"/>
      <c r="C38" s="277"/>
      <c r="D38" s="45">
        <f>(D24+D36)*C38</f>
        <v>0</v>
      </c>
      <c r="H38" s="50" t="s">
        <v>74</v>
      </c>
      <c r="I38" s="16"/>
      <c r="J38" s="277"/>
      <c r="K38" s="45">
        <f>(K24+K36)*J38</f>
        <v>0</v>
      </c>
      <c r="O38" s="50" t="s">
        <v>74</v>
      </c>
      <c r="P38" s="16"/>
      <c r="Q38" s="277"/>
      <c r="R38" s="45">
        <f>(R24+R36)*Q38</f>
        <v>0</v>
      </c>
      <c r="V38" s="50" t="s">
        <v>74</v>
      </c>
      <c r="W38" s="16"/>
      <c r="X38" s="277"/>
      <c r="Y38" s="45">
        <f>(Y24+Y36)*X38</f>
        <v>0</v>
      </c>
    </row>
    <row r="39" spans="1:27">
      <c r="A39" s="50"/>
      <c r="B39" s="12"/>
      <c r="C39" s="27"/>
      <c r="D39" s="13"/>
      <c r="H39" s="50"/>
      <c r="I39" s="12"/>
      <c r="J39" s="27"/>
      <c r="K39" s="13"/>
      <c r="O39" s="50"/>
      <c r="P39" s="12"/>
      <c r="Q39" s="27"/>
      <c r="R39" s="13"/>
      <c r="V39" s="50"/>
      <c r="W39" s="12"/>
      <c r="X39" s="27"/>
      <c r="Y39" s="13"/>
    </row>
    <row r="40" spans="1:27">
      <c r="A40" s="51" t="s">
        <v>75</v>
      </c>
      <c r="B40" s="22"/>
      <c r="C40" s="27"/>
      <c r="D40" s="17">
        <f>D24+D36+D38</f>
        <v>0</v>
      </c>
      <c r="H40" s="51" t="s">
        <v>75</v>
      </c>
      <c r="I40" s="22"/>
      <c r="J40" s="27"/>
      <c r="K40" s="17">
        <f>K24+K36+K38</f>
        <v>0</v>
      </c>
      <c r="O40" s="51" t="s">
        <v>75</v>
      </c>
      <c r="P40" s="22"/>
      <c r="Q40" s="27"/>
      <c r="R40" s="17">
        <f>R24+R36+R38</f>
        <v>0</v>
      </c>
      <c r="V40" s="51" t="s">
        <v>75</v>
      </c>
      <c r="W40" s="22"/>
      <c r="X40" s="27"/>
      <c r="Y40" s="17">
        <f>Y24+Y36+Y38</f>
        <v>0</v>
      </c>
    </row>
    <row r="41" spans="1:27" ht="13.5" thickBot="1">
      <c r="X41" s="29"/>
    </row>
    <row r="42" spans="1:27" ht="13.5" thickBot="1">
      <c r="A42" s="305" t="s">
        <v>29</v>
      </c>
      <c r="B42" s="306"/>
      <c r="C42" s="306"/>
      <c r="D42" s="307"/>
      <c r="H42" s="305" t="s">
        <v>29</v>
      </c>
      <c r="I42" s="306"/>
      <c r="J42" s="306"/>
      <c r="K42" s="307"/>
      <c r="O42" s="305" t="s">
        <v>29</v>
      </c>
      <c r="P42" s="306"/>
      <c r="Q42" s="306"/>
      <c r="R42" s="307"/>
      <c r="V42" s="305" t="s">
        <v>29</v>
      </c>
      <c r="W42" s="306"/>
      <c r="X42" s="306"/>
      <c r="Y42" s="307"/>
    </row>
    <row r="51" spans="1:19">
      <c r="A51" s="121"/>
      <c r="C51"/>
      <c r="E51" s="121"/>
      <c r="F51" s="121"/>
      <c r="G51" s="121"/>
      <c r="H51" s="121"/>
      <c r="I51" s="121"/>
      <c r="J51" s="121"/>
      <c r="K51" s="121"/>
      <c r="M51" s="121"/>
      <c r="N51" s="121"/>
      <c r="O51" s="121"/>
      <c r="P51" s="121"/>
      <c r="Q51" s="121"/>
      <c r="R51" s="121"/>
      <c r="S51" s="121"/>
    </row>
    <row r="52" spans="1:19">
      <c r="C52" s="121"/>
      <c r="D52" s="121"/>
      <c r="E52" s="145"/>
      <c r="F52" s="145"/>
      <c r="G52" s="145"/>
      <c r="H52" s="145"/>
      <c r="I52" s="145"/>
      <c r="J52" s="145"/>
      <c r="K52" s="145"/>
      <c r="M52" s="146"/>
      <c r="N52" s="146"/>
      <c r="O52" s="146"/>
      <c r="P52" s="146"/>
      <c r="Q52" s="146"/>
      <c r="R52" s="146"/>
      <c r="S52" s="146"/>
    </row>
    <row r="53" spans="1:19">
      <c r="C53" s="121"/>
      <c r="D53" s="121"/>
      <c r="E53" s="145"/>
      <c r="F53" s="145"/>
      <c r="G53" s="145"/>
      <c r="H53" s="145"/>
      <c r="I53" s="145"/>
      <c r="J53" s="145"/>
      <c r="K53" s="145"/>
      <c r="M53" s="146"/>
      <c r="N53" s="146"/>
      <c r="O53" s="146"/>
      <c r="P53" s="146"/>
      <c r="Q53" s="146"/>
      <c r="R53" s="146"/>
      <c r="S53" s="146"/>
    </row>
    <row r="54" spans="1:19">
      <c r="C54" s="121"/>
      <c r="D54" s="121"/>
      <c r="E54" s="145"/>
      <c r="F54" s="145"/>
      <c r="G54" s="145"/>
      <c r="H54" s="145"/>
      <c r="I54" s="145"/>
      <c r="J54" s="145"/>
      <c r="K54" s="145"/>
      <c r="M54" s="146"/>
      <c r="N54" s="146"/>
      <c r="O54" s="146"/>
      <c r="P54" s="146"/>
      <c r="Q54" s="146"/>
      <c r="R54" s="146"/>
      <c r="S54" s="146"/>
    </row>
  </sheetData>
  <mergeCells count="16">
    <mergeCell ref="Z4:AA16"/>
    <mergeCell ref="Z18:AA36"/>
    <mergeCell ref="V42:Y42"/>
    <mergeCell ref="O1:R1"/>
    <mergeCell ref="S4:T16"/>
    <mergeCell ref="S18:T36"/>
    <mergeCell ref="O42:R42"/>
    <mergeCell ref="A1:D1"/>
    <mergeCell ref="E4:F16"/>
    <mergeCell ref="E18:F36"/>
    <mergeCell ref="A42:D42"/>
    <mergeCell ref="V1:Y1"/>
    <mergeCell ref="H1:K1"/>
    <mergeCell ref="L4:M16"/>
    <mergeCell ref="L18:M36"/>
    <mergeCell ref="H42:K42"/>
  </mergeCells>
  <conditionalFormatting sqref="A22 A34">
    <cfRule type="expression" dxfId="11" priority="11" stopIfTrue="1">
      <formula>F22=1</formula>
    </cfRule>
  </conditionalFormatting>
  <conditionalFormatting sqref="D4 C7:C8 D11 C12 C15 C18:D22 C26:D34 C38:D38">
    <cfRule type="expression" dxfId="10" priority="10" stopIfTrue="1">
      <formula>U4=1</formula>
    </cfRule>
  </conditionalFormatting>
  <conditionalFormatting sqref="H22 H34">
    <cfRule type="expression" dxfId="9" priority="3" stopIfTrue="1">
      <formula>M22=1</formula>
    </cfRule>
  </conditionalFormatting>
  <conditionalFormatting sqref="J7:J8 K11 J12 J15 J18:K22 J26:K34 J38:K38">
    <cfRule type="expression" dxfId="8" priority="1" stopIfTrue="1">
      <formula>P7=1</formula>
    </cfRule>
  </conditionalFormatting>
  <conditionalFormatting sqref="K4">
    <cfRule type="expression" dxfId="7" priority="2" stopIfTrue="1">
      <formula>Q4=1</formula>
    </cfRule>
  </conditionalFormatting>
  <conditionalFormatting sqref="O22 O34">
    <cfRule type="expression" dxfId="6" priority="7" stopIfTrue="1">
      <formula>T22=1</formula>
    </cfRule>
  </conditionalFormatting>
  <conditionalFormatting sqref="Q26:R34">
    <cfRule type="expression" dxfId="5" priority="4" stopIfTrue="1">
      <formula>AB26=1</formula>
    </cfRule>
  </conditionalFormatting>
  <conditionalFormatting sqref="R4 Q7:Q8 R11 Q12 Q15 Q18:R22 Q38:R38">
    <cfRule type="expression" dxfId="4" priority="6" stopIfTrue="1">
      <formula>AB4=1</formula>
    </cfRule>
  </conditionalFormatting>
  <conditionalFormatting sqref="V22 V34">
    <cfRule type="expression" dxfId="3" priority="9" stopIfTrue="1">
      <formula>AA22=1</formula>
    </cfRule>
  </conditionalFormatting>
  <conditionalFormatting sqref="Y4 X7:X8 Y11 X12 X15 X18:Y22 X26:Y33 X34 X38:Y38">
    <cfRule type="expression" dxfId="2" priority="8" stopIfTrue="1">
      <formula>AB4=1</formula>
    </cfRule>
  </conditionalFormatting>
  <conditionalFormatting sqref="Y34">
    <cfRule type="expression" dxfId="1" priority="5" stopIfTrue="1">
      <formula>AJ34=1</formula>
    </cfRule>
  </conditionalFormatting>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AA366"/>
  <sheetViews>
    <sheetView zoomScaleNormal="100" workbookViewId="0">
      <selection activeCell="A2" sqref="A2"/>
    </sheetView>
  </sheetViews>
  <sheetFormatPr defaultColWidth="8.85546875" defaultRowHeight="11.25"/>
  <cols>
    <col min="1" max="1" width="16" style="1" customWidth="1"/>
    <col min="2" max="2" width="21" style="101" bestFit="1" customWidth="1"/>
    <col min="3" max="3" width="16.42578125" style="3" bestFit="1" customWidth="1"/>
    <col min="4" max="4" width="14.140625" style="3" bestFit="1" customWidth="1"/>
    <col min="5" max="5" width="8.85546875" style="7" bestFit="1" customWidth="1"/>
    <col min="6" max="6" width="29.7109375" style="3" bestFit="1" customWidth="1"/>
    <col min="7" max="7" width="17.85546875" style="1" bestFit="1" customWidth="1"/>
    <col min="8" max="8" width="14.140625" style="63" bestFit="1" customWidth="1"/>
    <col min="9" max="9" width="15.42578125" style="4" bestFit="1" customWidth="1"/>
    <col min="10" max="10" width="8.85546875" style="5" bestFit="1" customWidth="1"/>
    <col min="11" max="11" width="15.140625" style="5" bestFit="1" customWidth="1"/>
    <col min="12" max="12" width="9.42578125" style="5" bestFit="1" customWidth="1"/>
    <col min="13" max="13" width="10" style="23" bestFit="1" customWidth="1"/>
    <col min="14" max="14" width="19.42578125" style="1" customWidth="1"/>
    <col min="15" max="15" width="15.42578125" style="1" hidden="1" customWidth="1"/>
    <col min="16" max="17" width="11.85546875" style="1" customWidth="1"/>
    <col min="18" max="26" width="9.140625" style="1" customWidth="1"/>
    <col min="27" max="27" width="8.85546875" style="2"/>
    <col min="28" max="16384" width="8.85546875" style="1"/>
  </cols>
  <sheetData>
    <row r="1" spans="1:27">
      <c r="A1" s="263" t="s">
        <v>76</v>
      </c>
      <c r="B1" s="264" t="s">
        <v>77</v>
      </c>
      <c r="C1" s="265" t="s">
        <v>78</v>
      </c>
      <c r="D1" s="265" t="s">
        <v>79</v>
      </c>
      <c r="E1" s="266" t="s">
        <v>80</v>
      </c>
      <c r="F1" s="265" t="s">
        <v>81</v>
      </c>
      <c r="G1" s="267" t="s">
        <v>82</v>
      </c>
      <c r="H1" s="268" t="s">
        <v>83</v>
      </c>
      <c r="I1" s="269" t="s">
        <v>84</v>
      </c>
      <c r="J1" s="270" t="s">
        <v>85</v>
      </c>
      <c r="K1" s="270" t="s">
        <v>86</v>
      </c>
      <c r="L1" s="270" t="s">
        <v>6</v>
      </c>
      <c r="M1" s="268" t="s">
        <v>87</v>
      </c>
      <c r="N1" s="263" t="s">
        <v>88</v>
      </c>
      <c r="O1" s="30"/>
    </row>
    <row r="2" spans="1:27" ht="12.75">
      <c r="A2" s="114" t="s">
        <v>89</v>
      </c>
      <c r="B2" s="115" t="s">
        <v>2</v>
      </c>
      <c r="C2" s="8" t="s">
        <v>8</v>
      </c>
      <c r="D2" s="125" t="s">
        <v>90</v>
      </c>
      <c r="E2" s="125" t="s">
        <v>91</v>
      </c>
      <c r="F2" s="125" t="s">
        <v>92</v>
      </c>
      <c r="G2" s="126" t="s">
        <v>93</v>
      </c>
      <c r="H2" s="122">
        <v>16.2</v>
      </c>
      <c r="I2" s="102"/>
      <c r="J2" s="64">
        <v>255</v>
      </c>
      <c r="K2" s="103">
        <f t="shared" ref="K2" si="0">H2*J2</f>
        <v>4131</v>
      </c>
      <c r="L2" s="103">
        <f>SUMIFS('normenblad regulier'!C:C,'normenblad regulier'!A:A,C2,'normenblad regulier'!B:B,J2)</f>
        <v>0</v>
      </c>
      <c r="M2" s="271">
        <v>1</v>
      </c>
      <c r="N2" s="104" t="e">
        <f>K2/L2*M2*'uurtarief opbouw'!$D$40</f>
        <v>#DIV/0!</v>
      </c>
      <c r="O2" s="105"/>
      <c r="AA2" s="6"/>
    </row>
    <row r="3" spans="1:27" ht="12.75">
      <c r="A3" s="114" t="s">
        <v>89</v>
      </c>
      <c r="B3" s="115" t="s">
        <v>2</v>
      </c>
      <c r="C3" s="8" t="s">
        <v>8</v>
      </c>
      <c r="D3" s="125" t="s">
        <v>90</v>
      </c>
      <c r="E3" s="125" t="s">
        <v>94</v>
      </c>
      <c r="F3" s="125" t="s">
        <v>95</v>
      </c>
      <c r="G3" s="126" t="s">
        <v>93</v>
      </c>
      <c r="H3" s="122">
        <v>85.7</v>
      </c>
      <c r="I3" s="102"/>
      <c r="J3" s="64">
        <v>255</v>
      </c>
      <c r="K3" s="103">
        <f>H3*J3</f>
        <v>21853.5</v>
      </c>
      <c r="L3" s="103">
        <f>SUMIFS('normenblad regulier'!C:C,'normenblad regulier'!A:A,C3,'normenblad regulier'!B:B,J3)</f>
        <v>0</v>
      </c>
      <c r="M3" s="271">
        <v>1</v>
      </c>
      <c r="N3" s="104" t="e">
        <f>K3/L3*M3*'uurtarief opbouw'!$D$40</f>
        <v>#DIV/0!</v>
      </c>
      <c r="O3" s="105" t="e">
        <f>N3/'uurtarief opbouw'!$D$40/ruimtestaat!J3</f>
        <v>#DIV/0!</v>
      </c>
    </row>
    <row r="4" spans="1:27" ht="12.75">
      <c r="A4" s="114" t="s">
        <v>89</v>
      </c>
      <c r="B4" s="115" t="s">
        <v>2</v>
      </c>
      <c r="C4" s="8" t="s">
        <v>8</v>
      </c>
      <c r="D4" s="125" t="s">
        <v>90</v>
      </c>
      <c r="E4" s="125" t="s">
        <v>96</v>
      </c>
      <c r="F4" s="125" t="s">
        <v>97</v>
      </c>
      <c r="G4" s="126" t="s">
        <v>93</v>
      </c>
      <c r="H4" s="122">
        <v>91.3</v>
      </c>
      <c r="I4" s="102"/>
      <c r="J4" s="64">
        <v>255</v>
      </c>
      <c r="K4" s="103">
        <f t="shared" ref="K4:K67" si="1">H4*J4</f>
        <v>23281.5</v>
      </c>
      <c r="L4" s="103">
        <f>SUMIFS('normenblad regulier'!C:C,'normenblad regulier'!A:A,C4,'normenblad regulier'!B:B,J4)</f>
        <v>0</v>
      </c>
      <c r="M4" s="271">
        <v>1</v>
      </c>
      <c r="N4" s="104" t="e">
        <f>K4/L4*M4*'uurtarief opbouw'!$D$40</f>
        <v>#DIV/0!</v>
      </c>
      <c r="O4" s="105" t="e">
        <f>N4/'uurtarief opbouw'!$D$40/ruimtestaat!J4</f>
        <v>#DIV/0!</v>
      </c>
    </row>
    <row r="5" spans="1:27" ht="12.75">
      <c r="A5" s="114" t="s">
        <v>89</v>
      </c>
      <c r="B5" s="115" t="s">
        <v>2</v>
      </c>
      <c r="C5" s="8" t="s">
        <v>8</v>
      </c>
      <c r="D5" s="125" t="s">
        <v>90</v>
      </c>
      <c r="E5" s="125" t="s">
        <v>98</v>
      </c>
      <c r="F5" s="125" t="s">
        <v>99</v>
      </c>
      <c r="G5" s="126" t="s">
        <v>93</v>
      </c>
      <c r="H5" s="122">
        <v>131.1</v>
      </c>
      <c r="I5" s="102"/>
      <c r="J5" s="64">
        <v>255</v>
      </c>
      <c r="K5" s="103">
        <f t="shared" si="1"/>
        <v>33430.5</v>
      </c>
      <c r="L5" s="103">
        <f>SUMIFS('normenblad regulier'!C:C,'normenblad regulier'!A:A,C5,'normenblad regulier'!B:B,J5)</f>
        <v>0</v>
      </c>
      <c r="M5" s="271">
        <v>1</v>
      </c>
      <c r="N5" s="104" t="e">
        <f>K5/L5*M5*'uurtarief opbouw'!$D$40</f>
        <v>#DIV/0!</v>
      </c>
      <c r="O5" s="105" t="e">
        <f>N5/'uurtarief opbouw'!$D$40/ruimtestaat!J5</f>
        <v>#DIV/0!</v>
      </c>
    </row>
    <row r="6" spans="1:27" ht="12.75">
      <c r="A6" s="114" t="s">
        <v>89</v>
      </c>
      <c r="B6" s="115" t="s">
        <v>2</v>
      </c>
      <c r="C6" s="8" t="s">
        <v>8</v>
      </c>
      <c r="D6" s="125" t="s">
        <v>90</v>
      </c>
      <c r="E6" s="125" t="s">
        <v>100</v>
      </c>
      <c r="F6" s="125" t="s">
        <v>101</v>
      </c>
      <c r="G6" s="126" t="s">
        <v>93</v>
      </c>
      <c r="H6" s="122">
        <v>102.4</v>
      </c>
      <c r="I6" s="102"/>
      <c r="J6" s="64">
        <v>255</v>
      </c>
      <c r="K6" s="103">
        <f t="shared" si="1"/>
        <v>26112</v>
      </c>
      <c r="L6" s="103">
        <f>SUMIFS('normenblad regulier'!C:C,'normenblad regulier'!A:A,C6,'normenblad regulier'!B:B,J6)</f>
        <v>0</v>
      </c>
      <c r="M6" s="271">
        <v>1</v>
      </c>
      <c r="N6" s="104" t="e">
        <f>K6/L6*M6*'uurtarief opbouw'!$D$40</f>
        <v>#DIV/0!</v>
      </c>
      <c r="O6" s="105" t="e">
        <f>N6/'uurtarief opbouw'!$D$40/ruimtestaat!J6</f>
        <v>#DIV/0!</v>
      </c>
    </row>
    <row r="7" spans="1:27" ht="12.75">
      <c r="A7" s="114" t="s">
        <v>89</v>
      </c>
      <c r="B7" s="115" t="s">
        <v>2</v>
      </c>
      <c r="C7" s="124" t="s">
        <v>8</v>
      </c>
      <c r="D7" s="125" t="s">
        <v>90</v>
      </c>
      <c r="E7" s="125" t="s">
        <v>102</v>
      </c>
      <c r="F7" s="125" t="s">
        <v>103</v>
      </c>
      <c r="G7" s="126" t="s">
        <v>93</v>
      </c>
      <c r="H7" s="122">
        <v>69.2</v>
      </c>
      <c r="I7" s="64"/>
      <c r="J7" s="64">
        <v>255</v>
      </c>
      <c r="K7" s="103">
        <f t="shared" si="1"/>
        <v>17646</v>
      </c>
      <c r="L7" s="103">
        <f>SUMIFS('normenblad regulier'!C:C,'normenblad regulier'!A:A,C7,'normenblad regulier'!B:B,J7)</f>
        <v>0</v>
      </c>
      <c r="M7" s="271">
        <v>1</v>
      </c>
      <c r="N7" s="104" t="e">
        <f>K7/L7*M7*'uurtarief opbouw'!$D$40</f>
        <v>#DIV/0!</v>
      </c>
      <c r="O7" s="105" t="e">
        <f>N7/'uurtarief opbouw'!$D$40/ruimtestaat!J7</f>
        <v>#DIV/0!</v>
      </c>
    </row>
    <row r="8" spans="1:27" ht="12.75">
      <c r="A8" s="114" t="s">
        <v>89</v>
      </c>
      <c r="B8" s="115" t="s">
        <v>2</v>
      </c>
      <c r="C8" s="124" t="s">
        <v>8</v>
      </c>
      <c r="D8" s="125" t="s">
        <v>90</v>
      </c>
      <c r="E8" s="125" t="s">
        <v>104</v>
      </c>
      <c r="F8" s="125" t="s">
        <v>105</v>
      </c>
      <c r="G8" s="126" t="s">
        <v>93</v>
      </c>
      <c r="H8" s="122">
        <v>41.1</v>
      </c>
      <c r="I8" s="102"/>
      <c r="J8" s="64">
        <v>255</v>
      </c>
      <c r="K8" s="103">
        <f t="shared" si="1"/>
        <v>10480.5</v>
      </c>
      <c r="L8" s="103">
        <f>SUMIFS('normenblad regulier'!C:C,'normenblad regulier'!A:A,C8,'normenblad regulier'!B:B,J8)</f>
        <v>0</v>
      </c>
      <c r="M8" s="271">
        <v>1</v>
      </c>
      <c r="N8" s="104" t="e">
        <f>K8/L8*M8*'uurtarief opbouw'!$D$40</f>
        <v>#DIV/0!</v>
      </c>
      <c r="O8" s="105" t="e">
        <f>N8/'uurtarief opbouw'!$D$40/ruimtestaat!J8</f>
        <v>#DIV/0!</v>
      </c>
    </row>
    <row r="9" spans="1:27" ht="12.75">
      <c r="A9" s="114" t="s">
        <v>89</v>
      </c>
      <c r="B9" s="115" t="s">
        <v>2</v>
      </c>
      <c r="C9" s="124" t="s">
        <v>19</v>
      </c>
      <c r="D9" s="125" t="s">
        <v>90</v>
      </c>
      <c r="E9" s="125" t="s">
        <v>106</v>
      </c>
      <c r="F9" s="125" t="s">
        <v>107</v>
      </c>
      <c r="G9" s="126" t="s">
        <v>93</v>
      </c>
      <c r="H9" s="197">
        <v>14.4</v>
      </c>
      <c r="I9" s="102"/>
      <c r="J9" s="64">
        <v>255</v>
      </c>
      <c r="K9" s="103">
        <f t="shared" si="1"/>
        <v>3672</v>
      </c>
      <c r="L9" s="103">
        <f>SUMIFS('normenblad regulier'!C:C,'normenblad regulier'!A:A,C9,'normenblad regulier'!B:B,J9)</f>
        <v>0</v>
      </c>
      <c r="M9" s="271">
        <v>1</v>
      </c>
      <c r="N9" s="104" t="e">
        <f>K9/L9*M9*'uurtarief opbouw'!$D$40</f>
        <v>#DIV/0!</v>
      </c>
      <c r="O9" s="105" t="e">
        <f>N9/'uurtarief opbouw'!$D$40/ruimtestaat!J9</f>
        <v>#DIV/0!</v>
      </c>
    </row>
    <row r="10" spans="1:27" ht="12.75">
      <c r="A10" s="114" t="s">
        <v>89</v>
      </c>
      <c r="B10" s="115" t="s">
        <v>2</v>
      </c>
      <c r="C10" s="124" t="s">
        <v>8</v>
      </c>
      <c r="D10" s="125" t="s">
        <v>90</v>
      </c>
      <c r="E10" s="125" t="s">
        <v>108</v>
      </c>
      <c r="F10" s="125" t="s">
        <v>109</v>
      </c>
      <c r="G10" s="126" t="s">
        <v>93</v>
      </c>
      <c r="H10" s="122">
        <v>261.5</v>
      </c>
      <c r="I10" s="102"/>
      <c r="J10" s="64">
        <v>255</v>
      </c>
      <c r="K10" s="103">
        <f t="shared" ref="K10:K17" si="2">H10*J10</f>
        <v>66682.5</v>
      </c>
      <c r="L10" s="103">
        <f>SUMIFS('normenblad regulier'!C:C,'normenblad regulier'!A:A,C10,'normenblad regulier'!B:B,J10)</f>
        <v>0</v>
      </c>
      <c r="M10" s="271">
        <v>1</v>
      </c>
      <c r="N10" s="104" t="e">
        <f>K10/L10*M10*'uurtarief opbouw'!$D$40</f>
        <v>#DIV/0!</v>
      </c>
      <c r="O10" s="105" t="e">
        <f>N10/'uurtarief opbouw'!$D$40/ruimtestaat!J10</f>
        <v>#DIV/0!</v>
      </c>
    </row>
    <row r="11" spans="1:27" ht="12.75">
      <c r="A11" s="114" t="s">
        <v>89</v>
      </c>
      <c r="B11" s="115" t="s">
        <v>2</v>
      </c>
      <c r="C11" s="124" t="s">
        <v>8</v>
      </c>
      <c r="D11" s="125" t="s">
        <v>90</v>
      </c>
      <c r="E11" s="125" t="s">
        <v>110</v>
      </c>
      <c r="F11" s="125" t="s">
        <v>111</v>
      </c>
      <c r="G11" s="126" t="s">
        <v>93</v>
      </c>
      <c r="H11" s="122">
        <v>32.299999999999997</v>
      </c>
      <c r="I11" s="102"/>
      <c r="J11" s="64">
        <v>255</v>
      </c>
      <c r="K11" s="103">
        <f t="shared" si="2"/>
        <v>8236.5</v>
      </c>
      <c r="L11" s="103">
        <f>SUMIFS('normenblad regulier'!C:C,'normenblad regulier'!A:A,C11,'normenblad regulier'!B:B,J11)</f>
        <v>0</v>
      </c>
      <c r="M11" s="271">
        <v>1</v>
      </c>
      <c r="N11" s="104" t="e">
        <f>K11/L11*M11*'uurtarief opbouw'!$D$40</f>
        <v>#DIV/0!</v>
      </c>
      <c r="O11" s="105" t="e">
        <f>N11/'uurtarief opbouw'!$D$40/ruimtestaat!J11</f>
        <v>#DIV/0!</v>
      </c>
    </row>
    <row r="12" spans="1:27" ht="12.75">
      <c r="A12" s="114" t="s">
        <v>89</v>
      </c>
      <c r="B12" s="115" t="s">
        <v>2</v>
      </c>
      <c r="C12" s="124" t="s">
        <v>19</v>
      </c>
      <c r="D12" s="125" t="s">
        <v>90</v>
      </c>
      <c r="E12" s="125" t="s">
        <v>112</v>
      </c>
      <c r="F12" s="125" t="s">
        <v>113</v>
      </c>
      <c r="G12" s="126" t="s">
        <v>93</v>
      </c>
      <c r="H12" s="197">
        <v>4.0999999999999996</v>
      </c>
      <c r="I12" s="102"/>
      <c r="J12" s="64">
        <v>255</v>
      </c>
      <c r="K12" s="103">
        <f t="shared" si="2"/>
        <v>1045.5</v>
      </c>
      <c r="L12" s="103">
        <f>SUMIFS('normenblad regulier'!C:C,'normenblad regulier'!A:A,C12,'normenblad regulier'!B:B,J12)</f>
        <v>0</v>
      </c>
      <c r="M12" s="271">
        <v>1</v>
      </c>
      <c r="N12" s="104" t="e">
        <f>K12/L12*M12*'uurtarief opbouw'!$D$40</f>
        <v>#DIV/0!</v>
      </c>
      <c r="O12" s="105" t="e">
        <f>N12/'uurtarief opbouw'!$D$40/ruimtestaat!J12</f>
        <v>#DIV/0!</v>
      </c>
    </row>
    <row r="13" spans="1:27" ht="12.75">
      <c r="A13" s="114" t="s">
        <v>89</v>
      </c>
      <c r="B13" s="115" t="s">
        <v>2</v>
      </c>
      <c r="C13" s="124" t="s">
        <v>14</v>
      </c>
      <c r="D13" s="125" t="s">
        <v>90</v>
      </c>
      <c r="E13" s="125" t="s">
        <v>114</v>
      </c>
      <c r="F13" s="125" t="s">
        <v>115</v>
      </c>
      <c r="G13" s="126" t="s">
        <v>93</v>
      </c>
      <c r="H13" s="122">
        <v>0.5</v>
      </c>
      <c r="I13" s="64"/>
      <c r="J13" s="64">
        <v>255</v>
      </c>
      <c r="K13" s="103">
        <f t="shared" si="2"/>
        <v>127.5</v>
      </c>
      <c r="L13" s="103">
        <f>SUMIFS('normenblad regulier'!C:C,'normenblad regulier'!A:A,C13,'normenblad regulier'!B:B,J13)</f>
        <v>0</v>
      </c>
      <c r="M13" s="271">
        <v>1</v>
      </c>
      <c r="N13" s="104" t="e">
        <f>K13/L13*M13*'uurtarief opbouw'!$D$40</f>
        <v>#DIV/0!</v>
      </c>
      <c r="O13" s="103" t="e">
        <f t="shared" ref="O13" si="3">L13*N13</f>
        <v>#DIV/0!</v>
      </c>
    </row>
    <row r="14" spans="1:27" ht="12.75">
      <c r="A14" s="114" t="s">
        <v>89</v>
      </c>
      <c r="B14" s="115" t="s">
        <v>2</v>
      </c>
      <c r="C14" s="124" t="s">
        <v>19</v>
      </c>
      <c r="D14" s="125" t="s">
        <v>90</v>
      </c>
      <c r="E14" s="125" t="s">
        <v>116</v>
      </c>
      <c r="F14" s="125" t="s">
        <v>117</v>
      </c>
      <c r="G14" s="126" t="s">
        <v>93</v>
      </c>
      <c r="H14" s="197">
        <v>75.400000000000006</v>
      </c>
      <c r="I14" s="64"/>
      <c r="J14" s="64">
        <v>255</v>
      </c>
      <c r="K14" s="103">
        <f t="shared" si="2"/>
        <v>19227</v>
      </c>
      <c r="L14" s="103">
        <f>SUMIFS('normenblad regulier'!C:C,'normenblad regulier'!A:A,C14,'normenblad regulier'!B:B,J14)</f>
        <v>0</v>
      </c>
      <c r="M14" s="271">
        <v>1</v>
      </c>
      <c r="N14" s="104" t="e">
        <f>K14/L14*M14*'uurtarief opbouw'!$D$40</f>
        <v>#DIV/0!</v>
      </c>
      <c r="O14" s="105" t="e">
        <f>N14/'uurtarief opbouw'!$D$40/ruimtestaat!J14</f>
        <v>#DIV/0!</v>
      </c>
    </row>
    <row r="15" spans="1:27" ht="12.75">
      <c r="A15" s="114" t="s">
        <v>89</v>
      </c>
      <c r="B15" s="115" t="s">
        <v>2</v>
      </c>
      <c r="C15" s="124" t="s">
        <v>22</v>
      </c>
      <c r="D15" s="125" t="s">
        <v>90</v>
      </c>
      <c r="E15" s="125" t="s">
        <v>118</v>
      </c>
      <c r="F15" s="125" t="s">
        <v>119</v>
      </c>
      <c r="G15" s="126" t="s">
        <v>93</v>
      </c>
      <c r="H15" s="122">
        <v>9.9</v>
      </c>
      <c r="I15" s="102"/>
      <c r="J15" s="64">
        <v>255</v>
      </c>
      <c r="K15" s="103">
        <f t="shared" si="2"/>
        <v>2524.5</v>
      </c>
      <c r="L15" s="103">
        <f>SUMIFS('normenblad regulier'!C:C,'normenblad regulier'!A:A,C15,'normenblad regulier'!B:B,J15)</f>
        <v>0</v>
      </c>
      <c r="M15" s="271">
        <v>1</v>
      </c>
      <c r="N15" s="104" t="e">
        <f>K15/L15*M15*'uurtarief opbouw'!$D$40</f>
        <v>#DIV/0!</v>
      </c>
      <c r="O15" s="105" t="e">
        <f>N15/'uurtarief opbouw'!$D$40/ruimtestaat!J15</f>
        <v>#DIV/0!</v>
      </c>
    </row>
    <row r="16" spans="1:27" ht="12.75">
      <c r="A16" s="114" t="s">
        <v>89</v>
      </c>
      <c r="B16" s="115" t="s">
        <v>2</v>
      </c>
      <c r="C16" s="124" t="s">
        <v>22</v>
      </c>
      <c r="D16" s="125" t="s">
        <v>90</v>
      </c>
      <c r="E16" s="125" t="s">
        <v>120</v>
      </c>
      <c r="F16" s="125" t="s">
        <v>119</v>
      </c>
      <c r="G16" s="126" t="s">
        <v>93</v>
      </c>
      <c r="H16" s="122">
        <v>10.199999999999999</v>
      </c>
      <c r="I16" s="102"/>
      <c r="J16" s="64">
        <v>255</v>
      </c>
      <c r="K16" s="103">
        <f t="shared" si="2"/>
        <v>2601</v>
      </c>
      <c r="L16" s="103">
        <f>SUMIFS('normenblad regulier'!C:C,'normenblad regulier'!A:A,C16,'normenblad regulier'!B:B,J16)</f>
        <v>0</v>
      </c>
      <c r="M16" s="271">
        <v>1</v>
      </c>
      <c r="N16" s="104" t="e">
        <f>K16/L16*M16*'uurtarief opbouw'!$D$40</f>
        <v>#DIV/0!</v>
      </c>
      <c r="O16" s="105" t="e">
        <f>N16/'uurtarief opbouw'!$D$40/ruimtestaat!J16</f>
        <v>#DIV/0!</v>
      </c>
    </row>
    <row r="17" spans="1:15" ht="12.75">
      <c r="A17" s="114" t="s">
        <v>89</v>
      </c>
      <c r="B17" s="115" t="s">
        <v>2</v>
      </c>
      <c r="C17" s="124" t="s">
        <v>22</v>
      </c>
      <c r="D17" s="125" t="s">
        <v>90</v>
      </c>
      <c r="E17" s="125" t="s">
        <v>121</v>
      </c>
      <c r="F17" s="125" t="s">
        <v>119</v>
      </c>
      <c r="G17" s="126" t="s">
        <v>93</v>
      </c>
      <c r="H17" s="122">
        <v>10</v>
      </c>
      <c r="I17" s="102"/>
      <c r="J17" s="64">
        <v>255</v>
      </c>
      <c r="K17" s="103">
        <f t="shared" si="2"/>
        <v>2550</v>
      </c>
      <c r="L17" s="103">
        <f>SUMIFS('normenblad regulier'!C:C,'normenblad regulier'!A:A,C17,'normenblad regulier'!B:B,J17)</f>
        <v>0</v>
      </c>
      <c r="M17" s="271">
        <v>1</v>
      </c>
      <c r="N17" s="104" t="e">
        <f>K17/L17*M17*'uurtarief opbouw'!$D$40</f>
        <v>#DIV/0!</v>
      </c>
      <c r="O17" s="105" t="e">
        <f>N17/'uurtarief opbouw'!$D$40/ruimtestaat!J17</f>
        <v>#DIV/0!</v>
      </c>
    </row>
    <row r="18" spans="1:15" ht="12.75">
      <c r="A18" s="114" t="s">
        <v>89</v>
      </c>
      <c r="B18" s="115" t="s">
        <v>2</v>
      </c>
      <c r="C18" s="124" t="s">
        <v>8</v>
      </c>
      <c r="D18" s="125" t="s">
        <v>90</v>
      </c>
      <c r="E18" s="125" t="s">
        <v>122</v>
      </c>
      <c r="F18" s="125" t="s">
        <v>123</v>
      </c>
      <c r="G18" s="126" t="s">
        <v>93</v>
      </c>
      <c r="H18" s="122">
        <v>67.5</v>
      </c>
      <c r="I18" s="102"/>
      <c r="J18" s="64">
        <v>255</v>
      </c>
      <c r="K18" s="103">
        <f t="shared" ref="K18" si="4">H18*J18</f>
        <v>17212.5</v>
      </c>
      <c r="L18" s="103">
        <f>SUMIFS('normenblad regulier'!C:C,'normenblad regulier'!A:A,C18,'normenblad regulier'!B:B,J18)</f>
        <v>0</v>
      </c>
      <c r="M18" s="271">
        <v>1</v>
      </c>
      <c r="N18" s="104" t="e">
        <f>K18/L18*M18*'uurtarief opbouw'!$D$40</f>
        <v>#DIV/0!</v>
      </c>
      <c r="O18" s="105" t="e">
        <f>N18/'uurtarief opbouw'!$D$40/ruimtestaat!J18</f>
        <v>#DIV/0!</v>
      </c>
    </row>
    <row r="19" spans="1:15" ht="12.75">
      <c r="A19" s="114" t="s">
        <v>89</v>
      </c>
      <c r="B19" s="115" t="s">
        <v>2</v>
      </c>
      <c r="C19" s="124" t="s">
        <v>8</v>
      </c>
      <c r="D19" s="125" t="s">
        <v>90</v>
      </c>
      <c r="E19" s="125" t="s">
        <v>124</v>
      </c>
      <c r="F19" s="125" t="s">
        <v>111</v>
      </c>
      <c r="G19" s="126" t="s">
        <v>93</v>
      </c>
      <c r="H19" s="122">
        <v>34.200000000000003</v>
      </c>
      <c r="I19" s="102"/>
      <c r="J19" s="64">
        <v>255</v>
      </c>
      <c r="K19" s="103">
        <f t="shared" si="1"/>
        <v>8721</v>
      </c>
      <c r="L19" s="103">
        <f>SUMIFS('normenblad regulier'!C:C,'normenblad regulier'!A:A,C19,'normenblad regulier'!B:B,J19)</f>
        <v>0</v>
      </c>
      <c r="M19" s="271">
        <v>1</v>
      </c>
      <c r="N19" s="104" t="e">
        <f>K19/L19*M19*'uurtarief opbouw'!$D$40</f>
        <v>#DIV/0!</v>
      </c>
      <c r="O19" s="105" t="e">
        <f>N19/'uurtarief opbouw'!$D$40/ruimtestaat!J19</f>
        <v>#DIV/0!</v>
      </c>
    </row>
    <row r="20" spans="1:15" ht="12.75">
      <c r="A20" s="114" t="s">
        <v>89</v>
      </c>
      <c r="B20" s="115" t="s">
        <v>2</v>
      </c>
      <c r="C20" s="124" t="s">
        <v>8</v>
      </c>
      <c r="D20" s="125" t="s">
        <v>90</v>
      </c>
      <c r="E20" s="125" t="s">
        <v>125</v>
      </c>
      <c r="F20" s="125" t="s">
        <v>126</v>
      </c>
      <c r="G20" s="126" t="s">
        <v>93</v>
      </c>
      <c r="H20" s="122">
        <v>190.8</v>
      </c>
      <c r="I20" s="102"/>
      <c r="J20" s="64">
        <v>255</v>
      </c>
      <c r="K20" s="103">
        <f t="shared" si="1"/>
        <v>48654</v>
      </c>
      <c r="L20" s="103">
        <f>SUMIFS('normenblad regulier'!C:C,'normenblad regulier'!A:A,C20,'normenblad regulier'!B:B,J20)</f>
        <v>0</v>
      </c>
      <c r="M20" s="271">
        <v>1</v>
      </c>
      <c r="N20" s="104" t="e">
        <f>K20/L20*M20*'uurtarief opbouw'!$D$40</f>
        <v>#DIV/0!</v>
      </c>
      <c r="O20" s="105" t="e">
        <f>N20/'uurtarief opbouw'!$D$40/ruimtestaat!J20</f>
        <v>#DIV/0!</v>
      </c>
    </row>
    <row r="21" spans="1:15" ht="12.75">
      <c r="A21" s="114" t="s">
        <v>89</v>
      </c>
      <c r="B21" s="115" t="s">
        <v>2</v>
      </c>
      <c r="C21" s="124" t="s">
        <v>8</v>
      </c>
      <c r="D21" s="125" t="s">
        <v>90</v>
      </c>
      <c r="E21" s="125" t="s">
        <v>127</v>
      </c>
      <c r="F21" s="125" t="s">
        <v>128</v>
      </c>
      <c r="G21" s="126" t="s">
        <v>93</v>
      </c>
      <c r="H21" s="122">
        <v>27.7</v>
      </c>
      <c r="I21" s="102"/>
      <c r="J21" s="64">
        <v>255</v>
      </c>
      <c r="K21" s="103">
        <f t="shared" si="1"/>
        <v>7063.5</v>
      </c>
      <c r="L21" s="103">
        <f>SUMIFS('normenblad regulier'!C:C,'normenblad regulier'!A:A,C21,'normenblad regulier'!B:B,J21)</f>
        <v>0</v>
      </c>
      <c r="M21" s="271">
        <v>1</v>
      </c>
      <c r="N21" s="104" t="e">
        <f>K21/L21*M21*'uurtarief opbouw'!$D$40</f>
        <v>#DIV/0!</v>
      </c>
      <c r="O21" s="105" t="e">
        <f>N21/'uurtarief opbouw'!$D$40/ruimtestaat!J21</f>
        <v>#DIV/0!</v>
      </c>
    </row>
    <row r="22" spans="1:15" ht="12.75">
      <c r="A22" s="114" t="s">
        <v>89</v>
      </c>
      <c r="B22" s="115" t="s">
        <v>2</v>
      </c>
      <c r="C22" s="124" t="s">
        <v>19</v>
      </c>
      <c r="D22" s="125" t="s">
        <v>90</v>
      </c>
      <c r="E22" s="125" t="s">
        <v>129</v>
      </c>
      <c r="F22" s="125" t="s">
        <v>130</v>
      </c>
      <c r="G22" s="126" t="s">
        <v>93</v>
      </c>
      <c r="H22" s="122">
        <v>41.5</v>
      </c>
      <c r="I22" s="102"/>
      <c r="J22" s="64">
        <v>156</v>
      </c>
      <c r="K22" s="103">
        <f t="shared" si="1"/>
        <v>6474</v>
      </c>
      <c r="L22" s="103">
        <f>SUMIFS('normenblad regulier'!C:C,'normenblad regulier'!A:A,C22,'normenblad regulier'!B:B,J22)</f>
        <v>0</v>
      </c>
      <c r="M22" s="271">
        <v>1</v>
      </c>
      <c r="N22" s="104" t="e">
        <f>K22/L22*M22*'uurtarief opbouw'!$D$40</f>
        <v>#DIV/0!</v>
      </c>
      <c r="O22" s="105" t="e">
        <f>N22/'uurtarief opbouw'!$D$40/ruimtestaat!J22</f>
        <v>#DIV/0!</v>
      </c>
    </row>
    <row r="23" spans="1:15" ht="12.75">
      <c r="A23" s="114" t="s">
        <v>89</v>
      </c>
      <c r="B23" s="115" t="s">
        <v>2</v>
      </c>
      <c r="C23" s="124" t="s">
        <v>14</v>
      </c>
      <c r="D23" s="125" t="s">
        <v>90</v>
      </c>
      <c r="E23" s="125" t="s">
        <v>131</v>
      </c>
      <c r="F23" s="125" t="s">
        <v>132</v>
      </c>
      <c r="G23" s="126" t="s">
        <v>93</v>
      </c>
      <c r="H23" s="122">
        <v>38.1</v>
      </c>
      <c r="I23" s="102"/>
      <c r="J23" s="64">
        <v>255</v>
      </c>
      <c r="K23" s="103">
        <f t="shared" si="1"/>
        <v>9715.5</v>
      </c>
      <c r="L23" s="103">
        <f>SUMIFS('normenblad regulier'!C:C,'normenblad regulier'!A:A,C23,'normenblad regulier'!B:B,J23)</f>
        <v>0</v>
      </c>
      <c r="M23" s="271">
        <v>1</v>
      </c>
      <c r="N23" s="104" t="e">
        <f>K23/L23*M23*'uurtarief opbouw'!$D$40</f>
        <v>#DIV/0!</v>
      </c>
      <c r="O23" s="105" t="e">
        <f>N23/'uurtarief opbouw'!$D$40/ruimtestaat!J23</f>
        <v>#DIV/0!</v>
      </c>
    </row>
    <row r="24" spans="1:15" ht="12.75">
      <c r="A24" s="114" t="s">
        <v>89</v>
      </c>
      <c r="B24" s="115" t="s">
        <v>2</v>
      </c>
      <c r="C24" s="124" t="s">
        <v>19</v>
      </c>
      <c r="D24" s="125" t="s">
        <v>90</v>
      </c>
      <c r="E24" s="125" t="s">
        <v>133</v>
      </c>
      <c r="F24" s="125" t="s">
        <v>130</v>
      </c>
      <c r="G24" s="126" t="s">
        <v>93</v>
      </c>
      <c r="H24" s="122">
        <v>307.7</v>
      </c>
      <c r="I24" s="64"/>
      <c r="J24" s="64">
        <v>156</v>
      </c>
      <c r="K24" s="103">
        <f t="shared" si="1"/>
        <v>48001.2</v>
      </c>
      <c r="L24" s="103">
        <f>SUMIFS('normenblad regulier'!C:C,'normenblad regulier'!A:A,C24,'normenblad regulier'!B:B,J24)</f>
        <v>0</v>
      </c>
      <c r="M24" s="271">
        <v>1</v>
      </c>
      <c r="N24" s="104" t="e">
        <f>K24/L24*M24*'uurtarief opbouw'!$D$40</f>
        <v>#DIV/0!</v>
      </c>
      <c r="O24" s="105" t="e">
        <f>N24/'uurtarief opbouw'!$D$40/ruimtestaat!J24</f>
        <v>#DIV/0!</v>
      </c>
    </row>
    <row r="25" spans="1:15" ht="12.75">
      <c r="A25" s="114" t="s">
        <v>89</v>
      </c>
      <c r="B25" s="115" t="s">
        <v>2</v>
      </c>
      <c r="C25" s="124" t="s">
        <v>27</v>
      </c>
      <c r="D25" s="125" t="s">
        <v>90</v>
      </c>
      <c r="E25" s="125" t="s">
        <v>134</v>
      </c>
      <c r="F25" s="125" t="s">
        <v>135</v>
      </c>
      <c r="G25" s="126" t="s">
        <v>93</v>
      </c>
      <c r="H25" s="122"/>
      <c r="I25" s="125">
        <v>3.6</v>
      </c>
      <c r="J25" s="64"/>
      <c r="K25" s="103">
        <f t="shared" si="1"/>
        <v>0</v>
      </c>
      <c r="L25" s="103">
        <f>SUMIFS('normenblad regulier'!C:C,'normenblad regulier'!A:A,C25,'normenblad regulier'!B:B,J25)</f>
        <v>1</v>
      </c>
      <c r="M25" s="271">
        <v>1</v>
      </c>
      <c r="N25" s="104">
        <f>K25/L25*M25*'uurtarief opbouw'!$D$40</f>
        <v>0</v>
      </c>
      <c r="O25" s="105" t="e">
        <f>N25/'uurtarief opbouw'!$D$40/ruimtestaat!J25</f>
        <v>#DIV/0!</v>
      </c>
    </row>
    <row r="26" spans="1:15" ht="12.75">
      <c r="A26" s="114" t="s">
        <v>89</v>
      </c>
      <c r="B26" s="115" t="s">
        <v>2</v>
      </c>
      <c r="C26" s="124" t="s">
        <v>16</v>
      </c>
      <c r="D26" s="125" t="s">
        <v>90</v>
      </c>
      <c r="E26" s="125" t="s">
        <v>136</v>
      </c>
      <c r="F26" s="125" t="s">
        <v>137</v>
      </c>
      <c r="G26" s="126" t="s">
        <v>138</v>
      </c>
      <c r="H26" s="122">
        <v>4.2</v>
      </c>
      <c r="I26" s="125"/>
      <c r="J26" s="64">
        <v>255</v>
      </c>
      <c r="K26" s="103">
        <f t="shared" si="1"/>
        <v>1071</v>
      </c>
      <c r="L26" s="103">
        <f>SUMIFS('normenblad regulier'!C:C,'normenblad regulier'!A:A,C26,'normenblad regulier'!B:B,J26)</f>
        <v>0</v>
      </c>
      <c r="M26" s="271">
        <v>1</v>
      </c>
      <c r="N26" s="104" t="e">
        <f>K26/L26*M26*'uurtarief opbouw'!$D$40</f>
        <v>#DIV/0!</v>
      </c>
      <c r="O26" s="105" t="e">
        <f>N26/'uurtarief opbouw'!$D$40/ruimtestaat!J26</f>
        <v>#DIV/0!</v>
      </c>
    </row>
    <row r="27" spans="1:15" ht="12.75">
      <c r="A27" s="114" t="s">
        <v>89</v>
      </c>
      <c r="B27" s="115" t="s">
        <v>2</v>
      </c>
      <c r="C27" s="124" t="s">
        <v>14</v>
      </c>
      <c r="D27" s="125" t="s">
        <v>90</v>
      </c>
      <c r="E27" s="125" t="s">
        <v>139</v>
      </c>
      <c r="F27" s="125" t="s">
        <v>140</v>
      </c>
      <c r="G27" s="126" t="s">
        <v>93</v>
      </c>
      <c r="H27" s="122">
        <v>9.3000000000000007</v>
      </c>
      <c r="I27" s="125"/>
      <c r="J27" s="64">
        <v>255</v>
      </c>
      <c r="K27" s="103">
        <f t="shared" si="1"/>
        <v>2371.5</v>
      </c>
      <c r="L27" s="103">
        <f>SUMIFS('normenblad regulier'!C:C,'normenblad regulier'!A:A,C27,'normenblad regulier'!B:B,J27)</f>
        <v>0</v>
      </c>
      <c r="M27" s="271">
        <v>1</v>
      </c>
      <c r="N27" s="104" t="e">
        <f>K27/L27*M27*'uurtarief opbouw'!$D$40</f>
        <v>#DIV/0!</v>
      </c>
      <c r="O27" s="105" t="e">
        <f>N27/'uurtarief opbouw'!$D$40/ruimtestaat!J27</f>
        <v>#DIV/0!</v>
      </c>
    </row>
    <row r="28" spans="1:15" ht="12.75">
      <c r="A28" s="114" t="s">
        <v>89</v>
      </c>
      <c r="B28" s="115" t="s">
        <v>2</v>
      </c>
      <c r="C28" s="124" t="s">
        <v>22</v>
      </c>
      <c r="D28" s="125" t="s">
        <v>90</v>
      </c>
      <c r="E28" s="125" t="s">
        <v>141</v>
      </c>
      <c r="F28" s="125" t="s">
        <v>142</v>
      </c>
      <c r="G28" s="126" t="s">
        <v>93</v>
      </c>
      <c r="H28" s="122">
        <v>17.7</v>
      </c>
      <c r="I28" s="125"/>
      <c r="J28" s="64">
        <v>255</v>
      </c>
      <c r="K28" s="103">
        <f t="shared" si="1"/>
        <v>4513.5</v>
      </c>
      <c r="L28" s="103">
        <f>SUMIFS('normenblad regulier'!C:C,'normenblad regulier'!A:A,C28,'normenblad regulier'!B:B,J28)</f>
        <v>0</v>
      </c>
      <c r="M28" s="271">
        <v>1</v>
      </c>
      <c r="N28" s="104" t="e">
        <f>K28/L28*M28*'uurtarief opbouw'!$D$40</f>
        <v>#DIV/0!</v>
      </c>
      <c r="O28" s="105"/>
    </row>
    <row r="29" spans="1:15" ht="12.75">
      <c r="A29" s="114" t="s">
        <v>89</v>
      </c>
      <c r="B29" s="115" t="s">
        <v>2</v>
      </c>
      <c r="C29" s="124" t="s">
        <v>27</v>
      </c>
      <c r="D29" s="125" t="s">
        <v>90</v>
      </c>
      <c r="E29" s="125" t="s">
        <v>143</v>
      </c>
      <c r="F29" s="125" t="s">
        <v>144</v>
      </c>
      <c r="G29" s="126" t="s">
        <v>93</v>
      </c>
      <c r="H29" s="122"/>
      <c r="I29" s="125">
        <v>1</v>
      </c>
      <c r="J29" s="64"/>
      <c r="K29" s="103">
        <f t="shared" si="1"/>
        <v>0</v>
      </c>
      <c r="L29" s="103">
        <f>SUMIFS('normenblad regulier'!C:C,'normenblad regulier'!A:A,C29,'normenblad regulier'!B:B,J29)</f>
        <v>1</v>
      </c>
      <c r="M29" s="271">
        <v>1</v>
      </c>
      <c r="N29" s="104">
        <f>K29/L29*M29*'uurtarief opbouw'!$D$40</f>
        <v>0</v>
      </c>
      <c r="O29" s="105" t="e">
        <f>N29/'uurtarief opbouw'!$D$40/ruimtestaat!J29</f>
        <v>#DIV/0!</v>
      </c>
    </row>
    <row r="30" spans="1:15" ht="12.75">
      <c r="A30" s="114" t="s">
        <v>89</v>
      </c>
      <c r="B30" s="115" t="s">
        <v>2</v>
      </c>
      <c r="C30" s="124" t="s">
        <v>27</v>
      </c>
      <c r="D30" s="125" t="s">
        <v>90</v>
      </c>
      <c r="E30" s="125" t="s">
        <v>145</v>
      </c>
      <c r="F30" s="125" t="s">
        <v>146</v>
      </c>
      <c r="G30" s="126" t="s">
        <v>93</v>
      </c>
      <c r="H30" s="122"/>
      <c r="I30" s="125">
        <v>10.4</v>
      </c>
      <c r="J30" s="64"/>
      <c r="K30" s="103">
        <f t="shared" si="1"/>
        <v>0</v>
      </c>
      <c r="L30" s="103">
        <f>SUMIFS('normenblad regulier'!C:C,'normenblad regulier'!A:A,C30,'normenblad regulier'!B:B,J30)</f>
        <v>1</v>
      </c>
      <c r="M30" s="271">
        <v>1</v>
      </c>
      <c r="N30" s="104">
        <f>K30/L30*M30*'uurtarief opbouw'!$D$40</f>
        <v>0</v>
      </c>
      <c r="O30" s="105" t="e">
        <f>N30/'uurtarief opbouw'!$D$40/ruimtestaat!J30</f>
        <v>#DIV/0!</v>
      </c>
    </row>
    <row r="31" spans="1:15" ht="12.75">
      <c r="A31" s="114" t="s">
        <v>89</v>
      </c>
      <c r="B31" s="115" t="s">
        <v>2</v>
      </c>
      <c r="C31" s="124" t="s">
        <v>19</v>
      </c>
      <c r="D31" s="125" t="s">
        <v>90</v>
      </c>
      <c r="E31" s="125" t="s">
        <v>147</v>
      </c>
      <c r="F31" s="125" t="s">
        <v>148</v>
      </c>
      <c r="G31" s="126" t="s">
        <v>149</v>
      </c>
      <c r="H31" s="197">
        <v>4.5</v>
      </c>
      <c r="I31" s="125"/>
      <c r="J31" s="64">
        <v>255</v>
      </c>
      <c r="K31" s="103">
        <f t="shared" si="1"/>
        <v>1147.5</v>
      </c>
      <c r="L31" s="103">
        <f>SUMIFS('normenblad regulier'!C:C,'normenblad regulier'!A:A,C31,'normenblad regulier'!B:B,J31)</f>
        <v>0</v>
      </c>
      <c r="M31" s="271">
        <v>1</v>
      </c>
      <c r="N31" s="104" t="e">
        <f>K31/L31*M31*'uurtarief opbouw'!$D$40</f>
        <v>#DIV/0!</v>
      </c>
      <c r="O31" s="105" t="e">
        <f>N31/'uurtarief opbouw'!$D$40/ruimtestaat!J31</f>
        <v>#DIV/0!</v>
      </c>
    </row>
    <row r="32" spans="1:15" ht="12.75">
      <c r="A32" s="114" t="s">
        <v>89</v>
      </c>
      <c r="B32" s="115" t="s">
        <v>2</v>
      </c>
      <c r="C32" s="124" t="s">
        <v>19</v>
      </c>
      <c r="D32" s="125" t="s">
        <v>90</v>
      </c>
      <c r="E32" s="125" t="s">
        <v>150</v>
      </c>
      <c r="F32" s="125" t="s">
        <v>151</v>
      </c>
      <c r="G32" s="126" t="s">
        <v>149</v>
      </c>
      <c r="H32" s="197">
        <v>4.4000000000000004</v>
      </c>
      <c r="I32" s="125"/>
      <c r="J32" s="64">
        <v>255</v>
      </c>
      <c r="K32" s="103">
        <f t="shared" si="1"/>
        <v>1122</v>
      </c>
      <c r="L32" s="103">
        <f>SUMIFS('normenblad regulier'!C:C,'normenblad regulier'!A:A,C32,'normenblad regulier'!B:B,J32)</f>
        <v>0</v>
      </c>
      <c r="M32" s="271">
        <v>1</v>
      </c>
      <c r="N32" s="104" t="e">
        <f>K32/L32*M32*'uurtarief opbouw'!$D$40</f>
        <v>#DIV/0!</v>
      </c>
      <c r="O32" s="105" t="e">
        <f>N32/'uurtarief opbouw'!$D$40/ruimtestaat!J32</f>
        <v>#DIV/0!</v>
      </c>
    </row>
    <row r="33" spans="1:15" ht="12.75">
      <c r="A33" s="114" t="s">
        <v>89</v>
      </c>
      <c r="B33" s="115" t="s">
        <v>2</v>
      </c>
      <c r="C33" s="124" t="s">
        <v>27</v>
      </c>
      <c r="D33" s="125" t="s">
        <v>90</v>
      </c>
      <c r="E33" s="125" t="s">
        <v>152</v>
      </c>
      <c r="F33" s="125" t="s">
        <v>153</v>
      </c>
      <c r="G33" s="126" t="s">
        <v>93</v>
      </c>
      <c r="H33" s="122"/>
      <c r="I33" s="125">
        <v>4.5</v>
      </c>
      <c r="J33" s="64"/>
      <c r="K33" s="103">
        <f t="shared" si="1"/>
        <v>0</v>
      </c>
      <c r="L33" s="103">
        <f>SUMIFS('normenblad regulier'!C:C,'normenblad regulier'!A:A,C33,'normenblad regulier'!B:B,J33)</f>
        <v>1</v>
      </c>
      <c r="M33" s="271">
        <v>1</v>
      </c>
      <c r="N33" s="104">
        <f>K33/L33*M33*'uurtarief opbouw'!$D$40</f>
        <v>0</v>
      </c>
      <c r="O33" s="105" t="e">
        <f>N33/'uurtarief opbouw'!$D$40/ruimtestaat!J33</f>
        <v>#DIV/0!</v>
      </c>
    </row>
    <row r="34" spans="1:15" ht="12.75">
      <c r="A34" s="114" t="s">
        <v>89</v>
      </c>
      <c r="B34" s="115" t="s">
        <v>2</v>
      </c>
      <c r="C34" s="124" t="s">
        <v>19</v>
      </c>
      <c r="D34" s="125" t="s">
        <v>90</v>
      </c>
      <c r="E34" s="125" t="s">
        <v>154</v>
      </c>
      <c r="F34" s="125" t="s">
        <v>130</v>
      </c>
      <c r="G34" s="126" t="s">
        <v>93</v>
      </c>
      <c r="H34" s="122">
        <v>2.6</v>
      </c>
      <c r="I34" s="125"/>
      <c r="J34" s="64">
        <v>156</v>
      </c>
      <c r="K34" s="103">
        <f t="shared" si="1"/>
        <v>405.6</v>
      </c>
      <c r="L34" s="103">
        <f>SUMIFS('normenblad regulier'!C:C,'normenblad regulier'!A:A,C34,'normenblad regulier'!B:B,J34)</f>
        <v>0</v>
      </c>
      <c r="M34" s="271">
        <v>1</v>
      </c>
      <c r="N34" s="104" t="e">
        <f>K34/L34*M34*'uurtarief opbouw'!$D$40</f>
        <v>#DIV/0!</v>
      </c>
      <c r="O34" s="105" t="e">
        <f>N34/'uurtarief opbouw'!$D$40/ruimtestaat!J34</f>
        <v>#DIV/0!</v>
      </c>
    </row>
    <row r="35" spans="1:15" ht="12.75">
      <c r="A35" s="114" t="s">
        <v>89</v>
      </c>
      <c r="B35" s="115" t="s">
        <v>2</v>
      </c>
      <c r="C35" s="124" t="s">
        <v>14</v>
      </c>
      <c r="D35" s="125" t="s">
        <v>90</v>
      </c>
      <c r="E35" s="125" t="s">
        <v>155</v>
      </c>
      <c r="F35" s="125" t="s">
        <v>156</v>
      </c>
      <c r="G35" s="126" t="s">
        <v>93</v>
      </c>
      <c r="H35" s="122">
        <v>19</v>
      </c>
      <c r="I35" s="125"/>
      <c r="J35" s="64">
        <v>255</v>
      </c>
      <c r="K35" s="103">
        <f t="shared" si="1"/>
        <v>4845</v>
      </c>
      <c r="L35" s="103">
        <f>SUMIFS('normenblad regulier'!C:C,'normenblad regulier'!A:A,C35,'normenblad regulier'!B:B,J35)</f>
        <v>0</v>
      </c>
      <c r="M35" s="271">
        <v>1</v>
      </c>
      <c r="N35" s="104" t="e">
        <f>K35/L35*M35*'uurtarief opbouw'!$D$40</f>
        <v>#DIV/0!</v>
      </c>
      <c r="O35" s="105" t="e">
        <f>N35/'uurtarief opbouw'!$D$40/ruimtestaat!J35</f>
        <v>#DIV/0!</v>
      </c>
    </row>
    <row r="36" spans="1:15" ht="12.75">
      <c r="A36" s="114" t="s">
        <v>89</v>
      </c>
      <c r="B36" s="115" t="s">
        <v>2</v>
      </c>
      <c r="C36" s="124" t="s">
        <v>27</v>
      </c>
      <c r="D36" s="125" t="s">
        <v>90</v>
      </c>
      <c r="E36" s="125" t="s">
        <v>157</v>
      </c>
      <c r="F36" s="125" t="s">
        <v>158</v>
      </c>
      <c r="G36" s="126" t="s">
        <v>159</v>
      </c>
      <c r="H36" s="122"/>
      <c r="I36" s="125">
        <v>13.7</v>
      </c>
      <c r="J36" s="64"/>
      <c r="K36" s="103">
        <f t="shared" si="1"/>
        <v>0</v>
      </c>
      <c r="L36" s="103">
        <f>SUMIFS('normenblad regulier'!C:C,'normenblad regulier'!A:A,C36,'normenblad regulier'!B:B,J36)</f>
        <v>1</v>
      </c>
      <c r="M36" s="271">
        <v>1</v>
      </c>
      <c r="N36" s="104">
        <f>K36/L36*M36*'uurtarief opbouw'!$D$40</f>
        <v>0</v>
      </c>
      <c r="O36" s="105" t="e">
        <f>N36/'uurtarief opbouw'!$D$40/ruimtestaat!J36</f>
        <v>#DIV/0!</v>
      </c>
    </row>
    <row r="37" spans="1:15" ht="12.75">
      <c r="A37" s="114" t="s">
        <v>89</v>
      </c>
      <c r="B37" s="115" t="s">
        <v>2</v>
      </c>
      <c r="C37" s="124" t="s">
        <v>27</v>
      </c>
      <c r="D37" s="125" t="s">
        <v>90</v>
      </c>
      <c r="E37" s="125" t="s">
        <v>160</v>
      </c>
      <c r="F37" s="125" t="s">
        <v>146</v>
      </c>
      <c r="G37" s="126" t="s">
        <v>93</v>
      </c>
      <c r="H37" s="122"/>
      <c r="I37" s="125">
        <v>9.4</v>
      </c>
      <c r="J37" s="64"/>
      <c r="K37" s="103">
        <f t="shared" si="1"/>
        <v>0</v>
      </c>
      <c r="L37" s="103">
        <f>SUMIFS('normenblad regulier'!C:C,'normenblad regulier'!A:A,C37,'normenblad regulier'!B:B,J37)</f>
        <v>1</v>
      </c>
      <c r="M37" s="271">
        <v>1</v>
      </c>
      <c r="N37" s="104">
        <f>K37/L37*M37*'uurtarief opbouw'!$D$40</f>
        <v>0</v>
      </c>
      <c r="O37" s="105" t="e">
        <f>N37/'uurtarief opbouw'!$D$40/ruimtestaat!J37</f>
        <v>#DIV/0!</v>
      </c>
    </row>
    <row r="38" spans="1:15" ht="12.75">
      <c r="A38" s="114" t="s">
        <v>89</v>
      </c>
      <c r="B38" s="115" t="s">
        <v>2</v>
      </c>
      <c r="C38" s="124" t="s">
        <v>16</v>
      </c>
      <c r="D38" s="125" t="s">
        <v>90</v>
      </c>
      <c r="E38" s="125" t="s">
        <v>161</v>
      </c>
      <c r="F38" s="125" t="s">
        <v>16</v>
      </c>
      <c r="G38" s="126" t="s">
        <v>93</v>
      </c>
      <c r="H38" s="122">
        <v>10.199999999999999</v>
      </c>
      <c r="I38" s="125"/>
      <c r="J38" s="64">
        <v>255</v>
      </c>
      <c r="K38" s="103">
        <f t="shared" si="1"/>
        <v>2601</v>
      </c>
      <c r="L38" s="103">
        <f>SUMIFS('normenblad regulier'!C:C,'normenblad regulier'!A:A,C38,'normenblad regulier'!B:B,J38)</f>
        <v>0</v>
      </c>
      <c r="M38" s="271">
        <v>1</v>
      </c>
      <c r="N38" s="104" t="e">
        <f>K38/L38*M38*'uurtarief opbouw'!$D$40</f>
        <v>#DIV/0!</v>
      </c>
      <c r="O38" s="105" t="e">
        <f>N38/'uurtarief opbouw'!$D$40/ruimtestaat!J38</f>
        <v>#DIV/0!</v>
      </c>
    </row>
    <row r="39" spans="1:15" ht="12.75">
      <c r="A39" s="114" t="s">
        <v>89</v>
      </c>
      <c r="B39" s="115" t="s">
        <v>2</v>
      </c>
      <c r="C39" s="124" t="s">
        <v>16</v>
      </c>
      <c r="D39" s="125" t="s">
        <v>90</v>
      </c>
      <c r="E39" s="125" t="s">
        <v>162</v>
      </c>
      <c r="F39" s="125" t="s">
        <v>163</v>
      </c>
      <c r="G39" s="126" t="s">
        <v>138</v>
      </c>
      <c r="H39" s="122">
        <v>4.5</v>
      </c>
      <c r="I39" s="125"/>
      <c r="J39" s="64">
        <v>255</v>
      </c>
      <c r="K39" s="103">
        <f t="shared" si="1"/>
        <v>1147.5</v>
      </c>
      <c r="L39" s="103">
        <f>SUMIFS('normenblad regulier'!C:C,'normenblad regulier'!A:A,C39,'normenblad regulier'!B:B,J39)</f>
        <v>0</v>
      </c>
      <c r="M39" s="271">
        <v>1</v>
      </c>
      <c r="N39" s="104" t="e">
        <f>K39/L39*M39*'uurtarief opbouw'!$D$40</f>
        <v>#DIV/0!</v>
      </c>
      <c r="O39" s="105" t="e">
        <f>N39/'uurtarief opbouw'!$D$40/ruimtestaat!J39</f>
        <v>#DIV/0!</v>
      </c>
    </row>
    <row r="40" spans="1:15" ht="12.75">
      <c r="A40" s="114" t="s">
        <v>89</v>
      </c>
      <c r="B40" s="115" t="s">
        <v>2</v>
      </c>
      <c r="C40" s="124" t="s">
        <v>19</v>
      </c>
      <c r="D40" s="125" t="s">
        <v>90</v>
      </c>
      <c r="E40" s="125" t="s">
        <v>164</v>
      </c>
      <c r="F40" s="125" t="s">
        <v>130</v>
      </c>
      <c r="G40" s="126" t="s">
        <v>93</v>
      </c>
      <c r="H40" s="122">
        <v>7.1</v>
      </c>
      <c r="I40" s="125"/>
      <c r="J40" s="64">
        <v>156</v>
      </c>
      <c r="K40" s="103">
        <f t="shared" si="1"/>
        <v>1107.5999999999999</v>
      </c>
      <c r="L40" s="103">
        <f>SUMIFS('normenblad regulier'!C:C,'normenblad regulier'!A:A,C40,'normenblad regulier'!B:B,J40)</f>
        <v>0</v>
      </c>
      <c r="M40" s="271">
        <v>1</v>
      </c>
      <c r="N40" s="104" t="e">
        <f>K40/L40*M40*'uurtarief opbouw'!$D$40</f>
        <v>#DIV/0!</v>
      </c>
      <c r="O40" s="105" t="e">
        <f>N40/'uurtarief opbouw'!$D$40/ruimtestaat!J40</f>
        <v>#DIV/0!</v>
      </c>
    </row>
    <row r="41" spans="1:15" ht="12.75">
      <c r="A41" s="114" t="s">
        <v>89</v>
      </c>
      <c r="B41" s="115" t="s">
        <v>2</v>
      </c>
      <c r="C41" s="124" t="s">
        <v>19</v>
      </c>
      <c r="D41" s="125" t="s">
        <v>90</v>
      </c>
      <c r="E41" s="125" t="s">
        <v>165</v>
      </c>
      <c r="F41" s="125" t="s">
        <v>130</v>
      </c>
      <c r="G41" s="126" t="s">
        <v>93</v>
      </c>
      <c r="H41" s="122">
        <v>2.6</v>
      </c>
      <c r="I41" s="125"/>
      <c r="J41" s="64">
        <v>156</v>
      </c>
      <c r="K41" s="103">
        <f t="shared" ref="K41" si="5">H41*J41</f>
        <v>405.6</v>
      </c>
      <c r="L41" s="103">
        <f>SUMIFS('normenblad regulier'!C:C,'normenblad regulier'!A:A,C41,'normenblad regulier'!B:B,J41)</f>
        <v>0</v>
      </c>
      <c r="M41" s="271">
        <v>1</v>
      </c>
      <c r="N41" s="104" t="e">
        <f>K41/L41*M41*'uurtarief opbouw'!$D$40</f>
        <v>#DIV/0!</v>
      </c>
      <c r="O41" s="105" t="e">
        <f>N41/'uurtarief opbouw'!$D$40/ruimtestaat!J41</f>
        <v>#DIV/0!</v>
      </c>
    </row>
    <row r="42" spans="1:15" ht="12.75">
      <c r="A42" s="114" t="s">
        <v>89</v>
      </c>
      <c r="B42" s="115" t="s">
        <v>2</v>
      </c>
      <c r="C42" s="124" t="s">
        <v>19</v>
      </c>
      <c r="D42" s="125" t="s">
        <v>90</v>
      </c>
      <c r="E42" s="125" t="s">
        <v>166</v>
      </c>
      <c r="F42" s="125" t="s">
        <v>130</v>
      </c>
      <c r="G42" s="126" t="s">
        <v>93</v>
      </c>
      <c r="H42" s="122">
        <v>2.6</v>
      </c>
      <c r="I42" s="125"/>
      <c r="J42" s="64">
        <v>156</v>
      </c>
      <c r="K42" s="103">
        <f t="shared" si="1"/>
        <v>405.6</v>
      </c>
      <c r="L42" s="103">
        <f>SUMIFS('normenblad regulier'!C:C,'normenblad regulier'!A:A,C42,'normenblad regulier'!B:B,J42)</f>
        <v>0</v>
      </c>
      <c r="M42" s="271">
        <v>1</v>
      </c>
      <c r="N42" s="104" t="e">
        <f>K42/L42*M42*'uurtarief opbouw'!$D$40</f>
        <v>#DIV/0!</v>
      </c>
      <c r="O42" s="105" t="e">
        <f>N42/'uurtarief opbouw'!$D$40/ruimtestaat!J42</f>
        <v>#DIV/0!</v>
      </c>
    </row>
    <row r="43" spans="1:15" ht="12.75">
      <c r="A43" s="114" t="s">
        <v>89</v>
      </c>
      <c r="B43" s="115" t="s">
        <v>2</v>
      </c>
      <c r="C43" s="124" t="s">
        <v>19</v>
      </c>
      <c r="D43" s="125" t="s">
        <v>90</v>
      </c>
      <c r="E43" s="125" t="s">
        <v>167</v>
      </c>
      <c r="F43" s="125" t="s">
        <v>130</v>
      </c>
      <c r="G43" s="126" t="s">
        <v>93</v>
      </c>
      <c r="H43" s="122">
        <v>14.5</v>
      </c>
      <c r="I43" s="125"/>
      <c r="J43" s="64">
        <v>156</v>
      </c>
      <c r="K43" s="103">
        <f t="shared" si="1"/>
        <v>2262</v>
      </c>
      <c r="L43" s="103">
        <f>SUMIFS('normenblad regulier'!C:C,'normenblad regulier'!A:A,C43,'normenblad regulier'!B:B,J43)</f>
        <v>0</v>
      </c>
      <c r="M43" s="271">
        <v>1</v>
      </c>
      <c r="N43" s="104" t="e">
        <f>K43/L43*M43*'uurtarief opbouw'!$D$40</f>
        <v>#DIV/0!</v>
      </c>
      <c r="O43" s="105" t="e">
        <f>N43/'uurtarief opbouw'!$D$40/ruimtestaat!J43</f>
        <v>#DIV/0!</v>
      </c>
    </row>
    <row r="44" spans="1:15" ht="12.75">
      <c r="A44" s="114" t="s">
        <v>89</v>
      </c>
      <c r="B44" s="115" t="s">
        <v>2</v>
      </c>
      <c r="C44" s="124" t="s">
        <v>27</v>
      </c>
      <c r="D44" s="125" t="s">
        <v>90</v>
      </c>
      <c r="E44" s="125" t="s">
        <v>168</v>
      </c>
      <c r="F44" s="125" t="s">
        <v>144</v>
      </c>
      <c r="G44" s="126" t="s">
        <v>93</v>
      </c>
      <c r="H44" s="122"/>
      <c r="I44" s="125">
        <v>0.9</v>
      </c>
      <c r="J44" s="64"/>
      <c r="K44" s="103">
        <f t="shared" si="1"/>
        <v>0</v>
      </c>
      <c r="L44" s="103">
        <f>SUMIFS('normenblad regulier'!C:C,'normenblad regulier'!A:A,C44,'normenblad regulier'!B:B,J44)</f>
        <v>1</v>
      </c>
      <c r="M44" s="271">
        <v>1</v>
      </c>
      <c r="N44" s="104">
        <f>K44/L44*M44*'uurtarief opbouw'!$D$40</f>
        <v>0</v>
      </c>
      <c r="O44" s="105" t="e">
        <f>N44/'uurtarief opbouw'!$D$40/ruimtestaat!J44</f>
        <v>#DIV/0!</v>
      </c>
    </row>
    <row r="45" spans="1:15" ht="12.75">
      <c r="A45" s="114" t="s">
        <v>89</v>
      </c>
      <c r="B45" s="115" t="s">
        <v>2</v>
      </c>
      <c r="C45" s="124" t="s">
        <v>14</v>
      </c>
      <c r="D45" s="125" t="s">
        <v>90</v>
      </c>
      <c r="E45" s="125" t="s">
        <v>169</v>
      </c>
      <c r="F45" s="125" t="s">
        <v>170</v>
      </c>
      <c r="G45" s="126" t="s">
        <v>93</v>
      </c>
      <c r="H45" s="122">
        <v>30.9</v>
      </c>
      <c r="I45" s="125"/>
      <c r="J45" s="64">
        <v>255</v>
      </c>
      <c r="K45" s="103">
        <f t="shared" si="1"/>
        <v>7879.5</v>
      </c>
      <c r="L45" s="103">
        <f>SUMIFS('normenblad regulier'!C:C,'normenblad regulier'!A:A,C45,'normenblad regulier'!B:B,J45)</f>
        <v>0</v>
      </c>
      <c r="M45" s="271">
        <v>1</v>
      </c>
      <c r="N45" s="104" t="e">
        <f>K45/L45*M45*'uurtarief opbouw'!$D$40</f>
        <v>#DIV/0!</v>
      </c>
      <c r="O45" s="105" t="e">
        <f>N45/'uurtarief opbouw'!$D$40/ruimtestaat!J45</f>
        <v>#DIV/0!</v>
      </c>
    </row>
    <row r="46" spans="1:15" ht="12.75">
      <c r="A46" s="114" t="s">
        <v>89</v>
      </c>
      <c r="B46" s="115" t="s">
        <v>2</v>
      </c>
      <c r="C46" s="124" t="s">
        <v>14</v>
      </c>
      <c r="D46" s="125" t="s">
        <v>90</v>
      </c>
      <c r="E46" s="125" t="s">
        <v>171</v>
      </c>
      <c r="F46" s="125" t="s">
        <v>172</v>
      </c>
      <c r="G46" s="126" t="s">
        <v>93</v>
      </c>
      <c r="H46" s="122">
        <v>58.3</v>
      </c>
      <c r="I46" s="125"/>
      <c r="J46" s="64">
        <v>255</v>
      </c>
      <c r="K46" s="103">
        <f t="shared" si="1"/>
        <v>14866.5</v>
      </c>
      <c r="L46" s="103">
        <f>SUMIFS('normenblad regulier'!C:C,'normenblad regulier'!A:A,C46,'normenblad regulier'!B:B,J46)</f>
        <v>0</v>
      </c>
      <c r="M46" s="271">
        <v>1</v>
      </c>
      <c r="N46" s="104" t="e">
        <f>K46/L46*M46*'uurtarief opbouw'!$D$40</f>
        <v>#DIV/0!</v>
      </c>
      <c r="O46" s="105"/>
    </row>
    <row r="47" spans="1:15" ht="12.75">
      <c r="A47" s="114" t="s">
        <v>89</v>
      </c>
      <c r="B47" s="115" t="s">
        <v>2</v>
      </c>
      <c r="C47" s="124" t="s">
        <v>26</v>
      </c>
      <c r="D47" s="125" t="s">
        <v>90</v>
      </c>
      <c r="E47" s="125" t="s">
        <v>173</v>
      </c>
      <c r="F47" s="125" t="s">
        <v>174</v>
      </c>
      <c r="G47" s="126" t="s">
        <v>93</v>
      </c>
      <c r="H47" s="122">
        <v>46.7</v>
      </c>
      <c r="I47" s="125"/>
      <c r="J47" s="64">
        <v>255</v>
      </c>
      <c r="K47" s="103">
        <f t="shared" si="1"/>
        <v>11908.5</v>
      </c>
      <c r="L47" s="103">
        <f>SUMIFS('normenblad regulier'!C:C,'normenblad regulier'!A:A,C47,'normenblad regulier'!B:B,J47)</f>
        <v>0</v>
      </c>
      <c r="M47" s="271">
        <v>1</v>
      </c>
      <c r="N47" s="104" t="e">
        <f>K47/L47*M47*'uurtarief opbouw'!$D$40</f>
        <v>#DIV/0!</v>
      </c>
      <c r="O47" s="105"/>
    </row>
    <row r="48" spans="1:15" ht="12.75">
      <c r="A48" s="114" t="s">
        <v>89</v>
      </c>
      <c r="B48" s="115" t="s">
        <v>2</v>
      </c>
      <c r="C48" s="124" t="s">
        <v>27</v>
      </c>
      <c r="D48" s="125" t="s">
        <v>90</v>
      </c>
      <c r="E48" s="125" t="s">
        <v>175</v>
      </c>
      <c r="F48" s="125" t="s">
        <v>176</v>
      </c>
      <c r="G48" s="126" t="s">
        <v>93</v>
      </c>
      <c r="H48" s="122"/>
      <c r="I48" s="125">
        <v>6.7</v>
      </c>
      <c r="J48" s="64"/>
      <c r="K48" s="103">
        <f t="shared" si="1"/>
        <v>0</v>
      </c>
      <c r="L48" s="103">
        <f>SUMIFS('normenblad regulier'!C:C,'normenblad regulier'!A:A,C48,'normenblad regulier'!B:B,J48)</f>
        <v>1</v>
      </c>
      <c r="M48" s="271">
        <v>1</v>
      </c>
      <c r="N48" s="104">
        <f>K48/L48*M48*'uurtarief opbouw'!$D$40</f>
        <v>0</v>
      </c>
      <c r="O48" s="105" t="e">
        <f>N48/'uurtarief opbouw'!$D$40/ruimtestaat!J48</f>
        <v>#DIV/0!</v>
      </c>
    </row>
    <row r="49" spans="1:15" ht="12.75">
      <c r="A49" s="114" t="s">
        <v>89</v>
      </c>
      <c r="B49" s="115" t="s">
        <v>2</v>
      </c>
      <c r="C49" s="124" t="s">
        <v>19</v>
      </c>
      <c r="D49" s="125" t="s">
        <v>90</v>
      </c>
      <c r="E49" s="125" t="s">
        <v>177</v>
      </c>
      <c r="F49" s="125" t="s">
        <v>178</v>
      </c>
      <c r="G49" s="126" t="s">
        <v>149</v>
      </c>
      <c r="H49" s="197">
        <v>6.7</v>
      </c>
      <c r="I49" s="125"/>
      <c r="J49" s="64">
        <v>255</v>
      </c>
      <c r="K49" s="103">
        <f t="shared" si="1"/>
        <v>1708.5</v>
      </c>
      <c r="L49" s="103">
        <f>SUMIFS('normenblad regulier'!C:C,'normenblad regulier'!A:A,C49,'normenblad regulier'!B:B,J49)</f>
        <v>0</v>
      </c>
      <c r="M49" s="271">
        <v>1</v>
      </c>
      <c r="N49" s="104" t="e">
        <f>K49/L49*M49*'uurtarief opbouw'!$D$40</f>
        <v>#DIV/0!</v>
      </c>
      <c r="O49" s="105" t="e">
        <f>N49/'uurtarief opbouw'!$D$40/ruimtestaat!J49</f>
        <v>#DIV/0!</v>
      </c>
    </row>
    <row r="50" spans="1:15" ht="12.75">
      <c r="A50" s="114" t="s">
        <v>89</v>
      </c>
      <c r="B50" s="115" t="s">
        <v>2</v>
      </c>
      <c r="C50" s="124" t="s">
        <v>19</v>
      </c>
      <c r="D50" s="125" t="s">
        <v>90</v>
      </c>
      <c r="E50" s="125" t="s">
        <v>179</v>
      </c>
      <c r="F50" s="125" t="s">
        <v>130</v>
      </c>
      <c r="G50" s="126" t="s">
        <v>93</v>
      </c>
      <c r="H50" s="122">
        <v>24.6</v>
      </c>
      <c r="I50" s="125"/>
      <c r="J50" s="64">
        <v>156</v>
      </c>
      <c r="K50" s="103">
        <f t="shared" si="1"/>
        <v>3837.6000000000004</v>
      </c>
      <c r="L50" s="103">
        <f>SUMIFS('normenblad regulier'!C:C,'normenblad regulier'!A:A,C50,'normenblad regulier'!B:B,J50)</f>
        <v>0</v>
      </c>
      <c r="M50" s="271">
        <v>1</v>
      </c>
      <c r="N50" s="104" t="e">
        <f>K50/L50*M50*'uurtarief opbouw'!$D$40</f>
        <v>#DIV/0!</v>
      </c>
      <c r="O50" s="105" t="e">
        <f>N50/'uurtarief opbouw'!$D$40/ruimtestaat!J50</f>
        <v>#DIV/0!</v>
      </c>
    </row>
    <row r="51" spans="1:15" ht="12.75">
      <c r="A51" s="114" t="s">
        <v>89</v>
      </c>
      <c r="B51" s="115" t="s">
        <v>2</v>
      </c>
      <c r="C51" s="124" t="s">
        <v>19</v>
      </c>
      <c r="D51" s="125" t="s">
        <v>90</v>
      </c>
      <c r="E51" s="125" t="s">
        <v>180</v>
      </c>
      <c r="F51" s="125" t="s">
        <v>181</v>
      </c>
      <c r="G51" s="126" t="s">
        <v>149</v>
      </c>
      <c r="H51" s="197">
        <v>7.4</v>
      </c>
      <c r="I51" s="125"/>
      <c r="J51" s="64">
        <v>255</v>
      </c>
      <c r="K51" s="103">
        <f t="shared" si="1"/>
        <v>1887</v>
      </c>
      <c r="L51" s="103">
        <f>SUMIFS('normenblad regulier'!C:C,'normenblad regulier'!A:A,C51,'normenblad regulier'!B:B,J51)</f>
        <v>0</v>
      </c>
      <c r="M51" s="271">
        <v>1</v>
      </c>
      <c r="N51" s="104" t="e">
        <f>K51/L51*M51*'uurtarief opbouw'!$D$40</f>
        <v>#DIV/0!</v>
      </c>
      <c r="O51" s="105" t="e">
        <f>N51/'uurtarief opbouw'!$D$40/ruimtestaat!J51</f>
        <v>#DIV/0!</v>
      </c>
    </row>
    <row r="52" spans="1:15" ht="12.75">
      <c r="A52" s="114" t="s">
        <v>89</v>
      </c>
      <c r="B52" s="115" t="s">
        <v>2</v>
      </c>
      <c r="C52" s="124" t="s">
        <v>19</v>
      </c>
      <c r="D52" s="125" t="s">
        <v>90</v>
      </c>
      <c r="E52" s="125" t="s">
        <v>182</v>
      </c>
      <c r="F52" s="125" t="s">
        <v>183</v>
      </c>
      <c r="G52" s="126" t="s">
        <v>149</v>
      </c>
      <c r="H52" s="197">
        <v>6.7</v>
      </c>
      <c r="I52" s="125"/>
      <c r="J52" s="64">
        <v>255</v>
      </c>
      <c r="K52" s="103">
        <f t="shared" si="1"/>
        <v>1708.5</v>
      </c>
      <c r="L52" s="103">
        <f>SUMIFS('normenblad regulier'!C:C,'normenblad regulier'!A:A,C52,'normenblad regulier'!B:B,J52)</f>
        <v>0</v>
      </c>
      <c r="M52" s="271">
        <v>1</v>
      </c>
      <c r="N52" s="104" t="e">
        <f>K52/L52*M52*'uurtarief opbouw'!$D$40</f>
        <v>#DIV/0!</v>
      </c>
      <c r="O52" s="105" t="e">
        <f>N52/'uurtarief opbouw'!$D$40/ruimtestaat!J52</f>
        <v>#DIV/0!</v>
      </c>
    </row>
    <row r="53" spans="1:15" ht="12.75">
      <c r="A53" s="114" t="s">
        <v>89</v>
      </c>
      <c r="B53" s="115" t="s">
        <v>2</v>
      </c>
      <c r="C53" s="124" t="s">
        <v>19</v>
      </c>
      <c r="D53" s="125" t="s">
        <v>90</v>
      </c>
      <c r="E53" s="125" t="s">
        <v>184</v>
      </c>
      <c r="F53" s="125" t="s">
        <v>130</v>
      </c>
      <c r="G53" s="126" t="s">
        <v>93</v>
      </c>
      <c r="H53" s="122">
        <v>15.5</v>
      </c>
      <c r="I53" s="125"/>
      <c r="J53" s="64">
        <v>156</v>
      </c>
      <c r="K53" s="103">
        <f t="shared" si="1"/>
        <v>2418</v>
      </c>
      <c r="L53" s="103">
        <f>SUMIFS('normenblad regulier'!C:C,'normenblad regulier'!A:A,C53,'normenblad regulier'!B:B,J53)</f>
        <v>0</v>
      </c>
      <c r="M53" s="271">
        <v>1</v>
      </c>
      <c r="N53" s="104" t="e">
        <f>K53/L53*M53*'uurtarief opbouw'!$D$40</f>
        <v>#DIV/0!</v>
      </c>
      <c r="O53" s="105" t="e">
        <f>N53/'uurtarief opbouw'!$D$40/ruimtestaat!J53</f>
        <v>#DIV/0!</v>
      </c>
    </row>
    <row r="54" spans="1:15" ht="12.75">
      <c r="A54" s="114" t="s">
        <v>89</v>
      </c>
      <c r="B54" s="115" t="s">
        <v>2</v>
      </c>
      <c r="C54" s="124" t="s">
        <v>19</v>
      </c>
      <c r="D54" s="125" t="s">
        <v>90</v>
      </c>
      <c r="E54" s="125" t="s">
        <v>185</v>
      </c>
      <c r="F54" s="125" t="s">
        <v>130</v>
      </c>
      <c r="G54" s="126" t="s">
        <v>93</v>
      </c>
      <c r="H54" s="122">
        <v>6.1</v>
      </c>
      <c r="I54" s="125"/>
      <c r="J54" s="64">
        <v>156</v>
      </c>
      <c r="K54" s="103">
        <f t="shared" si="1"/>
        <v>951.59999999999991</v>
      </c>
      <c r="L54" s="103">
        <f>SUMIFS('normenblad regulier'!C:C,'normenblad regulier'!A:A,C54,'normenblad regulier'!B:B,J54)</f>
        <v>0</v>
      </c>
      <c r="M54" s="271">
        <v>1</v>
      </c>
      <c r="N54" s="104" t="e">
        <f>K54/L54*M54*'uurtarief opbouw'!$D$40</f>
        <v>#DIV/0!</v>
      </c>
      <c r="O54" s="105" t="e">
        <f>N54/'uurtarief opbouw'!$D$40/ruimtestaat!J54</f>
        <v>#DIV/0!</v>
      </c>
    </row>
    <row r="55" spans="1:15" ht="12.75">
      <c r="A55" s="114" t="s">
        <v>89</v>
      </c>
      <c r="B55" s="115" t="s">
        <v>2</v>
      </c>
      <c r="C55" s="124" t="s">
        <v>19</v>
      </c>
      <c r="D55" s="125" t="s">
        <v>90</v>
      </c>
      <c r="E55" s="125" t="s">
        <v>186</v>
      </c>
      <c r="F55" s="125" t="s">
        <v>187</v>
      </c>
      <c r="G55" s="126" t="s">
        <v>149</v>
      </c>
      <c r="H55" s="197">
        <v>7.8</v>
      </c>
      <c r="I55" s="125"/>
      <c r="J55" s="64">
        <v>255</v>
      </c>
      <c r="K55" s="103">
        <f t="shared" si="1"/>
        <v>1989</v>
      </c>
      <c r="L55" s="103">
        <f>SUMIFS('normenblad regulier'!C:C,'normenblad regulier'!A:A,C55,'normenblad regulier'!B:B,J55)</f>
        <v>0</v>
      </c>
      <c r="M55" s="271">
        <v>1</v>
      </c>
      <c r="N55" s="104" t="e">
        <f>K55/L55*M55*'uurtarief opbouw'!$D$40</f>
        <v>#DIV/0!</v>
      </c>
      <c r="O55" s="105" t="e">
        <f>N55/'uurtarief opbouw'!$D$40/ruimtestaat!J55</f>
        <v>#DIV/0!</v>
      </c>
    </row>
    <row r="56" spans="1:15" ht="12.75">
      <c r="A56" s="114" t="s">
        <v>89</v>
      </c>
      <c r="B56" s="115" t="s">
        <v>2</v>
      </c>
      <c r="C56" s="124" t="s">
        <v>14</v>
      </c>
      <c r="D56" s="125" t="s">
        <v>90</v>
      </c>
      <c r="E56" s="125" t="s">
        <v>188</v>
      </c>
      <c r="F56" s="125" t="s">
        <v>189</v>
      </c>
      <c r="G56" s="126" t="s">
        <v>93</v>
      </c>
      <c r="H56" s="122">
        <v>38.200000000000003</v>
      </c>
      <c r="I56" s="125"/>
      <c r="J56" s="64">
        <v>255</v>
      </c>
      <c r="K56" s="103">
        <f t="shared" si="1"/>
        <v>9741</v>
      </c>
      <c r="L56" s="103">
        <f>SUMIFS('normenblad regulier'!C:C,'normenblad regulier'!A:A,C56,'normenblad regulier'!B:B,J56)</f>
        <v>0</v>
      </c>
      <c r="M56" s="271">
        <v>1</v>
      </c>
      <c r="N56" s="104" t="e">
        <f>K56/L56*M56*'uurtarief opbouw'!$D$40</f>
        <v>#DIV/0!</v>
      </c>
      <c r="O56" s="105" t="e">
        <f>N56/'uurtarief opbouw'!$D$40/ruimtestaat!J56</f>
        <v>#DIV/0!</v>
      </c>
    </row>
    <row r="57" spans="1:15" ht="12.75">
      <c r="A57" s="114" t="s">
        <v>89</v>
      </c>
      <c r="B57" s="115" t="s">
        <v>2</v>
      </c>
      <c r="C57" s="124" t="s">
        <v>19</v>
      </c>
      <c r="D57" s="125" t="s">
        <v>90</v>
      </c>
      <c r="E57" s="125" t="s">
        <v>190</v>
      </c>
      <c r="F57" s="125" t="s">
        <v>130</v>
      </c>
      <c r="G57" s="126" t="s">
        <v>93</v>
      </c>
      <c r="H57" s="122">
        <v>12</v>
      </c>
      <c r="I57" s="125"/>
      <c r="J57" s="64">
        <v>156</v>
      </c>
      <c r="K57" s="103">
        <f t="shared" ref="K57:K58" si="6">H57*J57</f>
        <v>1872</v>
      </c>
      <c r="L57" s="103">
        <f>SUMIFS('normenblad regulier'!C:C,'normenblad regulier'!A:A,C57,'normenblad regulier'!B:B,J57)</f>
        <v>0</v>
      </c>
      <c r="M57" s="271">
        <v>1</v>
      </c>
      <c r="N57" s="104" t="e">
        <f>K57/L57*M57*'uurtarief opbouw'!$D$40</f>
        <v>#DIV/0!</v>
      </c>
      <c r="O57" s="105" t="e">
        <f>N57/'uurtarief opbouw'!$D$40/ruimtestaat!J57</f>
        <v>#DIV/0!</v>
      </c>
    </row>
    <row r="58" spans="1:15" ht="12.75">
      <c r="A58" s="114" t="s">
        <v>89</v>
      </c>
      <c r="B58" s="115" t="s">
        <v>2</v>
      </c>
      <c r="C58" s="124" t="s">
        <v>27</v>
      </c>
      <c r="D58" s="125" t="s">
        <v>90</v>
      </c>
      <c r="E58" s="125" t="s">
        <v>191</v>
      </c>
      <c r="F58" s="125" t="s">
        <v>192</v>
      </c>
      <c r="G58" s="126" t="s">
        <v>93</v>
      </c>
      <c r="H58" s="122"/>
      <c r="I58" s="125">
        <v>51.5</v>
      </c>
      <c r="J58" s="64"/>
      <c r="K58" s="103">
        <f t="shared" si="6"/>
        <v>0</v>
      </c>
      <c r="L58" s="103">
        <f>SUMIFS('normenblad regulier'!C:C,'normenblad regulier'!A:A,C58,'normenblad regulier'!B:B,J58)</f>
        <v>1</v>
      </c>
      <c r="M58" s="272">
        <v>1</v>
      </c>
      <c r="N58" s="104">
        <f>K58/L58*M58*'uurtarief opbouw'!$D$40</f>
        <v>0</v>
      </c>
      <c r="O58" s="105" t="e">
        <f>N58/'uurtarief opbouw'!$D$40/ruimtestaat!J58</f>
        <v>#DIV/0!</v>
      </c>
    </row>
    <row r="59" spans="1:15" ht="12.75">
      <c r="A59" s="114" t="s">
        <v>89</v>
      </c>
      <c r="B59" s="115" t="s">
        <v>2</v>
      </c>
      <c r="C59" s="124" t="s">
        <v>27</v>
      </c>
      <c r="D59" s="125" t="s">
        <v>90</v>
      </c>
      <c r="E59" s="125" t="s">
        <v>193</v>
      </c>
      <c r="F59" s="125" t="s">
        <v>146</v>
      </c>
      <c r="G59" s="126" t="s">
        <v>93</v>
      </c>
      <c r="H59" s="122"/>
      <c r="I59" s="125">
        <v>1.8</v>
      </c>
      <c r="J59" s="64"/>
      <c r="K59" s="103">
        <f t="shared" si="1"/>
        <v>0</v>
      </c>
      <c r="L59" s="103">
        <f>SUMIFS('normenblad regulier'!C:C,'normenblad regulier'!A:A,C59,'normenblad regulier'!B:B,J59)</f>
        <v>1</v>
      </c>
      <c r="M59" s="271">
        <v>1</v>
      </c>
      <c r="N59" s="104">
        <f>K59/L59*M59*'uurtarief opbouw'!$D$40</f>
        <v>0</v>
      </c>
      <c r="O59" s="105" t="e">
        <f>N59/'uurtarief opbouw'!$D$40/ruimtestaat!J59</f>
        <v>#DIV/0!</v>
      </c>
    </row>
    <row r="60" spans="1:15" ht="12.75">
      <c r="A60" s="114" t="s">
        <v>89</v>
      </c>
      <c r="B60" s="115" t="s">
        <v>2</v>
      </c>
      <c r="C60" s="124" t="s">
        <v>27</v>
      </c>
      <c r="D60" s="125" t="s">
        <v>90</v>
      </c>
      <c r="E60" s="125" t="s">
        <v>194</v>
      </c>
      <c r="F60" s="125" t="s">
        <v>195</v>
      </c>
      <c r="G60" s="126" t="s">
        <v>93</v>
      </c>
      <c r="H60" s="122"/>
      <c r="I60" s="125">
        <v>809.8</v>
      </c>
      <c r="J60" s="64"/>
      <c r="K60" s="103">
        <f t="shared" si="1"/>
        <v>0</v>
      </c>
      <c r="L60" s="103">
        <f>SUMIFS('normenblad regulier'!C:C,'normenblad regulier'!A:A,C60,'normenblad regulier'!B:B,J60)</f>
        <v>1</v>
      </c>
      <c r="M60" s="271">
        <v>1</v>
      </c>
      <c r="N60" s="104">
        <f>K60/L60*M60*'uurtarief opbouw'!$D$40</f>
        <v>0</v>
      </c>
      <c r="O60" s="105" t="e">
        <f>N60/'uurtarief opbouw'!$D$40/ruimtestaat!J60</f>
        <v>#DIV/0!</v>
      </c>
    </row>
    <row r="61" spans="1:15" ht="12.75">
      <c r="A61" s="114" t="s">
        <v>89</v>
      </c>
      <c r="B61" s="115" t="s">
        <v>2</v>
      </c>
      <c r="C61" s="124" t="s">
        <v>27</v>
      </c>
      <c r="D61" s="125" t="s">
        <v>90</v>
      </c>
      <c r="E61" s="125" t="s">
        <v>196</v>
      </c>
      <c r="F61" s="125" t="s">
        <v>197</v>
      </c>
      <c r="G61" s="126" t="s">
        <v>198</v>
      </c>
      <c r="H61" s="122"/>
      <c r="I61" s="125">
        <v>482.4</v>
      </c>
      <c r="J61" s="64"/>
      <c r="K61" s="103">
        <f t="shared" si="1"/>
        <v>0</v>
      </c>
      <c r="L61" s="103">
        <f>SUMIFS('normenblad regulier'!C:C,'normenblad regulier'!A:A,C61,'normenblad regulier'!B:B,J61)</f>
        <v>1</v>
      </c>
      <c r="M61" s="271">
        <v>1</v>
      </c>
      <c r="N61" s="104">
        <f>K61/L61*M61*'uurtarief opbouw'!$D$40</f>
        <v>0</v>
      </c>
      <c r="O61" s="105" t="e">
        <f>N61/'uurtarief opbouw'!$D$40/ruimtestaat!J61</f>
        <v>#DIV/0!</v>
      </c>
    </row>
    <row r="62" spans="1:15" ht="12.75">
      <c r="A62" s="114" t="s">
        <v>89</v>
      </c>
      <c r="B62" s="115" t="s">
        <v>2</v>
      </c>
      <c r="C62" s="124" t="s">
        <v>27</v>
      </c>
      <c r="D62" s="125" t="s">
        <v>90</v>
      </c>
      <c r="E62" s="125" t="s">
        <v>199</v>
      </c>
      <c r="F62" s="125" t="s">
        <v>200</v>
      </c>
      <c r="G62" s="126" t="s">
        <v>93</v>
      </c>
      <c r="H62" s="122"/>
      <c r="I62" s="125">
        <v>13.7</v>
      </c>
      <c r="J62" s="64"/>
      <c r="K62" s="103">
        <f t="shared" si="1"/>
        <v>0</v>
      </c>
      <c r="L62" s="103">
        <f>SUMIFS('normenblad regulier'!C:C,'normenblad regulier'!A:A,C62,'normenblad regulier'!B:B,J62)</f>
        <v>1</v>
      </c>
      <c r="M62" s="271">
        <v>1</v>
      </c>
      <c r="N62" s="104">
        <f>K62/L62*M62*'uurtarief opbouw'!$D$40</f>
        <v>0</v>
      </c>
      <c r="O62" s="105" t="e">
        <f>N62/'uurtarief opbouw'!$D$40/ruimtestaat!J62</f>
        <v>#DIV/0!</v>
      </c>
    </row>
    <row r="63" spans="1:15" ht="12.75">
      <c r="A63" s="114" t="s">
        <v>89</v>
      </c>
      <c r="B63" s="115" t="s">
        <v>2</v>
      </c>
      <c r="C63" s="124" t="s">
        <v>27</v>
      </c>
      <c r="D63" s="125" t="s">
        <v>90</v>
      </c>
      <c r="E63" s="125" t="s">
        <v>201</v>
      </c>
      <c r="F63" s="125" t="s">
        <v>202</v>
      </c>
      <c r="G63" s="126" t="s">
        <v>93</v>
      </c>
      <c r="H63" s="122"/>
      <c r="I63" s="125">
        <v>23.7</v>
      </c>
      <c r="J63" s="64"/>
      <c r="K63" s="103">
        <f t="shared" si="1"/>
        <v>0</v>
      </c>
      <c r="L63" s="103">
        <f>SUMIFS('normenblad regulier'!C:C,'normenblad regulier'!A:A,C63,'normenblad regulier'!B:B,J63)</f>
        <v>1</v>
      </c>
      <c r="M63" s="271">
        <v>1</v>
      </c>
      <c r="N63" s="104">
        <f>K63/L63*M63*'uurtarief opbouw'!$D$40</f>
        <v>0</v>
      </c>
      <c r="O63" s="105" t="e">
        <f>N63/'uurtarief opbouw'!$D$40/ruimtestaat!J63</f>
        <v>#DIV/0!</v>
      </c>
    </row>
    <row r="64" spans="1:15" ht="12.75">
      <c r="A64" s="114" t="s">
        <v>89</v>
      </c>
      <c r="B64" s="115" t="s">
        <v>2</v>
      </c>
      <c r="C64" s="124" t="s">
        <v>26</v>
      </c>
      <c r="D64" s="125" t="s">
        <v>90</v>
      </c>
      <c r="E64" s="125" t="s">
        <v>203</v>
      </c>
      <c r="F64" s="125" t="s">
        <v>204</v>
      </c>
      <c r="G64" s="126" t="s">
        <v>159</v>
      </c>
      <c r="H64" s="122">
        <v>13.6</v>
      </c>
      <c r="I64" s="102"/>
      <c r="J64" s="64">
        <v>255</v>
      </c>
      <c r="K64" s="103">
        <f t="shared" si="1"/>
        <v>3468</v>
      </c>
      <c r="L64" s="103">
        <f>SUMIFS('normenblad regulier'!C:C,'normenblad regulier'!A:A,C64,'normenblad regulier'!B:B,J64)</f>
        <v>0</v>
      </c>
      <c r="M64" s="271">
        <v>1</v>
      </c>
      <c r="N64" s="104" t="e">
        <f>K64/L64*M64*'uurtarief opbouw'!$D$40</f>
        <v>#DIV/0!</v>
      </c>
      <c r="O64" s="105" t="e">
        <f>N64/'uurtarief opbouw'!$D$40/ruimtestaat!J64</f>
        <v>#DIV/0!</v>
      </c>
    </row>
    <row r="65" spans="1:15" ht="12.75">
      <c r="A65" s="114" t="s">
        <v>89</v>
      </c>
      <c r="B65" s="115" t="s">
        <v>2</v>
      </c>
      <c r="C65" s="124" t="s">
        <v>27</v>
      </c>
      <c r="D65" s="125" t="s">
        <v>90</v>
      </c>
      <c r="E65" s="125" t="s">
        <v>205</v>
      </c>
      <c r="F65" s="125" t="s">
        <v>206</v>
      </c>
      <c r="G65" s="126" t="s">
        <v>198</v>
      </c>
      <c r="H65" s="122"/>
      <c r="I65" s="125">
        <v>260.5</v>
      </c>
      <c r="J65" s="64"/>
      <c r="K65" s="103">
        <f t="shared" si="1"/>
        <v>0</v>
      </c>
      <c r="L65" s="103">
        <f>SUMIFS('normenblad regulier'!C:C,'normenblad regulier'!A:A,C65,'normenblad regulier'!B:B,J65)</f>
        <v>1</v>
      </c>
      <c r="M65" s="271">
        <v>1</v>
      </c>
      <c r="N65" s="104">
        <f>K65/L65*M65*'uurtarief opbouw'!$D$40</f>
        <v>0</v>
      </c>
      <c r="O65" s="105" t="e">
        <f>N65/'uurtarief opbouw'!$D$40/ruimtestaat!J65</f>
        <v>#DIV/0!</v>
      </c>
    </row>
    <row r="66" spans="1:15" ht="12.75">
      <c r="A66" s="114" t="s">
        <v>89</v>
      </c>
      <c r="B66" s="115" t="s">
        <v>2</v>
      </c>
      <c r="C66" s="124" t="s">
        <v>27</v>
      </c>
      <c r="D66" s="125" t="s">
        <v>90</v>
      </c>
      <c r="E66" s="125" t="s">
        <v>207</v>
      </c>
      <c r="F66" s="125" t="s">
        <v>208</v>
      </c>
      <c r="G66" s="126" t="s">
        <v>93</v>
      </c>
      <c r="H66" s="122"/>
      <c r="I66" s="125">
        <v>16.100000000000001</v>
      </c>
      <c r="J66" s="64"/>
      <c r="K66" s="103">
        <f t="shared" si="1"/>
        <v>0</v>
      </c>
      <c r="L66" s="103">
        <f>SUMIFS('normenblad regulier'!C:C,'normenblad regulier'!A:A,C66,'normenblad regulier'!B:B,J66)</f>
        <v>1</v>
      </c>
      <c r="M66" s="271">
        <v>1</v>
      </c>
      <c r="N66" s="104">
        <f>K66/L66*M66*'uurtarief opbouw'!$D$40</f>
        <v>0</v>
      </c>
      <c r="O66" s="105" t="e">
        <f>N66/'uurtarief opbouw'!$D$40/ruimtestaat!J66</f>
        <v>#DIV/0!</v>
      </c>
    </row>
    <row r="67" spans="1:15" ht="12.75">
      <c r="A67" s="114" t="s">
        <v>89</v>
      </c>
      <c r="B67" s="115" t="s">
        <v>2</v>
      </c>
      <c r="C67" s="124" t="s">
        <v>19</v>
      </c>
      <c r="D67" s="125" t="s">
        <v>90</v>
      </c>
      <c r="E67" s="125" t="s">
        <v>209</v>
      </c>
      <c r="F67" s="125" t="s">
        <v>130</v>
      </c>
      <c r="G67" s="126" t="s">
        <v>93</v>
      </c>
      <c r="H67" s="122">
        <v>66</v>
      </c>
      <c r="I67" s="102"/>
      <c r="J67" s="64">
        <v>156</v>
      </c>
      <c r="K67" s="103">
        <f t="shared" si="1"/>
        <v>10296</v>
      </c>
      <c r="L67" s="103">
        <f>SUMIFS('normenblad regulier'!C:C,'normenblad regulier'!A:A,C67,'normenblad regulier'!B:B,J67)</f>
        <v>0</v>
      </c>
      <c r="M67" s="271">
        <v>1</v>
      </c>
      <c r="N67" s="104" t="e">
        <f>K67/L67*M67*'uurtarief opbouw'!$D$40</f>
        <v>#DIV/0!</v>
      </c>
      <c r="O67" s="105" t="e">
        <f>N67/'uurtarief opbouw'!$D$40/ruimtestaat!J67</f>
        <v>#DIV/0!</v>
      </c>
    </row>
    <row r="68" spans="1:15" ht="12.75">
      <c r="A68" s="114" t="s">
        <v>89</v>
      </c>
      <c r="B68" s="115" t="s">
        <v>2</v>
      </c>
      <c r="C68" s="124" t="s">
        <v>19</v>
      </c>
      <c r="D68" s="125" t="s">
        <v>90</v>
      </c>
      <c r="E68" s="125" t="s">
        <v>210</v>
      </c>
      <c r="F68" s="125" t="s">
        <v>211</v>
      </c>
      <c r="G68" s="126" t="s">
        <v>149</v>
      </c>
      <c r="H68" s="197">
        <v>4.9000000000000004</v>
      </c>
      <c r="I68" s="102"/>
      <c r="J68" s="64">
        <v>255</v>
      </c>
      <c r="K68" s="103">
        <f t="shared" ref="K68:K74" si="7">H68*J68</f>
        <v>1249.5</v>
      </c>
      <c r="L68" s="103">
        <f>SUMIFS('normenblad regulier'!C:C,'normenblad regulier'!A:A,C68,'normenblad regulier'!B:B,J68)</f>
        <v>0</v>
      </c>
      <c r="M68" s="271">
        <v>1</v>
      </c>
      <c r="N68" s="104" t="e">
        <f>K68/L68*M68*'uurtarief opbouw'!$D$40</f>
        <v>#DIV/0!</v>
      </c>
      <c r="O68" s="105" t="e">
        <f>N68/'uurtarief opbouw'!$D$40/ruimtestaat!J68</f>
        <v>#DIV/0!</v>
      </c>
    </row>
    <row r="69" spans="1:15" ht="12.75">
      <c r="A69" s="114" t="s">
        <v>89</v>
      </c>
      <c r="B69" s="115" t="s">
        <v>2</v>
      </c>
      <c r="C69" s="124" t="s">
        <v>19</v>
      </c>
      <c r="D69" s="125" t="s">
        <v>90</v>
      </c>
      <c r="E69" s="125" t="s">
        <v>212</v>
      </c>
      <c r="F69" s="125" t="s">
        <v>213</v>
      </c>
      <c r="G69" s="126" t="s">
        <v>149</v>
      </c>
      <c r="H69" s="197">
        <v>4.9000000000000004</v>
      </c>
      <c r="I69" s="102"/>
      <c r="J69" s="64">
        <v>255</v>
      </c>
      <c r="K69" s="103">
        <f t="shared" si="7"/>
        <v>1249.5</v>
      </c>
      <c r="L69" s="103">
        <f>SUMIFS('normenblad regulier'!C:C,'normenblad regulier'!A:A,C69,'normenblad regulier'!B:B,J69)</f>
        <v>0</v>
      </c>
      <c r="M69" s="271">
        <v>1</v>
      </c>
      <c r="N69" s="104" t="e">
        <f>K69/L69*M69*'uurtarief opbouw'!$D$40</f>
        <v>#DIV/0!</v>
      </c>
      <c r="O69" s="105" t="e">
        <f>N69/'uurtarief opbouw'!$D$40/ruimtestaat!J69</f>
        <v>#DIV/0!</v>
      </c>
    </row>
    <row r="70" spans="1:15" ht="12.75">
      <c r="A70" s="114" t="s">
        <v>89</v>
      </c>
      <c r="B70" s="115" t="s">
        <v>2</v>
      </c>
      <c r="C70" s="124" t="s">
        <v>14</v>
      </c>
      <c r="D70" s="125" t="s">
        <v>90</v>
      </c>
      <c r="E70" s="125" t="s">
        <v>214</v>
      </c>
      <c r="F70" s="125" t="s">
        <v>215</v>
      </c>
      <c r="G70" s="126" t="s">
        <v>93</v>
      </c>
      <c r="H70" s="122">
        <v>0.6</v>
      </c>
      <c r="I70" s="102"/>
      <c r="J70" s="64">
        <v>255</v>
      </c>
      <c r="K70" s="103">
        <f t="shared" si="7"/>
        <v>153</v>
      </c>
      <c r="L70" s="103">
        <f>SUMIFS('normenblad regulier'!C:C,'normenblad regulier'!A:A,C70,'normenblad regulier'!B:B,J70)</f>
        <v>0</v>
      </c>
      <c r="M70" s="271">
        <v>1</v>
      </c>
      <c r="N70" s="104" t="e">
        <f>K70/L70*M70*'uurtarief opbouw'!$D$40</f>
        <v>#DIV/0!</v>
      </c>
      <c r="O70" s="105" t="e">
        <f>N70/'uurtarief opbouw'!$D$40/ruimtestaat!J70</f>
        <v>#DIV/0!</v>
      </c>
    </row>
    <row r="71" spans="1:15" ht="12.75">
      <c r="A71" s="114" t="s">
        <v>89</v>
      </c>
      <c r="B71" s="115" t="s">
        <v>2</v>
      </c>
      <c r="C71" s="124" t="s">
        <v>14</v>
      </c>
      <c r="D71" s="125" t="s">
        <v>90</v>
      </c>
      <c r="E71" s="125" t="s">
        <v>216</v>
      </c>
      <c r="F71" s="125" t="s">
        <v>217</v>
      </c>
      <c r="G71" s="126" t="s">
        <v>93</v>
      </c>
      <c r="H71" s="122">
        <v>0.7</v>
      </c>
      <c r="I71" s="102"/>
      <c r="J71" s="64">
        <v>255</v>
      </c>
      <c r="K71" s="103">
        <f t="shared" si="7"/>
        <v>178.5</v>
      </c>
      <c r="L71" s="103">
        <f>SUMIFS('normenblad regulier'!C:C,'normenblad regulier'!A:A,C71,'normenblad regulier'!B:B,J71)</f>
        <v>0</v>
      </c>
      <c r="M71" s="271">
        <v>1</v>
      </c>
      <c r="N71" s="104" t="e">
        <f>K71/L71*M71*'uurtarief opbouw'!$D$40</f>
        <v>#DIV/0!</v>
      </c>
      <c r="O71" s="105" t="e">
        <f>N71/'uurtarief opbouw'!$D$40/ruimtestaat!J71</f>
        <v>#DIV/0!</v>
      </c>
    </row>
    <row r="72" spans="1:15" ht="12.75">
      <c r="A72" s="114" t="s">
        <v>89</v>
      </c>
      <c r="B72" s="115" t="s">
        <v>2</v>
      </c>
      <c r="C72" s="124" t="s">
        <v>27</v>
      </c>
      <c r="D72" s="125" t="s">
        <v>90</v>
      </c>
      <c r="E72" s="125" t="s">
        <v>218</v>
      </c>
      <c r="F72" s="125" t="s">
        <v>219</v>
      </c>
      <c r="G72" s="126" t="s">
        <v>93</v>
      </c>
      <c r="H72" s="122"/>
      <c r="I72" s="125">
        <v>149.1</v>
      </c>
      <c r="J72" s="64"/>
      <c r="K72" s="103">
        <f t="shared" si="7"/>
        <v>0</v>
      </c>
      <c r="L72" s="103">
        <f>SUMIFS('normenblad regulier'!C:C,'normenblad regulier'!A:A,C72,'normenblad regulier'!B:B,J72)</f>
        <v>1</v>
      </c>
      <c r="M72" s="271">
        <v>1</v>
      </c>
      <c r="N72" s="104">
        <f>K72/L72*M72*'uurtarief opbouw'!$D$40</f>
        <v>0</v>
      </c>
      <c r="O72" s="105" t="e">
        <f>N72/'uurtarief opbouw'!$D$40/ruimtestaat!J72</f>
        <v>#DIV/0!</v>
      </c>
    </row>
    <row r="73" spans="1:15" ht="12.75">
      <c r="A73" s="114" t="s">
        <v>89</v>
      </c>
      <c r="B73" s="115" t="s">
        <v>2</v>
      </c>
      <c r="C73" s="124" t="s">
        <v>19</v>
      </c>
      <c r="D73" s="125" t="s">
        <v>90</v>
      </c>
      <c r="E73" s="125" t="s">
        <v>220</v>
      </c>
      <c r="F73" s="125" t="s">
        <v>221</v>
      </c>
      <c r="G73" s="126" t="s">
        <v>149</v>
      </c>
      <c r="H73" s="197">
        <v>4.8</v>
      </c>
      <c r="I73" s="102"/>
      <c r="J73" s="64">
        <v>255</v>
      </c>
      <c r="K73" s="103">
        <f t="shared" si="7"/>
        <v>1224</v>
      </c>
      <c r="L73" s="103">
        <f>SUMIFS('normenblad regulier'!C:C,'normenblad regulier'!A:A,C73,'normenblad regulier'!B:B,J73)</f>
        <v>0</v>
      </c>
      <c r="M73" s="271">
        <v>1</v>
      </c>
      <c r="N73" s="104" t="e">
        <f>K73/L73*M73*'uurtarief opbouw'!$D$40</f>
        <v>#DIV/0!</v>
      </c>
      <c r="O73" s="105" t="e">
        <f>N73/'uurtarief opbouw'!$D$40/ruimtestaat!J73</f>
        <v>#DIV/0!</v>
      </c>
    </row>
    <row r="74" spans="1:15" ht="12.75">
      <c r="A74" s="114" t="s">
        <v>89</v>
      </c>
      <c r="B74" s="115" t="s">
        <v>2</v>
      </c>
      <c r="C74" s="124" t="s">
        <v>27</v>
      </c>
      <c r="D74" s="125" t="s">
        <v>90</v>
      </c>
      <c r="E74" s="125" t="s">
        <v>222</v>
      </c>
      <c r="F74" s="125" t="s">
        <v>223</v>
      </c>
      <c r="G74" s="126" t="s">
        <v>198</v>
      </c>
      <c r="H74" s="122"/>
      <c r="I74" s="125">
        <v>15.5</v>
      </c>
      <c r="J74" s="64"/>
      <c r="K74" s="103">
        <f t="shared" si="7"/>
        <v>0</v>
      </c>
      <c r="L74" s="103">
        <f>SUMIFS('normenblad regulier'!C:C,'normenblad regulier'!A:A,C74,'normenblad regulier'!B:B,J74)</f>
        <v>1</v>
      </c>
      <c r="M74" s="271">
        <v>1</v>
      </c>
      <c r="N74" s="104">
        <f>K74/L74*M74*'uurtarief opbouw'!$D$40</f>
        <v>0</v>
      </c>
      <c r="O74" s="105" t="e">
        <f>N74/'uurtarief opbouw'!$D$40/ruimtestaat!J74</f>
        <v>#DIV/0!</v>
      </c>
    </row>
    <row r="75" spans="1:15" ht="12.75">
      <c r="A75" s="114" t="s">
        <v>89</v>
      </c>
      <c r="B75" s="115" t="s">
        <v>2</v>
      </c>
      <c r="C75" s="124" t="s">
        <v>19</v>
      </c>
      <c r="D75" s="125" t="s">
        <v>90</v>
      </c>
      <c r="E75" s="125" t="s">
        <v>224</v>
      </c>
      <c r="F75" s="125" t="s">
        <v>130</v>
      </c>
      <c r="G75" s="126" t="s">
        <v>93</v>
      </c>
      <c r="H75" s="122">
        <v>30.3</v>
      </c>
      <c r="I75" s="123"/>
      <c r="J75" s="64">
        <v>156</v>
      </c>
      <c r="K75" s="103">
        <f t="shared" ref="K75:K138" si="8">H75*J75</f>
        <v>4726.8</v>
      </c>
      <c r="L75" s="103">
        <f>SUMIFS('normenblad regulier'!C:C,'normenblad regulier'!A:A,C75,'normenblad regulier'!B:B,J75)</f>
        <v>0</v>
      </c>
      <c r="M75" s="271">
        <v>1</v>
      </c>
      <c r="N75" s="104" t="e">
        <f>K75/L75*M75*'uurtarief opbouw'!$D$40</f>
        <v>#DIV/0!</v>
      </c>
      <c r="O75" s="24"/>
    </row>
    <row r="76" spans="1:15" ht="12.75">
      <c r="A76" s="114" t="s">
        <v>89</v>
      </c>
      <c r="B76" s="115" t="s">
        <v>2</v>
      </c>
      <c r="C76" s="124" t="s">
        <v>14</v>
      </c>
      <c r="D76" s="125" t="s">
        <v>90</v>
      </c>
      <c r="E76" s="125" t="s">
        <v>225</v>
      </c>
      <c r="F76" s="125" t="s">
        <v>226</v>
      </c>
      <c r="G76" s="126" t="s">
        <v>93</v>
      </c>
      <c r="H76" s="122">
        <v>9.1</v>
      </c>
      <c r="I76" s="123"/>
      <c r="J76" s="64">
        <v>255</v>
      </c>
      <c r="K76" s="103">
        <f t="shared" si="8"/>
        <v>2320.5</v>
      </c>
      <c r="L76" s="103">
        <f>SUMIFS('normenblad regulier'!C:C,'normenblad regulier'!A:A,C76,'normenblad regulier'!B:B,J76)</f>
        <v>0</v>
      </c>
      <c r="M76" s="271">
        <v>1</v>
      </c>
      <c r="N76" s="104" t="e">
        <f>K76/L76*M76*'uurtarief opbouw'!$D$40</f>
        <v>#DIV/0!</v>
      </c>
      <c r="O76" s="24"/>
    </row>
    <row r="77" spans="1:15" ht="12.75">
      <c r="A77" s="114" t="s">
        <v>89</v>
      </c>
      <c r="B77" s="115" t="s">
        <v>2</v>
      </c>
      <c r="C77" s="124" t="s">
        <v>14</v>
      </c>
      <c r="D77" s="125" t="s">
        <v>90</v>
      </c>
      <c r="E77" s="125" t="s">
        <v>227</v>
      </c>
      <c r="F77" s="125" t="s">
        <v>228</v>
      </c>
      <c r="G77" s="126" t="s">
        <v>93</v>
      </c>
      <c r="H77" s="122">
        <v>10.5</v>
      </c>
      <c r="I77" s="123"/>
      <c r="J77" s="64">
        <v>255</v>
      </c>
      <c r="K77" s="103">
        <f t="shared" si="8"/>
        <v>2677.5</v>
      </c>
      <c r="L77" s="103">
        <f>SUMIFS('normenblad regulier'!C:C,'normenblad regulier'!A:A,C77,'normenblad regulier'!B:B,J77)</f>
        <v>0</v>
      </c>
      <c r="M77" s="271">
        <v>1</v>
      </c>
      <c r="N77" s="104" t="e">
        <f>K77/L77*M77*'uurtarief opbouw'!$D$40</f>
        <v>#DIV/0!</v>
      </c>
      <c r="O77" s="24"/>
    </row>
    <row r="78" spans="1:15" ht="12.75">
      <c r="A78" s="114" t="s">
        <v>89</v>
      </c>
      <c r="B78" s="115" t="s">
        <v>2</v>
      </c>
      <c r="C78" s="124" t="s">
        <v>19</v>
      </c>
      <c r="D78" s="125" t="s">
        <v>90</v>
      </c>
      <c r="E78" s="125" t="s">
        <v>229</v>
      </c>
      <c r="F78" s="125" t="s">
        <v>130</v>
      </c>
      <c r="G78" s="126" t="s">
        <v>93</v>
      </c>
      <c r="H78" s="122">
        <v>10.1</v>
      </c>
      <c r="I78" s="123"/>
      <c r="J78" s="64">
        <v>156</v>
      </c>
      <c r="K78" s="103">
        <f t="shared" si="8"/>
        <v>1575.6</v>
      </c>
      <c r="L78" s="103">
        <f>SUMIFS('normenblad regulier'!C:C,'normenblad regulier'!A:A,C78,'normenblad regulier'!B:B,J78)</f>
        <v>0</v>
      </c>
      <c r="M78" s="271">
        <v>1</v>
      </c>
      <c r="N78" s="104" t="e">
        <f>K78/L78*M78*'uurtarief opbouw'!$D$40</f>
        <v>#DIV/0!</v>
      </c>
      <c r="O78" s="24"/>
    </row>
    <row r="79" spans="1:15" ht="12.75">
      <c r="A79" s="114" t="s">
        <v>89</v>
      </c>
      <c r="B79" s="115" t="s">
        <v>2</v>
      </c>
      <c r="C79" s="124" t="s">
        <v>27</v>
      </c>
      <c r="D79" s="125" t="s">
        <v>90</v>
      </c>
      <c r="E79" s="125" t="s">
        <v>230</v>
      </c>
      <c r="F79" s="125" t="s">
        <v>231</v>
      </c>
      <c r="G79" s="126" t="s">
        <v>93</v>
      </c>
      <c r="H79" s="122"/>
      <c r="I79" s="125">
        <v>64.3</v>
      </c>
      <c r="J79" s="64"/>
      <c r="K79" s="103">
        <f t="shared" si="8"/>
        <v>0</v>
      </c>
      <c r="L79" s="103">
        <f>SUMIFS('normenblad regulier'!C:C,'normenblad regulier'!A:A,C79,'normenblad regulier'!B:B,J79)</f>
        <v>1</v>
      </c>
      <c r="M79" s="271">
        <v>1</v>
      </c>
      <c r="N79" s="104">
        <f>K79/L79*M79*'uurtarief opbouw'!$D$40</f>
        <v>0</v>
      </c>
      <c r="O79" s="24"/>
    </row>
    <row r="80" spans="1:15" ht="12.75">
      <c r="A80" s="114" t="s">
        <v>89</v>
      </c>
      <c r="B80" s="115" t="s">
        <v>2</v>
      </c>
      <c r="C80" s="124" t="s">
        <v>14</v>
      </c>
      <c r="D80" s="125" t="s">
        <v>90</v>
      </c>
      <c r="E80" s="125" t="s">
        <v>232</v>
      </c>
      <c r="F80" s="125" t="s">
        <v>233</v>
      </c>
      <c r="G80" s="126" t="s">
        <v>93</v>
      </c>
      <c r="H80" s="122">
        <v>33.5</v>
      </c>
      <c r="I80" s="123"/>
      <c r="J80" s="64">
        <v>255</v>
      </c>
      <c r="K80" s="103">
        <f t="shared" si="8"/>
        <v>8542.5</v>
      </c>
      <c r="L80" s="103">
        <f>SUMIFS('normenblad regulier'!C:C,'normenblad regulier'!A:A,C80,'normenblad regulier'!B:B,J80)</f>
        <v>0</v>
      </c>
      <c r="M80" s="271">
        <v>1</v>
      </c>
      <c r="N80" s="104" t="e">
        <f>K80/L80*M80*'uurtarief opbouw'!$D$40</f>
        <v>#DIV/0!</v>
      </c>
      <c r="O80" s="24"/>
    </row>
    <row r="81" spans="1:15" ht="12.75">
      <c r="A81" s="114" t="s">
        <v>89</v>
      </c>
      <c r="B81" s="115" t="s">
        <v>2</v>
      </c>
      <c r="C81" s="124" t="s">
        <v>14</v>
      </c>
      <c r="D81" s="125" t="s">
        <v>90</v>
      </c>
      <c r="E81" s="125" t="s">
        <v>234</v>
      </c>
      <c r="F81" s="125" t="s">
        <v>235</v>
      </c>
      <c r="G81" s="126" t="s">
        <v>93</v>
      </c>
      <c r="H81" s="122">
        <v>40.4</v>
      </c>
      <c r="I81" s="123"/>
      <c r="J81" s="64">
        <v>255</v>
      </c>
      <c r="K81" s="103">
        <f t="shared" si="8"/>
        <v>10302</v>
      </c>
      <c r="L81" s="103">
        <f>SUMIFS('normenblad regulier'!C:C,'normenblad regulier'!A:A,C81,'normenblad regulier'!B:B,J81)</f>
        <v>0</v>
      </c>
      <c r="M81" s="271">
        <v>1</v>
      </c>
      <c r="N81" s="104" t="e">
        <f>K81/L81*M81*'uurtarief opbouw'!$D$40</f>
        <v>#DIV/0!</v>
      </c>
      <c r="O81" s="24"/>
    </row>
    <row r="82" spans="1:15" ht="12.75">
      <c r="A82" s="114" t="s">
        <v>89</v>
      </c>
      <c r="B82" s="115" t="s">
        <v>2</v>
      </c>
      <c r="C82" s="124" t="s">
        <v>14</v>
      </c>
      <c r="D82" s="125" t="s">
        <v>90</v>
      </c>
      <c r="E82" s="125" t="s">
        <v>236</v>
      </c>
      <c r="F82" s="125" t="s">
        <v>237</v>
      </c>
      <c r="G82" s="126" t="s">
        <v>93</v>
      </c>
      <c r="H82" s="122">
        <v>25.4</v>
      </c>
      <c r="I82" s="123"/>
      <c r="J82" s="64">
        <v>255</v>
      </c>
      <c r="K82" s="103">
        <f t="shared" si="8"/>
        <v>6477</v>
      </c>
      <c r="L82" s="103">
        <f>SUMIFS('normenblad regulier'!C:C,'normenblad regulier'!A:A,C82,'normenblad regulier'!B:B,J82)</f>
        <v>0</v>
      </c>
      <c r="M82" s="271">
        <v>1</v>
      </c>
      <c r="N82" s="104" t="e">
        <f>K82/L82*M82*'uurtarief opbouw'!$D$40</f>
        <v>#DIV/0!</v>
      </c>
      <c r="O82" s="24"/>
    </row>
    <row r="83" spans="1:15" ht="12.75">
      <c r="A83" s="114" t="s">
        <v>89</v>
      </c>
      <c r="B83" s="115" t="s">
        <v>2</v>
      </c>
      <c r="C83" s="124" t="s">
        <v>27</v>
      </c>
      <c r="D83" s="125" t="s">
        <v>90</v>
      </c>
      <c r="E83" s="125" t="s">
        <v>238</v>
      </c>
      <c r="F83" s="125" t="s">
        <v>239</v>
      </c>
      <c r="G83" s="126" t="s">
        <v>93</v>
      </c>
      <c r="H83" s="122"/>
      <c r="I83" s="125">
        <v>32.6</v>
      </c>
      <c r="J83" s="64"/>
      <c r="K83" s="103">
        <f t="shared" si="8"/>
        <v>0</v>
      </c>
      <c r="L83" s="103">
        <f>SUMIFS('normenblad regulier'!C:C,'normenblad regulier'!A:A,C83,'normenblad regulier'!B:B,J83)</f>
        <v>1</v>
      </c>
      <c r="M83" s="271">
        <v>1</v>
      </c>
      <c r="N83" s="104">
        <f>K83/L83*M83*'uurtarief opbouw'!$D$40</f>
        <v>0</v>
      </c>
      <c r="O83" s="24"/>
    </row>
    <row r="84" spans="1:15" ht="12.75">
      <c r="A84" s="114" t="s">
        <v>89</v>
      </c>
      <c r="B84" s="115" t="s">
        <v>2</v>
      </c>
      <c r="C84" s="124" t="s">
        <v>27</v>
      </c>
      <c r="D84" s="125" t="s">
        <v>90</v>
      </c>
      <c r="E84" s="125" t="s">
        <v>240</v>
      </c>
      <c r="F84" s="125" t="s">
        <v>241</v>
      </c>
      <c r="G84" s="126" t="s">
        <v>93</v>
      </c>
      <c r="H84" s="122"/>
      <c r="I84" s="125">
        <v>50.9</v>
      </c>
      <c r="J84" s="64"/>
      <c r="K84" s="103">
        <f t="shared" si="8"/>
        <v>0</v>
      </c>
      <c r="L84" s="103">
        <f>SUMIFS('normenblad regulier'!C:C,'normenblad regulier'!A:A,C84,'normenblad regulier'!B:B,J84)</f>
        <v>1</v>
      </c>
      <c r="M84" s="271">
        <v>1</v>
      </c>
      <c r="N84" s="104">
        <f>K84/L84*M84*'uurtarief opbouw'!$D$40</f>
        <v>0</v>
      </c>
      <c r="O84" s="24"/>
    </row>
    <row r="85" spans="1:15" ht="12.75">
      <c r="A85" s="114" t="s">
        <v>89</v>
      </c>
      <c r="B85" s="115" t="s">
        <v>2</v>
      </c>
      <c r="C85" s="124" t="s">
        <v>27</v>
      </c>
      <c r="D85" s="125" t="s">
        <v>90</v>
      </c>
      <c r="E85" s="125" t="s">
        <v>242</v>
      </c>
      <c r="F85" s="125" t="s">
        <v>135</v>
      </c>
      <c r="G85" s="126" t="s">
        <v>93</v>
      </c>
      <c r="H85" s="122"/>
      <c r="I85" s="125">
        <v>12.2</v>
      </c>
      <c r="J85" s="64"/>
      <c r="K85" s="103">
        <f t="shared" si="8"/>
        <v>0</v>
      </c>
      <c r="L85" s="103">
        <f>SUMIFS('normenblad regulier'!C:C,'normenblad regulier'!A:A,C85,'normenblad regulier'!B:B,J85)</f>
        <v>1</v>
      </c>
      <c r="M85" s="271">
        <v>1</v>
      </c>
      <c r="N85" s="104">
        <f>K85/L85*M85*'uurtarief opbouw'!$D$40</f>
        <v>0</v>
      </c>
      <c r="O85" s="24"/>
    </row>
    <row r="86" spans="1:15" ht="12.75">
      <c r="A86" s="114" t="s">
        <v>89</v>
      </c>
      <c r="B86" s="115" t="s">
        <v>2</v>
      </c>
      <c r="C86" s="124" t="s">
        <v>14</v>
      </c>
      <c r="D86" s="125" t="s">
        <v>90</v>
      </c>
      <c r="E86" s="125" t="s">
        <v>243</v>
      </c>
      <c r="F86" s="125" t="s">
        <v>244</v>
      </c>
      <c r="G86" s="126" t="s">
        <v>93</v>
      </c>
      <c r="H86" s="122">
        <v>27.8</v>
      </c>
      <c r="I86" s="123"/>
      <c r="J86" s="64">
        <v>255</v>
      </c>
      <c r="K86" s="103">
        <f t="shared" si="8"/>
        <v>7089</v>
      </c>
      <c r="L86" s="103">
        <f>SUMIFS('normenblad regulier'!C:C,'normenblad regulier'!A:A,C86,'normenblad regulier'!B:B,J86)</f>
        <v>0</v>
      </c>
      <c r="M86" s="271">
        <v>1</v>
      </c>
      <c r="N86" s="104" t="e">
        <f>K86/L86*M86*'uurtarief opbouw'!$D$40</f>
        <v>#DIV/0!</v>
      </c>
      <c r="O86" s="24"/>
    </row>
    <row r="87" spans="1:15" ht="12.75">
      <c r="A87" s="114" t="s">
        <v>89</v>
      </c>
      <c r="B87" s="115" t="s">
        <v>2</v>
      </c>
      <c r="C87" s="124" t="s">
        <v>14</v>
      </c>
      <c r="D87" s="125" t="s">
        <v>90</v>
      </c>
      <c r="E87" s="125" t="s">
        <v>245</v>
      </c>
      <c r="F87" s="125" t="s">
        <v>246</v>
      </c>
      <c r="G87" s="126" t="s">
        <v>93</v>
      </c>
      <c r="H87" s="122">
        <v>2.6</v>
      </c>
      <c r="I87" s="123"/>
      <c r="J87" s="64">
        <v>255</v>
      </c>
      <c r="K87" s="103">
        <f t="shared" si="8"/>
        <v>663</v>
      </c>
      <c r="L87" s="103">
        <f>SUMIFS('normenblad regulier'!C:C,'normenblad regulier'!A:A,C87,'normenblad regulier'!B:B,J87)</f>
        <v>0</v>
      </c>
      <c r="M87" s="271">
        <v>1</v>
      </c>
      <c r="N87" s="104" t="e">
        <f>K87/L87*M87*'uurtarief opbouw'!$D$40</f>
        <v>#DIV/0!</v>
      </c>
      <c r="O87" s="24"/>
    </row>
    <row r="88" spans="1:15" ht="12.75">
      <c r="A88" s="114" t="s">
        <v>89</v>
      </c>
      <c r="B88" s="115" t="s">
        <v>2</v>
      </c>
      <c r="C88" s="124" t="s">
        <v>16</v>
      </c>
      <c r="D88" s="125" t="s">
        <v>90</v>
      </c>
      <c r="E88" s="125" t="s">
        <v>247</v>
      </c>
      <c r="F88" s="125" t="s">
        <v>248</v>
      </c>
      <c r="G88" s="126" t="s">
        <v>93</v>
      </c>
      <c r="H88" s="122">
        <v>11.5</v>
      </c>
      <c r="I88" s="123"/>
      <c r="J88" s="64">
        <v>255</v>
      </c>
      <c r="K88" s="103">
        <f t="shared" si="8"/>
        <v>2932.5</v>
      </c>
      <c r="L88" s="103">
        <f>SUMIFS('normenblad regulier'!C:C,'normenblad regulier'!A:A,C88,'normenblad regulier'!B:B,J88)</f>
        <v>0</v>
      </c>
      <c r="M88" s="271">
        <v>0.8</v>
      </c>
      <c r="N88" s="104" t="e">
        <f>K88/L88*M88*'uurtarief opbouw'!$D$40</f>
        <v>#DIV/0!</v>
      </c>
      <c r="O88" s="24"/>
    </row>
    <row r="89" spans="1:15" ht="12.75">
      <c r="A89" s="114" t="s">
        <v>89</v>
      </c>
      <c r="B89" s="115" t="s">
        <v>2</v>
      </c>
      <c r="C89" s="124" t="s">
        <v>16</v>
      </c>
      <c r="D89" s="125" t="s">
        <v>90</v>
      </c>
      <c r="E89" s="125" t="s">
        <v>249</v>
      </c>
      <c r="F89" s="125" t="s">
        <v>248</v>
      </c>
      <c r="G89" s="126" t="s">
        <v>93</v>
      </c>
      <c r="H89" s="122">
        <v>10.9</v>
      </c>
      <c r="I89" s="123"/>
      <c r="J89" s="64">
        <v>255</v>
      </c>
      <c r="K89" s="103">
        <f t="shared" si="8"/>
        <v>2779.5</v>
      </c>
      <c r="L89" s="103">
        <f>SUMIFS('normenblad regulier'!C:C,'normenblad regulier'!A:A,C89,'normenblad regulier'!B:B,J89)</f>
        <v>0</v>
      </c>
      <c r="M89" s="271">
        <v>0.8</v>
      </c>
      <c r="N89" s="104" t="e">
        <f>K89/L89*M89*'uurtarief opbouw'!$D$40</f>
        <v>#DIV/0!</v>
      </c>
      <c r="O89" s="24"/>
    </row>
    <row r="90" spans="1:15" ht="12.75">
      <c r="A90" s="114" t="s">
        <v>89</v>
      </c>
      <c r="B90" s="115" t="s">
        <v>2</v>
      </c>
      <c r="C90" s="124" t="s">
        <v>19</v>
      </c>
      <c r="D90" s="125" t="s">
        <v>90</v>
      </c>
      <c r="E90" s="125" t="s">
        <v>250</v>
      </c>
      <c r="F90" s="125" t="s">
        <v>130</v>
      </c>
      <c r="G90" s="126" t="s">
        <v>93</v>
      </c>
      <c r="H90" s="122">
        <v>31.6</v>
      </c>
      <c r="I90" s="123"/>
      <c r="J90" s="64">
        <v>156</v>
      </c>
      <c r="K90" s="103">
        <f t="shared" si="8"/>
        <v>4929.6000000000004</v>
      </c>
      <c r="L90" s="103">
        <f>SUMIFS('normenblad regulier'!C:C,'normenblad regulier'!A:A,C90,'normenblad regulier'!B:B,J90)</f>
        <v>0</v>
      </c>
      <c r="M90" s="271">
        <v>1</v>
      </c>
      <c r="N90" s="104" t="e">
        <f>K90/L90*M90*'uurtarief opbouw'!$D$40</f>
        <v>#DIV/0!</v>
      </c>
      <c r="O90" s="24"/>
    </row>
    <row r="91" spans="1:15" ht="12.75">
      <c r="A91" s="114" t="s">
        <v>89</v>
      </c>
      <c r="B91" s="115" t="s">
        <v>2</v>
      </c>
      <c r="C91" s="124" t="s">
        <v>27</v>
      </c>
      <c r="D91" s="125" t="s">
        <v>90</v>
      </c>
      <c r="E91" s="125" t="s">
        <v>251</v>
      </c>
      <c r="F91" s="125" t="s">
        <v>153</v>
      </c>
      <c r="G91" s="126" t="s">
        <v>93</v>
      </c>
      <c r="H91" s="122"/>
      <c r="I91" s="125">
        <v>1.8</v>
      </c>
      <c r="J91" s="64"/>
      <c r="K91" s="103">
        <f t="shared" si="8"/>
        <v>0</v>
      </c>
      <c r="L91" s="103">
        <f>SUMIFS('normenblad regulier'!C:C,'normenblad regulier'!A:A,C91,'normenblad regulier'!B:B,J91)</f>
        <v>1</v>
      </c>
      <c r="M91" s="271">
        <v>1</v>
      </c>
      <c r="N91" s="104">
        <f>K91/L91*M91*'uurtarief opbouw'!$D$40</f>
        <v>0</v>
      </c>
      <c r="O91" s="24"/>
    </row>
    <row r="92" spans="1:15" ht="12.75">
      <c r="A92" s="114" t="s">
        <v>89</v>
      </c>
      <c r="B92" s="115" t="s">
        <v>2</v>
      </c>
      <c r="C92" s="124" t="s">
        <v>14</v>
      </c>
      <c r="D92" s="125" t="s">
        <v>90</v>
      </c>
      <c r="E92" s="125" t="s">
        <v>252</v>
      </c>
      <c r="F92" s="125" t="s">
        <v>253</v>
      </c>
      <c r="G92" s="126" t="s">
        <v>93</v>
      </c>
      <c r="H92" s="122">
        <v>5.4</v>
      </c>
      <c r="I92" s="123"/>
      <c r="J92" s="64">
        <v>255</v>
      </c>
      <c r="K92" s="103">
        <f t="shared" si="8"/>
        <v>1377</v>
      </c>
      <c r="L92" s="103">
        <f>SUMIFS('normenblad regulier'!C:C,'normenblad regulier'!A:A,C92,'normenblad regulier'!B:B,J92)</f>
        <v>0</v>
      </c>
      <c r="M92" s="271">
        <v>1</v>
      </c>
      <c r="N92" s="104" t="e">
        <f>K92/L92*M92*'uurtarief opbouw'!$D$40</f>
        <v>#DIV/0!</v>
      </c>
      <c r="O92" s="24"/>
    </row>
    <row r="93" spans="1:15" ht="12.75">
      <c r="A93" s="114" t="s">
        <v>89</v>
      </c>
      <c r="B93" s="115" t="s">
        <v>2</v>
      </c>
      <c r="C93" s="124" t="s">
        <v>14</v>
      </c>
      <c r="D93" s="125" t="s">
        <v>90</v>
      </c>
      <c r="E93" s="125" t="s">
        <v>254</v>
      </c>
      <c r="F93" s="125" t="s">
        <v>255</v>
      </c>
      <c r="G93" s="126" t="s">
        <v>93</v>
      </c>
      <c r="H93" s="122">
        <v>3.7</v>
      </c>
      <c r="I93" s="123"/>
      <c r="J93" s="64">
        <v>255</v>
      </c>
      <c r="K93" s="103">
        <f t="shared" si="8"/>
        <v>943.5</v>
      </c>
      <c r="L93" s="103">
        <f>SUMIFS('normenblad regulier'!C:C,'normenblad regulier'!A:A,C93,'normenblad regulier'!B:B,J93)</f>
        <v>0</v>
      </c>
      <c r="M93" s="271">
        <v>1</v>
      </c>
      <c r="N93" s="104" t="e">
        <f>K93/L93*M93*'uurtarief opbouw'!$D$40</f>
        <v>#DIV/0!</v>
      </c>
      <c r="O93" s="24"/>
    </row>
    <row r="94" spans="1:15" ht="12.75">
      <c r="A94" s="114" t="s">
        <v>89</v>
      </c>
      <c r="B94" s="115" t="s">
        <v>2</v>
      </c>
      <c r="C94" s="124" t="s">
        <v>14</v>
      </c>
      <c r="D94" s="125" t="s">
        <v>90</v>
      </c>
      <c r="E94" s="125" t="s">
        <v>256</v>
      </c>
      <c r="F94" s="125" t="s">
        <v>257</v>
      </c>
      <c r="G94" s="126" t="s">
        <v>93</v>
      </c>
      <c r="H94" s="122">
        <v>12.4</v>
      </c>
      <c r="I94" s="123"/>
      <c r="J94" s="64">
        <v>255</v>
      </c>
      <c r="K94" s="103">
        <f t="shared" si="8"/>
        <v>3162</v>
      </c>
      <c r="L94" s="103">
        <f>SUMIFS('normenblad regulier'!C:C,'normenblad regulier'!A:A,C94,'normenblad regulier'!B:B,J94)</f>
        <v>0</v>
      </c>
      <c r="M94" s="271">
        <v>1</v>
      </c>
      <c r="N94" s="104" t="e">
        <f>K94/L94*M94*'uurtarief opbouw'!$D$40</f>
        <v>#DIV/0!</v>
      </c>
      <c r="O94" s="24"/>
    </row>
    <row r="95" spans="1:15" ht="12.75">
      <c r="A95" s="114" t="s">
        <v>89</v>
      </c>
      <c r="B95" s="115" t="s">
        <v>2</v>
      </c>
      <c r="C95" s="124" t="s">
        <v>27</v>
      </c>
      <c r="D95" s="125" t="s">
        <v>90</v>
      </c>
      <c r="E95" s="125" t="s">
        <v>258</v>
      </c>
      <c r="F95" s="125" t="s">
        <v>259</v>
      </c>
      <c r="G95" s="126" t="s">
        <v>93</v>
      </c>
      <c r="H95" s="122"/>
      <c r="I95" s="125">
        <v>4.2</v>
      </c>
      <c r="J95" s="64"/>
      <c r="K95" s="103">
        <f t="shared" si="8"/>
        <v>0</v>
      </c>
      <c r="L95" s="103">
        <f>SUMIFS('normenblad regulier'!C:C,'normenblad regulier'!A:A,C95,'normenblad regulier'!B:B,J95)</f>
        <v>1</v>
      </c>
      <c r="M95" s="271">
        <v>1</v>
      </c>
      <c r="N95" s="104">
        <f>K95/L95*M95*'uurtarief opbouw'!$D$40</f>
        <v>0</v>
      </c>
      <c r="O95" s="24"/>
    </row>
    <row r="96" spans="1:15" ht="12.75">
      <c r="A96" s="114" t="s">
        <v>89</v>
      </c>
      <c r="B96" s="115" t="s">
        <v>2</v>
      </c>
      <c r="C96" s="124" t="s">
        <v>27</v>
      </c>
      <c r="D96" s="125" t="s">
        <v>90</v>
      </c>
      <c r="E96" s="125" t="s">
        <v>260</v>
      </c>
      <c r="F96" s="125" t="s">
        <v>231</v>
      </c>
      <c r="G96" s="126" t="s">
        <v>93</v>
      </c>
      <c r="H96" s="122"/>
      <c r="I96" s="125">
        <v>10.6</v>
      </c>
      <c r="J96" s="64"/>
      <c r="K96" s="103">
        <f t="shared" si="8"/>
        <v>0</v>
      </c>
      <c r="L96" s="103">
        <f>SUMIFS('normenblad regulier'!C:C,'normenblad regulier'!A:A,C96,'normenblad regulier'!B:B,J96)</f>
        <v>1</v>
      </c>
      <c r="M96" s="271">
        <v>1</v>
      </c>
      <c r="N96" s="104">
        <f>K96/L96*M96*'uurtarief opbouw'!$D$40</f>
        <v>0</v>
      </c>
      <c r="O96" s="24"/>
    </row>
    <row r="97" spans="1:15" ht="12.75">
      <c r="A97" s="114" t="s">
        <v>89</v>
      </c>
      <c r="B97" s="115" t="s">
        <v>2</v>
      </c>
      <c r="C97" s="124" t="s">
        <v>19</v>
      </c>
      <c r="D97" s="125" t="s">
        <v>90</v>
      </c>
      <c r="E97" s="125" t="s">
        <v>261</v>
      </c>
      <c r="F97" s="125" t="s">
        <v>130</v>
      </c>
      <c r="G97" s="126" t="s">
        <v>93</v>
      </c>
      <c r="H97" s="122">
        <v>150.4</v>
      </c>
      <c r="I97" s="123"/>
      <c r="J97" s="64">
        <v>156</v>
      </c>
      <c r="K97" s="103">
        <f t="shared" si="8"/>
        <v>23462.400000000001</v>
      </c>
      <c r="L97" s="103">
        <f>SUMIFS('normenblad regulier'!C:C,'normenblad regulier'!A:A,C97,'normenblad regulier'!B:B,J97)</f>
        <v>0</v>
      </c>
      <c r="M97" s="271">
        <v>1</v>
      </c>
      <c r="N97" s="104" t="e">
        <f>K97/L97*M97*'uurtarief opbouw'!$D$40</f>
        <v>#DIV/0!</v>
      </c>
      <c r="O97" s="24"/>
    </row>
    <row r="98" spans="1:15" ht="12.75">
      <c r="A98" s="114" t="s">
        <v>89</v>
      </c>
      <c r="B98" s="115" t="s">
        <v>2</v>
      </c>
      <c r="C98" s="124" t="s">
        <v>19</v>
      </c>
      <c r="D98" s="125" t="s">
        <v>90</v>
      </c>
      <c r="E98" s="125" t="s">
        <v>262</v>
      </c>
      <c r="F98" s="125" t="s">
        <v>130</v>
      </c>
      <c r="G98" s="126" t="s">
        <v>93</v>
      </c>
      <c r="H98" s="122">
        <v>11.5</v>
      </c>
      <c r="I98" s="123"/>
      <c r="J98" s="64">
        <v>156</v>
      </c>
      <c r="K98" s="103">
        <f t="shared" si="8"/>
        <v>1794</v>
      </c>
      <c r="L98" s="103">
        <f>SUMIFS('normenblad regulier'!C:C,'normenblad regulier'!A:A,C98,'normenblad regulier'!B:B,J98)</f>
        <v>0</v>
      </c>
      <c r="M98" s="271">
        <v>1</v>
      </c>
      <c r="N98" s="104" t="e">
        <f>K98/L98*M98*'uurtarief opbouw'!$D$40</f>
        <v>#DIV/0!</v>
      </c>
      <c r="O98" s="24"/>
    </row>
    <row r="99" spans="1:15" ht="12.75">
      <c r="A99" s="114" t="s">
        <v>89</v>
      </c>
      <c r="B99" s="115" t="s">
        <v>2</v>
      </c>
      <c r="C99" s="124" t="s">
        <v>27</v>
      </c>
      <c r="D99" s="125" t="s">
        <v>90</v>
      </c>
      <c r="E99" s="125" t="s">
        <v>263</v>
      </c>
      <c r="F99" s="125" t="s">
        <v>153</v>
      </c>
      <c r="G99" s="126" t="s">
        <v>93</v>
      </c>
      <c r="H99" s="122"/>
      <c r="I99" s="125">
        <v>3.5</v>
      </c>
      <c r="J99" s="64"/>
      <c r="K99" s="103">
        <f t="shared" si="8"/>
        <v>0</v>
      </c>
      <c r="L99" s="103">
        <f>SUMIFS('normenblad regulier'!C:C,'normenblad regulier'!A:A,C99,'normenblad regulier'!B:B,J99)</f>
        <v>1</v>
      </c>
      <c r="M99" s="271">
        <v>1</v>
      </c>
      <c r="N99" s="104">
        <f>K99/L99*M99*'uurtarief opbouw'!$D$40</f>
        <v>0</v>
      </c>
      <c r="O99" s="24"/>
    </row>
    <row r="100" spans="1:15" ht="12.75">
      <c r="A100" s="114" t="s">
        <v>89</v>
      </c>
      <c r="B100" s="115" t="s">
        <v>2</v>
      </c>
      <c r="C100" s="124" t="s">
        <v>27</v>
      </c>
      <c r="D100" s="125" t="s">
        <v>90</v>
      </c>
      <c r="E100" s="125" t="s">
        <v>264</v>
      </c>
      <c r="F100" s="125" t="s">
        <v>265</v>
      </c>
      <c r="G100" s="126" t="s">
        <v>93</v>
      </c>
      <c r="H100" s="122"/>
      <c r="I100" s="125">
        <v>9.6</v>
      </c>
      <c r="J100" s="64"/>
      <c r="K100" s="103">
        <f t="shared" si="8"/>
        <v>0</v>
      </c>
      <c r="L100" s="103">
        <f>SUMIFS('normenblad regulier'!C:C,'normenblad regulier'!A:A,C100,'normenblad regulier'!B:B,J100)</f>
        <v>1</v>
      </c>
      <c r="M100" s="271">
        <v>1</v>
      </c>
      <c r="N100" s="104">
        <f>K100/L100*M100*'uurtarief opbouw'!$D$40</f>
        <v>0</v>
      </c>
      <c r="O100" s="24"/>
    </row>
    <row r="101" spans="1:15" ht="12.75">
      <c r="A101" s="114" t="s">
        <v>89</v>
      </c>
      <c r="B101" s="115" t="s">
        <v>2</v>
      </c>
      <c r="C101" s="124" t="s">
        <v>27</v>
      </c>
      <c r="D101" s="125" t="s">
        <v>90</v>
      </c>
      <c r="E101" s="125" t="s">
        <v>266</v>
      </c>
      <c r="F101" s="125" t="s">
        <v>146</v>
      </c>
      <c r="G101" s="126" t="s">
        <v>93</v>
      </c>
      <c r="H101" s="122"/>
      <c r="I101" s="125">
        <v>0.9</v>
      </c>
      <c r="J101" s="64"/>
      <c r="K101" s="103">
        <f t="shared" si="8"/>
        <v>0</v>
      </c>
      <c r="L101" s="103">
        <f>SUMIFS('normenblad regulier'!C:C,'normenblad regulier'!A:A,C101,'normenblad regulier'!B:B,J101)</f>
        <v>1</v>
      </c>
      <c r="M101" s="271">
        <v>1</v>
      </c>
      <c r="N101" s="104">
        <f>K101/L101*M101*'uurtarief opbouw'!$D$40</f>
        <v>0</v>
      </c>
      <c r="O101" s="24"/>
    </row>
    <row r="102" spans="1:15" ht="12.75">
      <c r="A102" s="114" t="s">
        <v>89</v>
      </c>
      <c r="B102" s="115" t="s">
        <v>2</v>
      </c>
      <c r="C102" s="124" t="s">
        <v>27</v>
      </c>
      <c r="D102" s="125" t="s">
        <v>90</v>
      </c>
      <c r="E102" s="125" t="s">
        <v>267</v>
      </c>
      <c r="F102" s="125" t="s">
        <v>153</v>
      </c>
      <c r="G102" s="126" t="s">
        <v>93</v>
      </c>
      <c r="H102" s="122"/>
      <c r="I102" s="125">
        <v>7.1</v>
      </c>
      <c r="J102" s="64"/>
      <c r="K102" s="103">
        <f t="shared" si="8"/>
        <v>0</v>
      </c>
      <c r="L102" s="103">
        <f>SUMIFS('normenblad regulier'!C:C,'normenblad regulier'!A:A,C102,'normenblad regulier'!B:B,J102)</f>
        <v>1</v>
      </c>
      <c r="M102" s="271">
        <v>1</v>
      </c>
      <c r="N102" s="104">
        <f>K102/L102*M102*'uurtarief opbouw'!$D$40</f>
        <v>0</v>
      </c>
      <c r="O102" s="24"/>
    </row>
    <row r="103" spans="1:15" ht="12.75">
      <c r="A103" s="114" t="s">
        <v>89</v>
      </c>
      <c r="B103" s="115" t="s">
        <v>2</v>
      </c>
      <c r="C103" s="124" t="s">
        <v>19</v>
      </c>
      <c r="D103" s="125" t="s">
        <v>90</v>
      </c>
      <c r="E103" s="125" t="s">
        <v>268</v>
      </c>
      <c r="F103" s="125" t="s">
        <v>130</v>
      </c>
      <c r="G103" s="126" t="s">
        <v>93</v>
      </c>
      <c r="H103" s="122">
        <v>17</v>
      </c>
      <c r="I103" s="123"/>
      <c r="J103" s="64">
        <v>156</v>
      </c>
      <c r="K103" s="103">
        <f t="shared" si="8"/>
        <v>2652</v>
      </c>
      <c r="L103" s="103">
        <f>SUMIFS('normenblad regulier'!C:C,'normenblad regulier'!A:A,C103,'normenblad regulier'!B:B,J103)</f>
        <v>0</v>
      </c>
      <c r="M103" s="271">
        <v>1</v>
      </c>
      <c r="N103" s="104" t="e">
        <f>K103/L103*M103*'uurtarief opbouw'!$D$40</f>
        <v>#DIV/0!</v>
      </c>
      <c r="O103" s="24"/>
    </row>
    <row r="104" spans="1:15" ht="12.75">
      <c r="A104" s="114" t="s">
        <v>89</v>
      </c>
      <c r="B104" s="115" t="s">
        <v>2</v>
      </c>
      <c r="C104" s="124" t="s">
        <v>16</v>
      </c>
      <c r="D104" s="125" t="s">
        <v>90</v>
      </c>
      <c r="E104" s="125" t="s">
        <v>269</v>
      </c>
      <c r="F104" s="125" t="s">
        <v>137</v>
      </c>
      <c r="G104" s="126" t="s">
        <v>138</v>
      </c>
      <c r="H104" s="122">
        <v>1</v>
      </c>
      <c r="I104" s="123"/>
      <c r="J104" s="64">
        <v>255</v>
      </c>
      <c r="K104" s="103">
        <f t="shared" si="8"/>
        <v>255</v>
      </c>
      <c r="L104" s="103">
        <f>SUMIFS('normenblad regulier'!C:C,'normenblad regulier'!A:A,C104,'normenblad regulier'!B:B,J104)</f>
        <v>0</v>
      </c>
      <c r="M104" s="271">
        <v>1</v>
      </c>
      <c r="N104" s="104" t="e">
        <f>K104/L104*M104*'uurtarief opbouw'!$D$40</f>
        <v>#DIV/0!</v>
      </c>
      <c r="O104" s="24"/>
    </row>
    <row r="105" spans="1:15" ht="12.75">
      <c r="A105" s="114" t="s">
        <v>89</v>
      </c>
      <c r="B105" s="115" t="s">
        <v>2</v>
      </c>
      <c r="C105" s="124" t="s">
        <v>16</v>
      </c>
      <c r="D105" s="125" t="s">
        <v>90</v>
      </c>
      <c r="E105" s="125" t="s">
        <v>270</v>
      </c>
      <c r="F105" s="125" t="s">
        <v>137</v>
      </c>
      <c r="G105" s="126" t="s">
        <v>138</v>
      </c>
      <c r="H105" s="122">
        <v>1</v>
      </c>
      <c r="I105" s="123"/>
      <c r="J105" s="64">
        <v>255</v>
      </c>
      <c r="K105" s="103">
        <f t="shared" si="8"/>
        <v>255</v>
      </c>
      <c r="L105" s="103">
        <f>SUMIFS('normenblad regulier'!C:C,'normenblad regulier'!A:A,C105,'normenblad regulier'!B:B,J105)</f>
        <v>0</v>
      </c>
      <c r="M105" s="271">
        <v>1</v>
      </c>
      <c r="N105" s="104" t="e">
        <f>K105/L105*M105*'uurtarief opbouw'!$D$40</f>
        <v>#DIV/0!</v>
      </c>
      <c r="O105" s="24"/>
    </row>
    <row r="106" spans="1:15" ht="12.75">
      <c r="A106" s="114" t="s">
        <v>89</v>
      </c>
      <c r="B106" s="115" t="s">
        <v>2</v>
      </c>
      <c r="C106" s="124" t="s">
        <v>16</v>
      </c>
      <c r="D106" s="125" t="s">
        <v>90</v>
      </c>
      <c r="E106" s="125" t="s">
        <v>271</v>
      </c>
      <c r="F106" s="125" t="s">
        <v>137</v>
      </c>
      <c r="G106" s="126" t="s">
        <v>138</v>
      </c>
      <c r="H106" s="122">
        <v>1</v>
      </c>
      <c r="I106" s="123"/>
      <c r="J106" s="64">
        <v>255</v>
      </c>
      <c r="K106" s="103">
        <f t="shared" si="8"/>
        <v>255</v>
      </c>
      <c r="L106" s="103">
        <f>SUMIFS('normenblad regulier'!C:C,'normenblad regulier'!A:A,C106,'normenblad regulier'!B:B,J106)</f>
        <v>0</v>
      </c>
      <c r="M106" s="271">
        <v>1</v>
      </c>
      <c r="N106" s="104" t="e">
        <f>K106/L106*M106*'uurtarief opbouw'!$D$40</f>
        <v>#DIV/0!</v>
      </c>
      <c r="O106" s="24"/>
    </row>
    <row r="107" spans="1:15" ht="12.75">
      <c r="A107" s="114" t="s">
        <v>89</v>
      </c>
      <c r="B107" s="115" t="s">
        <v>2</v>
      </c>
      <c r="C107" s="124" t="s">
        <v>16</v>
      </c>
      <c r="D107" s="125" t="s">
        <v>90</v>
      </c>
      <c r="E107" s="125" t="s">
        <v>272</v>
      </c>
      <c r="F107" s="125" t="s">
        <v>137</v>
      </c>
      <c r="G107" s="126" t="s">
        <v>138</v>
      </c>
      <c r="H107" s="122">
        <v>1</v>
      </c>
      <c r="I107" s="123"/>
      <c r="J107" s="64">
        <v>255</v>
      </c>
      <c r="K107" s="103">
        <f t="shared" si="8"/>
        <v>255</v>
      </c>
      <c r="L107" s="103">
        <f>SUMIFS('normenblad regulier'!C:C,'normenblad regulier'!A:A,C107,'normenblad regulier'!B:B,J107)</f>
        <v>0</v>
      </c>
      <c r="M107" s="271">
        <v>1</v>
      </c>
      <c r="N107" s="104" t="e">
        <f>K107/L107*M107*'uurtarief opbouw'!$D$40</f>
        <v>#DIV/0!</v>
      </c>
      <c r="O107" s="24"/>
    </row>
    <row r="108" spans="1:15" ht="12.75">
      <c r="A108" s="114" t="s">
        <v>89</v>
      </c>
      <c r="B108" s="115" t="s">
        <v>2</v>
      </c>
      <c r="C108" s="124" t="s">
        <v>16</v>
      </c>
      <c r="D108" s="125" t="s">
        <v>90</v>
      </c>
      <c r="E108" s="125" t="s">
        <v>273</v>
      </c>
      <c r="F108" s="125" t="s">
        <v>137</v>
      </c>
      <c r="G108" s="126" t="s">
        <v>138</v>
      </c>
      <c r="H108" s="122">
        <v>1</v>
      </c>
      <c r="I108" s="123"/>
      <c r="J108" s="64">
        <v>255</v>
      </c>
      <c r="K108" s="103">
        <f t="shared" si="8"/>
        <v>255</v>
      </c>
      <c r="L108" s="103">
        <f>SUMIFS('normenblad regulier'!C:C,'normenblad regulier'!A:A,C108,'normenblad regulier'!B:B,J108)</f>
        <v>0</v>
      </c>
      <c r="M108" s="271">
        <v>1</v>
      </c>
      <c r="N108" s="104" t="e">
        <f>K108/L108*M108*'uurtarief opbouw'!$D$40</f>
        <v>#DIV/0!</v>
      </c>
      <c r="O108" s="24"/>
    </row>
    <row r="109" spans="1:15" ht="12.75">
      <c r="A109" s="114" t="s">
        <v>89</v>
      </c>
      <c r="B109" s="115" t="s">
        <v>2</v>
      </c>
      <c r="C109" s="124" t="s">
        <v>16</v>
      </c>
      <c r="D109" s="125" t="s">
        <v>90</v>
      </c>
      <c r="E109" s="125" t="s">
        <v>274</v>
      </c>
      <c r="F109" s="125" t="s">
        <v>137</v>
      </c>
      <c r="G109" s="126" t="s">
        <v>138</v>
      </c>
      <c r="H109" s="122">
        <v>1</v>
      </c>
      <c r="I109" s="123"/>
      <c r="J109" s="64">
        <v>255</v>
      </c>
      <c r="K109" s="103">
        <f t="shared" si="8"/>
        <v>255</v>
      </c>
      <c r="L109" s="103">
        <f>SUMIFS('normenblad regulier'!C:C,'normenblad regulier'!A:A,C109,'normenblad regulier'!B:B,J109)</f>
        <v>0</v>
      </c>
      <c r="M109" s="271">
        <v>1</v>
      </c>
      <c r="N109" s="104" t="e">
        <f>K109/L109*M109*'uurtarief opbouw'!$D$40</f>
        <v>#DIV/0!</v>
      </c>
      <c r="O109" s="24"/>
    </row>
    <row r="110" spans="1:15" ht="12.75">
      <c r="A110" s="114" t="s">
        <v>89</v>
      </c>
      <c r="B110" s="115" t="s">
        <v>2</v>
      </c>
      <c r="C110" s="124" t="s">
        <v>16</v>
      </c>
      <c r="D110" s="125" t="s">
        <v>90</v>
      </c>
      <c r="E110" s="125" t="s">
        <v>275</v>
      </c>
      <c r="F110" s="125" t="s">
        <v>137</v>
      </c>
      <c r="G110" s="126" t="s">
        <v>138</v>
      </c>
      <c r="H110" s="122">
        <v>2.4</v>
      </c>
      <c r="I110" s="123"/>
      <c r="J110" s="64">
        <v>255</v>
      </c>
      <c r="K110" s="103">
        <f t="shared" si="8"/>
        <v>612</v>
      </c>
      <c r="L110" s="103">
        <f>SUMIFS('normenblad regulier'!C:C,'normenblad regulier'!A:A,C110,'normenblad regulier'!B:B,J110)</f>
        <v>0</v>
      </c>
      <c r="M110" s="271">
        <v>1</v>
      </c>
      <c r="N110" s="104" t="e">
        <f>K110/L110*M110*'uurtarief opbouw'!$D$40</f>
        <v>#DIV/0!</v>
      </c>
      <c r="O110" s="24"/>
    </row>
    <row r="111" spans="1:15" ht="12.75">
      <c r="A111" s="114" t="s">
        <v>89</v>
      </c>
      <c r="B111" s="115" t="s">
        <v>2</v>
      </c>
      <c r="C111" s="124" t="s">
        <v>16</v>
      </c>
      <c r="D111" s="125" t="s">
        <v>90</v>
      </c>
      <c r="E111" s="125" t="s">
        <v>276</v>
      </c>
      <c r="F111" s="125" t="s">
        <v>163</v>
      </c>
      <c r="G111" s="126" t="s">
        <v>138</v>
      </c>
      <c r="H111" s="122">
        <v>3.8</v>
      </c>
      <c r="I111" s="123"/>
      <c r="J111" s="64">
        <v>255</v>
      </c>
      <c r="K111" s="103">
        <f t="shared" si="8"/>
        <v>969</v>
      </c>
      <c r="L111" s="103">
        <f>SUMIFS('normenblad regulier'!C:C,'normenblad regulier'!A:A,C111,'normenblad regulier'!B:B,J111)</f>
        <v>0</v>
      </c>
      <c r="M111" s="271">
        <v>1</v>
      </c>
      <c r="N111" s="104" t="e">
        <f>K111/L111*M111*'uurtarief opbouw'!$D$40</f>
        <v>#DIV/0!</v>
      </c>
      <c r="O111" s="24"/>
    </row>
    <row r="112" spans="1:15" ht="12.75">
      <c r="A112" s="114" t="s">
        <v>89</v>
      </c>
      <c r="B112" s="115" t="s">
        <v>2</v>
      </c>
      <c r="C112" s="124" t="s">
        <v>16</v>
      </c>
      <c r="D112" s="125" t="s">
        <v>90</v>
      </c>
      <c r="E112" s="125" t="s">
        <v>277</v>
      </c>
      <c r="F112" s="125" t="s">
        <v>248</v>
      </c>
      <c r="G112" s="126" t="s">
        <v>93</v>
      </c>
      <c r="H112" s="122">
        <v>18.3</v>
      </c>
      <c r="I112" s="123"/>
      <c r="J112" s="64">
        <v>255</v>
      </c>
      <c r="K112" s="103">
        <f t="shared" si="8"/>
        <v>4666.5</v>
      </c>
      <c r="L112" s="103">
        <f>SUMIFS('normenblad regulier'!C:C,'normenblad regulier'!A:A,C112,'normenblad regulier'!B:B,J112)</f>
        <v>0</v>
      </c>
      <c r="M112" s="271">
        <v>0.8</v>
      </c>
      <c r="N112" s="104" t="e">
        <f>K112/L112*M112*'uurtarief opbouw'!$D$40</f>
        <v>#DIV/0!</v>
      </c>
      <c r="O112" s="24"/>
    </row>
    <row r="113" spans="1:15" ht="12.75">
      <c r="A113" s="114" t="s">
        <v>89</v>
      </c>
      <c r="B113" s="115" t="s">
        <v>2</v>
      </c>
      <c r="C113" s="124" t="s">
        <v>16</v>
      </c>
      <c r="D113" s="125" t="s">
        <v>90</v>
      </c>
      <c r="E113" s="125" t="s">
        <v>278</v>
      </c>
      <c r="F113" s="125" t="s">
        <v>279</v>
      </c>
      <c r="G113" s="126" t="s">
        <v>93</v>
      </c>
      <c r="H113" s="122">
        <v>7.6</v>
      </c>
      <c r="I113" s="123"/>
      <c r="J113" s="64">
        <v>255</v>
      </c>
      <c r="K113" s="103">
        <f t="shared" si="8"/>
        <v>1938</v>
      </c>
      <c r="L113" s="103">
        <f>SUMIFS('normenblad regulier'!C:C,'normenblad regulier'!A:A,C113,'normenblad regulier'!B:B,J113)</f>
        <v>0</v>
      </c>
      <c r="M113" s="271">
        <v>1</v>
      </c>
      <c r="N113" s="104" t="e">
        <f>K113/L113*M113*'uurtarief opbouw'!$D$40</f>
        <v>#DIV/0!</v>
      </c>
      <c r="O113" s="24"/>
    </row>
    <row r="114" spans="1:15" ht="12.75">
      <c r="A114" s="114" t="s">
        <v>89</v>
      </c>
      <c r="B114" s="115" t="s">
        <v>2</v>
      </c>
      <c r="C114" s="124" t="s">
        <v>16</v>
      </c>
      <c r="D114" s="125" t="s">
        <v>90</v>
      </c>
      <c r="E114" s="125" t="s">
        <v>280</v>
      </c>
      <c r="F114" s="125" t="s">
        <v>279</v>
      </c>
      <c r="G114" s="126" t="s">
        <v>93</v>
      </c>
      <c r="H114" s="122">
        <v>7.5</v>
      </c>
      <c r="I114" s="123"/>
      <c r="J114" s="64">
        <v>255</v>
      </c>
      <c r="K114" s="103">
        <f t="shared" si="8"/>
        <v>1912.5</v>
      </c>
      <c r="L114" s="103">
        <f>SUMIFS('normenblad regulier'!C:C,'normenblad regulier'!A:A,C114,'normenblad regulier'!B:B,J114)</f>
        <v>0</v>
      </c>
      <c r="M114" s="271">
        <v>1</v>
      </c>
      <c r="N114" s="104" t="e">
        <f>K114/L114*M114*'uurtarief opbouw'!$D$40</f>
        <v>#DIV/0!</v>
      </c>
      <c r="O114" s="24"/>
    </row>
    <row r="115" spans="1:15" ht="12.75">
      <c r="A115" s="114" t="s">
        <v>89</v>
      </c>
      <c r="B115" s="115" t="s">
        <v>2</v>
      </c>
      <c r="C115" s="124" t="s">
        <v>16</v>
      </c>
      <c r="D115" s="125" t="s">
        <v>90</v>
      </c>
      <c r="E115" s="125" t="s">
        <v>281</v>
      </c>
      <c r="F115" s="125" t="s">
        <v>248</v>
      </c>
      <c r="G115" s="126" t="s">
        <v>93</v>
      </c>
      <c r="H115" s="122">
        <v>16.100000000000001</v>
      </c>
      <c r="I115" s="123"/>
      <c r="J115" s="64">
        <v>255</v>
      </c>
      <c r="K115" s="103">
        <f t="shared" si="8"/>
        <v>4105.5</v>
      </c>
      <c r="L115" s="103">
        <f>SUMIFS('normenblad regulier'!C:C,'normenblad regulier'!A:A,C115,'normenblad regulier'!B:B,J115)</f>
        <v>0</v>
      </c>
      <c r="M115" s="271">
        <v>0.8</v>
      </c>
      <c r="N115" s="104" t="e">
        <f>K115/L115*M115*'uurtarief opbouw'!$D$40</f>
        <v>#DIV/0!</v>
      </c>
      <c r="O115" s="24"/>
    </row>
    <row r="116" spans="1:15" ht="12.75">
      <c r="A116" s="114" t="s">
        <v>89</v>
      </c>
      <c r="B116" s="115" t="s">
        <v>2</v>
      </c>
      <c r="C116" s="124" t="s">
        <v>14</v>
      </c>
      <c r="D116" s="125" t="s">
        <v>90</v>
      </c>
      <c r="E116" s="125" t="s">
        <v>282</v>
      </c>
      <c r="F116" s="125" t="s">
        <v>283</v>
      </c>
      <c r="G116" s="126" t="s">
        <v>93</v>
      </c>
      <c r="H116" s="122">
        <v>23.3</v>
      </c>
      <c r="I116" s="123"/>
      <c r="J116" s="64">
        <v>255</v>
      </c>
      <c r="K116" s="103">
        <f t="shared" si="8"/>
        <v>5941.5</v>
      </c>
      <c r="L116" s="103">
        <f>SUMIFS('normenblad regulier'!C:C,'normenblad regulier'!A:A,C116,'normenblad regulier'!B:B,J116)</f>
        <v>0</v>
      </c>
      <c r="M116" s="271">
        <v>1</v>
      </c>
      <c r="N116" s="104" t="e">
        <f>K116/L116*M116*'uurtarief opbouw'!$D$40</f>
        <v>#DIV/0!</v>
      </c>
      <c r="O116" s="24"/>
    </row>
    <row r="117" spans="1:15" ht="12.75">
      <c r="A117" s="114" t="s">
        <v>89</v>
      </c>
      <c r="B117" s="115" t="s">
        <v>2</v>
      </c>
      <c r="C117" s="124" t="s">
        <v>14</v>
      </c>
      <c r="D117" s="125" t="s">
        <v>90</v>
      </c>
      <c r="E117" s="125" t="s">
        <v>284</v>
      </c>
      <c r="F117" s="125" t="s">
        <v>285</v>
      </c>
      <c r="G117" s="126" t="s">
        <v>198</v>
      </c>
      <c r="H117" s="122">
        <v>27.9</v>
      </c>
      <c r="I117" s="123"/>
      <c r="J117" s="64">
        <v>255</v>
      </c>
      <c r="K117" s="103">
        <f t="shared" si="8"/>
        <v>7114.5</v>
      </c>
      <c r="L117" s="103">
        <f>SUMIFS('normenblad regulier'!C:C,'normenblad regulier'!A:A,C117,'normenblad regulier'!B:B,J117)</f>
        <v>0</v>
      </c>
      <c r="M117" s="271">
        <v>1</v>
      </c>
      <c r="N117" s="104" t="e">
        <f>K117/L117*M117*'uurtarief opbouw'!$D$40</f>
        <v>#DIV/0!</v>
      </c>
      <c r="O117" s="24"/>
    </row>
    <row r="118" spans="1:15" ht="12.75">
      <c r="A118" s="114" t="s">
        <v>89</v>
      </c>
      <c r="B118" s="115" t="s">
        <v>2</v>
      </c>
      <c r="C118" s="124" t="s">
        <v>27</v>
      </c>
      <c r="D118" s="125" t="s">
        <v>90</v>
      </c>
      <c r="E118" s="125" t="s">
        <v>286</v>
      </c>
      <c r="F118" s="125" t="s">
        <v>287</v>
      </c>
      <c r="G118" s="126" t="s">
        <v>198</v>
      </c>
      <c r="H118" s="122"/>
      <c r="I118" s="125">
        <v>16.899999999999999</v>
      </c>
      <c r="J118" s="64"/>
      <c r="K118" s="103">
        <f t="shared" si="8"/>
        <v>0</v>
      </c>
      <c r="L118" s="103">
        <f>SUMIFS('normenblad regulier'!C:C,'normenblad regulier'!A:A,C118,'normenblad regulier'!B:B,J118)</f>
        <v>1</v>
      </c>
      <c r="M118" s="271">
        <v>1</v>
      </c>
      <c r="N118" s="104">
        <f>K118/L118*M118*'uurtarief opbouw'!$D$40</f>
        <v>0</v>
      </c>
      <c r="O118" s="24"/>
    </row>
    <row r="119" spans="1:15" ht="12.75">
      <c r="A119" s="114" t="s">
        <v>89</v>
      </c>
      <c r="B119" s="115" t="s">
        <v>2</v>
      </c>
      <c r="C119" s="124" t="s">
        <v>16</v>
      </c>
      <c r="D119" s="125" t="s">
        <v>90</v>
      </c>
      <c r="E119" s="125" t="s">
        <v>288</v>
      </c>
      <c r="F119" s="125" t="s">
        <v>16</v>
      </c>
      <c r="G119" s="126" t="s">
        <v>93</v>
      </c>
      <c r="H119" s="122">
        <v>5.0999999999999996</v>
      </c>
      <c r="I119" s="123"/>
      <c r="J119" s="64">
        <v>255</v>
      </c>
      <c r="K119" s="103">
        <f t="shared" si="8"/>
        <v>1300.5</v>
      </c>
      <c r="L119" s="103">
        <f>SUMIFS('normenblad regulier'!C:C,'normenblad regulier'!A:A,C119,'normenblad regulier'!B:B,J119)</f>
        <v>0</v>
      </c>
      <c r="M119" s="271">
        <v>1</v>
      </c>
      <c r="N119" s="104" t="e">
        <f>K119/L119*M119*'uurtarief opbouw'!$D$40</f>
        <v>#DIV/0!</v>
      </c>
      <c r="O119" s="24"/>
    </row>
    <row r="120" spans="1:15" ht="12.75">
      <c r="A120" s="114" t="s">
        <v>89</v>
      </c>
      <c r="B120" s="115" t="s">
        <v>2</v>
      </c>
      <c r="C120" s="124" t="s">
        <v>19</v>
      </c>
      <c r="D120" s="125" t="s">
        <v>90</v>
      </c>
      <c r="E120" s="125" t="s">
        <v>224</v>
      </c>
      <c r="F120" s="125" t="s">
        <v>130</v>
      </c>
      <c r="G120" s="126" t="s">
        <v>93</v>
      </c>
      <c r="H120" s="122">
        <v>12.5</v>
      </c>
      <c r="I120" s="123"/>
      <c r="J120" s="64">
        <v>156</v>
      </c>
      <c r="K120" s="103">
        <f t="shared" si="8"/>
        <v>1950</v>
      </c>
      <c r="L120" s="103">
        <f>SUMIFS('normenblad regulier'!C:C,'normenblad regulier'!A:A,C120,'normenblad regulier'!B:B,J120)</f>
        <v>0</v>
      </c>
      <c r="M120" s="271">
        <v>1</v>
      </c>
      <c r="N120" s="104" t="e">
        <f>K120/L120*M120*'uurtarief opbouw'!$D$40</f>
        <v>#DIV/0!</v>
      </c>
      <c r="O120" s="24"/>
    </row>
    <row r="121" spans="1:15" ht="12.75">
      <c r="A121" s="114" t="s">
        <v>89</v>
      </c>
      <c r="B121" s="115" t="s">
        <v>2</v>
      </c>
      <c r="C121" s="124" t="s">
        <v>16</v>
      </c>
      <c r="D121" s="125" t="s">
        <v>90</v>
      </c>
      <c r="E121" s="125" t="s">
        <v>289</v>
      </c>
      <c r="F121" s="125" t="s">
        <v>137</v>
      </c>
      <c r="G121" s="126" t="s">
        <v>138</v>
      </c>
      <c r="H121" s="122">
        <v>1.3</v>
      </c>
      <c r="I121" s="123"/>
      <c r="J121" s="64">
        <v>255</v>
      </c>
      <c r="K121" s="103">
        <f t="shared" si="8"/>
        <v>331.5</v>
      </c>
      <c r="L121" s="103">
        <f>SUMIFS('normenblad regulier'!C:C,'normenblad regulier'!A:A,C121,'normenblad regulier'!B:B,J121)</f>
        <v>0</v>
      </c>
      <c r="M121" s="271">
        <v>1</v>
      </c>
      <c r="N121" s="104" t="e">
        <f>K121/L121*M121*'uurtarief opbouw'!$D$40</f>
        <v>#DIV/0!</v>
      </c>
      <c r="O121" s="24"/>
    </row>
    <row r="122" spans="1:15" ht="12.75">
      <c r="A122" s="114" t="s">
        <v>89</v>
      </c>
      <c r="B122" s="115" t="s">
        <v>2</v>
      </c>
      <c r="C122" s="124" t="s">
        <v>16</v>
      </c>
      <c r="D122" s="125" t="s">
        <v>90</v>
      </c>
      <c r="E122" s="125" t="s">
        <v>290</v>
      </c>
      <c r="F122" s="125" t="s">
        <v>137</v>
      </c>
      <c r="G122" s="126" t="s">
        <v>138</v>
      </c>
      <c r="H122" s="122">
        <v>1.2</v>
      </c>
      <c r="I122" s="123"/>
      <c r="J122" s="64">
        <v>255</v>
      </c>
      <c r="K122" s="103">
        <f t="shared" si="8"/>
        <v>306</v>
      </c>
      <c r="L122" s="103">
        <f>SUMIFS('normenblad regulier'!C:C,'normenblad regulier'!A:A,C122,'normenblad regulier'!B:B,J122)</f>
        <v>0</v>
      </c>
      <c r="M122" s="271">
        <v>1</v>
      </c>
      <c r="N122" s="104" t="e">
        <f>K122/L122*M122*'uurtarief opbouw'!$D$40</f>
        <v>#DIV/0!</v>
      </c>
      <c r="O122" s="24"/>
    </row>
    <row r="123" spans="1:15" ht="12.75">
      <c r="A123" s="114" t="s">
        <v>89</v>
      </c>
      <c r="B123" s="115" t="s">
        <v>2</v>
      </c>
      <c r="C123" s="124" t="s">
        <v>16</v>
      </c>
      <c r="D123" s="125" t="s">
        <v>90</v>
      </c>
      <c r="E123" s="125" t="s">
        <v>291</v>
      </c>
      <c r="F123" s="125" t="s">
        <v>292</v>
      </c>
      <c r="G123" s="126" t="s">
        <v>138</v>
      </c>
      <c r="H123" s="122">
        <v>4.5</v>
      </c>
      <c r="I123" s="123"/>
      <c r="J123" s="64">
        <v>255</v>
      </c>
      <c r="K123" s="103">
        <f t="shared" si="8"/>
        <v>1147.5</v>
      </c>
      <c r="L123" s="103">
        <f>SUMIFS('normenblad regulier'!C:C,'normenblad regulier'!A:A,C123,'normenblad regulier'!B:B,J123)</f>
        <v>0</v>
      </c>
      <c r="M123" s="271">
        <v>1</v>
      </c>
      <c r="N123" s="104" t="e">
        <f>K123/L123*M123*'uurtarief opbouw'!$D$40</f>
        <v>#DIV/0!</v>
      </c>
      <c r="O123" s="24"/>
    </row>
    <row r="124" spans="1:15" ht="12.75">
      <c r="A124" s="114" t="s">
        <v>89</v>
      </c>
      <c r="B124" s="115" t="s">
        <v>2</v>
      </c>
      <c r="C124" s="124" t="s">
        <v>16</v>
      </c>
      <c r="D124" s="125" t="s">
        <v>90</v>
      </c>
      <c r="E124" s="125" t="s">
        <v>293</v>
      </c>
      <c r="F124" s="125" t="s">
        <v>292</v>
      </c>
      <c r="G124" s="126" t="s">
        <v>138</v>
      </c>
      <c r="H124" s="122">
        <v>4.5</v>
      </c>
      <c r="I124" s="123"/>
      <c r="J124" s="64">
        <v>255</v>
      </c>
      <c r="K124" s="103">
        <f t="shared" si="8"/>
        <v>1147.5</v>
      </c>
      <c r="L124" s="103">
        <f>SUMIFS('normenblad regulier'!C:C,'normenblad regulier'!A:A,C124,'normenblad regulier'!B:B,J124)</f>
        <v>0</v>
      </c>
      <c r="M124" s="271">
        <v>1</v>
      </c>
      <c r="N124" s="104" t="e">
        <f>K124/L124*M124*'uurtarief opbouw'!$D$40</f>
        <v>#DIV/0!</v>
      </c>
      <c r="O124" s="24"/>
    </row>
    <row r="125" spans="1:15" ht="12.75">
      <c r="A125" s="114" t="s">
        <v>89</v>
      </c>
      <c r="B125" s="115" t="s">
        <v>2</v>
      </c>
      <c r="C125" s="124" t="s">
        <v>16</v>
      </c>
      <c r="D125" s="125" t="s">
        <v>90</v>
      </c>
      <c r="E125" s="125" t="s">
        <v>294</v>
      </c>
      <c r="F125" s="125" t="s">
        <v>137</v>
      </c>
      <c r="G125" s="126" t="s">
        <v>138</v>
      </c>
      <c r="H125" s="122">
        <v>1.3</v>
      </c>
      <c r="I125" s="123"/>
      <c r="J125" s="64">
        <v>255</v>
      </c>
      <c r="K125" s="103">
        <f t="shared" si="8"/>
        <v>331.5</v>
      </c>
      <c r="L125" s="103">
        <f>SUMIFS('normenblad regulier'!C:C,'normenblad regulier'!A:A,C125,'normenblad regulier'!B:B,J125)</f>
        <v>0</v>
      </c>
      <c r="M125" s="271">
        <v>1</v>
      </c>
      <c r="N125" s="104" t="e">
        <f>K125/L125*M125*'uurtarief opbouw'!$D$40</f>
        <v>#DIV/0!</v>
      </c>
      <c r="O125" s="24"/>
    </row>
    <row r="126" spans="1:15" ht="12.75">
      <c r="A126" s="114" t="s">
        <v>89</v>
      </c>
      <c r="B126" s="115" t="s">
        <v>2</v>
      </c>
      <c r="C126" s="124" t="s">
        <v>16</v>
      </c>
      <c r="D126" s="125" t="s">
        <v>90</v>
      </c>
      <c r="E126" s="125" t="s">
        <v>295</v>
      </c>
      <c r="F126" s="125" t="s">
        <v>137</v>
      </c>
      <c r="G126" s="126" t="s">
        <v>138</v>
      </c>
      <c r="H126" s="122">
        <v>1.2</v>
      </c>
      <c r="I126" s="123"/>
      <c r="J126" s="64">
        <v>255</v>
      </c>
      <c r="K126" s="103">
        <f t="shared" si="8"/>
        <v>306</v>
      </c>
      <c r="L126" s="103">
        <f>SUMIFS('normenblad regulier'!C:C,'normenblad regulier'!A:A,C126,'normenblad regulier'!B:B,J126)</f>
        <v>0</v>
      </c>
      <c r="M126" s="271">
        <v>1</v>
      </c>
      <c r="N126" s="104" t="e">
        <f>K126/L126*M126*'uurtarief opbouw'!$D$40</f>
        <v>#DIV/0!</v>
      </c>
      <c r="O126" s="24"/>
    </row>
    <row r="127" spans="1:15" ht="12.75">
      <c r="A127" s="114" t="s">
        <v>89</v>
      </c>
      <c r="B127" s="115" t="s">
        <v>2</v>
      </c>
      <c r="C127" s="124" t="s">
        <v>27</v>
      </c>
      <c r="D127" s="125" t="s">
        <v>90</v>
      </c>
      <c r="E127" s="125" t="s">
        <v>296</v>
      </c>
      <c r="F127" s="125" t="s">
        <v>297</v>
      </c>
      <c r="G127" s="126" t="s">
        <v>93</v>
      </c>
      <c r="H127" s="122"/>
      <c r="I127" s="125">
        <v>79.7</v>
      </c>
      <c r="J127" s="64"/>
      <c r="K127" s="103">
        <f t="shared" si="8"/>
        <v>0</v>
      </c>
      <c r="L127" s="103">
        <f>SUMIFS('normenblad regulier'!C:C,'normenblad regulier'!A:A,C127,'normenblad regulier'!B:B,J127)</f>
        <v>1</v>
      </c>
      <c r="M127" s="271">
        <v>1</v>
      </c>
      <c r="N127" s="104">
        <f>K127/L127*M127*'uurtarief opbouw'!$D$40</f>
        <v>0</v>
      </c>
      <c r="O127" s="24"/>
    </row>
    <row r="128" spans="1:15" ht="12.75">
      <c r="A128" s="114" t="s">
        <v>89</v>
      </c>
      <c r="B128" s="115" t="s">
        <v>2</v>
      </c>
      <c r="C128" s="124" t="s">
        <v>11</v>
      </c>
      <c r="D128" s="125" t="s">
        <v>90</v>
      </c>
      <c r="E128" s="125" t="s">
        <v>298</v>
      </c>
      <c r="F128" s="125" t="s">
        <v>299</v>
      </c>
      <c r="G128" s="126" t="s">
        <v>300</v>
      </c>
      <c r="H128" s="122">
        <v>14.3</v>
      </c>
      <c r="I128" s="123"/>
      <c r="J128" s="64">
        <v>255</v>
      </c>
      <c r="K128" s="103">
        <f t="shared" si="8"/>
        <v>3646.5</v>
      </c>
      <c r="L128" s="103">
        <f>SUMIFS('normenblad regulier'!C:C,'normenblad regulier'!A:A,C128,'normenblad regulier'!B:B,J128)</f>
        <v>0</v>
      </c>
      <c r="M128" s="271">
        <v>1</v>
      </c>
      <c r="N128" s="104" t="e">
        <f>K128/L128*M128*'uurtarief opbouw'!$D$40</f>
        <v>#DIV/0!</v>
      </c>
      <c r="O128" s="24"/>
    </row>
    <row r="129" spans="1:15" ht="12.75">
      <c r="A129" s="114" t="s">
        <v>89</v>
      </c>
      <c r="B129" s="115" t="s">
        <v>2</v>
      </c>
      <c r="C129" s="124" t="s">
        <v>11</v>
      </c>
      <c r="D129" s="125" t="s">
        <v>90</v>
      </c>
      <c r="E129" s="125" t="s">
        <v>301</v>
      </c>
      <c r="F129" s="125" t="s">
        <v>302</v>
      </c>
      <c r="G129" s="126" t="s">
        <v>303</v>
      </c>
      <c r="H129" s="122">
        <v>14.3</v>
      </c>
      <c r="I129" s="123"/>
      <c r="J129" s="64">
        <v>255</v>
      </c>
      <c r="K129" s="103">
        <f t="shared" si="8"/>
        <v>3646.5</v>
      </c>
      <c r="L129" s="103">
        <f>SUMIFS('normenblad regulier'!C:C,'normenblad regulier'!A:A,C129,'normenblad regulier'!B:B,J129)</f>
        <v>0</v>
      </c>
      <c r="M129" s="271">
        <v>1</v>
      </c>
      <c r="N129" s="104" t="e">
        <f>K129/L129*M129*'uurtarief opbouw'!$D$40</f>
        <v>#DIV/0!</v>
      </c>
      <c r="O129" s="24"/>
    </row>
    <row r="130" spans="1:15" ht="12.75">
      <c r="A130" s="114" t="s">
        <v>89</v>
      </c>
      <c r="B130" s="115" t="s">
        <v>2</v>
      </c>
      <c r="C130" s="124" t="s">
        <v>11</v>
      </c>
      <c r="D130" s="125" t="s">
        <v>90</v>
      </c>
      <c r="E130" s="125" t="s">
        <v>304</v>
      </c>
      <c r="F130" s="125" t="s">
        <v>305</v>
      </c>
      <c r="G130" s="126" t="s">
        <v>93</v>
      </c>
      <c r="H130" s="122">
        <v>2.7</v>
      </c>
      <c r="I130" s="123"/>
      <c r="J130" s="64">
        <v>255</v>
      </c>
      <c r="K130" s="103">
        <f t="shared" si="8"/>
        <v>688.5</v>
      </c>
      <c r="L130" s="103">
        <f>SUMIFS('normenblad regulier'!C:C,'normenblad regulier'!A:A,C130,'normenblad regulier'!B:B,J130)</f>
        <v>0</v>
      </c>
      <c r="M130" s="271">
        <v>1</v>
      </c>
      <c r="N130" s="104" t="e">
        <f>K130/L130*M130*'uurtarief opbouw'!$D$40</f>
        <v>#DIV/0!</v>
      </c>
      <c r="O130" s="24"/>
    </row>
    <row r="131" spans="1:15" ht="12.75">
      <c r="A131" s="114" t="s">
        <v>89</v>
      </c>
      <c r="B131" s="115" t="s">
        <v>2</v>
      </c>
      <c r="C131" s="124" t="s">
        <v>14</v>
      </c>
      <c r="D131" s="125" t="s">
        <v>90</v>
      </c>
      <c r="E131" s="125" t="s">
        <v>306</v>
      </c>
      <c r="F131" s="125" t="s">
        <v>307</v>
      </c>
      <c r="G131" s="126" t="s">
        <v>93</v>
      </c>
      <c r="H131" s="122">
        <v>1.3</v>
      </c>
      <c r="I131" s="123"/>
      <c r="J131" s="64">
        <v>255</v>
      </c>
      <c r="K131" s="103">
        <f t="shared" si="8"/>
        <v>331.5</v>
      </c>
      <c r="L131" s="103">
        <f>SUMIFS('normenblad regulier'!C:C,'normenblad regulier'!A:A,C131,'normenblad regulier'!B:B,J131)</f>
        <v>0</v>
      </c>
      <c r="M131" s="271">
        <v>1</v>
      </c>
      <c r="N131" s="104" t="e">
        <f>K131/L131*M131*'uurtarief opbouw'!$D$40</f>
        <v>#DIV/0!</v>
      </c>
      <c r="O131" s="24"/>
    </row>
    <row r="132" spans="1:15" ht="12.75">
      <c r="A132" s="114" t="s">
        <v>89</v>
      </c>
      <c r="B132" s="115" t="s">
        <v>2</v>
      </c>
      <c r="C132" s="124" t="s">
        <v>19</v>
      </c>
      <c r="D132" s="125" t="s">
        <v>90</v>
      </c>
      <c r="E132" s="125" t="s">
        <v>308</v>
      </c>
      <c r="F132" s="125" t="s">
        <v>130</v>
      </c>
      <c r="G132" s="126" t="s">
        <v>93</v>
      </c>
      <c r="H132" s="122">
        <v>8.4</v>
      </c>
      <c r="I132" s="123"/>
      <c r="J132" s="64">
        <v>156</v>
      </c>
      <c r="K132" s="103">
        <f t="shared" si="8"/>
        <v>1310.4000000000001</v>
      </c>
      <c r="L132" s="103">
        <f>SUMIFS('normenblad regulier'!C:C,'normenblad regulier'!A:A,C132,'normenblad regulier'!B:B,J132)</f>
        <v>0</v>
      </c>
      <c r="M132" s="271">
        <v>1</v>
      </c>
      <c r="N132" s="104" t="e">
        <f>K132/L132*M132*'uurtarief opbouw'!$D$40</f>
        <v>#DIV/0!</v>
      </c>
      <c r="O132" s="24"/>
    </row>
    <row r="133" spans="1:15" ht="12.75">
      <c r="A133" s="114" t="s">
        <v>89</v>
      </c>
      <c r="B133" s="115" t="s">
        <v>2</v>
      </c>
      <c r="C133" s="124" t="s">
        <v>14</v>
      </c>
      <c r="D133" s="125" t="s">
        <v>90</v>
      </c>
      <c r="E133" s="125" t="s">
        <v>309</v>
      </c>
      <c r="F133" s="125" t="s">
        <v>310</v>
      </c>
      <c r="G133" s="126" t="s">
        <v>93</v>
      </c>
      <c r="H133" s="122">
        <v>15.7</v>
      </c>
      <c r="I133" s="123"/>
      <c r="J133" s="64">
        <v>255</v>
      </c>
      <c r="K133" s="103">
        <f t="shared" si="8"/>
        <v>4003.5</v>
      </c>
      <c r="L133" s="103">
        <f>SUMIFS('normenblad regulier'!C:C,'normenblad regulier'!A:A,C133,'normenblad regulier'!B:B,J133)</f>
        <v>0</v>
      </c>
      <c r="M133" s="271">
        <v>1</v>
      </c>
      <c r="N133" s="104" t="e">
        <f>K133/L133*M133*'uurtarief opbouw'!$D$40</f>
        <v>#DIV/0!</v>
      </c>
      <c r="O133" s="24"/>
    </row>
    <row r="134" spans="1:15" ht="12.75">
      <c r="A134" s="114" t="s">
        <v>89</v>
      </c>
      <c r="B134" s="115" t="s">
        <v>2</v>
      </c>
      <c r="C134" s="124" t="s">
        <v>27</v>
      </c>
      <c r="D134" s="125" t="s">
        <v>90</v>
      </c>
      <c r="E134" s="125" t="s">
        <v>311</v>
      </c>
      <c r="F134" s="125" t="s">
        <v>312</v>
      </c>
      <c r="G134" s="126" t="s">
        <v>93</v>
      </c>
      <c r="H134" s="122"/>
      <c r="I134" s="125">
        <v>16</v>
      </c>
      <c r="J134" s="64"/>
      <c r="K134" s="103">
        <f t="shared" si="8"/>
        <v>0</v>
      </c>
      <c r="L134" s="103">
        <f>SUMIFS('normenblad regulier'!C:C,'normenblad regulier'!A:A,C134,'normenblad regulier'!B:B,J134)</f>
        <v>1</v>
      </c>
      <c r="M134" s="271">
        <v>1</v>
      </c>
      <c r="N134" s="104">
        <f>K134/L134*M134*'uurtarief opbouw'!$D$40</f>
        <v>0</v>
      </c>
      <c r="O134" s="24"/>
    </row>
    <row r="135" spans="1:15" ht="12.75">
      <c r="A135" s="114" t="s">
        <v>89</v>
      </c>
      <c r="B135" s="115" t="s">
        <v>2</v>
      </c>
      <c r="C135" s="124" t="s">
        <v>27</v>
      </c>
      <c r="D135" s="125" t="s">
        <v>90</v>
      </c>
      <c r="E135" s="125" t="s">
        <v>203</v>
      </c>
      <c r="F135" s="125" t="s">
        <v>313</v>
      </c>
      <c r="G135" s="126" t="s">
        <v>93</v>
      </c>
      <c r="H135" s="122"/>
      <c r="I135" s="125">
        <v>40.299999999999997</v>
      </c>
      <c r="J135" s="64"/>
      <c r="K135" s="103">
        <f t="shared" si="8"/>
        <v>0</v>
      </c>
      <c r="L135" s="103">
        <f>SUMIFS('normenblad regulier'!C:C,'normenblad regulier'!A:A,C135,'normenblad regulier'!B:B,J135)</f>
        <v>1</v>
      </c>
      <c r="M135" s="271">
        <v>1</v>
      </c>
      <c r="N135" s="104">
        <f>K135/L135*M135*'uurtarief opbouw'!$D$40</f>
        <v>0</v>
      </c>
      <c r="O135" s="24"/>
    </row>
    <row r="136" spans="1:15" ht="12.75">
      <c r="A136" s="114" t="s">
        <v>89</v>
      </c>
      <c r="B136" s="115" t="s">
        <v>2</v>
      </c>
      <c r="C136" s="124" t="s">
        <v>27</v>
      </c>
      <c r="D136" s="125" t="s">
        <v>90</v>
      </c>
      <c r="E136" s="125" t="s">
        <v>314</v>
      </c>
      <c r="F136" s="125" t="s">
        <v>315</v>
      </c>
      <c r="G136" s="126" t="s">
        <v>93</v>
      </c>
      <c r="H136" s="122"/>
      <c r="I136" s="125">
        <v>65.900000000000006</v>
      </c>
      <c r="J136" s="64"/>
      <c r="K136" s="103">
        <f t="shared" si="8"/>
        <v>0</v>
      </c>
      <c r="L136" s="103">
        <f>SUMIFS('normenblad regulier'!C:C,'normenblad regulier'!A:A,C136,'normenblad regulier'!B:B,J136)</f>
        <v>1</v>
      </c>
      <c r="M136" s="271">
        <v>1</v>
      </c>
      <c r="N136" s="104">
        <f>K136/L136*M136*'uurtarief opbouw'!$D$40</f>
        <v>0</v>
      </c>
      <c r="O136" s="24"/>
    </row>
    <row r="137" spans="1:15" ht="12.75">
      <c r="A137" s="114" t="s">
        <v>89</v>
      </c>
      <c r="B137" s="115" t="s">
        <v>2</v>
      </c>
      <c r="C137" s="124" t="s">
        <v>27</v>
      </c>
      <c r="D137" s="125" t="s">
        <v>90</v>
      </c>
      <c r="E137" s="125" t="s">
        <v>316</v>
      </c>
      <c r="F137" s="125" t="s">
        <v>317</v>
      </c>
      <c r="G137" s="126" t="s">
        <v>93</v>
      </c>
      <c r="H137" s="122"/>
      <c r="I137" s="125">
        <v>19.100000000000001</v>
      </c>
      <c r="J137" s="64"/>
      <c r="K137" s="103">
        <f t="shared" si="8"/>
        <v>0</v>
      </c>
      <c r="L137" s="103">
        <f>SUMIFS('normenblad regulier'!C:C,'normenblad regulier'!A:A,C137,'normenblad regulier'!B:B,J137)</f>
        <v>1</v>
      </c>
      <c r="M137" s="271">
        <v>1</v>
      </c>
      <c r="N137" s="104">
        <f>K137/L137*M137*'uurtarief opbouw'!$D$40</f>
        <v>0</v>
      </c>
      <c r="O137" s="24"/>
    </row>
    <row r="138" spans="1:15" ht="12.75">
      <c r="A138" s="114" t="s">
        <v>89</v>
      </c>
      <c r="B138" s="115" t="s">
        <v>2</v>
      </c>
      <c r="C138" s="124" t="s">
        <v>27</v>
      </c>
      <c r="D138" s="125" t="s">
        <v>90</v>
      </c>
      <c r="E138" s="125" t="s">
        <v>242</v>
      </c>
      <c r="F138" s="125" t="s">
        <v>318</v>
      </c>
      <c r="G138" s="126" t="s">
        <v>93</v>
      </c>
      <c r="H138" s="122"/>
      <c r="I138" s="125">
        <v>88.1</v>
      </c>
      <c r="J138" s="64"/>
      <c r="K138" s="103">
        <f t="shared" si="8"/>
        <v>0</v>
      </c>
      <c r="L138" s="103">
        <f>SUMIFS('normenblad regulier'!C:C,'normenblad regulier'!A:A,C138,'normenblad regulier'!B:B,J138)</f>
        <v>1</v>
      </c>
      <c r="M138" s="271">
        <v>1</v>
      </c>
      <c r="N138" s="104">
        <f>K138/L138*M138*'uurtarief opbouw'!$D$40</f>
        <v>0</v>
      </c>
      <c r="O138" s="24"/>
    </row>
    <row r="139" spans="1:15" ht="12.75">
      <c r="A139" s="114" t="s">
        <v>89</v>
      </c>
      <c r="B139" s="115" t="s">
        <v>2</v>
      </c>
      <c r="C139" s="124" t="s">
        <v>19</v>
      </c>
      <c r="D139" s="125" t="s">
        <v>90</v>
      </c>
      <c r="E139" s="125" t="s">
        <v>164</v>
      </c>
      <c r="F139" s="125" t="s">
        <v>130</v>
      </c>
      <c r="G139" s="126" t="s">
        <v>93</v>
      </c>
      <c r="H139" s="122">
        <v>3.2</v>
      </c>
      <c r="I139" s="123"/>
      <c r="J139" s="64">
        <v>156</v>
      </c>
      <c r="K139" s="103">
        <f t="shared" ref="K139:K197" si="9">H139*J139</f>
        <v>499.20000000000005</v>
      </c>
      <c r="L139" s="103">
        <f>SUMIFS('normenblad regulier'!C:C,'normenblad regulier'!A:A,C139,'normenblad regulier'!B:B,J139)</f>
        <v>0</v>
      </c>
      <c r="M139" s="271">
        <v>1</v>
      </c>
      <c r="N139" s="104" t="e">
        <f>K139/L139*M139*'uurtarief opbouw'!$D$40</f>
        <v>#DIV/0!</v>
      </c>
      <c r="O139" s="24"/>
    </row>
    <row r="140" spans="1:15" ht="12.75">
      <c r="A140" s="114" t="s">
        <v>89</v>
      </c>
      <c r="B140" s="115" t="s">
        <v>2</v>
      </c>
      <c r="C140" s="124" t="s">
        <v>19</v>
      </c>
      <c r="D140" s="125" t="s">
        <v>90</v>
      </c>
      <c r="E140" s="125" t="s">
        <v>185</v>
      </c>
      <c r="F140" s="125" t="s">
        <v>130</v>
      </c>
      <c r="G140" s="126" t="s">
        <v>93</v>
      </c>
      <c r="H140" s="122">
        <v>6</v>
      </c>
      <c r="I140" s="123"/>
      <c r="J140" s="64">
        <v>156</v>
      </c>
      <c r="K140" s="103">
        <f t="shared" si="9"/>
        <v>936</v>
      </c>
      <c r="L140" s="103">
        <f>SUMIFS('normenblad regulier'!C:C,'normenblad regulier'!A:A,C140,'normenblad regulier'!B:B,J140)</f>
        <v>0</v>
      </c>
      <c r="M140" s="271">
        <v>1</v>
      </c>
      <c r="N140" s="104" t="e">
        <f>K140/L140*M140*'uurtarief opbouw'!$D$40</f>
        <v>#DIV/0!</v>
      </c>
      <c r="O140" s="24"/>
    </row>
    <row r="141" spans="1:15" ht="12.75">
      <c r="A141" s="114" t="s">
        <v>89</v>
      </c>
      <c r="B141" s="115" t="s">
        <v>2</v>
      </c>
      <c r="C141" s="124" t="s">
        <v>11</v>
      </c>
      <c r="D141" s="125" t="s">
        <v>90</v>
      </c>
      <c r="E141" s="125" t="s">
        <v>319</v>
      </c>
      <c r="F141" s="125" t="s">
        <v>305</v>
      </c>
      <c r="G141" s="126" t="s">
        <v>93</v>
      </c>
      <c r="H141" s="122">
        <v>11.8</v>
      </c>
      <c r="I141" s="123"/>
      <c r="J141" s="64">
        <v>255</v>
      </c>
      <c r="K141" s="103">
        <f t="shared" si="9"/>
        <v>3009</v>
      </c>
      <c r="L141" s="103">
        <f>SUMIFS('normenblad regulier'!C:C,'normenblad regulier'!A:A,C141,'normenblad regulier'!B:B,J141)</f>
        <v>0</v>
      </c>
      <c r="M141" s="271">
        <v>1</v>
      </c>
      <c r="N141" s="104" t="e">
        <f>K141/L141*M141*'uurtarief opbouw'!$D$40</f>
        <v>#DIV/0!</v>
      </c>
      <c r="O141" s="24"/>
    </row>
    <row r="142" spans="1:15" ht="12.75">
      <c r="A142" s="114" t="s">
        <v>89</v>
      </c>
      <c r="B142" s="115" t="s">
        <v>2</v>
      </c>
      <c r="C142" s="124" t="s">
        <v>16</v>
      </c>
      <c r="D142" s="125" t="s">
        <v>90</v>
      </c>
      <c r="E142" s="125" t="s">
        <v>288</v>
      </c>
      <c r="F142" s="125" t="s">
        <v>16</v>
      </c>
      <c r="G142" s="126" t="s">
        <v>93</v>
      </c>
      <c r="H142" s="122">
        <v>2.6</v>
      </c>
      <c r="I142" s="123"/>
      <c r="J142" s="64">
        <v>255</v>
      </c>
      <c r="K142" s="103">
        <f t="shared" si="9"/>
        <v>663</v>
      </c>
      <c r="L142" s="103">
        <f>SUMIFS('normenblad regulier'!C:C,'normenblad regulier'!A:A,C142,'normenblad regulier'!B:B,J142)</f>
        <v>0</v>
      </c>
      <c r="M142" s="271">
        <v>1</v>
      </c>
      <c r="N142" s="104" t="e">
        <f>K142/L142*M142*'uurtarief opbouw'!$D$40</f>
        <v>#DIV/0!</v>
      </c>
      <c r="O142" s="24"/>
    </row>
    <row r="143" spans="1:15" ht="12.75">
      <c r="A143" s="114" t="s">
        <v>89</v>
      </c>
      <c r="B143" s="115" t="s">
        <v>2</v>
      </c>
      <c r="C143" s="124" t="s">
        <v>14</v>
      </c>
      <c r="D143" s="125" t="s">
        <v>90</v>
      </c>
      <c r="E143" s="125" t="s">
        <v>320</v>
      </c>
      <c r="F143" s="125" t="s">
        <v>321</v>
      </c>
      <c r="G143" s="126" t="s">
        <v>93</v>
      </c>
      <c r="H143" s="122">
        <v>1.5</v>
      </c>
      <c r="I143" s="123"/>
      <c r="J143" s="64">
        <v>255</v>
      </c>
      <c r="K143" s="103">
        <f t="shared" si="9"/>
        <v>382.5</v>
      </c>
      <c r="L143" s="103">
        <f>SUMIFS('normenblad regulier'!C:C,'normenblad regulier'!A:A,C143,'normenblad regulier'!B:B,J143)</f>
        <v>0</v>
      </c>
      <c r="M143" s="271">
        <v>1</v>
      </c>
      <c r="N143" s="104" t="e">
        <f>K143/L143*M143*'uurtarief opbouw'!$D$40</f>
        <v>#DIV/0!</v>
      </c>
      <c r="O143" s="24"/>
    </row>
    <row r="144" spans="1:15" ht="12.75">
      <c r="A144" s="114" t="s">
        <v>89</v>
      </c>
      <c r="B144" s="115" t="s">
        <v>2</v>
      </c>
      <c r="C144" s="124" t="s">
        <v>14</v>
      </c>
      <c r="D144" s="125" t="s">
        <v>90</v>
      </c>
      <c r="E144" s="125" t="s">
        <v>322</v>
      </c>
      <c r="F144" s="125" t="s">
        <v>195</v>
      </c>
      <c r="G144" s="126" t="s">
        <v>93</v>
      </c>
      <c r="H144" s="122">
        <v>13.2</v>
      </c>
      <c r="I144" s="123"/>
      <c r="J144" s="64">
        <v>255</v>
      </c>
      <c r="K144" s="103">
        <f t="shared" si="9"/>
        <v>3366</v>
      </c>
      <c r="L144" s="103">
        <f>SUMIFS('normenblad regulier'!C:C,'normenblad regulier'!A:A,C144,'normenblad regulier'!B:B,J144)</f>
        <v>0</v>
      </c>
      <c r="M144" s="271">
        <v>1</v>
      </c>
      <c r="N144" s="104" t="e">
        <f>K144/L144*M144*'uurtarief opbouw'!$D$40</f>
        <v>#DIV/0!</v>
      </c>
      <c r="O144" s="24"/>
    </row>
    <row r="145" spans="1:15" ht="12.75">
      <c r="A145" s="114" t="s">
        <v>89</v>
      </c>
      <c r="B145" s="115" t="s">
        <v>2</v>
      </c>
      <c r="C145" s="124" t="s">
        <v>14</v>
      </c>
      <c r="D145" s="125" t="s">
        <v>90</v>
      </c>
      <c r="E145" s="125" t="s">
        <v>323</v>
      </c>
      <c r="F145" s="125" t="s">
        <v>237</v>
      </c>
      <c r="G145" s="126" t="s">
        <v>93</v>
      </c>
      <c r="H145" s="122">
        <v>21</v>
      </c>
      <c r="I145" s="123"/>
      <c r="J145" s="64">
        <v>255</v>
      </c>
      <c r="K145" s="103">
        <f t="shared" si="9"/>
        <v>5355</v>
      </c>
      <c r="L145" s="103">
        <f>SUMIFS('normenblad regulier'!C:C,'normenblad regulier'!A:A,C145,'normenblad regulier'!B:B,J145)</f>
        <v>0</v>
      </c>
      <c r="M145" s="271">
        <v>1</v>
      </c>
      <c r="N145" s="104" t="e">
        <f>K145/L145*M145*'uurtarief opbouw'!$D$40</f>
        <v>#DIV/0!</v>
      </c>
      <c r="O145" s="24"/>
    </row>
    <row r="146" spans="1:15" ht="12.75">
      <c r="A146" s="114" t="s">
        <v>89</v>
      </c>
      <c r="B146" s="115" t="s">
        <v>2</v>
      </c>
      <c r="C146" s="124" t="s">
        <v>27</v>
      </c>
      <c r="D146" s="125" t="s">
        <v>90</v>
      </c>
      <c r="E146" s="125" t="s">
        <v>324</v>
      </c>
      <c r="F146" s="125" t="s">
        <v>325</v>
      </c>
      <c r="G146" s="126" t="s">
        <v>198</v>
      </c>
      <c r="H146" s="122"/>
      <c r="I146" s="125">
        <v>8.5</v>
      </c>
      <c r="J146" s="64"/>
      <c r="K146" s="103">
        <f t="shared" si="9"/>
        <v>0</v>
      </c>
      <c r="L146" s="103">
        <f>SUMIFS('normenblad regulier'!C:C,'normenblad regulier'!A:A,C146,'normenblad regulier'!B:B,J146)</f>
        <v>1</v>
      </c>
      <c r="M146" s="271">
        <v>1</v>
      </c>
      <c r="N146" s="104">
        <f>K146/L146*M146*'uurtarief opbouw'!$D$40</f>
        <v>0</v>
      </c>
      <c r="O146" s="24"/>
    </row>
    <row r="147" spans="1:15" ht="12.75">
      <c r="A147" s="114" t="s">
        <v>89</v>
      </c>
      <c r="B147" s="115" t="s">
        <v>2</v>
      </c>
      <c r="C147" s="124" t="s">
        <v>14</v>
      </c>
      <c r="D147" s="125" t="s">
        <v>90</v>
      </c>
      <c r="E147" s="125" t="s">
        <v>326</v>
      </c>
      <c r="F147" s="125" t="s">
        <v>327</v>
      </c>
      <c r="G147" s="126" t="s">
        <v>93</v>
      </c>
      <c r="H147" s="122">
        <v>36.200000000000003</v>
      </c>
      <c r="I147" s="123"/>
      <c r="J147" s="64">
        <v>255</v>
      </c>
      <c r="K147" s="103">
        <f t="shared" si="9"/>
        <v>9231</v>
      </c>
      <c r="L147" s="103">
        <f>SUMIFS('normenblad regulier'!C:C,'normenblad regulier'!A:A,C147,'normenblad regulier'!B:B,J147)</f>
        <v>0</v>
      </c>
      <c r="M147" s="271">
        <v>1</v>
      </c>
      <c r="N147" s="104" t="e">
        <f>K147/L147*M147*'uurtarief opbouw'!$D$40</f>
        <v>#DIV/0!</v>
      </c>
      <c r="O147" s="24"/>
    </row>
    <row r="148" spans="1:15" ht="12.75">
      <c r="A148" s="114" t="s">
        <v>89</v>
      </c>
      <c r="B148" s="115" t="s">
        <v>2</v>
      </c>
      <c r="C148" s="124" t="s">
        <v>14</v>
      </c>
      <c r="D148" s="125" t="s">
        <v>90</v>
      </c>
      <c r="E148" s="125" t="s">
        <v>328</v>
      </c>
      <c r="F148" s="125" t="s">
        <v>321</v>
      </c>
      <c r="G148" s="126" t="s">
        <v>93</v>
      </c>
      <c r="H148" s="122">
        <v>3.9</v>
      </c>
      <c r="I148" s="123"/>
      <c r="J148" s="64">
        <v>255</v>
      </c>
      <c r="K148" s="103">
        <f t="shared" si="9"/>
        <v>994.5</v>
      </c>
      <c r="L148" s="103">
        <f>SUMIFS('normenblad regulier'!C:C,'normenblad regulier'!A:A,C148,'normenblad regulier'!B:B,J148)</f>
        <v>0</v>
      </c>
      <c r="M148" s="271">
        <v>1</v>
      </c>
      <c r="N148" s="104" t="e">
        <f>K148/L148*M148*'uurtarief opbouw'!$D$40</f>
        <v>#DIV/0!</v>
      </c>
      <c r="O148" s="24"/>
    </row>
    <row r="149" spans="1:15" ht="12.75">
      <c r="A149" s="114" t="s">
        <v>89</v>
      </c>
      <c r="B149" s="115" t="s">
        <v>2</v>
      </c>
      <c r="C149" s="124" t="s">
        <v>11</v>
      </c>
      <c r="D149" s="125" t="s">
        <v>90</v>
      </c>
      <c r="E149" s="125" t="s">
        <v>329</v>
      </c>
      <c r="F149" s="125" t="s">
        <v>330</v>
      </c>
      <c r="G149" s="126" t="s">
        <v>93</v>
      </c>
      <c r="H149" s="122">
        <v>16.7</v>
      </c>
      <c r="I149" s="123"/>
      <c r="J149" s="64">
        <v>255</v>
      </c>
      <c r="K149" s="103">
        <f t="shared" si="9"/>
        <v>4258.5</v>
      </c>
      <c r="L149" s="103">
        <f>SUMIFS('normenblad regulier'!C:C,'normenblad regulier'!A:A,C149,'normenblad regulier'!B:B,J149)</f>
        <v>0</v>
      </c>
      <c r="M149" s="271">
        <v>1</v>
      </c>
      <c r="N149" s="104" t="e">
        <f>K149/L149*M149*'uurtarief opbouw'!$D$40</f>
        <v>#DIV/0!</v>
      </c>
      <c r="O149" s="24"/>
    </row>
    <row r="150" spans="1:15" ht="12.75">
      <c r="A150" s="114" t="s">
        <v>89</v>
      </c>
      <c r="B150" s="115" t="s">
        <v>2</v>
      </c>
      <c r="C150" s="124" t="s">
        <v>27</v>
      </c>
      <c r="D150" s="125" t="s">
        <v>331</v>
      </c>
      <c r="E150" s="125" t="s">
        <v>332</v>
      </c>
      <c r="F150" s="125" t="s">
        <v>333</v>
      </c>
      <c r="G150" s="126" t="s">
        <v>93</v>
      </c>
      <c r="H150" s="122"/>
      <c r="I150" s="125">
        <v>35.799999999999997</v>
      </c>
      <c r="J150" s="64"/>
      <c r="K150" s="103">
        <f t="shared" si="9"/>
        <v>0</v>
      </c>
      <c r="L150" s="103">
        <f>SUMIFS('normenblad regulier'!C:C,'normenblad regulier'!A:A,C150,'normenblad regulier'!B:B,J150)</f>
        <v>1</v>
      </c>
      <c r="M150" s="271">
        <v>1</v>
      </c>
      <c r="N150" s="104">
        <f>K150/L150*M150*'uurtarief opbouw'!$D$40</f>
        <v>0</v>
      </c>
      <c r="O150" s="24"/>
    </row>
    <row r="151" spans="1:15" ht="12.75">
      <c r="A151" s="114" t="s">
        <v>89</v>
      </c>
      <c r="B151" s="115" t="s">
        <v>2</v>
      </c>
      <c r="C151" s="124" t="s">
        <v>27</v>
      </c>
      <c r="D151" s="125" t="s">
        <v>331</v>
      </c>
      <c r="E151" s="125" t="s">
        <v>334</v>
      </c>
      <c r="F151" s="125" t="s">
        <v>335</v>
      </c>
      <c r="G151" s="126" t="s">
        <v>93</v>
      </c>
      <c r="H151" s="122"/>
      <c r="I151" s="125">
        <v>97.8</v>
      </c>
      <c r="J151" s="64"/>
      <c r="K151" s="103">
        <f t="shared" si="9"/>
        <v>0</v>
      </c>
      <c r="L151" s="103">
        <f>SUMIFS('normenblad regulier'!C:C,'normenblad regulier'!A:A,C151,'normenblad regulier'!B:B,J151)</f>
        <v>1</v>
      </c>
      <c r="M151" s="271">
        <v>1</v>
      </c>
      <c r="N151" s="104">
        <f>K151/L151*M151*'uurtarief opbouw'!$D$40</f>
        <v>0</v>
      </c>
      <c r="O151" s="24"/>
    </row>
    <row r="152" spans="1:15" ht="12.75">
      <c r="A152" s="114" t="s">
        <v>89</v>
      </c>
      <c r="B152" s="115" t="s">
        <v>2</v>
      </c>
      <c r="C152" s="124" t="s">
        <v>27</v>
      </c>
      <c r="D152" s="125" t="s">
        <v>331</v>
      </c>
      <c r="E152" s="125" t="s">
        <v>336</v>
      </c>
      <c r="F152" s="125" t="s">
        <v>337</v>
      </c>
      <c r="G152" s="126" t="s">
        <v>93</v>
      </c>
      <c r="H152" s="122"/>
      <c r="I152" s="125">
        <v>41.9</v>
      </c>
      <c r="J152" s="64"/>
      <c r="K152" s="103">
        <f t="shared" si="9"/>
        <v>0</v>
      </c>
      <c r="L152" s="103">
        <f>SUMIFS('normenblad regulier'!C:C,'normenblad regulier'!A:A,C152,'normenblad regulier'!B:B,J152)</f>
        <v>1</v>
      </c>
      <c r="M152" s="271">
        <v>1</v>
      </c>
      <c r="N152" s="104">
        <f>K152/L152*M152*'uurtarief opbouw'!$D$40</f>
        <v>0</v>
      </c>
      <c r="O152" s="24"/>
    </row>
    <row r="153" spans="1:15" ht="12.75">
      <c r="A153" s="114" t="s">
        <v>89</v>
      </c>
      <c r="B153" s="115" t="s">
        <v>2</v>
      </c>
      <c r="C153" s="124" t="s">
        <v>27</v>
      </c>
      <c r="D153" s="125" t="s">
        <v>331</v>
      </c>
      <c r="E153" s="125" t="s">
        <v>338</v>
      </c>
      <c r="F153" s="125" t="s">
        <v>153</v>
      </c>
      <c r="G153" s="126" t="s">
        <v>93</v>
      </c>
      <c r="H153" s="122"/>
      <c r="I153" s="125">
        <v>15.2</v>
      </c>
      <c r="J153" s="64"/>
      <c r="K153" s="103">
        <f t="shared" si="9"/>
        <v>0</v>
      </c>
      <c r="L153" s="103">
        <f>SUMIFS('normenblad regulier'!C:C,'normenblad regulier'!A:A,C153,'normenblad regulier'!B:B,J153)</f>
        <v>1</v>
      </c>
      <c r="M153" s="271">
        <v>1</v>
      </c>
      <c r="N153" s="104">
        <f>K153/L153*M153*'uurtarief opbouw'!$D$40</f>
        <v>0</v>
      </c>
      <c r="O153" s="24"/>
    </row>
    <row r="154" spans="1:15" ht="12.75">
      <c r="A154" s="114" t="s">
        <v>89</v>
      </c>
      <c r="B154" s="115" t="s">
        <v>2</v>
      </c>
      <c r="C154" s="124" t="s">
        <v>27</v>
      </c>
      <c r="D154" s="125" t="s">
        <v>331</v>
      </c>
      <c r="E154" s="125" t="s">
        <v>339</v>
      </c>
      <c r="F154" s="125" t="s">
        <v>340</v>
      </c>
      <c r="G154" s="126" t="s">
        <v>93</v>
      </c>
      <c r="H154" s="122"/>
      <c r="I154" s="125">
        <v>76.8</v>
      </c>
      <c r="J154" s="64"/>
      <c r="K154" s="103">
        <f t="shared" si="9"/>
        <v>0</v>
      </c>
      <c r="L154" s="103">
        <f>SUMIFS('normenblad regulier'!C:C,'normenblad regulier'!A:A,C154,'normenblad regulier'!B:B,J154)</f>
        <v>1</v>
      </c>
      <c r="M154" s="271">
        <v>1</v>
      </c>
      <c r="N154" s="104">
        <f>K154/L154*M154*'uurtarief opbouw'!$D$40</f>
        <v>0</v>
      </c>
      <c r="O154" s="24"/>
    </row>
    <row r="155" spans="1:15" ht="12.75">
      <c r="A155" s="114" t="s">
        <v>89</v>
      </c>
      <c r="B155" s="115" t="s">
        <v>2</v>
      </c>
      <c r="C155" s="124" t="s">
        <v>27</v>
      </c>
      <c r="D155" s="125" t="s">
        <v>331</v>
      </c>
      <c r="E155" s="125" t="s">
        <v>341</v>
      </c>
      <c r="F155" s="125" t="s">
        <v>130</v>
      </c>
      <c r="G155" s="126" t="s">
        <v>93</v>
      </c>
      <c r="H155" s="122"/>
      <c r="I155" s="125">
        <v>26.5</v>
      </c>
      <c r="J155" s="64"/>
      <c r="K155" s="103">
        <f t="shared" si="9"/>
        <v>0</v>
      </c>
      <c r="L155" s="103">
        <f>SUMIFS('normenblad regulier'!C:C,'normenblad regulier'!A:A,C155,'normenblad regulier'!B:B,J155)</f>
        <v>1</v>
      </c>
      <c r="M155" s="271">
        <v>1</v>
      </c>
      <c r="N155" s="104">
        <f>K155/L155*M155*'uurtarief opbouw'!$D$40</f>
        <v>0</v>
      </c>
      <c r="O155" s="24"/>
    </row>
    <row r="156" spans="1:15" ht="12.75">
      <c r="A156" s="114" t="s">
        <v>89</v>
      </c>
      <c r="B156" s="115" t="s">
        <v>2</v>
      </c>
      <c r="C156" s="124" t="s">
        <v>27</v>
      </c>
      <c r="D156" s="125" t="s">
        <v>331</v>
      </c>
      <c r="E156" s="125" t="s">
        <v>342</v>
      </c>
      <c r="F156" s="125" t="s">
        <v>195</v>
      </c>
      <c r="G156" s="126" t="s">
        <v>93</v>
      </c>
      <c r="H156" s="122"/>
      <c r="I156" s="125">
        <v>2418</v>
      </c>
      <c r="J156" s="64"/>
      <c r="K156" s="103">
        <f t="shared" si="9"/>
        <v>0</v>
      </c>
      <c r="L156" s="103">
        <f>SUMIFS('normenblad regulier'!C:C,'normenblad regulier'!A:A,C156,'normenblad regulier'!B:B,J156)</f>
        <v>1</v>
      </c>
      <c r="M156" s="271">
        <v>1</v>
      </c>
      <c r="N156" s="104">
        <f>K156/L156*M156*'uurtarief opbouw'!$D$40</f>
        <v>0</v>
      </c>
      <c r="O156" s="24"/>
    </row>
    <row r="157" spans="1:15" ht="12.75">
      <c r="A157" s="114" t="s">
        <v>89</v>
      </c>
      <c r="B157" s="115" t="s">
        <v>2</v>
      </c>
      <c r="C157" s="124" t="s">
        <v>27</v>
      </c>
      <c r="D157" s="125" t="s">
        <v>331</v>
      </c>
      <c r="E157" s="125" t="s">
        <v>343</v>
      </c>
      <c r="F157" s="125" t="s">
        <v>130</v>
      </c>
      <c r="G157" s="126" t="s">
        <v>93</v>
      </c>
      <c r="H157" s="122"/>
      <c r="I157" s="125">
        <v>20.8</v>
      </c>
      <c r="J157" s="64"/>
      <c r="K157" s="103">
        <f t="shared" si="9"/>
        <v>0</v>
      </c>
      <c r="L157" s="103">
        <f>SUMIFS('normenblad regulier'!C:C,'normenblad regulier'!A:A,C157,'normenblad regulier'!B:B,J157)</f>
        <v>1</v>
      </c>
      <c r="M157" s="271">
        <v>1</v>
      </c>
      <c r="N157" s="104">
        <f>K157/L157*M157*'uurtarief opbouw'!$D$40</f>
        <v>0</v>
      </c>
      <c r="O157" s="24"/>
    </row>
    <row r="158" spans="1:15" ht="12.75">
      <c r="A158" s="114" t="s">
        <v>89</v>
      </c>
      <c r="B158" s="115" t="s">
        <v>2</v>
      </c>
      <c r="C158" s="124" t="s">
        <v>27</v>
      </c>
      <c r="D158" s="125" t="s">
        <v>331</v>
      </c>
      <c r="E158" s="125" t="s">
        <v>344</v>
      </c>
      <c r="F158" s="125" t="s">
        <v>130</v>
      </c>
      <c r="G158" s="126" t="s">
        <v>93</v>
      </c>
      <c r="H158" s="122"/>
      <c r="I158" s="125">
        <v>8.1</v>
      </c>
      <c r="J158" s="64"/>
      <c r="K158" s="103">
        <f t="shared" si="9"/>
        <v>0</v>
      </c>
      <c r="L158" s="103">
        <f>SUMIFS('normenblad regulier'!C:C,'normenblad regulier'!A:A,C158,'normenblad regulier'!B:B,J158)</f>
        <v>1</v>
      </c>
      <c r="M158" s="271">
        <v>1</v>
      </c>
      <c r="N158" s="104">
        <f>K158/L158*M158*'uurtarief opbouw'!$D$40</f>
        <v>0</v>
      </c>
      <c r="O158" s="24"/>
    </row>
    <row r="159" spans="1:15" ht="12.75">
      <c r="A159" s="114" t="s">
        <v>89</v>
      </c>
      <c r="B159" s="115" t="s">
        <v>2</v>
      </c>
      <c r="C159" s="124" t="s">
        <v>27</v>
      </c>
      <c r="D159" s="125" t="s">
        <v>331</v>
      </c>
      <c r="E159" s="125" t="s">
        <v>345</v>
      </c>
      <c r="F159" s="125" t="s">
        <v>346</v>
      </c>
      <c r="G159" s="126" t="s">
        <v>93</v>
      </c>
      <c r="H159" s="122"/>
      <c r="I159" s="125">
        <v>1.4</v>
      </c>
      <c r="J159" s="64"/>
      <c r="K159" s="103">
        <f t="shared" si="9"/>
        <v>0</v>
      </c>
      <c r="L159" s="103">
        <f>SUMIFS('normenblad regulier'!C:C,'normenblad regulier'!A:A,C159,'normenblad regulier'!B:B,J159)</f>
        <v>1</v>
      </c>
      <c r="M159" s="271">
        <v>1</v>
      </c>
      <c r="N159" s="104">
        <f>K159/L159*M159*'uurtarief opbouw'!$D$40</f>
        <v>0</v>
      </c>
      <c r="O159" s="24"/>
    </row>
    <row r="160" spans="1:15" ht="12.75">
      <c r="A160" s="114" t="s">
        <v>89</v>
      </c>
      <c r="B160" s="115" t="s">
        <v>2</v>
      </c>
      <c r="C160" s="124" t="s">
        <v>27</v>
      </c>
      <c r="D160" s="125" t="s">
        <v>331</v>
      </c>
      <c r="E160" s="125" t="s">
        <v>347</v>
      </c>
      <c r="F160" s="125" t="s">
        <v>146</v>
      </c>
      <c r="G160" s="126" t="s">
        <v>93</v>
      </c>
      <c r="H160" s="122"/>
      <c r="I160" s="125">
        <v>1.8</v>
      </c>
      <c r="J160" s="64"/>
      <c r="K160" s="103">
        <f t="shared" si="9"/>
        <v>0</v>
      </c>
      <c r="L160" s="103">
        <f>SUMIFS('normenblad regulier'!C:C,'normenblad regulier'!A:A,C160,'normenblad regulier'!B:B,J160)</f>
        <v>1</v>
      </c>
      <c r="M160" s="271">
        <v>1</v>
      </c>
      <c r="N160" s="104">
        <f>K160/L160*M160*'uurtarief opbouw'!$D$40</f>
        <v>0</v>
      </c>
      <c r="O160" s="24"/>
    </row>
    <row r="161" spans="1:15" ht="12.75">
      <c r="A161" s="114" t="s">
        <v>89</v>
      </c>
      <c r="B161" s="115" t="s">
        <v>2</v>
      </c>
      <c r="C161" s="124" t="s">
        <v>27</v>
      </c>
      <c r="D161" s="125" t="s">
        <v>331</v>
      </c>
      <c r="E161" s="125" t="s">
        <v>348</v>
      </c>
      <c r="F161" s="125" t="s">
        <v>349</v>
      </c>
      <c r="G161" s="126" t="s">
        <v>93</v>
      </c>
      <c r="H161" s="122"/>
      <c r="I161" s="125">
        <v>3.2</v>
      </c>
      <c r="J161" s="64"/>
      <c r="K161" s="103">
        <f t="shared" si="9"/>
        <v>0</v>
      </c>
      <c r="L161" s="103">
        <f>SUMIFS('normenblad regulier'!C:C,'normenblad regulier'!A:A,C161,'normenblad regulier'!B:B,J161)</f>
        <v>1</v>
      </c>
      <c r="M161" s="271">
        <v>1</v>
      </c>
      <c r="N161" s="104">
        <f>K161/L161*M161*'uurtarief opbouw'!$D$40</f>
        <v>0</v>
      </c>
      <c r="O161" s="24"/>
    </row>
    <row r="162" spans="1:15" ht="12.75">
      <c r="A162" s="114" t="s">
        <v>89</v>
      </c>
      <c r="B162" s="115" t="s">
        <v>2</v>
      </c>
      <c r="C162" s="124" t="s">
        <v>27</v>
      </c>
      <c r="D162" s="125" t="s">
        <v>331</v>
      </c>
      <c r="E162" s="125" t="s">
        <v>350</v>
      </c>
      <c r="F162" s="125" t="s">
        <v>146</v>
      </c>
      <c r="G162" s="126" t="s">
        <v>93</v>
      </c>
      <c r="H162" s="122"/>
      <c r="I162" s="125">
        <v>0.6</v>
      </c>
      <c r="J162" s="64"/>
      <c r="K162" s="103">
        <f t="shared" si="9"/>
        <v>0</v>
      </c>
      <c r="L162" s="103">
        <f>SUMIFS('normenblad regulier'!C:C,'normenblad regulier'!A:A,C162,'normenblad regulier'!B:B,J162)</f>
        <v>1</v>
      </c>
      <c r="M162" s="271">
        <v>1</v>
      </c>
      <c r="N162" s="104">
        <f>K162/L162*M162*'uurtarief opbouw'!$D$40</f>
        <v>0</v>
      </c>
      <c r="O162" s="24"/>
    </row>
    <row r="163" spans="1:15" ht="12.75">
      <c r="A163" s="114" t="s">
        <v>89</v>
      </c>
      <c r="B163" s="115" t="s">
        <v>2</v>
      </c>
      <c r="C163" s="124" t="s">
        <v>27</v>
      </c>
      <c r="D163" s="125" t="s">
        <v>331</v>
      </c>
      <c r="E163" s="125" t="s">
        <v>351</v>
      </c>
      <c r="F163" s="125" t="s">
        <v>153</v>
      </c>
      <c r="G163" s="126" t="s">
        <v>93</v>
      </c>
      <c r="H163" s="122"/>
      <c r="I163" s="125">
        <v>32.6</v>
      </c>
      <c r="J163" s="64"/>
      <c r="K163" s="103">
        <f t="shared" si="9"/>
        <v>0</v>
      </c>
      <c r="L163" s="103">
        <f>SUMIFS('normenblad regulier'!C:C,'normenblad regulier'!A:A,C163,'normenblad regulier'!B:B,J163)</f>
        <v>1</v>
      </c>
      <c r="M163" s="271">
        <v>1</v>
      </c>
      <c r="N163" s="104">
        <f>K163/L163*M163*'uurtarief opbouw'!$D$40</f>
        <v>0</v>
      </c>
      <c r="O163" s="24"/>
    </row>
    <row r="164" spans="1:15" ht="12.75">
      <c r="A164" s="114" t="s">
        <v>89</v>
      </c>
      <c r="B164" s="115" t="s">
        <v>2</v>
      </c>
      <c r="C164" s="124" t="s">
        <v>27</v>
      </c>
      <c r="D164" s="125" t="s">
        <v>331</v>
      </c>
      <c r="E164" s="125" t="s">
        <v>352</v>
      </c>
      <c r="F164" s="125" t="s">
        <v>130</v>
      </c>
      <c r="G164" s="126" t="s">
        <v>93</v>
      </c>
      <c r="H164" s="122"/>
      <c r="I164" s="125">
        <v>9.1999999999999993</v>
      </c>
      <c r="J164" s="64"/>
      <c r="K164" s="103">
        <f t="shared" si="9"/>
        <v>0</v>
      </c>
      <c r="L164" s="103">
        <f>SUMIFS('normenblad regulier'!C:C,'normenblad regulier'!A:A,C164,'normenblad regulier'!B:B,J164)</f>
        <v>1</v>
      </c>
      <c r="M164" s="271">
        <v>1</v>
      </c>
      <c r="N164" s="104">
        <f>K164/L164*M164*'uurtarief opbouw'!$D$40</f>
        <v>0</v>
      </c>
      <c r="O164" s="24"/>
    </row>
    <row r="165" spans="1:15" ht="12.75">
      <c r="A165" s="114" t="s">
        <v>89</v>
      </c>
      <c r="B165" s="115" t="s">
        <v>2</v>
      </c>
      <c r="C165" s="124" t="s">
        <v>27</v>
      </c>
      <c r="D165" s="125" t="s">
        <v>331</v>
      </c>
      <c r="E165" s="125" t="s">
        <v>353</v>
      </c>
      <c r="F165" s="125" t="s">
        <v>153</v>
      </c>
      <c r="G165" s="126" t="s">
        <v>93</v>
      </c>
      <c r="H165" s="122"/>
      <c r="I165" s="125">
        <v>6.1</v>
      </c>
      <c r="J165" s="64"/>
      <c r="K165" s="103">
        <f t="shared" si="9"/>
        <v>0</v>
      </c>
      <c r="L165" s="103">
        <f>SUMIFS('normenblad regulier'!C:C,'normenblad regulier'!A:A,C165,'normenblad regulier'!B:B,J165)</f>
        <v>1</v>
      </c>
      <c r="M165" s="271">
        <v>1</v>
      </c>
      <c r="N165" s="104">
        <f>K165/L165*M165*'uurtarief opbouw'!$D$40</f>
        <v>0</v>
      </c>
      <c r="O165" s="24"/>
    </row>
    <row r="166" spans="1:15" ht="12.75">
      <c r="A166" s="114" t="s">
        <v>89</v>
      </c>
      <c r="B166" s="115" t="s">
        <v>2</v>
      </c>
      <c r="C166" s="124" t="s">
        <v>27</v>
      </c>
      <c r="D166" s="125" t="s">
        <v>331</v>
      </c>
      <c r="E166" s="125" t="s">
        <v>354</v>
      </c>
      <c r="F166" s="125" t="s">
        <v>297</v>
      </c>
      <c r="G166" s="126" t="s">
        <v>93</v>
      </c>
      <c r="H166" s="122"/>
      <c r="I166" s="125">
        <v>162.30000000000001</v>
      </c>
      <c r="J166" s="64"/>
      <c r="K166" s="103">
        <f t="shared" si="9"/>
        <v>0</v>
      </c>
      <c r="L166" s="103">
        <f>SUMIFS('normenblad regulier'!C:C,'normenblad regulier'!A:A,C166,'normenblad regulier'!B:B,J166)</f>
        <v>1</v>
      </c>
      <c r="M166" s="271">
        <v>1</v>
      </c>
      <c r="N166" s="104">
        <f>K166/L166*M166*'uurtarief opbouw'!$D$40</f>
        <v>0</v>
      </c>
      <c r="O166" s="24"/>
    </row>
    <row r="167" spans="1:15" ht="12.75">
      <c r="A167" s="114" t="s">
        <v>89</v>
      </c>
      <c r="B167" s="115" t="s">
        <v>2</v>
      </c>
      <c r="C167" s="124" t="s">
        <v>14</v>
      </c>
      <c r="D167" s="125" t="s">
        <v>355</v>
      </c>
      <c r="E167" s="125" t="s">
        <v>356</v>
      </c>
      <c r="F167" s="125" t="s">
        <v>357</v>
      </c>
      <c r="G167" s="126" t="s">
        <v>93</v>
      </c>
      <c r="H167" s="122">
        <v>217.1</v>
      </c>
      <c r="I167" s="123"/>
      <c r="J167" s="64">
        <v>255</v>
      </c>
      <c r="K167" s="103">
        <f t="shared" si="9"/>
        <v>55360.5</v>
      </c>
      <c r="L167" s="103">
        <f>SUMIFS('normenblad regulier'!C:C,'normenblad regulier'!A:A,C167,'normenblad regulier'!B:B,J167)</f>
        <v>0</v>
      </c>
      <c r="M167" s="271">
        <v>1</v>
      </c>
      <c r="N167" s="104" t="e">
        <f>K167/L167*M167*'uurtarief opbouw'!$D$40</f>
        <v>#DIV/0!</v>
      </c>
      <c r="O167" s="24"/>
    </row>
    <row r="168" spans="1:15" ht="12.75">
      <c r="A168" s="114" t="s">
        <v>89</v>
      </c>
      <c r="B168" s="115" t="s">
        <v>2</v>
      </c>
      <c r="C168" s="124" t="s">
        <v>14</v>
      </c>
      <c r="D168" s="125" t="s">
        <v>355</v>
      </c>
      <c r="E168" s="125" t="s">
        <v>358</v>
      </c>
      <c r="F168" s="125" t="s">
        <v>359</v>
      </c>
      <c r="G168" s="126" t="s">
        <v>93</v>
      </c>
      <c r="H168" s="122">
        <v>80.5</v>
      </c>
      <c r="I168" s="123"/>
      <c r="J168" s="64">
        <v>255</v>
      </c>
      <c r="K168" s="103">
        <f t="shared" si="9"/>
        <v>20527.5</v>
      </c>
      <c r="L168" s="103">
        <f>SUMIFS('normenblad regulier'!C:C,'normenblad regulier'!A:A,C168,'normenblad regulier'!B:B,J168)</f>
        <v>0</v>
      </c>
      <c r="M168" s="271">
        <v>1</v>
      </c>
      <c r="N168" s="104" t="e">
        <f>K168/L168*M168*'uurtarief opbouw'!$D$40</f>
        <v>#DIV/0!</v>
      </c>
      <c r="O168" s="24"/>
    </row>
    <row r="169" spans="1:15" ht="12.75">
      <c r="A169" s="114" t="s">
        <v>89</v>
      </c>
      <c r="B169" s="115" t="s">
        <v>2</v>
      </c>
      <c r="C169" s="124" t="s">
        <v>14</v>
      </c>
      <c r="D169" s="125" t="s">
        <v>355</v>
      </c>
      <c r="E169" s="125" t="s">
        <v>360</v>
      </c>
      <c r="F169" s="125" t="s">
        <v>361</v>
      </c>
      <c r="G169" s="126" t="s">
        <v>93</v>
      </c>
      <c r="H169" s="122">
        <v>499.7</v>
      </c>
      <c r="I169" s="123"/>
      <c r="J169" s="64">
        <v>255</v>
      </c>
      <c r="K169" s="103">
        <f t="shared" si="9"/>
        <v>127423.5</v>
      </c>
      <c r="L169" s="103">
        <f>SUMIFS('normenblad regulier'!C:C,'normenblad regulier'!A:A,C169,'normenblad regulier'!B:B,J169)</f>
        <v>0</v>
      </c>
      <c r="M169" s="271">
        <v>1</v>
      </c>
      <c r="N169" s="104" t="e">
        <f>K169/L169*M169*'uurtarief opbouw'!$D$40</f>
        <v>#DIV/0!</v>
      </c>
      <c r="O169" s="24"/>
    </row>
    <row r="170" spans="1:15" ht="12.75">
      <c r="A170" s="114" t="s">
        <v>89</v>
      </c>
      <c r="B170" s="115" t="s">
        <v>2</v>
      </c>
      <c r="C170" s="124" t="s">
        <v>14</v>
      </c>
      <c r="D170" s="125" t="s">
        <v>355</v>
      </c>
      <c r="E170" s="125" t="s">
        <v>362</v>
      </c>
      <c r="F170" s="125" t="s">
        <v>363</v>
      </c>
      <c r="G170" s="126" t="s">
        <v>93</v>
      </c>
      <c r="H170" s="122">
        <v>27.1</v>
      </c>
      <c r="I170" s="123"/>
      <c r="J170" s="64">
        <v>255</v>
      </c>
      <c r="K170" s="103">
        <f t="shared" si="9"/>
        <v>6910.5</v>
      </c>
      <c r="L170" s="103">
        <f>SUMIFS('normenblad regulier'!C:C,'normenblad regulier'!A:A,C170,'normenblad regulier'!B:B,J170)</f>
        <v>0</v>
      </c>
      <c r="M170" s="271">
        <v>1</v>
      </c>
      <c r="N170" s="104" t="e">
        <f>K170/L170*M170*'uurtarief opbouw'!$D$40</f>
        <v>#DIV/0!</v>
      </c>
      <c r="O170" s="24"/>
    </row>
    <row r="171" spans="1:15" ht="12.75">
      <c r="A171" s="114" t="s">
        <v>89</v>
      </c>
      <c r="B171" s="115" t="s">
        <v>2</v>
      </c>
      <c r="C171" s="124" t="s">
        <v>19</v>
      </c>
      <c r="D171" s="125" t="s">
        <v>355</v>
      </c>
      <c r="E171" s="125" t="s">
        <v>364</v>
      </c>
      <c r="F171" s="125" t="s">
        <v>130</v>
      </c>
      <c r="G171" s="126" t="s">
        <v>93</v>
      </c>
      <c r="H171" s="122">
        <v>14.3</v>
      </c>
      <c r="I171" s="123"/>
      <c r="J171" s="64">
        <v>156</v>
      </c>
      <c r="K171" s="103">
        <f t="shared" si="9"/>
        <v>2230.8000000000002</v>
      </c>
      <c r="L171" s="103">
        <f>SUMIFS('normenblad regulier'!C:C,'normenblad regulier'!A:A,C171,'normenblad regulier'!B:B,J171)</f>
        <v>0</v>
      </c>
      <c r="M171" s="271">
        <v>1</v>
      </c>
      <c r="N171" s="104" t="e">
        <f>K171/L171*M171*'uurtarief opbouw'!$D$40</f>
        <v>#DIV/0!</v>
      </c>
      <c r="O171" s="24"/>
    </row>
    <row r="172" spans="1:15" ht="12.75">
      <c r="A172" s="114" t="s">
        <v>89</v>
      </c>
      <c r="B172" s="115" t="s">
        <v>2</v>
      </c>
      <c r="C172" s="124" t="s">
        <v>14</v>
      </c>
      <c r="D172" s="125" t="s">
        <v>355</v>
      </c>
      <c r="E172" s="125" t="s">
        <v>365</v>
      </c>
      <c r="F172" s="125" t="s">
        <v>366</v>
      </c>
      <c r="G172" s="126" t="s">
        <v>93</v>
      </c>
      <c r="H172" s="122">
        <v>165</v>
      </c>
      <c r="I172" s="123"/>
      <c r="J172" s="64">
        <v>255</v>
      </c>
      <c r="K172" s="103">
        <f t="shared" si="9"/>
        <v>42075</v>
      </c>
      <c r="L172" s="103">
        <f>SUMIFS('normenblad regulier'!C:C,'normenblad regulier'!A:A,C172,'normenblad regulier'!B:B,J172)</f>
        <v>0</v>
      </c>
      <c r="M172" s="271">
        <v>1</v>
      </c>
      <c r="N172" s="104" t="e">
        <f>K172/L172*M172*'uurtarief opbouw'!$D$40</f>
        <v>#DIV/0!</v>
      </c>
      <c r="O172" s="24"/>
    </row>
    <row r="173" spans="1:15" ht="12.75">
      <c r="A173" s="114" t="s">
        <v>89</v>
      </c>
      <c r="B173" s="115" t="s">
        <v>2</v>
      </c>
      <c r="C173" s="124" t="s">
        <v>14</v>
      </c>
      <c r="D173" s="125" t="s">
        <v>355</v>
      </c>
      <c r="E173" s="125" t="s">
        <v>367</v>
      </c>
      <c r="F173" s="125" t="s">
        <v>368</v>
      </c>
      <c r="G173" s="126" t="s">
        <v>93</v>
      </c>
      <c r="H173" s="122">
        <v>24.5</v>
      </c>
      <c r="I173" s="123"/>
      <c r="J173" s="64">
        <v>255</v>
      </c>
      <c r="K173" s="103">
        <f t="shared" si="9"/>
        <v>6247.5</v>
      </c>
      <c r="L173" s="103">
        <f>SUMIFS('normenblad regulier'!C:C,'normenblad regulier'!A:A,C173,'normenblad regulier'!B:B,J173)</f>
        <v>0</v>
      </c>
      <c r="M173" s="271">
        <v>1</v>
      </c>
      <c r="N173" s="104" t="e">
        <f>K173/L173*M173*'uurtarief opbouw'!$D$40</f>
        <v>#DIV/0!</v>
      </c>
      <c r="O173" s="24"/>
    </row>
    <row r="174" spans="1:15" ht="12.75">
      <c r="A174" s="114" t="s">
        <v>89</v>
      </c>
      <c r="B174" s="115" t="s">
        <v>2</v>
      </c>
      <c r="C174" s="124" t="s">
        <v>14</v>
      </c>
      <c r="D174" s="125" t="s">
        <v>355</v>
      </c>
      <c r="E174" s="125" t="s">
        <v>369</v>
      </c>
      <c r="F174" s="125" t="s">
        <v>370</v>
      </c>
      <c r="G174" s="126" t="s">
        <v>93</v>
      </c>
      <c r="H174" s="122">
        <v>12.7</v>
      </c>
      <c r="I174" s="123"/>
      <c r="J174" s="64">
        <v>255</v>
      </c>
      <c r="K174" s="103">
        <f t="shared" si="9"/>
        <v>3238.5</v>
      </c>
      <c r="L174" s="103">
        <f>SUMIFS('normenblad regulier'!C:C,'normenblad regulier'!A:A,C174,'normenblad regulier'!B:B,J174)</f>
        <v>0</v>
      </c>
      <c r="M174" s="271">
        <v>1</v>
      </c>
      <c r="N174" s="104" t="e">
        <f>K174/L174*M174*'uurtarief opbouw'!$D$40</f>
        <v>#DIV/0!</v>
      </c>
      <c r="O174" s="24"/>
    </row>
    <row r="175" spans="1:15" ht="12.75">
      <c r="A175" s="114" t="s">
        <v>89</v>
      </c>
      <c r="B175" s="115" t="s">
        <v>2</v>
      </c>
      <c r="C175" s="124" t="s">
        <v>14</v>
      </c>
      <c r="D175" s="125" t="s">
        <v>355</v>
      </c>
      <c r="E175" s="125" t="s">
        <v>371</v>
      </c>
      <c r="F175" s="125" t="s">
        <v>370</v>
      </c>
      <c r="G175" s="126" t="s">
        <v>93</v>
      </c>
      <c r="H175" s="122">
        <v>9.3000000000000007</v>
      </c>
      <c r="I175" s="123"/>
      <c r="J175" s="64">
        <v>255</v>
      </c>
      <c r="K175" s="103">
        <f t="shared" si="9"/>
        <v>2371.5</v>
      </c>
      <c r="L175" s="103">
        <f>SUMIFS('normenblad regulier'!C:C,'normenblad regulier'!A:A,C175,'normenblad regulier'!B:B,J175)</f>
        <v>0</v>
      </c>
      <c r="M175" s="271">
        <v>1</v>
      </c>
      <c r="N175" s="104" t="e">
        <f>K175/L175*M175*'uurtarief opbouw'!$D$40</f>
        <v>#DIV/0!</v>
      </c>
      <c r="O175" s="24"/>
    </row>
    <row r="176" spans="1:15" ht="12.75">
      <c r="A176" s="114" t="s">
        <v>89</v>
      </c>
      <c r="B176" s="115" t="s">
        <v>2</v>
      </c>
      <c r="C176" s="124" t="s">
        <v>14</v>
      </c>
      <c r="D176" s="125" t="s">
        <v>355</v>
      </c>
      <c r="E176" s="125" t="s">
        <v>372</v>
      </c>
      <c r="F176" s="125" t="s">
        <v>373</v>
      </c>
      <c r="G176" s="126" t="s">
        <v>93</v>
      </c>
      <c r="H176" s="122">
        <v>101</v>
      </c>
      <c r="I176" s="123"/>
      <c r="J176" s="64">
        <v>255</v>
      </c>
      <c r="K176" s="103">
        <f t="shared" si="9"/>
        <v>25755</v>
      </c>
      <c r="L176" s="103">
        <f>SUMIFS('normenblad regulier'!C:C,'normenblad regulier'!A:A,C176,'normenblad regulier'!B:B,J176)</f>
        <v>0</v>
      </c>
      <c r="M176" s="271">
        <v>1</v>
      </c>
      <c r="N176" s="104" t="e">
        <f>K176/L176*M176*'uurtarief opbouw'!$D$40</f>
        <v>#DIV/0!</v>
      </c>
      <c r="O176" s="24"/>
    </row>
    <row r="177" spans="1:15" ht="12.75">
      <c r="A177" s="114" t="s">
        <v>89</v>
      </c>
      <c r="B177" s="115" t="s">
        <v>2</v>
      </c>
      <c r="C177" s="124" t="s">
        <v>19</v>
      </c>
      <c r="D177" s="125" t="s">
        <v>355</v>
      </c>
      <c r="E177" s="125" t="s">
        <v>374</v>
      </c>
      <c r="F177" s="125" t="s">
        <v>130</v>
      </c>
      <c r="G177" s="126" t="s">
        <v>93</v>
      </c>
      <c r="H177" s="122">
        <v>293.10000000000002</v>
      </c>
      <c r="I177" s="123"/>
      <c r="J177" s="64">
        <v>156</v>
      </c>
      <c r="K177" s="103">
        <f t="shared" si="9"/>
        <v>45723.600000000006</v>
      </c>
      <c r="L177" s="103">
        <f>SUMIFS('normenblad regulier'!C:C,'normenblad regulier'!A:A,C177,'normenblad regulier'!B:B,J177)</f>
        <v>0</v>
      </c>
      <c r="M177" s="271">
        <v>1</v>
      </c>
      <c r="N177" s="104" t="e">
        <f>K177/L177*M177*'uurtarief opbouw'!$D$40</f>
        <v>#DIV/0!</v>
      </c>
      <c r="O177" s="24"/>
    </row>
    <row r="178" spans="1:15" ht="12.75">
      <c r="A178" s="114" t="s">
        <v>89</v>
      </c>
      <c r="B178" s="115" t="s">
        <v>2</v>
      </c>
      <c r="C178" s="124" t="s">
        <v>14</v>
      </c>
      <c r="D178" s="125" t="s">
        <v>355</v>
      </c>
      <c r="E178" s="125" t="s">
        <v>375</v>
      </c>
      <c r="F178" s="125" t="s">
        <v>370</v>
      </c>
      <c r="G178" s="126" t="s">
        <v>93</v>
      </c>
      <c r="H178" s="122">
        <v>12.4</v>
      </c>
      <c r="I178" s="123"/>
      <c r="J178" s="64">
        <v>255</v>
      </c>
      <c r="K178" s="103">
        <f t="shared" si="9"/>
        <v>3162</v>
      </c>
      <c r="L178" s="103">
        <f>SUMIFS('normenblad regulier'!C:C,'normenblad regulier'!A:A,C178,'normenblad regulier'!B:B,J178)</f>
        <v>0</v>
      </c>
      <c r="M178" s="271">
        <v>1</v>
      </c>
      <c r="N178" s="104" t="e">
        <f>K178/L178*M178*'uurtarief opbouw'!$D$40</f>
        <v>#DIV/0!</v>
      </c>
      <c r="O178" s="24"/>
    </row>
    <row r="179" spans="1:15" ht="12.75">
      <c r="A179" s="114" t="s">
        <v>89</v>
      </c>
      <c r="B179" s="115" t="s">
        <v>2</v>
      </c>
      <c r="C179" s="124" t="s">
        <v>14</v>
      </c>
      <c r="D179" s="125" t="s">
        <v>355</v>
      </c>
      <c r="E179" s="125" t="s">
        <v>376</v>
      </c>
      <c r="F179" s="125" t="s">
        <v>377</v>
      </c>
      <c r="G179" s="126" t="s">
        <v>93</v>
      </c>
      <c r="H179" s="122">
        <v>15.5</v>
      </c>
      <c r="I179" s="123"/>
      <c r="J179" s="64">
        <v>255</v>
      </c>
      <c r="K179" s="103">
        <f t="shared" si="9"/>
        <v>3952.5</v>
      </c>
      <c r="L179" s="103">
        <f>SUMIFS('normenblad regulier'!C:C,'normenblad regulier'!A:A,C179,'normenblad regulier'!B:B,J179)</f>
        <v>0</v>
      </c>
      <c r="M179" s="271">
        <v>1</v>
      </c>
      <c r="N179" s="104" t="e">
        <f>K179/L179*M179*'uurtarief opbouw'!$D$40</f>
        <v>#DIV/0!</v>
      </c>
      <c r="O179" s="24"/>
    </row>
    <row r="180" spans="1:15" ht="12.75">
      <c r="A180" s="114" t="s">
        <v>89</v>
      </c>
      <c r="B180" s="115" t="s">
        <v>2</v>
      </c>
      <c r="C180" s="124" t="s">
        <v>14</v>
      </c>
      <c r="D180" s="125" t="s">
        <v>355</v>
      </c>
      <c r="E180" s="125" t="s">
        <v>378</v>
      </c>
      <c r="F180" s="125" t="s">
        <v>111</v>
      </c>
      <c r="G180" s="126" t="s">
        <v>93</v>
      </c>
      <c r="H180" s="122">
        <v>19</v>
      </c>
      <c r="I180" s="123"/>
      <c r="J180" s="64">
        <v>255</v>
      </c>
      <c r="K180" s="103">
        <f t="shared" si="9"/>
        <v>4845</v>
      </c>
      <c r="L180" s="103">
        <f>SUMIFS('normenblad regulier'!C:C,'normenblad regulier'!A:A,C180,'normenblad regulier'!B:B,J180)</f>
        <v>0</v>
      </c>
      <c r="M180" s="271">
        <v>1</v>
      </c>
      <c r="N180" s="104" t="e">
        <f>K180/L180*M180*'uurtarief opbouw'!$D$40</f>
        <v>#DIV/0!</v>
      </c>
      <c r="O180" s="24"/>
    </row>
    <row r="181" spans="1:15" ht="12.75">
      <c r="A181" s="114" t="s">
        <v>89</v>
      </c>
      <c r="B181" s="115" t="s">
        <v>2</v>
      </c>
      <c r="C181" s="124" t="s">
        <v>26</v>
      </c>
      <c r="D181" s="125" t="s">
        <v>355</v>
      </c>
      <c r="E181" s="125" t="s">
        <v>379</v>
      </c>
      <c r="F181" s="125" t="s">
        <v>380</v>
      </c>
      <c r="G181" s="126" t="s">
        <v>93</v>
      </c>
      <c r="H181" s="122">
        <v>54.6</v>
      </c>
      <c r="I181" s="123"/>
      <c r="J181" s="64">
        <v>255</v>
      </c>
      <c r="K181" s="103">
        <f t="shared" si="9"/>
        <v>13923</v>
      </c>
      <c r="L181" s="103">
        <f>SUMIFS('normenblad regulier'!C:C,'normenblad regulier'!A:A,C181,'normenblad regulier'!B:B,J181)</f>
        <v>0</v>
      </c>
      <c r="M181" s="271">
        <v>1</v>
      </c>
      <c r="N181" s="104" t="e">
        <f>K181/L181*M181*'uurtarief opbouw'!$D$40</f>
        <v>#DIV/0!</v>
      </c>
      <c r="O181" s="24"/>
    </row>
    <row r="182" spans="1:15" ht="12.75">
      <c r="A182" s="114" t="s">
        <v>89</v>
      </c>
      <c r="B182" s="115" t="s">
        <v>2</v>
      </c>
      <c r="C182" s="124" t="s">
        <v>19</v>
      </c>
      <c r="D182" s="125" t="s">
        <v>355</v>
      </c>
      <c r="E182" s="125" t="s">
        <v>381</v>
      </c>
      <c r="F182" s="125" t="s">
        <v>382</v>
      </c>
      <c r="G182" s="126" t="s">
        <v>93</v>
      </c>
      <c r="H182" s="197">
        <v>7</v>
      </c>
      <c r="I182" s="123"/>
      <c r="J182" s="64">
        <v>255</v>
      </c>
      <c r="K182" s="103">
        <f t="shared" si="9"/>
        <v>1785</v>
      </c>
      <c r="L182" s="103">
        <f>SUMIFS('normenblad regulier'!C:C,'normenblad regulier'!A:A,C182,'normenblad regulier'!B:B,J182)</f>
        <v>0</v>
      </c>
      <c r="M182" s="271">
        <v>1</v>
      </c>
      <c r="N182" s="104" t="e">
        <f>K182/L182*M182*'uurtarief opbouw'!$D$40</f>
        <v>#DIV/0!</v>
      </c>
      <c r="O182" s="24"/>
    </row>
    <row r="183" spans="1:15" ht="12.75">
      <c r="A183" s="114" t="s">
        <v>89</v>
      </c>
      <c r="B183" s="115" t="s">
        <v>2</v>
      </c>
      <c r="C183" s="124" t="s">
        <v>14</v>
      </c>
      <c r="D183" s="125" t="s">
        <v>355</v>
      </c>
      <c r="E183" s="125" t="s">
        <v>383</v>
      </c>
      <c r="F183" s="125" t="s">
        <v>384</v>
      </c>
      <c r="G183" s="126" t="s">
        <v>93</v>
      </c>
      <c r="H183" s="122">
        <v>25.3</v>
      </c>
      <c r="I183" s="123"/>
      <c r="J183" s="64">
        <v>255</v>
      </c>
      <c r="K183" s="103">
        <f t="shared" si="9"/>
        <v>6451.5</v>
      </c>
      <c r="L183" s="103">
        <f>SUMIFS('normenblad regulier'!C:C,'normenblad regulier'!A:A,C183,'normenblad regulier'!B:B,J183)</f>
        <v>0</v>
      </c>
      <c r="M183" s="271">
        <v>1</v>
      </c>
      <c r="N183" s="104" t="e">
        <f>K183/L183*M183*'uurtarief opbouw'!$D$40</f>
        <v>#DIV/0!</v>
      </c>
      <c r="O183" s="24"/>
    </row>
    <row r="184" spans="1:15" ht="12.75">
      <c r="A184" s="114" t="s">
        <v>89</v>
      </c>
      <c r="B184" s="115" t="s">
        <v>2</v>
      </c>
      <c r="C184" s="124" t="s">
        <v>27</v>
      </c>
      <c r="D184" s="125" t="s">
        <v>355</v>
      </c>
      <c r="E184" s="125" t="s">
        <v>385</v>
      </c>
      <c r="F184" s="125" t="s">
        <v>135</v>
      </c>
      <c r="G184" s="126" t="s">
        <v>159</v>
      </c>
      <c r="H184" s="122"/>
      <c r="I184" s="125">
        <v>3.6</v>
      </c>
      <c r="J184" s="64"/>
      <c r="K184" s="103">
        <f t="shared" si="9"/>
        <v>0</v>
      </c>
      <c r="L184" s="103">
        <f>SUMIFS('normenblad regulier'!C:C,'normenblad regulier'!A:A,C184,'normenblad regulier'!B:B,J184)</f>
        <v>1</v>
      </c>
      <c r="M184" s="271">
        <v>1</v>
      </c>
      <c r="N184" s="104">
        <f>K184/L184*M184*'uurtarief opbouw'!$D$40</f>
        <v>0</v>
      </c>
      <c r="O184" s="24"/>
    </row>
    <row r="185" spans="1:15" ht="12.75">
      <c r="A185" s="114" t="s">
        <v>89</v>
      </c>
      <c r="B185" s="115" t="s">
        <v>2</v>
      </c>
      <c r="C185" s="124" t="s">
        <v>16</v>
      </c>
      <c r="D185" s="125" t="s">
        <v>355</v>
      </c>
      <c r="E185" s="125" t="s">
        <v>386</v>
      </c>
      <c r="F185" s="125" t="s">
        <v>163</v>
      </c>
      <c r="G185" s="126" t="s">
        <v>138</v>
      </c>
      <c r="H185" s="122">
        <v>4.2</v>
      </c>
      <c r="I185" s="123"/>
      <c r="J185" s="64">
        <v>255</v>
      </c>
      <c r="K185" s="103">
        <f t="shared" si="9"/>
        <v>1071</v>
      </c>
      <c r="L185" s="103">
        <f>SUMIFS('normenblad regulier'!C:C,'normenblad regulier'!A:A,C185,'normenblad regulier'!B:B,J185)</f>
        <v>0</v>
      </c>
      <c r="M185" s="271">
        <v>1</v>
      </c>
      <c r="N185" s="104" t="e">
        <f>K185/L185*M185*'uurtarief opbouw'!$D$40</f>
        <v>#DIV/0!</v>
      </c>
      <c r="O185" s="24"/>
    </row>
    <row r="186" spans="1:15" ht="12.75">
      <c r="A186" s="114" t="s">
        <v>89</v>
      </c>
      <c r="B186" s="115" t="s">
        <v>2</v>
      </c>
      <c r="C186" s="124" t="s">
        <v>16</v>
      </c>
      <c r="D186" s="125" t="s">
        <v>355</v>
      </c>
      <c r="E186" s="125" t="s">
        <v>387</v>
      </c>
      <c r="F186" s="125" t="s">
        <v>16</v>
      </c>
      <c r="G186" s="126" t="s">
        <v>93</v>
      </c>
      <c r="H186" s="122">
        <v>7.6</v>
      </c>
      <c r="I186" s="123"/>
      <c r="J186" s="64">
        <v>255</v>
      </c>
      <c r="K186" s="103">
        <f t="shared" si="9"/>
        <v>1938</v>
      </c>
      <c r="L186" s="103">
        <f>SUMIFS('normenblad regulier'!C:C,'normenblad regulier'!A:A,C186,'normenblad regulier'!B:B,J186)</f>
        <v>0</v>
      </c>
      <c r="M186" s="271">
        <v>1</v>
      </c>
      <c r="N186" s="104" t="e">
        <f>K186/L186*M186*'uurtarief opbouw'!$D$40</f>
        <v>#DIV/0!</v>
      </c>
      <c r="O186" s="24"/>
    </row>
    <row r="187" spans="1:15" ht="12.75">
      <c r="A187" s="114" t="s">
        <v>89</v>
      </c>
      <c r="B187" s="115" t="s">
        <v>2</v>
      </c>
      <c r="C187" s="124" t="s">
        <v>19</v>
      </c>
      <c r="D187" s="125" t="s">
        <v>355</v>
      </c>
      <c r="E187" s="125" t="s">
        <v>388</v>
      </c>
      <c r="F187" s="125" t="s">
        <v>130</v>
      </c>
      <c r="G187" s="126" t="s">
        <v>93</v>
      </c>
      <c r="H187" s="122">
        <v>13.7</v>
      </c>
      <c r="I187" s="123"/>
      <c r="J187" s="64">
        <v>156</v>
      </c>
      <c r="K187" s="103">
        <f t="shared" si="9"/>
        <v>2137.1999999999998</v>
      </c>
      <c r="L187" s="103">
        <f>SUMIFS('normenblad regulier'!C:C,'normenblad regulier'!A:A,C187,'normenblad regulier'!B:B,J187)</f>
        <v>0</v>
      </c>
      <c r="M187" s="271">
        <v>1</v>
      </c>
      <c r="N187" s="104" t="e">
        <f>K187/L187*M187*'uurtarief opbouw'!$D$40</f>
        <v>#DIV/0!</v>
      </c>
      <c r="O187" s="24"/>
    </row>
    <row r="188" spans="1:15" ht="12.75">
      <c r="A188" s="114" t="s">
        <v>89</v>
      </c>
      <c r="B188" s="115" t="s">
        <v>2</v>
      </c>
      <c r="C188" s="124" t="s">
        <v>27</v>
      </c>
      <c r="D188" s="125" t="s">
        <v>355</v>
      </c>
      <c r="E188" s="125" t="s">
        <v>389</v>
      </c>
      <c r="F188" s="125" t="s">
        <v>144</v>
      </c>
      <c r="G188" s="126" t="s">
        <v>93</v>
      </c>
      <c r="H188" s="122"/>
      <c r="I188" s="125">
        <v>1</v>
      </c>
      <c r="J188" s="64"/>
      <c r="K188" s="103">
        <f t="shared" si="9"/>
        <v>0</v>
      </c>
      <c r="L188" s="103">
        <f>SUMIFS('normenblad regulier'!C:C,'normenblad regulier'!A:A,C188,'normenblad regulier'!B:B,J188)</f>
        <v>1</v>
      </c>
      <c r="M188" s="271">
        <v>1</v>
      </c>
      <c r="N188" s="104">
        <f>K188/L188*M188*'uurtarief opbouw'!$D$40</f>
        <v>0</v>
      </c>
      <c r="O188" s="24"/>
    </row>
    <row r="189" spans="1:15" ht="12.75">
      <c r="A189" s="114" t="s">
        <v>89</v>
      </c>
      <c r="B189" s="115" t="s">
        <v>2</v>
      </c>
      <c r="C189" s="124" t="s">
        <v>27</v>
      </c>
      <c r="D189" s="125" t="s">
        <v>355</v>
      </c>
      <c r="E189" s="125" t="s">
        <v>390</v>
      </c>
      <c r="F189" s="125" t="s">
        <v>146</v>
      </c>
      <c r="G189" s="126" t="s">
        <v>93</v>
      </c>
      <c r="H189" s="122"/>
      <c r="I189" s="125">
        <v>10.4</v>
      </c>
      <c r="J189" s="64"/>
      <c r="K189" s="103">
        <f t="shared" si="9"/>
        <v>0</v>
      </c>
      <c r="L189" s="103">
        <f>SUMIFS('normenblad regulier'!C:C,'normenblad regulier'!A:A,C189,'normenblad regulier'!B:B,J189)</f>
        <v>1</v>
      </c>
      <c r="M189" s="271">
        <v>1</v>
      </c>
      <c r="N189" s="104">
        <f>K189/L189*M189*'uurtarief opbouw'!$D$40</f>
        <v>0</v>
      </c>
      <c r="O189" s="24"/>
    </row>
    <row r="190" spans="1:15" ht="12.75">
      <c r="A190" s="114" t="s">
        <v>89</v>
      </c>
      <c r="B190" s="115" t="s">
        <v>2</v>
      </c>
      <c r="C190" s="124" t="s">
        <v>19</v>
      </c>
      <c r="D190" s="125" t="s">
        <v>355</v>
      </c>
      <c r="E190" s="125" t="s">
        <v>391</v>
      </c>
      <c r="F190" s="125" t="s">
        <v>130</v>
      </c>
      <c r="G190" s="126" t="s">
        <v>93</v>
      </c>
      <c r="H190" s="122">
        <v>7.1</v>
      </c>
      <c r="I190" s="123"/>
      <c r="J190" s="64">
        <v>156</v>
      </c>
      <c r="K190" s="103">
        <f t="shared" si="9"/>
        <v>1107.5999999999999</v>
      </c>
      <c r="L190" s="103">
        <f>SUMIFS('normenblad regulier'!C:C,'normenblad regulier'!A:A,C190,'normenblad regulier'!B:B,J190)</f>
        <v>0</v>
      </c>
      <c r="M190" s="271">
        <v>1</v>
      </c>
      <c r="N190" s="104" t="e">
        <f>K190/L190*M190*'uurtarief opbouw'!$D$40</f>
        <v>#DIV/0!</v>
      </c>
      <c r="O190" s="24"/>
    </row>
    <row r="191" spans="1:15" ht="12.75">
      <c r="A191" s="114" t="s">
        <v>89</v>
      </c>
      <c r="B191" s="115" t="s">
        <v>2</v>
      </c>
      <c r="C191" s="124" t="s">
        <v>16</v>
      </c>
      <c r="D191" s="125" t="s">
        <v>355</v>
      </c>
      <c r="E191" s="125" t="s">
        <v>392</v>
      </c>
      <c r="F191" s="125" t="s">
        <v>16</v>
      </c>
      <c r="G191" s="126" t="s">
        <v>93</v>
      </c>
      <c r="H191" s="122">
        <v>10.199999999999999</v>
      </c>
      <c r="I191" s="123"/>
      <c r="J191" s="64">
        <v>255</v>
      </c>
      <c r="K191" s="103">
        <f t="shared" si="9"/>
        <v>2601</v>
      </c>
      <c r="L191" s="103">
        <f>SUMIFS('normenblad regulier'!C:C,'normenblad regulier'!A:A,C191,'normenblad regulier'!B:B,J191)</f>
        <v>0</v>
      </c>
      <c r="M191" s="271">
        <v>1</v>
      </c>
      <c r="N191" s="104" t="e">
        <f>K191/L191*M191*'uurtarief opbouw'!$D$40</f>
        <v>#DIV/0!</v>
      </c>
      <c r="O191" s="24"/>
    </row>
    <row r="192" spans="1:15" ht="12.75">
      <c r="A192" s="114" t="s">
        <v>89</v>
      </c>
      <c r="B192" s="115" t="s">
        <v>2</v>
      </c>
      <c r="C192" s="124" t="s">
        <v>16</v>
      </c>
      <c r="D192" s="125" t="s">
        <v>355</v>
      </c>
      <c r="E192" s="125" t="s">
        <v>393</v>
      </c>
      <c r="F192" s="125" t="s">
        <v>163</v>
      </c>
      <c r="G192" s="126" t="s">
        <v>138</v>
      </c>
      <c r="H192" s="122">
        <v>4.5</v>
      </c>
      <c r="I192" s="123"/>
      <c r="J192" s="64">
        <v>255</v>
      </c>
      <c r="K192" s="103">
        <f t="shared" si="9"/>
        <v>1147.5</v>
      </c>
      <c r="L192" s="103">
        <f>SUMIFS('normenblad regulier'!C:C,'normenblad regulier'!A:A,C192,'normenblad regulier'!B:B,J192)</f>
        <v>0</v>
      </c>
      <c r="M192" s="271">
        <v>1</v>
      </c>
      <c r="N192" s="104" t="e">
        <f>K192/L192*M192*'uurtarief opbouw'!$D$40</f>
        <v>#DIV/0!</v>
      </c>
      <c r="O192" s="24"/>
    </row>
    <row r="193" spans="1:15" ht="12.75">
      <c r="A193" s="114" t="s">
        <v>89</v>
      </c>
      <c r="B193" s="115" t="s">
        <v>2</v>
      </c>
      <c r="C193" s="124" t="s">
        <v>14</v>
      </c>
      <c r="D193" s="125" t="s">
        <v>355</v>
      </c>
      <c r="E193" s="125" t="s">
        <v>394</v>
      </c>
      <c r="F193" s="125" t="s">
        <v>140</v>
      </c>
      <c r="G193" s="126" t="s">
        <v>93</v>
      </c>
      <c r="H193" s="122">
        <v>9.3000000000000007</v>
      </c>
      <c r="I193" s="123"/>
      <c r="J193" s="64">
        <v>255</v>
      </c>
      <c r="K193" s="103">
        <f t="shared" si="9"/>
        <v>2371.5</v>
      </c>
      <c r="L193" s="103">
        <f>SUMIFS('normenblad regulier'!C:C,'normenblad regulier'!A:A,C193,'normenblad regulier'!B:B,J193)</f>
        <v>0</v>
      </c>
      <c r="M193" s="271">
        <v>1</v>
      </c>
      <c r="N193" s="104" t="e">
        <f>K193/L193*M193*'uurtarief opbouw'!$D$40</f>
        <v>#DIV/0!</v>
      </c>
      <c r="O193" s="24"/>
    </row>
    <row r="194" spans="1:15" ht="12.75">
      <c r="A194" s="114" t="s">
        <v>89</v>
      </c>
      <c r="B194" s="115" t="s">
        <v>2</v>
      </c>
      <c r="C194" s="124" t="s">
        <v>27</v>
      </c>
      <c r="D194" s="125" t="s">
        <v>355</v>
      </c>
      <c r="E194" s="125" t="s">
        <v>395</v>
      </c>
      <c r="F194" s="125" t="s">
        <v>144</v>
      </c>
      <c r="G194" s="126" t="s">
        <v>93</v>
      </c>
      <c r="H194" s="122"/>
      <c r="I194" s="125">
        <v>0.9</v>
      </c>
      <c r="J194" s="64"/>
      <c r="K194" s="103">
        <f t="shared" si="9"/>
        <v>0</v>
      </c>
      <c r="L194" s="103">
        <f>SUMIFS('normenblad regulier'!C:C,'normenblad regulier'!A:A,C194,'normenblad regulier'!B:B,J194)</f>
        <v>1</v>
      </c>
      <c r="M194" s="271">
        <v>1</v>
      </c>
      <c r="N194" s="104">
        <f>K194/L194*M194*'uurtarief opbouw'!$D$40</f>
        <v>0</v>
      </c>
      <c r="O194" s="24"/>
    </row>
    <row r="195" spans="1:15" ht="12.75">
      <c r="A195" s="114" t="s">
        <v>89</v>
      </c>
      <c r="B195" s="115" t="s">
        <v>2</v>
      </c>
      <c r="C195" s="124" t="s">
        <v>27</v>
      </c>
      <c r="D195" s="125" t="s">
        <v>355</v>
      </c>
      <c r="E195" s="125" t="s">
        <v>396</v>
      </c>
      <c r="F195" s="125" t="s">
        <v>146</v>
      </c>
      <c r="G195" s="126" t="s">
        <v>93</v>
      </c>
      <c r="H195" s="122"/>
      <c r="I195" s="125">
        <v>10.1</v>
      </c>
      <c r="J195" s="64"/>
      <c r="K195" s="103">
        <f t="shared" si="9"/>
        <v>0</v>
      </c>
      <c r="L195" s="103">
        <f>SUMIFS('normenblad regulier'!C:C,'normenblad regulier'!A:A,C195,'normenblad regulier'!B:B,J195)</f>
        <v>1</v>
      </c>
      <c r="M195" s="271">
        <v>1</v>
      </c>
      <c r="N195" s="104">
        <f>K195/L195*M195*'uurtarief opbouw'!$D$40</f>
        <v>0</v>
      </c>
      <c r="O195" s="24"/>
    </row>
    <row r="196" spans="1:15" ht="12.75">
      <c r="A196" s="114" t="s">
        <v>89</v>
      </c>
      <c r="B196" s="115" t="s">
        <v>2</v>
      </c>
      <c r="C196" s="124" t="s">
        <v>19</v>
      </c>
      <c r="D196" s="125" t="s">
        <v>355</v>
      </c>
      <c r="E196" s="125" t="s">
        <v>397</v>
      </c>
      <c r="F196" s="125" t="s">
        <v>130</v>
      </c>
      <c r="G196" s="126" t="s">
        <v>93</v>
      </c>
      <c r="H196" s="122">
        <v>13.5</v>
      </c>
      <c r="I196" s="123"/>
      <c r="J196" s="64">
        <v>156</v>
      </c>
      <c r="K196" s="103">
        <f t="shared" si="9"/>
        <v>2106</v>
      </c>
      <c r="L196" s="103">
        <f>SUMIFS('normenblad regulier'!C:C,'normenblad regulier'!A:A,C196,'normenblad regulier'!B:B,J196)</f>
        <v>0</v>
      </c>
      <c r="M196" s="271">
        <v>1</v>
      </c>
      <c r="N196" s="104" t="e">
        <f>K196/L196*M196*'uurtarief opbouw'!$D$40</f>
        <v>#DIV/0!</v>
      </c>
      <c r="O196" s="24"/>
    </row>
    <row r="197" spans="1:15" ht="12.75">
      <c r="A197" s="114" t="s">
        <v>89</v>
      </c>
      <c r="B197" s="115" t="s">
        <v>2</v>
      </c>
      <c r="C197" s="124" t="s">
        <v>19</v>
      </c>
      <c r="D197" s="125" t="s">
        <v>355</v>
      </c>
      <c r="E197" s="125" t="s">
        <v>398</v>
      </c>
      <c r="F197" s="125" t="s">
        <v>130</v>
      </c>
      <c r="G197" s="126" t="s">
        <v>93</v>
      </c>
      <c r="H197" s="122">
        <v>9.9</v>
      </c>
      <c r="I197" s="123"/>
      <c r="J197" s="64">
        <v>156</v>
      </c>
      <c r="K197" s="103">
        <f t="shared" si="9"/>
        <v>1544.4</v>
      </c>
      <c r="L197" s="103">
        <f>SUMIFS('normenblad regulier'!C:C,'normenblad regulier'!A:A,C197,'normenblad regulier'!B:B,J197)</f>
        <v>0</v>
      </c>
      <c r="M197" s="271">
        <v>1</v>
      </c>
      <c r="N197" s="104" t="e">
        <f>K197/L197*M197*'uurtarief opbouw'!$D$40</f>
        <v>#DIV/0!</v>
      </c>
      <c r="O197" s="24"/>
    </row>
    <row r="198" spans="1:15" ht="12.75">
      <c r="A198" s="114" t="s">
        <v>89</v>
      </c>
      <c r="B198" s="115" t="s">
        <v>2</v>
      </c>
      <c r="C198" s="124" t="s">
        <v>19</v>
      </c>
      <c r="D198" s="125" t="s">
        <v>355</v>
      </c>
      <c r="E198" s="125" t="s">
        <v>399</v>
      </c>
      <c r="F198" s="125" t="s">
        <v>130</v>
      </c>
      <c r="G198" s="126" t="s">
        <v>93</v>
      </c>
      <c r="H198" s="122">
        <v>2.6</v>
      </c>
      <c r="I198" s="123"/>
      <c r="J198" s="64">
        <v>156</v>
      </c>
      <c r="K198" s="103">
        <f t="shared" ref="K198:K253" si="10">H198*J198</f>
        <v>405.6</v>
      </c>
      <c r="L198" s="103">
        <f>SUMIFS('normenblad regulier'!C:C,'normenblad regulier'!A:A,C198,'normenblad regulier'!B:B,J198)</f>
        <v>0</v>
      </c>
      <c r="M198" s="271">
        <v>1</v>
      </c>
      <c r="N198" s="104" t="e">
        <f>K198/L198*M198*'uurtarief opbouw'!$D$40</f>
        <v>#DIV/0!</v>
      </c>
      <c r="O198" s="24"/>
    </row>
    <row r="199" spans="1:15" ht="12.75">
      <c r="A199" s="114" t="s">
        <v>89</v>
      </c>
      <c r="B199" s="115" t="s">
        <v>2</v>
      </c>
      <c r="C199" s="124" t="s">
        <v>14</v>
      </c>
      <c r="D199" s="125" t="s">
        <v>355</v>
      </c>
      <c r="E199" s="125" t="s">
        <v>400</v>
      </c>
      <c r="F199" s="125" t="s">
        <v>401</v>
      </c>
      <c r="G199" s="126" t="s">
        <v>93</v>
      </c>
      <c r="H199" s="122">
        <v>277.60000000000002</v>
      </c>
      <c r="I199" s="123"/>
      <c r="J199" s="64">
        <v>255</v>
      </c>
      <c r="K199" s="103">
        <f t="shared" si="10"/>
        <v>70788</v>
      </c>
      <c r="L199" s="103">
        <f>SUMIFS('normenblad regulier'!C:C,'normenblad regulier'!A:A,C199,'normenblad regulier'!B:B,J199)</f>
        <v>0</v>
      </c>
      <c r="M199" s="271">
        <v>1</v>
      </c>
      <c r="N199" s="104" t="e">
        <f>K199/L199*M199*'uurtarief opbouw'!$D$40</f>
        <v>#DIV/0!</v>
      </c>
      <c r="O199" s="24"/>
    </row>
    <row r="200" spans="1:15" ht="12.75">
      <c r="A200" s="114" t="s">
        <v>89</v>
      </c>
      <c r="B200" s="115" t="s">
        <v>2</v>
      </c>
      <c r="C200" s="124" t="s">
        <v>14</v>
      </c>
      <c r="D200" s="125" t="s">
        <v>355</v>
      </c>
      <c r="E200" s="125" t="s">
        <v>402</v>
      </c>
      <c r="F200" s="125" t="s">
        <v>370</v>
      </c>
      <c r="G200" s="126" t="s">
        <v>93</v>
      </c>
      <c r="H200" s="122">
        <v>12.4</v>
      </c>
      <c r="I200" s="123"/>
      <c r="J200" s="64">
        <v>255</v>
      </c>
      <c r="K200" s="103">
        <f t="shared" si="10"/>
        <v>3162</v>
      </c>
      <c r="L200" s="103">
        <f>SUMIFS('normenblad regulier'!C:C,'normenblad regulier'!A:A,C200,'normenblad regulier'!B:B,J200)</f>
        <v>0</v>
      </c>
      <c r="M200" s="271">
        <v>1</v>
      </c>
      <c r="N200" s="104" t="e">
        <f>K200/L200*M200*'uurtarief opbouw'!$D$40</f>
        <v>#DIV/0!</v>
      </c>
      <c r="O200" s="24"/>
    </row>
    <row r="201" spans="1:15" ht="12.75">
      <c r="A201" s="114" t="s">
        <v>89</v>
      </c>
      <c r="B201" s="115" t="s">
        <v>2</v>
      </c>
      <c r="C201" s="124" t="s">
        <v>19</v>
      </c>
      <c r="D201" s="125" t="s">
        <v>355</v>
      </c>
      <c r="E201" s="125" t="s">
        <v>403</v>
      </c>
      <c r="F201" s="125" t="s">
        <v>130</v>
      </c>
      <c r="G201" s="126" t="s">
        <v>93</v>
      </c>
      <c r="H201" s="122">
        <v>2.5</v>
      </c>
      <c r="I201" s="123"/>
      <c r="J201" s="64">
        <v>156</v>
      </c>
      <c r="K201" s="103">
        <f t="shared" si="10"/>
        <v>390</v>
      </c>
      <c r="L201" s="103">
        <f>SUMIFS('normenblad regulier'!C:C,'normenblad regulier'!A:A,C201,'normenblad regulier'!B:B,J201)</f>
        <v>0</v>
      </c>
      <c r="M201" s="271">
        <v>1</v>
      </c>
      <c r="N201" s="104" t="e">
        <f>K201/L201*M201*'uurtarief opbouw'!$D$40</f>
        <v>#DIV/0!</v>
      </c>
      <c r="O201" s="24"/>
    </row>
    <row r="202" spans="1:15" ht="12.75">
      <c r="A202" s="114" t="s">
        <v>89</v>
      </c>
      <c r="B202" s="115" t="s">
        <v>2</v>
      </c>
      <c r="C202" s="124" t="s">
        <v>14</v>
      </c>
      <c r="D202" s="125" t="s">
        <v>355</v>
      </c>
      <c r="E202" s="125" t="s">
        <v>404</v>
      </c>
      <c r="F202" s="125" t="s">
        <v>405</v>
      </c>
      <c r="G202" s="126" t="s">
        <v>93</v>
      </c>
      <c r="H202" s="122">
        <v>4.2</v>
      </c>
      <c r="I202" s="123"/>
      <c r="J202" s="64">
        <v>255</v>
      </c>
      <c r="K202" s="103">
        <f t="shared" si="10"/>
        <v>1071</v>
      </c>
      <c r="L202" s="103">
        <f>SUMIFS('normenblad regulier'!C:C,'normenblad regulier'!A:A,C202,'normenblad regulier'!B:B,J202)</f>
        <v>0</v>
      </c>
      <c r="M202" s="271">
        <v>1</v>
      </c>
      <c r="N202" s="104" t="e">
        <f>K202/L202*M202*'uurtarief opbouw'!$D$40</f>
        <v>#DIV/0!</v>
      </c>
      <c r="O202" s="24"/>
    </row>
    <row r="203" spans="1:15" ht="12.75">
      <c r="A203" s="114" t="s">
        <v>89</v>
      </c>
      <c r="B203" s="115" t="s">
        <v>2</v>
      </c>
      <c r="C203" s="124" t="s">
        <v>19</v>
      </c>
      <c r="D203" s="125" t="s">
        <v>355</v>
      </c>
      <c r="E203" s="125" t="s">
        <v>406</v>
      </c>
      <c r="F203" s="125" t="s">
        <v>130</v>
      </c>
      <c r="G203" s="126" t="s">
        <v>93</v>
      </c>
      <c r="H203" s="122">
        <v>2.5</v>
      </c>
      <c r="I203" s="123"/>
      <c r="J203" s="64">
        <v>156</v>
      </c>
      <c r="K203" s="103">
        <f t="shared" si="10"/>
        <v>390</v>
      </c>
      <c r="L203" s="103">
        <f>SUMIFS('normenblad regulier'!C:C,'normenblad regulier'!A:A,C203,'normenblad regulier'!B:B,J203)</f>
        <v>0</v>
      </c>
      <c r="M203" s="271">
        <v>1</v>
      </c>
      <c r="N203" s="104" t="e">
        <f>K203/L203*M203*'uurtarief opbouw'!$D$40</f>
        <v>#DIV/0!</v>
      </c>
      <c r="O203" s="24"/>
    </row>
    <row r="204" spans="1:15" ht="12.75">
      <c r="A204" s="114" t="s">
        <v>89</v>
      </c>
      <c r="B204" s="115" t="s">
        <v>2</v>
      </c>
      <c r="C204" s="124" t="s">
        <v>27</v>
      </c>
      <c r="D204" s="125" t="s">
        <v>355</v>
      </c>
      <c r="E204" s="125" t="s">
        <v>407</v>
      </c>
      <c r="F204" s="125" t="s">
        <v>408</v>
      </c>
      <c r="G204" s="126" t="s">
        <v>93</v>
      </c>
      <c r="H204" s="122"/>
      <c r="I204" s="125">
        <v>9.8000000000000007</v>
      </c>
      <c r="J204" s="64"/>
      <c r="K204" s="103">
        <f t="shared" si="10"/>
        <v>0</v>
      </c>
      <c r="L204" s="103">
        <f>SUMIFS('normenblad regulier'!C:C,'normenblad regulier'!A:A,C204,'normenblad regulier'!B:B,J204)</f>
        <v>1</v>
      </c>
      <c r="M204" s="271">
        <v>1</v>
      </c>
      <c r="N204" s="104">
        <f>K204/L204*M204*'uurtarief opbouw'!$D$40</f>
        <v>0</v>
      </c>
      <c r="O204" s="24"/>
    </row>
    <row r="205" spans="1:15" ht="12.75">
      <c r="A205" s="114" t="s">
        <v>89</v>
      </c>
      <c r="B205" s="115" t="s">
        <v>2</v>
      </c>
      <c r="C205" s="124" t="s">
        <v>26</v>
      </c>
      <c r="D205" s="125" t="s">
        <v>355</v>
      </c>
      <c r="E205" s="125" t="s">
        <v>409</v>
      </c>
      <c r="F205" s="125" t="s">
        <v>174</v>
      </c>
      <c r="G205" s="126" t="s">
        <v>93</v>
      </c>
      <c r="H205" s="122">
        <v>27.9</v>
      </c>
      <c r="I205" s="123"/>
      <c r="J205" s="64">
        <v>255</v>
      </c>
      <c r="K205" s="103">
        <f t="shared" si="10"/>
        <v>7114.5</v>
      </c>
      <c r="L205" s="103">
        <f>SUMIFS('normenblad regulier'!C:C,'normenblad regulier'!A:A,C205,'normenblad regulier'!B:B,J205)</f>
        <v>0</v>
      </c>
      <c r="M205" s="271">
        <v>1</v>
      </c>
      <c r="N205" s="104" t="e">
        <f>K205/L205*M205*'uurtarief opbouw'!$D$40</f>
        <v>#DIV/0!</v>
      </c>
      <c r="O205" s="24"/>
    </row>
    <row r="206" spans="1:15" ht="12.75">
      <c r="A206" s="114" t="s">
        <v>89</v>
      </c>
      <c r="B206" s="115" t="s">
        <v>2</v>
      </c>
      <c r="C206" s="124" t="s">
        <v>19</v>
      </c>
      <c r="D206" s="125" t="s">
        <v>355</v>
      </c>
      <c r="E206" s="125" t="s">
        <v>410</v>
      </c>
      <c r="F206" s="125" t="s">
        <v>130</v>
      </c>
      <c r="G206" s="126" t="s">
        <v>93</v>
      </c>
      <c r="H206" s="122">
        <v>5.9</v>
      </c>
      <c r="I206" s="123"/>
      <c r="J206" s="64">
        <v>156</v>
      </c>
      <c r="K206" s="103">
        <f t="shared" si="10"/>
        <v>920.40000000000009</v>
      </c>
      <c r="L206" s="103">
        <f>SUMIFS('normenblad regulier'!C:C,'normenblad regulier'!A:A,C206,'normenblad regulier'!B:B,J206)</f>
        <v>0</v>
      </c>
      <c r="M206" s="271">
        <v>1</v>
      </c>
      <c r="N206" s="104" t="e">
        <f>K206/L206*M206*'uurtarief opbouw'!$D$40</f>
        <v>#DIV/0!</v>
      </c>
      <c r="O206" s="24"/>
    </row>
    <row r="207" spans="1:15" ht="12.75">
      <c r="A207" s="114" t="s">
        <v>89</v>
      </c>
      <c r="B207" s="115" t="s">
        <v>2</v>
      </c>
      <c r="C207" s="124" t="s">
        <v>19</v>
      </c>
      <c r="D207" s="125" t="s">
        <v>355</v>
      </c>
      <c r="E207" s="125" t="s">
        <v>411</v>
      </c>
      <c r="F207" s="125" t="s">
        <v>130</v>
      </c>
      <c r="G207" s="126" t="s">
        <v>93</v>
      </c>
      <c r="H207" s="122">
        <v>6.1</v>
      </c>
      <c r="I207" s="123"/>
      <c r="J207" s="64">
        <v>156</v>
      </c>
      <c r="K207" s="103">
        <f t="shared" si="10"/>
        <v>951.59999999999991</v>
      </c>
      <c r="L207" s="103">
        <f>SUMIFS('normenblad regulier'!C:C,'normenblad regulier'!A:A,C207,'normenblad regulier'!B:B,J207)</f>
        <v>0</v>
      </c>
      <c r="M207" s="271">
        <v>1</v>
      </c>
      <c r="N207" s="104" t="e">
        <f>K207/L207*M207*'uurtarief opbouw'!$D$40</f>
        <v>#DIV/0!</v>
      </c>
      <c r="O207" s="24"/>
    </row>
    <row r="208" spans="1:15" ht="12.75">
      <c r="A208" s="114" t="s">
        <v>89</v>
      </c>
      <c r="B208" s="115" t="s">
        <v>2</v>
      </c>
      <c r="C208" s="124" t="s">
        <v>19</v>
      </c>
      <c r="D208" s="125" t="s">
        <v>355</v>
      </c>
      <c r="E208" s="125" t="s">
        <v>412</v>
      </c>
      <c r="F208" s="125" t="s">
        <v>130</v>
      </c>
      <c r="G208" s="126" t="s">
        <v>93</v>
      </c>
      <c r="H208" s="122">
        <v>24.3</v>
      </c>
      <c r="I208" s="123"/>
      <c r="J208" s="64">
        <v>156</v>
      </c>
      <c r="K208" s="103">
        <f t="shared" si="10"/>
        <v>3790.8</v>
      </c>
      <c r="L208" s="103">
        <f>SUMIFS('normenblad regulier'!C:C,'normenblad regulier'!A:A,C208,'normenblad regulier'!B:B,J208)</f>
        <v>0</v>
      </c>
      <c r="M208" s="271">
        <v>1</v>
      </c>
      <c r="N208" s="104" t="e">
        <f>K208/L208*M208*'uurtarief opbouw'!$D$40</f>
        <v>#DIV/0!</v>
      </c>
      <c r="O208" s="24"/>
    </row>
    <row r="209" spans="1:15" ht="12.75">
      <c r="A209" s="114" t="s">
        <v>89</v>
      </c>
      <c r="B209" s="115" t="s">
        <v>2</v>
      </c>
      <c r="C209" s="124" t="s">
        <v>16</v>
      </c>
      <c r="D209" s="125" t="s">
        <v>355</v>
      </c>
      <c r="E209" s="125" t="s">
        <v>413</v>
      </c>
      <c r="F209" s="125" t="s">
        <v>137</v>
      </c>
      <c r="G209" s="126" t="s">
        <v>138</v>
      </c>
      <c r="H209" s="122">
        <v>1</v>
      </c>
      <c r="I209" s="123"/>
      <c r="J209" s="64">
        <v>255</v>
      </c>
      <c r="K209" s="103">
        <f t="shared" si="10"/>
        <v>255</v>
      </c>
      <c r="L209" s="103">
        <f>SUMIFS('normenblad regulier'!C:C,'normenblad regulier'!A:A,C209,'normenblad regulier'!B:B,J209)</f>
        <v>0</v>
      </c>
      <c r="M209" s="271">
        <v>1</v>
      </c>
      <c r="N209" s="104" t="e">
        <f>K209/L209*M209*'uurtarief opbouw'!$D$40</f>
        <v>#DIV/0!</v>
      </c>
      <c r="O209" s="24"/>
    </row>
    <row r="210" spans="1:15" ht="12.75">
      <c r="A210" s="114" t="s">
        <v>89</v>
      </c>
      <c r="B210" s="115" t="s">
        <v>2</v>
      </c>
      <c r="C210" s="124" t="s">
        <v>16</v>
      </c>
      <c r="D210" s="125" t="s">
        <v>355</v>
      </c>
      <c r="E210" s="125" t="s">
        <v>414</v>
      </c>
      <c r="F210" s="125" t="s">
        <v>137</v>
      </c>
      <c r="G210" s="126" t="s">
        <v>138</v>
      </c>
      <c r="H210" s="122">
        <v>1</v>
      </c>
      <c r="I210" s="123"/>
      <c r="J210" s="64">
        <v>255</v>
      </c>
      <c r="K210" s="103">
        <f t="shared" si="10"/>
        <v>255</v>
      </c>
      <c r="L210" s="103">
        <f>SUMIFS('normenblad regulier'!C:C,'normenblad regulier'!A:A,C210,'normenblad regulier'!B:B,J210)</f>
        <v>0</v>
      </c>
      <c r="M210" s="271">
        <v>1</v>
      </c>
      <c r="N210" s="104" t="e">
        <f>K210/L210*M210*'uurtarief opbouw'!$D$40</f>
        <v>#DIV/0!</v>
      </c>
      <c r="O210" s="24"/>
    </row>
    <row r="211" spans="1:15" ht="12.75">
      <c r="A211" s="114" t="s">
        <v>89</v>
      </c>
      <c r="B211" s="115" t="s">
        <v>2</v>
      </c>
      <c r="C211" s="124" t="s">
        <v>16</v>
      </c>
      <c r="D211" s="125" t="s">
        <v>355</v>
      </c>
      <c r="E211" s="125" t="s">
        <v>415</v>
      </c>
      <c r="F211" s="125" t="s">
        <v>137</v>
      </c>
      <c r="G211" s="126" t="s">
        <v>138</v>
      </c>
      <c r="H211" s="122">
        <v>1</v>
      </c>
      <c r="I211" s="123"/>
      <c r="J211" s="64">
        <v>255</v>
      </c>
      <c r="K211" s="103">
        <f t="shared" si="10"/>
        <v>255</v>
      </c>
      <c r="L211" s="103">
        <f>SUMIFS('normenblad regulier'!C:C,'normenblad regulier'!A:A,C211,'normenblad regulier'!B:B,J211)</f>
        <v>0</v>
      </c>
      <c r="M211" s="271">
        <v>1</v>
      </c>
      <c r="N211" s="104" t="e">
        <f>K211/L211*M211*'uurtarief opbouw'!$D$40</f>
        <v>#DIV/0!</v>
      </c>
      <c r="O211" s="24"/>
    </row>
    <row r="212" spans="1:15" ht="12.75">
      <c r="A212" s="114" t="s">
        <v>89</v>
      </c>
      <c r="B212" s="115" t="s">
        <v>2</v>
      </c>
      <c r="C212" s="124" t="s">
        <v>16</v>
      </c>
      <c r="D212" s="125" t="s">
        <v>355</v>
      </c>
      <c r="E212" s="125" t="s">
        <v>416</v>
      </c>
      <c r="F212" s="125" t="s">
        <v>137</v>
      </c>
      <c r="G212" s="126" t="s">
        <v>138</v>
      </c>
      <c r="H212" s="122">
        <v>1</v>
      </c>
      <c r="I212" s="123"/>
      <c r="J212" s="64">
        <v>255</v>
      </c>
      <c r="K212" s="103">
        <f t="shared" si="10"/>
        <v>255</v>
      </c>
      <c r="L212" s="103">
        <f>SUMIFS('normenblad regulier'!C:C,'normenblad regulier'!A:A,C212,'normenblad regulier'!B:B,J212)</f>
        <v>0</v>
      </c>
      <c r="M212" s="271">
        <v>1</v>
      </c>
      <c r="N212" s="104" t="e">
        <f>K212/L212*M212*'uurtarief opbouw'!$D$40</f>
        <v>#DIV/0!</v>
      </c>
      <c r="O212" s="24"/>
    </row>
    <row r="213" spans="1:15" ht="12.75">
      <c r="A213" s="114" t="s">
        <v>89</v>
      </c>
      <c r="B213" s="115" t="s">
        <v>2</v>
      </c>
      <c r="C213" s="124" t="s">
        <v>16</v>
      </c>
      <c r="D213" s="125" t="s">
        <v>355</v>
      </c>
      <c r="E213" s="125" t="s">
        <v>417</v>
      </c>
      <c r="F213" s="125" t="s">
        <v>137</v>
      </c>
      <c r="G213" s="126" t="s">
        <v>138</v>
      </c>
      <c r="H213" s="122">
        <v>1</v>
      </c>
      <c r="I213" s="123"/>
      <c r="J213" s="64">
        <v>255</v>
      </c>
      <c r="K213" s="103">
        <f t="shared" si="10"/>
        <v>255</v>
      </c>
      <c r="L213" s="103">
        <f>SUMIFS('normenblad regulier'!C:C,'normenblad regulier'!A:A,C213,'normenblad regulier'!B:B,J213)</f>
        <v>0</v>
      </c>
      <c r="M213" s="271">
        <v>1</v>
      </c>
      <c r="N213" s="104" t="e">
        <f>K213/L213*M213*'uurtarief opbouw'!$D$40</f>
        <v>#DIV/0!</v>
      </c>
      <c r="O213" s="24"/>
    </row>
    <row r="214" spans="1:15" ht="12.75">
      <c r="A214" s="114" t="s">
        <v>89</v>
      </c>
      <c r="B214" s="115" t="s">
        <v>2</v>
      </c>
      <c r="C214" s="124" t="s">
        <v>16</v>
      </c>
      <c r="D214" s="125" t="s">
        <v>355</v>
      </c>
      <c r="E214" s="125" t="s">
        <v>418</v>
      </c>
      <c r="F214" s="125" t="s">
        <v>137</v>
      </c>
      <c r="G214" s="126" t="s">
        <v>138</v>
      </c>
      <c r="H214" s="122">
        <v>1</v>
      </c>
      <c r="I214" s="123"/>
      <c r="J214" s="64">
        <v>255</v>
      </c>
      <c r="K214" s="103">
        <f t="shared" si="10"/>
        <v>255</v>
      </c>
      <c r="L214" s="103">
        <f>SUMIFS('normenblad regulier'!C:C,'normenblad regulier'!A:A,C214,'normenblad regulier'!B:B,J214)</f>
        <v>0</v>
      </c>
      <c r="M214" s="271">
        <v>1</v>
      </c>
      <c r="N214" s="104" t="e">
        <f>K214/L214*M214*'uurtarief opbouw'!$D$40</f>
        <v>#DIV/0!</v>
      </c>
      <c r="O214" s="24"/>
    </row>
    <row r="215" spans="1:15" ht="12.75">
      <c r="A215" s="114" t="s">
        <v>89</v>
      </c>
      <c r="B215" s="115" t="s">
        <v>2</v>
      </c>
      <c r="C215" s="124" t="s">
        <v>16</v>
      </c>
      <c r="D215" s="125" t="s">
        <v>355</v>
      </c>
      <c r="E215" s="125" t="s">
        <v>419</v>
      </c>
      <c r="F215" s="125" t="s">
        <v>137</v>
      </c>
      <c r="G215" s="126" t="s">
        <v>138</v>
      </c>
      <c r="H215" s="122">
        <v>1.5</v>
      </c>
      <c r="I215" s="123"/>
      <c r="J215" s="64">
        <v>255</v>
      </c>
      <c r="K215" s="103">
        <f t="shared" si="10"/>
        <v>382.5</v>
      </c>
      <c r="L215" s="103">
        <f>SUMIFS('normenblad regulier'!C:C,'normenblad regulier'!A:A,C215,'normenblad regulier'!B:B,J215)</f>
        <v>0</v>
      </c>
      <c r="M215" s="271">
        <v>1</v>
      </c>
      <c r="N215" s="104" t="e">
        <f>K215/L215*M215*'uurtarief opbouw'!$D$40</f>
        <v>#DIV/0!</v>
      </c>
      <c r="O215" s="24"/>
    </row>
    <row r="216" spans="1:15" ht="12.75">
      <c r="A216" s="114" t="s">
        <v>89</v>
      </c>
      <c r="B216" s="115" t="s">
        <v>2</v>
      </c>
      <c r="C216" s="124" t="s">
        <v>16</v>
      </c>
      <c r="D216" s="125" t="s">
        <v>355</v>
      </c>
      <c r="E216" s="125" t="s">
        <v>420</v>
      </c>
      <c r="F216" s="125" t="s">
        <v>137</v>
      </c>
      <c r="G216" s="126" t="s">
        <v>138</v>
      </c>
      <c r="H216" s="122">
        <v>1.1000000000000001</v>
      </c>
      <c r="I216" s="123"/>
      <c r="J216" s="64">
        <v>255</v>
      </c>
      <c r="K216" s="103">
        <f t="shared" si="10"/>
        <v>280.5</v>
      </c>
      <c r="L216" s="103">
        <f>SUMIFS('normenblad regulier'!C:C,'normenblad regulier'!A:A,C216,'normenblad regulier'!B:B,J216)</f>
        <v>0</v>
      </c>
      <c r="M216" s="271">
        <v>1</v>
      </c>
      <c r="N216" s="104" t="e">
        <f>K216/L216*M216*'uurtarief opbouw'!$D$40</f>
        <v>#DIV/0!</v>
      </c>
      <c r="O216" s="24"/>
    </row>
    <row r="217" spans="1:15" ht="12.75">
      <c r="A217" s="114" t="s">
        <v>89</v>
      </c>
      <c r="B217" s="115" t="s">
        <v>2</v>
      </c>
      <c r="C217" s="124" t="s">
        <v>16</v>
      </c>
      <c r="D217" s="125" t="s">
        <v>355</v>
      </c>
      <c r="E217" s="125" t="s">
        <v>421</v>
      </c>
      <c r="F217" s="125" t="s">
        <v>137</v>
      </c>
      <c r="G217" s="126" t="s">
        <v>138</v>
      </c>
      <c r="H217" s="122">
        <v>1.1000000000000001</v>
      </c>
      <c r="I217" s="123"/>
      <c r="J217" s="64">
        <v>255</v>
      </c>
      <c r="K217" s="103">
        <f t="shared" si="10"/>
        <v>280.5</v>
      </c>
      <c r="L217" s="103">
        <f>SUMIFS('normenblad regulier'!C:C,'normenblad regulier'!A:A,C217,'normenblad regulier'!B:B,J217)</f>
        <v>0</v>
      </c>
      <c r="M217" s="271">
        <v>1</v>
      </c>
      <c r="N217" s="104" t="e">
        <f>K217/L217*M217*'uurtarief opbouw'!$D$40</f>
        <v>#DIV/0!</v>
      </c>
      <c r="O217" s="24"/>
    </row>
    <row r="218" spans="1:15" ht="12.75">
      <c r="A218" s="114" t="s">
        <v>89</v>
      </c>
      <c r="B218" s="115" t="s">
        <v>2</v>
      </c>
      <c r="C218" s="124" t="s">
        <v>16</v>
      </c>
      <c r="D218" s="125" t="s">
        <v>355</v>
      </c>
      <c r="E218" s="125" t="s">
        <v>422</v>
      </c>
      <c r="F218" s="125" t="s">
        <v>137</v>
      </c>
      <c r="G218" s="126" t="s">
        <v>138</v>
      </c>
      <c r="H218" s="122">
        <v>1.1000000000000001</v>
      </c>
      <c r="I218" s="123"/>
      <c r="J218" s="64">
        <v>255</v>
      </c>
      <c r="K218" s="103">
        <f t="shared" si="10"/>
        <v>280.5</v>
      </c>
      <c r="L218" s="103">
        <f>SUMIFS('normenblad regulier'!C:C,'normenblad regulier'!A:A,C218,'normenblad regulier'!B:B,J218)</f>
        <v>0</v>
      </c>
      <c r="M218" s="271">
        <v>1</v>
      </c>
      <c r="N218" s="104" t="e">
        <f>K218/L218*M218*'uurtarief opbouw'!$D$40</f>
        <v>#DIV/0!</v>
      </c>
      <c r="O218" s="24"/>
    </row>
    <row r="219" spans="1:15" ht="12.75">
      <c r="A219" s="114" t="s">
        <v>89</v>
      </c>
      <c r="B219" s="115" t="s">
        <v>2</v>
      </c>
      <c r="C219" s="124" t="s">
        <v>16</v>
      </c>
      <c r="D219" s="125" t="s">
        <v>355</v>
      </c>
      <c r="E219" s="125" t="s">
        <v>423</v>
      </c>
      <c r="F219" s="125" t="s">
        <v>137</v>
      </c>
      <c r="G219" s="126" t="s">
        <v>138</v>
      </c>
      <c r="H219" s="122">
        <v>1.1000000000000001</v>
      </c>
      <c r="I219" s="123"/>
      <c r="J219" s="64">
        <v>255</v>
      </c>
      <c r="K219" s="103">
        <f t="shared" si="10"/>
        <v>280.5</v>
      </c>
      <c r="L219" s="103">
        <f>SUMIFS('normenblad regulier'!C:C,'normenblad regulier'!A:A,C219,'normenblad regulier'!B:B,J219)</f>
        <v>0</v>
      </c>
      <c r="M219" s="271">
        <v>1</v>
      </c>
      <c r="N219" s="104" t="e">
        <f>K219/L219*M219*'uurtarief opbouw'!$D$40</f>
        <v>#DIV/0!</v>
      </c>
      <c r="O219" s="24"/>
    </row>
    <row r="220" spans="1:15" ht="12.75">
      <c r="A220" s="114" t="s">
        <v>89</v>
      </c>
      <c r="B220" s="115" t="s">
        <v>2</v>
      </c>
      <c r="C220" s="124" t="s">
        <v>14</v>
      </c>
      <c r="D220" s="125" t="s">
        <v>355</v>
      </c>
      <c r="E220" s="125" t="s">
        <v>424</v>
      </c>
      <c r="F220" s="125" t="s">
        <v>425</v>
      </c>
      <c r="G220" s="126" t="s">
        <v>93</v>
      </c>
      <c r="H220" s="122">
        <v>70.3</v>
      </c>
      <c r="I220" s="123"/>
      <c r="J220" s="64">
        <v>255</v>
      </c>
      <c r="K220" s="103">
        <f t="shared" si="10"/>
        <v>17926.5</v>
      </c>
      <c r="L220" s="103">
        <f>SUMIFS('normenblad regulier'!C:C,'normenblad regulier'!A:A,C220,'normenblad regulier'!B:B,J220)</f>
        <v>0</v>
      </c>
      <c r="M220" s="271">
        <v>1</v>
      </c>
      <c r="N220" s="104" t="e">
        <f>K220/L220*M220*'uurtarief opbouw'!$D$40</f>
        <v>#DIV/0!</v>
      </c>
      <c r="O220" s="24"/>
    </row>
    <row r="221" spans="1:15" ht="12.75">
      <c r="A221" s="114" t="s">
        <v>89</v>
      </c>
      <c r="B221" s="115" t="s">
        <v>2</v>
      </c>
      <c r="C221" s="124" t="s">
        <v>27</v>
      </c>
      <c r="D221" s="125" t="s">
        <v>355</v>
      </c>
      <c r="E221" s="125" t="s">
        <v>426</v>
      </c>
      <c r="F221" s="125" t="s">
        <v>297</v>
      </c>
      <c r="G221" s="126" t="s">
        <v>93</v>
      </c>
      <c r="H221" s="122"/>
      <c r="I221" s="125">
        <v>144.5</v>
      </c>
      <c r="J221" s="127"/>
      <c r="K221" s="103">
        <f t="shared" si="10"/>
        <v>0</v>
      </c>
      <c r="L221" s="103">
        <f>SUMIFS('normenblad regulier'!C:C,'normenblad regulier'!A:A,C221,'normenblad regulier'!B:B,J221)</f>
        <v>1</v>
      </c>
      <c r="M221" s="271">
        <v>1</v>
      </c>
      <c r="N221" s="104">
        <f>K221/L221*M221*'uurtarief opbouw'!$D$40</f>
        <v>0</v>
      </c>
      <c r="O221" s="24"/>
    </row>
    <row r="222" spans="1:15" ht="12.75">
      <c r="A222" s="114" t="s">
        <v>89</v>
      </c>
      <c r="B222" s="115" t="s">
        <v>2</v>
      </c>
      <c r="C222" s="124" t="s">
        <v>19</v>
      </c>
      <c r="D222" s="125" t="s">
        <v>355</v>
      </c>
      <c r="E222" s="125" t="s">
        <v>427</v>
      </c>
      <c r="F222" s="125" t="s">
        <v>130</v>
      </c>
      <c r="G222" s="126" t="s">
        <v>93</v>
      </c>
      <c r="H222" s="122">
        <v>1.9</v>
      </c>
      <c r="I222" s="123"/>
      <c r="J222" s="64">
        <v>156</v>
      </c>
      <c r="K222" s="103">
        <f t="shared" si="10"/>
        <v>296.39999999999998</v>
      </c>
      <c r="L222" s="103">
        <f>SUMIFS('normenblad regulier'!C:C,'normenblad regulier'!A:A,C222,'normenblad regulier'!B:B,J222)</f>
        <v>0</v>
      </c>
      <c r="M222" s="271">
        <v>1</v>
      </c>
      <c r="N222" s="104" t="e">
        <f>K222/L222*M222*'uurtarief opbouw'!$D$40</f>
        <v>#DIV/0!</v>
      </c>
      <c r="O222" s="24"/>
    </row>
    <row r="223" spans="1:15" ht="12.75">
      <c r="A223" s="114" t="s">
        <v>89</v>
      </c>
      <c r="B223" s="115" t="s">
        <v>2</v>
      </c>
      <c r="C223" s="124" t="s">
        <v>19</v>
      </c>
      <c r="D223" s="125" t="s">
        <v>355</v>
      </c>
      <c r="E223" s="125" t="s">
        <v>388</v>
      </c>
      <c r="F223" s="125" t="s">
        <v>130</v>
      </c>
      <c r="G223" s="126" t="s">
        <v>93</v>
      </c>
      <c r="H223" s="122">
        <v>3.3</v>
      </c>
      <c r="I223" s="123"/>
      <c r="J223" s="64">
        <v>156</v>
      </c>
      <c r="K223" s="103">
        <f t="shared" si="10"/>
        <v>514.79999999999995</v>
      </c>
      <c r="L223" s="103">
        <f>SUMIFS('normenblad regulier'!C:C,'normenblad regulier'!A:A,C223,'normenblad regulier'!B:B,J223)</f>
        <v>0</v>
      </c>
      <c r="M223" s="271">
        <v>1</v>
      </c>
      <c r="N223" s="104" t="e">
        <f>K223/L223*M223*'uurtarief opbouw'!$D$40</f>
        <v>#DIV/0!</v>
      </c>
      <c r="O223" s="24"/>
    </row>
    <row r="224" spans="1:15" ht="12.75">
      <c r="A224" s="114" t="s">
        <v>89</v>
      </c>
      <c r="B224" s="115" t="s">
        <v>2</v>
      </c>
      <c r="C224" s="124" t="s">
        <v>19</v>
      </c>
      <c r="D224" s="125" t="s">
        <v>355</v>
      </c>
      <c r="E224" s="125" t="s">
        <v>391</v>
      </c>
      <c r="F224" s="125" t="s">
        <v>130</v>
      </c>
      <c r="G224" s="126" t="s">
        <v>93</v>
      </c>
      <c r="H224" s="122">
        <v>3.5</v>
      </c>
      <c r="I224" s="123"/>
      <c r="J224" s="64">
        <v>156</v>
      </c>
      <c r="K224" s="103">
        <f t="shared" si="10"/>
        <v>546</v>
      </c>
      <c r="L224" s="103">
        <f>SUMIFS('normenblad regulier'!C:C,'normenblad regulier'!A:A,C224,'normenblad regulier'!B:B,J224)</f>
        <v>0</v>
      </c>
      <c r="M224" s="271">
        <v>1</v>
      </c>
      <c r="N224" s="104" t="e">
        <f>K224/L224*M224*'uurtarief opbouw'!$D$40</f>
        <v>#DIV/0!</v>
      </c>
      <c r="O224" s="24"/>
    </row>
    <row r="225" spans="1:15" ht="12.75">
      <c r="A225" s="114" t="s">
        <v>89</v>
      </c>
      <c r="B225" s="115" t="s">
        <v>2</v>
      </c>
      <c r="C225" s="124" t="s">
        <v>19</v>
      </c>
      <c r="D225" s="125" t="s">
        <v>355</v>
      </c>
      <c r="E225" s="125" t="s">
        <v>398</v>
      </c>
      <c r="F225" s="125" t="s">
        <v>130</v>
      </c>
      <c r="G225" s="126" t="s">
        <v>93</v>
      </c>
      <c r="H225" s="122">
        <v>3.2</v>
      </c>
      <c r="I225" s="123"/>
      <c r="J225" s="64">
        <v>156</v>
      </c>
      <c r="K225" s="103">
        <f t="shared" si="10"/>
        <v>499.20000000000005</v>
      </c>
      <c r="L225" s="103">
        <f>SUMIFS('normenblad regulier'!C:C,'normenblad regulier'!A:A,C225,'normenblad regulier'!B:B,J225)</f>
        <v>0</v>
      </c>
      <c r="M225" s="271">
        <v>1</v>
      </c>
      <c r="N225" s="104" t="e">
        <f>K225/L225*M225*'uurtarief opbouw'!$D$40</f>
        <v>#DIV/0!</v>
      </c>
      <c r="O225" s="24"/>
    </row>
    <row r="226" spans="1:15" ht="12.75">
      <c r="A226" s="114" t="s">
        <v>89</v>
      </c>
      <c r="B226" s="115" t="s">
        <v>2</v>
      </c>
      <c r="C226" s="124" t="s">
        <v>19</v>
      </c>
      <c r="D226" s="125" t="s">
        <v>355</v>
      </c>
      <c r="E226" s="125" t="s">
        <v>411</v>
      </c>
      <c r="F226" s="125" t="s">
        <v>130</v>
      </c>
      <c r="G226" s="126" t="s">
        <v>93</v>
      </c>
      <c r="H226" s="122">
        <v>6</v>
      </c>
      <c r="I226" s="123"/>
      <c r="J226" s="64">
        <v>156</v>
      </c>
      <c r="K226" s="103">
        <f t="shared" si="10"/>
        <v>936</v>
      </c>
      <c r="L226" s="103">
        <f>SUMIFS('normenblad regulier'!C:C,'normenblad regulier'!A:A,C226,'normenblad regulier'!B:B,J226)</f>
        <v>0</v>
      </c>
      <c r="M226" s="271">
        <v>1</v>
      </c>
      <c r="N226" s="104" t="e">
        <f>K226/L226*M226*'uurtarief opbouw'!$D$40</f>
        <v>#DIV/0!</v>
      </c>
      <c r="O226" s="24"/>
    </row>
    <row r="227" spans="1:15" ht="12.75">
      <c r="A227" s="114" t="s">
        <v>89</v>
      </c>
      <c r="B227" s="115" t="s">
        <v>2</v>
      </c>
      <c r="C227" s="124" t="s">
        <v>14</v>
      </c>
      <c r="D227" s="125" t="s">
        <v>355</v>
      </c>
      <c r="E227" s="125" t="s">
        <v>365</v>
      </c>
      <c r="F227" s="125" t="s">
        <v>366</v>
      </c>
      <c r="G227" s="126" t="s">
        <v>93</v>
      </c>
      <c r="H227" s="122">
        <v>33.1</v>
      </c>
      <c r="I227" s="123"/>
      <c r="J227" s="64">
        <v>255</v>
      </c>
      <c r="K227" s="103">
        <f t="shared" si="10"/>
        <v>8440.5</v>
      </c>
      <c r="L227" s="103">
        <f>SUMIFS('normenblad regulier'!C:C,'normenblad regulier'!A:A,C227,'normenblad regulier'!B:B,J227)</f>
        <v>0</v>
      </c>
      <c r="M227" s="271">
        <v>1</v>
      </c>
      <c r="N227" s="104" t="e">
        <f>K227/L227*M227*'uurtarief opbouw'!$D$40</f>
        <v>#DIV/0!</v>
      </c>
      <c r="O227" s="24"/>
    </row>
    <row r="228" spans="1:15" ht="12.75">
      <c r="A228" s="114" t="s">
        <v>89</v>
      </c>
      <c r="B228" s="115" t="s">
        <v>2</v>
      </c>
      <c r="C228" s="124" t="s">
        <v>14</v>
      </c>
      <c r="D228" s="125" t="s">
        <v>355</v>
      </c>
      <c r="E228" s="125" t="s">
        <v>362</v>
      </c>
      <c r="F228" s="125" t="s">
        <v>363</v>
      </c>
      <c r="G228" s="126" t="s">
        <v>93</v>
      </c>
      <c r="H228" s="122">
        <v>12</v>
      </c>
      <c r="I228" s="123"/>
      <c r="J228" s="64">
        <v>255</v>
      </c>
      <c r="K228" s="103">
        <f t="shared" si="10"/>
        <v>3060</v>
      </c>
      <c r="L228" s="103">
        <f>SUMIFS('normenblad regulier'!C:C,'normenblad regulier'!A:A,C228,'normenblad regulier'!B:B,J228)</f>
        <v>0</v>
      </c>
      <c r="M228" s="271">
        <v>1</v>
      </c>
      <c r="N228" s="104" t="e">
        <f>K228/L228*M228*'uurtarief opbouw'!$D$40</f>
        <v>#DIV/0!</v>
      </c>
      <c r="O228" s="24"/>
    </row>
    <row r="229" spans="1:15" ht="12.75">
      <c r="A229" s="114" t="s">
        <v>89</v>
      </c>
      <c r="B229" s="115" t="s">
        <v>2</v>
      </c>
      <c r="C229" s="124" t="s">
        <v>14</v>
      </c>
      <c r="D229" s="125" t="s">
        <v>355</v>
      </c>
      <c r="E229" s="125" t="s">
        <v>428</v>
      </c>
      <c r="F229" s="125" t="s">
        <v>429</v>
      </c>
      <c r="G229" s="126" t="s">
        <v>93</v>
      </c>
      <c r="H229" s="122">
        <v>6.2</v>
      </c>
      <c r="I229" s="123"/>
      <c r="J229" s="64">
        <v>255</v>
      </c>
      <c r="K229" s="103">
        <f t="shared" si="10"/>
        <v>1581</v>
      </c>
      <c r="L229" s="103">
        <f>SUMIFS('normenblad regulier'!C:C,'normenblad regulier'!A:A,C229,'normenblad regulier'!B:B,J229)</f>
        <v>0</v>
      </c>
      <c r="M229" s="271">
        <v>1</v>
      </c>
      <c r="N229" s="104" t="e">
        <f>K229/L229*M229*'uurtarief opbouw'!$D$40</f>
        <v>#DIV/0!</v>
      </c>
      <c r="O229" s="24"/>
    </row>
    <row r="230" spans="1:15" ht="12.75">
      <c r="A230" s="114" t="s">
        <v>89</v>
      </c>
      <c r="B230" s="115" t="s">
        <v>2</v>
      </c>
      <c r="C230" s="124" t="s">
        <v>14</v>
      </c>
      <c r="D230" s="125" t="s">
        <v>355</v>
      </c>
      <c r="E230" s="125" t="s">
        <v>430</v>
      </c>
      <c r="F230" s="125" t="s">
        <v>429</v>
      </c>
      <c r="G230" s="126" t="s">
        <v>93</v>
      </c>
      <c r="H230" s="122">
        <v>6.8</v>
      </c>
      <c r="I230" s="123"/>
      <c r="J230" s="64">
        <v>255</v>
      </c>
      <c r="K230" s="103">
        <f t="shared" si="10"/>
        <v>1734</v>
      </c>
      <c r="L230" s="103">
        <f>SUMIFS('normenblad regulier'!C:C,'normenblad regulier'!A:A,C230,'normenblad regulier'!B:B,J230)</f>
        <v>0</v>
      </c>
      <c r="M230" s="271">
        <v>1</v>
      </c>
      <c r="N230" s="104" t="e">
        <f>K230/L230*M230*'uurtarief opbouw'!$D$40</f>
        <v>#DIV/0!</v>
      </c>
      <c r="O230" s="24"/>
    </row>
    <row r="231" spans="1:15" ht="12.75">
      <c r="A231" s="114" t="s">
        <v>89</v>
      </c>
      <c r="B231" s="115" t="s">
        <v>2</v>
      </c>
      <c r="C231" s="124" t="s">
        <v>14</v>
      </c>
      <c r="D231" s="125" t="s">
        <v>355</v>
      </c>
      <c r="E231" s="125" t="s">
        <v>431</v>
      </c>
      <c r="F231" s="125" t="s">
        <v>432</v>
      </c>
      <c r="G231" s="126" t="s">
        <v>93</v>
      </c>
      <c r="H231" s="122">
        <v>2</v>
      </c>
      <c r="I231" s="123"/>
      <c r="J231" s="64">
        <v>255</v>
      </c>
      <c r="K231" s="103">
        <f t="shared" si="10"/>
        <v>510</v>
      </c>
      <c r="L231" s="103">
        <f>SUMIFS('normenblad regulier'!C:C,'normenblad regulier'!A:A,C231,'normenblad regulier'!B:B,J231)</f>
        <v>0</v>
      </c>
      <c r="M231" s="271">
        <v>1</v>
      </c>
      <c r="N231" s="104" t="e">
        <f>K231/L231*M231*'uurtarief opbouw'!$D$40</f>
        <v>#DIV/0!</v>
      </c>
      <c r="O231" s="24"/>
    </row>
    <row r="232" spans="1:15" ht="12.75">
      <c r="A232" s="114" t="s">
        <v>89</v>
      </c>
      <c r="B232" s="115" t="s">
        <v>2</v>
      </c>
      <c r="C232" s="124" t="s">
        <v>27</v>
      </c>
      <c r="D232" s="125" t="s">
        <v>433</v>
      </c>
      <c r="E232" s="125" t="s">
        <v>434</v>
      </c>
      <c r="F232" s="125" t="s">
        <v>435</v>
      </c>
      <c r="G232" s="126" t="s">
        <v>93</v>
      </c>
      <c r="H232" s="122"/>
      <c r="I232" s="125">
        <v>106.9</v>
      </c>
      <c r="J232" s="127"/>
      <c r="K232" s="103">
        <f t="shared" si="10"/>
        <v>0</v>
      </c>
      <c r="L232" s="103">
        <f>SUMIFS('normenblad regulier'!C:C,'normenblad regulier'!A:A,C232,'normenblad regulier'!B:B,J232)</f>
        <v>1</v>
      </c>
      <c r="M232" s="271">
        <v>1</v>
      </c>
      <c r="N232" s="104">
        <f>K232/L232*M232*'uurtarief opbouw'!$D$40</f>
        <v>0</v>
      </c>
      <c r="O232" s="24"/>
    </row>
    <row r="233" spans="1:15" ht="12.75">
      <c r="A233" s="114" t="s">
        <v>89</v>
      </c>
      <c r="B233" s="115" t="s">
        <v>2</v>
      </c>
      <c r="C233" s="124" t="s">
        <v>27</v>
      </c>
      <c r="D233" s="125" t="s">
        <v>433</v>
      </c>
      <c r="E233" s="125" t="s">
        <v>436</v>
      </c>
      <c r="F233" s="125" t="s">
        <v>437</v>
      </c>
      <c r="G233" s="126" t="s">
        <v>93</v>
      </c>
      <c r="H233" s="122"/>
      <c r="I233" s="125">
        <v>71.099999999999994</v>
      </c>
      <c r="J233" s="64"/>
      <c r="K233" s="103">
        <f t="shared" si="10"/>
        <v>0</v>
      </c>
      <c r="L233" s="103">
        <f>SUMIFS('normenblad regulier'!C:C,'normenblad regulier'!A:A,C233,'normenblad regulier'!B:B,J233)</f>
        <v>1</v>
      </c>
      <c r="M233" s="271">
        <v>1</v>
      </c>
      <c r="N233" s="104">
        <f>K233/L233*M233*'uurtarief opbouw'!$D$40</f>
        <v>0</v>
      </c>
      <c r="O233" s="24"/>
    </row>
    <row r="234" spans="1:15" ht="12.75">
      <c r="A234" s="114" t="s">
        <v>89</v>
      </c>
      <c r="B234" s="115" t="s">
        <v>2</v>
      </c>
      <c r="C234" s="124" t="s">
        <v>27</v>
      </c>
      <c r="D234" s="125" t="s">
        <v>433</v>
      </c>
      <c r="E234" s="125" t="s">
        <v>438</v>
      </c>
      <c r="F234" s="125" t="s">
        <v>439</v>
      </c>
      <c r="G234" s="126" t="s">
        <v>93</v>
      </c>
      <c r="H234" s="122"/>
      <c r="I234" s="125">
        <v>14.9</v>
      </c>
      <c r="J234" s="64"/>
      <c r="K234" s="103">
        <f t="shared" si="10"/>
        <v>0</v>
      </c>
      <c r="L234" s="103">
        <f>SUMIFS('normenblad regulier'!C:C,'normenblad regulier'!A:A,C234,'normenblad regulier'!B:B,J234)</f>
        <v>1</v>
      </c>
      <c r="M234" s="271">
        <v>1</v>
      </c>
      <c r="N234" s="104">
        <f>K234/L234*M234*'uurtarief opbouw'!$D$40</f>
        <v>0</v>
      </c>
      <c r="O234" s="24"/>
    </row>
    <row r="235" spans="1:15" ht="12.75">
      <c r="A235" s="114" t="s">
        <v>89</v>
      </c>
      <c r="B235" s="115" t="s">
        <v>2</v>
      </c>
      <c r="C235" s="124" t="s">
        <v>27</v>
      </c>
      <c r="D235" s="125" t="s">
        <v>433</v>
      </c>
      <c r="E235" s="125" t="s">
        <v>440</v>
      </c>
      <c r="F235" s="125" t="s">
        <v>130</v>
      </c>
      <c r="G235" s="126" t="s">
        <v>93</v>
      </c>
      <c r="H235" s="122"/>
      <c r="I235" s="125">
        <v>19.399999999999999</v>
      </c>
      <c r="J235" s="64"/>
      <c r="K235" s="103">
        <f t="shared" si="10"/>
        <v>0</v>
      </c>
      <c r="L235" s="103">
        <f>SUMIFS('normenblad regulier'!C:C,'normenblad regulier'!A:A,C235,'normenblad regulier'!B:B,J235)</f>
        <v>1</v>
      </c>
      <c r="M235" s="271">
        <v>1</v>
      </c>
      <c r="N235" s="104">
        <f>K235/L235*M235*'uurtarief opbouw'!$D$40</f>
        <v>0</v>
      </c>
      <c r="O235" s="24"/>
    </row>
    <row r="236" spans="1:15" ht="12.75">
      <c r="A236" s="114" t="s">
        <v>89</v>
      </c>
      <c r="B236" s="115" t="s">
        <v>2</v>
      </c>
      <c r="C236" s="124" t="s">
        <v>27</v>
      </c>
      <c r="D236" s="125" t="s">
        <v>433</v>
      </c>
      <c r="E236" s="125" t="s">
        <v>441</v>
      </c>
      <c r="F236" s="125" t="s">
        <v>195</v>
      </c>
      <c r="G236" s="126" t="s">
        <v>93</v>
      </c>
      <c r="H236" s="122"/>
      <c r="I236" s="125">
        <v>2538.5</v>
      </c>
      <c r="J236" s="64"/>
      <c r="K236" s="103">
        <f t="shared" si="10"/>
        <v>0</v>
      </c>
      <c r="L236" s="103">
        <f>SUMIFS('normenblad regulier'!C:C,'normenblad regulier'!A:A,C236,'normenblad regulier'!B:B,J236)</f>
        <v>1</v>
      </c>
      <c r="M236" s="271">
        <v>1</v>
      </c>
      <c r="N236" s="104">
        <f>K236/L236*M236*'uurtarief opbouw'!$D$40</f>
        <v>0</v>
      </c>
      <c r="O236" s="24"/>
    </row>
    <row r="237" spans="1:15" ht="12.75">
      <c r="A237" s="114" t="s">
        <v>89</v>
      </c>
      <c r="B237" s="115" t="s">
        <v>2</v>
      </c>
      <c r="C237" s="124" t="s">
        <v>27</v>
      </c>
      <c r="D237" s="125" t="s">
        <v>433</v>
      </c>
      <c r="E237" s="125" t="s">
        <v>442</v>
      </c>
      <c r="F237" s="125" t="s">
        <v>130</v>
      </c>
      <c r="G237" s="126" t="s">
        <v>93</v>
      </c>
      <c r="H237" s="122"/>
      <c r="I237" s="125">
        <v>20.2</v>
      </c>
      <c r="J237" s="64"/>
      <c r="K237" s="103">
        <f t="shared" si="10"/>
        <v>0</v>
      </c>
      <c r="L237" s="103">
        <f>SUMIFS('normenblad regulier'!C:C,'normenblad regulier'!A:A,C237,'normenblad regulier'!B:B,J237)</f>
        <v>1</v>
      </c>
      <c r="M237" s="271">
        <v>1</v>
      </c>
      <c r="N237" s="104">
        <f>K237/L237*M237*'uurtarief opbouw'!$D$40</f>
        <v>0</v>
      </c>
      <c r="O237" s="24"/>
    </row>
    <row r="238" spans="1:15" ht="12.75">
      <c r="A238" s="114" t="s">
        <v>89</v>
      </c>
      <c r="B238" s="115" t="s">
        <v>2</v>
      </c>
      <c r="C238" s="124" t="s">
        <v>27</v>
      </c>
      <c r="D238" s="125" t="s">
        <v>433</v>
      </c>
      <c r="E238" s="125" t="s">
        <v>443</v>
      </c>
      <c r="F238" s="125" t="s">
        <v>130</v>
      </c>
      <c r="G238" s="126" t="s">
        <v>93</v>
      </c>
      <c r="H238" s="122"/>
      <c r="I238" s="125">
        <v>8.1</v>
      </c>
      <c r="J238" s="64"/>
      <c r="K238" s="103">
        <f t="shared" si="10"/>
        <v>0</v>
      </c>
      <c r="L238" s="103">
        <f>SUMIFS('normenblad regulier'!C:C,'normenblad regulier'!A:A,C238,'normenblad regulier'!B:B,J238)</f>
        <v>1</v>
      </c>
      <c r="M238" s="271">
        <v>1</v>
      </c>
      <c r="N238" s="104">
        <f>K238/L238*M238*'uurtarief opbouw'!$D$40</f>
        <v>0</v>
      </c>
      <c r="O238" s="24"/>
    </row>
    <row r="239" spans="1:15" ht="12.75">
      <c r="A239" s="114" t="s">
        <v>89</v>
      </c>
      <c r="B239" s="115" t="s">
        <v>2</v>
      </c>
      <c r="C239" s="124" t="s">
        <v>27</v>
      </c>
      <c r="D239" s="125" t="s">
        <v>433</v>
      </c>
      <c r="E239" s="125" t="s">
        <v>444</v>
      </c>
      <c r="F239" s="125" t="s">
        <v>346</v>
      </c>
      <c r="G239" s="126" t="s">
        <v>93</v>
      </c>
      <c r="H239" s="122"/>
      <c r="I239" s="125">
        <v>1.4</v>
      </c>
      <c r="J239" s="64"/>
      <c r="K239" s="103">
        <f t="shared" si="10"/>
        <v>0</v>
      </c>
      <c r="L239" s="103">
        <f>SUMIFS('normenblad regulier'!C:C,'normenblad regulier'!A:A,C239,'normenblad regulier'!B:B,J239)</f>
        <v>1</v>
      </c>
      <c r="M239" s="271">
        <v>1</v>
      </c>
      <c r="N239" s="104">
        <f>K239/L239*M239*'uurtarief opbouw'!$D$40</f>
        <v>0</v>
      </c>
    </row>
    <row r="240" spans="1:15" ht="12.75">
      <c r="A240" s="114" t="s">
        <v>89</v>
      </c>
      <c r="B240" s="115" t="s">
        <v>2</v>
      </c>
      <c r="C240" s="124" t="s">
        <v>27</v>
      </c>
      <c r="D240" s="125" t="s">
        <v>433</v>
      </c>
      <c r="E240" s="125" t="s">
        <v>445</v>
      </c>
      <c r="F240" s="125" t="s">
        <v>146</v>
      </c>
      <c r="G240" s="126" t="s">
        <v>93</v>
      </c>
      <c r="H240" s="122"/>
      <c r="I240" s="125">
        <v>1.8</v>
      </c>
      <c r="J240" s="64"/>
      <c r="K240" s="103">
        <f t="shared" si="10"/>
        <v>0</v>
      </c>
      <c r="L240" s="103">
        <f>SUMIFS('normenblad regulier'!C:C,'normenblad regulier'!A:A,C240,'normenblad regulier'!B:B,J240)</f>
        <v>1</v>
      </c>
      <c r="M240" s="271">
        <v>1</v>
      </c>
      <c r="N240" s="104">
        <f>K240/L240*M240*'uurtarief opbouw'!$D$40</f>
        <v>0</v>
      </c>
    </row>
    <row r="241" spans="1:14" ht="12.75">
      <c r="A241" s="114" t="s">
        <v>89</v>
      </c>
      <c r="B241" s="115" t="s">
        <v>2</v>
      </c>
      <c r="C241" s="124" t="s">
        <v>27</v>
      </c>
      <c r="D241" s="125" t="s">
        <v>433</v>
      </c>
      <c r="E241" s="125" t="s">
        <v>446</v>
      </c>
      <c r="F241" s="125" t="s">
        <v>146</v>
      </c>
      <c r="G241" s="126" t="s">
        <v>93</v>
      </c>
      <c r="H241" s="122"/>
      <c r="I241" s="125">
        <v>0.8</v>
      </c>
      <c r="J241" s="64"/>
      <c r="K241" s="103">
        <f t="shared" si="10"/>
        <v>0</v>
      </c>
      <c r="L241" s="103">
        <f>SUMIFS('normenblad regulier'!C:C,'normenblad regulier'!A:A,C241,'normenblad regulier'!B:B,J241)</f>
        <v>1</v>
      </c>
      <c r="M241" s="271">
        <v>1</v>
      </c>
      <c r="N241" s="104">
        <f>K241/L241*M241*'uurtarief opbouw'!$D$40</f>
        <v>0</v>
      </c>
    </row>
    <row r="242" spans="1:14" ht="12.75">
      <c r="A242" s="114" t="s">
        <v>89</v>
      </c>
      <c r="B242" s="115" t="s">
        <v>2</v>
      </c>
      <c r="C242" s="124" t="s">
        <v>27</v>
      </c>
      <c r="D242" s="125" t="s">
        <v>433</v>
      </c>
      <c r="E242" s="125" t="s">
        <v>447</v>
      </c>
      <c r="F242" s="125" t="s">
        <v>146</v>
      </c>
      <c r="G242" s="126" t="s">
        <v>93</v>
      </c>
      <c r="H242" s="122"/>
      <c r="I242" s="125">
        <v>3.2</v>
      </c>
      <c r="J242" s="64"/>
      <c r="K242" s="103">
        <f t="shared" si="10"/>
        <v>0</v>
      </c>
      <c r="L242" s="103">
        <f>SUMIFS('normenblad regulier'!C:C,'normenblad regulier'!A:A,C242,'normenblad regulier'!B:B,J242)</f>
        <v>1</v>
      </c>
      <c r="M242" s="271">
        <v>1</v>
      </c>
      <c r="N242" s="104">
        <f>K242/L242*M242*'uurtarief opbouw'!$D$40</f>
        <v>0</v>
      </c>
    </row>
    <row r="243" spans="1:14" ht="12.75">
      <c r="A243" s="114" t="s">
        <v>89</v>
      </c>
      <c r="B243" s="115" t="s">
        <v>2</v>
      </c>
      <c r="C243" s="124" t="s">
        <v>27</v>
      </c>
      <c r="D243" s="125" t="s">
        <v>433</v>
      </c>
      <c r="E243" s="125" t="s">
        <v>443</v>
      </c>
      <c r="F243" s="125" t="s">
        <v>130</v>
      </c>
      <c r="G243" s="126" t="s">
        <v>93</v>
      </c>
      <c r="H243" s="122"/>
      <c r="I243" s="125">
        <v>9.5</v>
      </c>
      <c r="J243" s="64"/>
      <c r="K243" s="103">
        <f t="shared" si="10"/>
        <v>0</v>
      </c>
      <c r="L243" s="103">
        <f>SUMIFS('normenblad regulier'!C:C,'normenblad regulier'!A:A,C243,'normenblad regulier'!B:B,J243)</f>
        <v>1</v>
      </c>
      <c r="M243" s="271">
        <v>1</v>
      </c>
      <c r="N243" s="104">
        <f>K243/L243*M243*'uurtarief opbouw'!$D$40</f>
        <v>0</v>
      </c>
    </row>
    <row r="244" spans="1:14" ht="12.75">
      <c r="A244" s="114" t="s">
        <v>89</v>
      </c>
      <c r="B244" s="115" t="s">
        <v>2</v>
      </c>
      <c r="C244" s="124" t="s">
        <v>27</v>
      </c>
      <c r="D244" s="125" t="s">
        <v>433</v>
      </c>
      <c r="E244" s="125" t="s">
        <v>448</v>
      </c>
      <c r="F244" s="125" t="s">
        <v>130</v>
      </c>
      <c r="G244" s="126" t="s">
        <v>93</v>
      </c>
      <c r="H244" s="122"/>
      <c r="I244" s="125">
        <v>2.8</v>
      </c>
      <c r="J244" s="64"/>
      <c r="K244" s="103">
        <f t="shared" si="10"/>
        <v>0</v>
      </c>
      <c r="L244" s="103">
        <f>SUMIFS('normenblad regulier'!C:C,'normenblad regulier'!A:A,C244,'normenblad regulier'!B:B,J244)</f>
        <v>1</v>
      </c>
      <c r="M244" s="271">
        <v>1</v>
      </c>
      <c r="N244" s="104">
        <f>K244/L244*M244*'uurtarief opbouw'!$D$40</f>
        <v>0</v>
      </c>
    </row>
    <row r="245" spans="1:14" ht="12.75">
      <c r="A245" s="114" t="s">
        <v>89</v>
      </c>
      <c r="B245" s="115" t="s">
        <v>2</v>
      </c>
      <c r="C245" s="124" t="s">
        <v>14</v>
      </c>
      <c r="D245" s="125" t="s">
        <v>449</v>
      </c>
      <c r="E245" s="125" t="s">
        <v>450</v>
      </c>
      <c r="F245" s="125" t="s">
        <v>451</v>
      </c>
      <c r="G245" s="126" t="s">
        <v>93</v>
      </c>
      <c r="H245" s="122">
        <v>297.5</v>
      </c>
      <c r="I245" s="123"/>
      <c r="J245" s="64">
        <v>255</v>
      </c>
      <c r="K245" s="103">
        <f t="shared" si="10"/>
        <v>75862.5</v>
      </c>
      <c r="L245" s="103">
        <f>SUMIFS('normenblad regulier'!C:C,'normenblad regulier'!A:A,C245,'normenblad regulier'!B:B,J245)</f>
        <v>0</v>
      </c>
      <c r="M245" s="271">
        <v>1</v>
      </c>
      <c r="N245" s="104" t="e">
        <f>K245/L245*M245*'uurtarief opbouw'!$D$40</f>
        <v>#DIV/0!</v>
      </c>
    </row>
    <row r="246" spans="1:14" ht="12.75">
      <c r="A246" s="114" t="s">
        <v>89</v>
      </c>
      <c r="B246" s="115" t="s">
        <v>2</v>
      </c>
      <c r="C246" s="124" t="s">
        <v>14</v>
      </c>
      <c r="D246" s="125" t="s">
        <v>449</v>
      </c>
      <c r="E246" s="125" t="s">
        <v>452</v>
      </c>
      <c r="F246" s="125" t="s">
        <v>453</v>
      </c>
      <c r="G246" s="126" t="s">
        <v>93</v>
      </c>
      <c r="H246" s="122">
        <v>53.1</v>
      </c>
      <c r="I246" s="123"/>
      <c r="J246" s="64">
        <v>255</v>
      </c>
      <c r="K246" s="103">
        <f t="shared" si="10"/>
        <v>13540.5</v>
      </c>
      <c r="L246" s="103">
        <f>SUMIFS('normenblad regulier'!C:C,'normenblad regulier'!A:A,C246,'normenblad regulier'!B:B,J246)</f>
        <v>0</v>
      </c>
      <c r="M246" s="271">
        <v>1</v>
      </c>
      <c r="N246" s="104" t="e">
        <f>K246/L246*M246*'uurtarief opbouw'!$D$40</f>
        <v>#DIV/0!</v>
      </c>
    </row>
    <row r="247" spans="1:14" ht="12.75">
      <c r="A247" s="114" t="s">
        <v>89</v>
      </c>
      <c r="B247" s="115" t="s">
        <v>2</v>
      </c>
      <c r="C247" s="124" t="s">
        <v>14</v>
      </c>
      <c r="D247" s="125" t="s">
        <v>449</v>
      </c>
      <c r="E247" s="125" t="s">
        <v>454</v>
      </c>
      <c r="F247" s="125" t="s">
        <v>455</v>
      </c>
      <c r="G247" s="126" t="s">
        <v>93</v>
      </c>
      <c r="H247" s="122">
        <v>84.7</v>
      </c>
      <c r="I247" s="123"/>
      <c r="J247" s="64">
        <v>255</v>
      </c>
      <c r="K247" s="103">
        <f t="shared" si="10"/>
        <v>21598.5</v>
      </c>
      <c r="L247" s="103">
        <f>SUMIFS('normenblad regulier'!C:C,'normenblad regulier'!A:A,C247,'normenblad regulier'!B:B,J247)</f>
        <v>0</v>
      </c>
      <c r="M247" s="271">
        <v>1</v>
      </c>
      <c r="N247" s="104" t="e">
        <f>K247/L247*M247*'uurtarief opbouw'!$D$40</f>
        <v>#DIV/0!</v>
      </c>
    </row>
    <row r="248" spans="1:14" ht="12.75">
      <c r="A248" s="114" t="s">
        <v>89</v>
      </c>
      <c r="B248" s="115" t="s">
        <v>2</v>
      </c>
      <c r="C248" s="124" t="s">
        <v>14</v>
      </c>
      <c r="D248" s="125" t="s">
        <v>449</v>
      </c>
      <c r="E248" s="125" t="s">
        <v>456</v>
      </c>
      <c r="F248" s="125" t="s">
        <v>457</v>
      </c>
      <c r="G248" s="126" t="s">
        <v>93</v>
      </c>
      <c r="H248" s="122">
        <v>57.8</v>
      </c>
      <c r="I248" s="123"/>
      <c r="J248" s="64">
        <v>255</v>
      </c>
      <c r="K248" s="103">
        <f t="shared" si="10"/>
        <v>14739</v>
      </c>
      <c r="L248" s="103">
        <f>SUMIFS('normenblad regulier'!C:C,'normenblad regulier'!A:A,C248,'normenblad regulier'!B:B,J248)</f>
        <v>0</v>
      </c>
      <c r="M248" s="271">
        <v>1</v>
      </c>
      <c r="N248" s="104" t="e">
        <f>K248/L248*M248*'uurtarief opbouw'!$D$40</f>
        <v>#DIV/0!</v>
      </c>
    </row>
    <row r="249" spans="1:14" ht="12.75">
      <c r="A249" s="114" t="s">
        <v>89</v>
      </c>
      <c r="B249" s="115" t="s">
        <v>2</v>
      </c>
      <c r="C249" s="124" t="s">
        <v>27</v>
      </c>
      <c r="D249" s="125" t="s">
        <v>449</v>
      </c>
      <c r="E249" s="125" t="s">
        <v>458</v>
      </c>
      <c r="F249" s="125" t="s">
        <v>135</v>
      </c>
      <c r="G249" s="126" t="s">
        <v>93</v>
      </c>
      <c r="H249" s="122"/>
      <c r="I249" s="125">
        <v>3.6</v>
      </c>
      <c r="J249" s="127"/>
      <c r="K249" s="103">
        <f t="shared" si="10"/>
        <v>0</v>
      </c>
      <c r="L249" s="103">
        <f>SUMIFS('normenblad regulier'!C:C,'normenblad regulier'!A:A,C249,'normenblad regulier'!B:B,J249)</f>
        <v>1</v>
      </c>
      <c r="M249" s="271">
        <v>1</v>
      </c>
      <c r="N249" s="104">
        <f>K249/L249*M249*'uurtarief opbouw'!$D$40</f>
        <v>0</v>
      </c>
    </row>
    <row r="250" spans="1:14" ht="12.75">
      <c r="A250" s="114" t="s">
        <v>89</v>
      </c>
      <c r="B250" s="115" t="s">
        <v>2</v>
      </c>
      <c r="C250" s="124" t="s">
        <v>16</v>
      </c>
      <c r="D250" s="125" t="s">
        <v>449</v>
      </c>
      <c r="E250" s="125" t="s">
        <v>459</v>
      </c>
      <c r="F250" s="125" t="s">
        <v>163</v>
      </c>
      <c r="G250" s="126" t="s">
        <v>138</v>
      </c>
      <c r="H250" s="122">
        <v>4.2</v>
      </c>
      <c r="I250" s="123"/>
      <c r="J250" s="64">
        <v>255</v>
      </c>
      <c r="K250" s="103">
        <f t="shared" si="10"/>
        <v>1071</v>
      </c>
      <c r="L250" s="103">
        <f>SUMIFS('normenblad regulier'!C:C,'normenblad regulier'!A:A,C250,'normenblad regulier'!B:B,J250)</f>
        <v>0</v>
      </c>
      <c r="M250" s="271">
        <v>1</v>
      </c>
      <c r="N250" s="104" t="e">
        <f>K250/L250*M250*'uurtarief opbouw'!$D$40</f>
        <v>#DIV/0!</v>
      </c>
    </row>
    <row r="251" spans="1:14" ht="12.75">
      <c r="A251" s="114" t="s">
        <v>89</v>
      </c>
      <c r="B251" s="115" t="s">
        <v>2</v>
      </c>
      <c r="C251" s="124" t="s">
        <v>16</v>
      </c>
      <c r="D251" s="125" t="s">
        <v>449</v>
      </c>
      <c r="E251" s="125" t="s">
        <v>460</v>
      </c>
      <c r="F251" s="125" t="s">
        <v>16</v>
      </c>
      <c r="G251" s="126" t="s">
        <v>93</v>
      </c>
      <c r="H251" s="122">
        <v>9.1999999999999993</v>
      </c>
      <c r="I251" s="123"/>
      <c r="J251" s="64">
        <v>255</v>
      </c>
      <c r="K251" s="103">
        <f t="shared" si="10"/>
        <v>2346</v>
      </c>
      <c r="L251" s="103">
        <f>SUMIFS('normenblad regulier'!C:C,'normenblad regulier'!A:A,C251,'normenblad regulier'!B:B,J251)</f>
        <v>0</v>
      </c>
      <c r="M251" s="271">
        <v>1</v>
      </c>
      <c r="N251" s="104" t="e">
        <f>K251/L251*M251*'uurtarief opbouw'!$D$40</f>
        <v>#DIV/0!</v>
      </c>
    </row>
    <row r="252" spans="1:14" ht="12.75">
      <c r="A252" s="114" t="s">
        <v>89</v>
      </c>
      <c r="B252" s="115" t="s">
        <v>2</v>
      </c>
      <c r="C252" s="124" t="s">
        <v>27</v>
      </c>
      <c r="D252" s="125" t="s">
        <v>449</v>
      </c>
      <c r="E252" s="125" t="s">
        <v>461</v>
      </c>
      <c r="F252" s="125" t="s">
        <v>144</v>
      </c>
      <c r="G252" s="126" t="s">
        <v>93</v>
      </c>
      <c r="H252" s="122"/>
      <c r="I252" s="125">
        <v>1</v>
      </c>
      <c r="J252" s="127"/>
      <c r="K252" s="103">
        <f t="shared" si="10"/>
        <v>0</v>
      </c>
      <c r="L252" s="103">
        <f>SUMIFS('normenblad regulier'!C:C,'normenblad regulier'!A:A,C252,'normenblad regulier'!B:B,J252)</f>
        <v>1</v>
      </c>
      <c r="M252" s="271">
        <v>1</v>
      </c>
      <c r="N252" s="104">
        <f>K252/L252*M252*'uurtarief opbouw'!$D$40</f>
        <v>0</v>
      </c>
    </row>
    <row r="253" spans="1:14" ht="12.75">
      <c r="A253" s="114" t="s">
        <v>89</v>
      </c>
      <c r="B253" s="115" t="s">
        <v>2</v>
      </c>
      <c r="C253" s="124" t="s">
        <v>27</v>
      </c>
      <c r="D253" s="125" t="s">
        <v>449</v>
      </c>
      <c r="E253" s="125" t="s">
        <v>462</v>
      </c>
      <c r="F253" s="125" t="s">
        <v>146</v>
      </c>
      <c r="G253" s="126" t="s">
        <v>93</v>
      </c>
      <c r="H253" s="122"/>
      <c r="I253" s="125">
        <v>10.4</v>
      </c>
      <c r="J253" s="127"/>
      <c r="K253" s="103">
        <f t="shared" si="10"/>
        <v>0</v>
      </c>
      <c r="L253" s="103">
        <f>SUMIFS('normenblad regulier'!C:C,'normenblad regulier'!A:A,C253,'normenblad regulier'!B:B,J253)</f>
        <v>1</v>
      </c>
      <c r="M253" s="271">
        <v>1</v>
      </c>
      <c r="N253" s="104">
        <f>K253/L253*M253*'uurtarief opbouw'!$D$40</f>
        <v>0</v>
      </c>
    </row>
    <row r="254" spans="1:14" ht="12.75">
      <c r="A254" s="114" t="s">
        <v>89</v>
      </c>
      <c r="B254" s="115" t="s">
        <v>2</v>
      </c>
      <c r="C254" s="124" t="s">
        <v>14</v>
      </c>
      <c r="D254" s="125" t="s">
        <v>449</v>
      </c>
      <c r="E254" s="125" t="s">
        <v>463</v>
      </c>
      <c r="F254" s="125" t="s">
        <v>377</v>
      </c>
      <c r="G254" s="126" t="s">
        <v>464</v>
      </c>
      <c r="H254" s="122">
        <v>16</v>
      </c>
      <c r="I254" s="123"/>
      <c r="J254" s="64">
        <v>255</v>
      </c>
      <c r="K254" s="103">
        <f t="shared" ref="K254:K310" si="11">H254*J254</f>
        <v>4080</v>
      </c>
      <c r="L254" s="103">
        <f>SUMIFS('normenblad regulier'!C:C,'normenblad regulier'!A:A,C254,'normenblad regulier'!B:B,J254)</f>
        <v>0</v>
      </c>
      <c r="M254" s="271">
        <v>1</v>
      </c>
      <c r="N254" s="104" t="e">
        <f>K254/L254*M254*'uurtarief opbouw'!$D$40</f>
        <v>#DIV/0!</v>
      </c>
    </row>
    <row r="255" spans="1:14" ht="12.75">
      <c r="A255" s="114" t="s">
        <v>89</v>
      </c>
      <c r="B255" s="115" t="s">
        <v>2</v>
      </c>
      <c r="C255" s="124" t="s">
        <v>19</v>
      </c>
      <c r="D255" s="125" t="s">
        <v>449</v>
      </c>
      <c r="E255" s="125" t="s">
        <v>465</v>
      </c>
      <c r="F255" s="125" t="s">
        <v>130</v>
      </c>
      <c r="G255" s="126" t="s">
        <v>93</v>
      </c>
      <c r="H255" s="122">
        <v>7</v>
      </c>
      <c r="I255" s="123"/>
      <c r="J255" s="64">
        <v>156</v>
      </c>
      <c r="K255" s="103">
        <f t="shared" si="11"/>
        <v>1092</v>
      </c>
      <c r="L255" s="103">
        <f>SUMIFS('normenblad regulier'!C:C,'normenblad regulier'!A:A,C255,'normenblad regulier'!B:B,J255)</f>
        <v>0</v>
      </c>
      <c r="M255" s="271">
        <v>1</v>
      </c>
      <c r="N255" s="104" t="e">
        <f>K255/L255*M255*'uurtarief opbouw'!$D$40</f>
        <v>#DIV/0!</v>
      </c>
    </row>
    <row r="256" spans="1:14" ht="12.75">
      <c r="A256" s="114" t="s">
        <v>89</v>
      </c>
      <c r="B256" s="115" t="s">
        <v>2</v>
      </c>
      <c r="C256" s="124" t="s">
        <v>19</v>
      </c>
      <c r="D256" s="125" t="s">
        <v>449</v>
      </c>
      <c r="E256" s="125" t="s">
        <v>466</v>
      </c>
      <c r="F256" s="125" t="s">
        <v>130</v>
      </c>
      <c r="G256" s="126" t="s">
        <v>93</v>
      </c>
      <c r="H256" s="122">
        <v>2.6</v>
      </c>
      <c r="I256" s="123"/>
      <c r="J256" s="64">
        <v>156</v>
      </c>
      <c r="K256" s="103">
        <f t="shared" si="11"/>
        <v>405.6</v>
      </c>
      <c r="L256" s="103">
        <f>SUMIFS('normenblad regulier'!C:C,'normenblad regulier'!A:A,C256,'normenblad regulier'!B:B,J256)</f>
        <v>0</v>
      </c>
      <c r="M256" s="271">
        <v>1</v>
      </c>
      <c r="N256" s="104" t="e">
        <f>K256/L256*M256*'uurtarief opbouw'!$D$40</f>
        <v>#DIV/0!</v>
      </c>
    </row>
    <row r="257" spans="1:14" ht="12.75">
      <c r="A257" s="114" t="s">
        <v>89</v>
      </c>
      <c r="B257" s="115" t="s">
        <v>2</v>
      </c>
      <c r="C257" s="124" t="s">
        <v>19</v>
      </c>
      <c r="D257" s="125" t="s">
        <v>449</v>
      </c>
      <c r="E257" s="125" t="s">
        <v>467</v>
      </c>
      <c r="F257" s="125" t="s">
        <v>130</v>
      </c>
      <c r="G257" s="126" t="s">
        <v>93</v>
      </c>
      <c r="H257" s="122">
        <v>2.5</v>
      </c>
      <c r="I257" s="123"/>
      <c r="J257" s="64">
        <v>156</v>
      </c>
      <c r="K257" s="103">
        <f t="shared" si="11"/>
        <v>390</v>
      </c>
      <c r="L257" s="103">
        <f>SUMIFS('normenblad regulier'!C:C,'normenblad regulier'!A:A,C257,'normenblad regulier'!B:B,J257)</f>
        <v>0</v>
      </c>
      <c r="M257" s="271">
        <v>1</v>
      </c>
      <c r="N257" s="104" t="e">
        <f>K257/L257*M257*'uurtarief opbouw'!$D$40</f>
        <v>#DIV/0!</v>
      </c>
    </row>
    <row r="258" spans="1:14" ht="12.75">
      <c r="A258" s="114" t="s">
        <v>89</v>
      </c>
      <c r="B258" s="115" t="s">
        <v>2</v>
      </c>
      <c r="C258" s="124" t="s">
        <v>19</v>
      </c>
      <c r="D258" s="125" t="s">
        <v>449</v>
      </c>
      <c r="E258" s="125" t="s">
        <v>468</v>
      </c>
      <c r="F258" s="125" t="s">
        <v>130</v>
      </c>
      <c r="G258" s="126" t="s">
        <v>93</v>
      </c>
      <c r="H258" s="122">
        <v>13.4</v>
      </c>
      <c r="I258" s="123"/>
      <c r="J258" s="64">
        <v>156</v>
      </c>
      <c r="K258" s="103">
        <f t="shared" si="11"/>
        <v>2090.4</v>
      </c>
      <c r="L258" s="103">
        <f>SUMIFS('normenblad regulier'!C:C,'normenblad regulier'!A:A,C258,'normenblad regulier'!B:B,J258)</f>
        <v>0</v>
      </c>
      <c r="M258" s="271">
        <v>1</v>
      </c>
      <c r="N258" s="104" t="e">
        <f>K258/L258*M258*'uurtarief opbouw'!$D$40</f>
        <v>#DIV/0!</v>
      </c>
    </row>
    <row r="259" spans="1:14" ht="12.75">
      <c r="A259" s="114" t="s">
        <v>89</v>
      </c>
      <c r="B259" s="115" t="s">
        <v>2</v>
      </c>
      <c r="C259" s="124" t="s">
        <v>16</v>
      </c>
      <c r="D259" s="125" t="s">
        <v>449</v>
      </c>
      <c r="E259" s="125" t="s">
        <v>469</v>
      </c>
      <c r="F259" s="125" t="s">
        <v>16</v>
      </c>
      <c r="G259" s="126" t="s">
        <v>93</v>
      </c>
      <c r="H259" s="122">
        <v>10.199999999999999</v>
      </c>
      <c r="I259" s="123"/>
      <c r="J259" s="64">
        <v>255</v>
      </c>
      <c r="K259" s="103">
        <f t="shared" si="11"/>
        <v>2601</v>
      </c>
      <c r="L259" s="103">
        <f>SUMIFS('normenblad regulier'!C:C,'normenblad regulier'!A:A,C259,'normenblad regulier'!B:B,J259)</f>
        <v>0</v>
      </c>
      <c r="M259" s="271">
        <v>1</v>
      </c>
      <c r="N259" s="104" t="e">
        <f>K259/L259*M259*'uurtarief opbouw'!$D$40</f>
        <v>#DIV/0!</v>
      </c>
    </row>
    <row r="260" spans="1:14" ht="12.75">
      <c r="A260" s="114" t="s">
        <v>89</v>
      </c>
      <c r="B260" s="115" t="s">
        <v>2</v>
      </c>
      <c r="C260" s="124" t="s">
        <v>16</v>
      </c>
      <c r="D260" s="125" t="s">
        <v>449</v>
      </c>
      <c r="E260" s="125" t="s">
        <v>470</v>
      </c>
      <c r="F260" s="125" t="s">
        <v>163</v>
      </c>
      <c r="G260" s="126" t="s">
        <v>138</v>
      </c>
      <c r="H260" s="122">
        <v>4.5</v>
      </c>
      <c r="I260" s="123"/>
      <c r="J260" s="64">
        <v>255</v>
      </c>
      <c r="K260" s="103">
        <f t="shared" si="11"/>
        <v>1147.5</v>
      </c>
      <c r="L260" s="103">
        <f>SUMIFS('normenblad regulier'!C:C,'normenblad regulier'!A:A,C260,'normenblad regulier'!B:B,J260)</f>
        <v>0</v>
      </c>
      <c r="M260" s="271">
        <v>1</v>
      </c>
      <c r="N260" s="104" t="e">
        <f>K260/L260*M260*'uurtarief opbouw'!$D$40</f>
        <v>#DIV/0!</v>
      </c>
    </row>
    <row r="261" spans="1:14" ht="12.75">
      <c r="A261" s="114" t="s">
        <v>89</v>
      </c>
      <c r="B261" s="115" t="s">
        <v>2</v>
      </c>
      <c r="C261" s="124" t="s">
        <v>14</v>
      </c>
      <c r="D261" s="125" t="s">
        <v>449</v>
      </c>
      <c r="E261" s="125" t="s">
        <v>471</v>
      </c>
      <c r="F261" s="125" t="s">
        <v>140</v>
      </c>
      <c r="G261" s="126" t="s">
        <v>93</v>
      </c>
      <c r="H261" s="122">
        <v>9.3000000000000007</v>
      </c>
      <c r="I261" s="123"/>
      <c r="J261" s="64">
        <v>255</v>
      </c>
      <c r="K261" s="103">
        <f t="shared" si="11"/>
        <v>2371.5</v>
      </c>
      <c r="L261" s="103">
        <f>SUMIFS('normenblad regulier'!C:C,'normenblad regulier'!A:A,C261,'normenblad regulier'!B:B,J261)</f>
        <v>0</v>
      </c>
      <c r="M261" s="271">
        <v>1</v>
      </c>
      <c r="N261" s="104" t="e">
        <f>K261/L261*M261*'uurtarief opbouw'!$D$40</f>
        <v>#DIV/0!</v>
      </c>
    </row>
    <row r="262" spans="1:14" ht="12.75">
      <c r="A262" s="114" t="s">
        <v>89</v>
      </c>
      <c r="B262" s="115" t="s">
        <v>2</v>
      </c>
      <c r="C262" s="124" t="s">
        <v>27</v>
      </c>
      <c r="D262" s="125" t="s">
        <v>449</v>
      </c>
      <c r="E262" s="125" t="s">
        <v>472</v>
      </c>
      <c r="F262" s="125" t="s">
        <v>144</v>
      </c>
      <c r="G262" s="126" t="s">
        <v>93</v>
      </c>
      <c r="H262" s="122"/>
      <c r="I262" s="125">
        <v>0.9</v>
      </c>
      <c r="J262" s="127"/>
      <c r="K262" s="103">
        <f t="shared" si="11"/>
        <v>0</v>
      </c>
      <c r="L262" s="103">
        <f>SUMIFS('normenblad regulier'!C:C,'normenblad regulier'!A:A,C262,'normenblad regulier'!B:B,J262)</f>
        <v>1</v>
      </c>
      <c r="M262" s="271">
        <v>1</v>
      </c>
      <c r="N262" s="104">
        <f>K262/L262*M262*'uurtarief opbouw'!$D$40</f>
        <v>0</v>
      </c>
    </row>
    <row r="263" spans="1:14" ht="12.75">
      <c r="A263" s="114" t="s">
        <v>89</v>
      </c>
      <c r="B263" s="115" t="s">
        <v>2</v>
      </c>
      <c r="C263" s="124" t="s">
        <v>27</v>
      </c>
      <c r="D263" s="125" t="s">
        <v>449</v>
      </c>
      <c r="E263" s="125" t="s">
        <v>473</v>
      </c>
      <c r="F263" s="125" t="s">
        <v>146</v>
      </c>
      <c r="G263" s="126" t="s">
        <v>93</v>
      </c>
      <c r="H263" s="122"/>
      <c r="I263" s="125">
        <v>10.1</v>
      </c>
      <c r="J263" s="127"/>
      <c r="K263" s="103">
        <f t="shared" si="11"/>
        <v>0</v>
      </c>
      <c r="L263" s="103">
        <f>SUMIFS('normenblad regulier'!C:C,'normenblad regulier'!A:A,C263,'normenblad regulier'!B:B,J263)</f>
        <v>1</v>
      </c>
      <c r="M263" s="271">
        <v>1</v>
      </c>
      <c r="N263" s="104">
        <f>K263/L263*M263*'uurtarief opbouw'!$D$40</f>
        <v>0</v>
      </c>
    </row>
    <row r="264" spans="1:14" ht="12.75">
      <c r="A264" s="114" t="s">
        <v>89</v>
      </c>
      <c r="B264" s="115" t="s">
        <v>2</v>
      </c>
      <c r="C264" s="124" t="s">
        <v>19</v>
      </c>
      <c r="D264" s="125" t="s">
        <v>449</v>
      </c>
      <c r="E264" s="125" t="s">
        <v>474</v>
      </c>
      <c r="F264" s="125" t="s">
        <v>130</v>
      </c>
      <c r="G264" s="126" t="s">
        <v>93</v>
      </c>
      <c r="H264" s="122">
        <v>13</v>
      </c>
      <c r="I264" s="123"/>
      <c r="J264" s="64">
        <v>156</v>
      </c>
      <c r="K264" s="103">
        <f t="shared" si="11"/>
        <v>2028</v>
      </c>
      <c r="L264" s="103">
        <f>SUMIFS('normenblad regulier'!C:C,'normenblad regulier'!A:A,C264,'normenblad regulier'!B:B,J264)</f>
        <v>0</v>
      </c>
      <c r="M264" s="271">
        <v>1</v>
      </c>
      <c r="N264" s="104" t="e">
        <f>K264/L264*M264*'uurtarief opbouw'!$D$40</f>
        <v>#DIV/0!</v>
      </c>
    </row>
    <row r="265" spans="1:14" ht="12.75">
      <c r="A265" s="114" t="s">
        <v>89</v>
      </c>
      <c r="B265" s="115" t="s">
        <v>2</v>
      </c>
      <c r="C265" s="124" t="s">
        <v>19</v>
      </c>
      <c r="D265" s="125" t="s">
        <v>449</v>
      </c>
      <c r="E265" s="125" t="s">
        <v>475</v>
      </c>
      <c r="F265" s="125" t="s">
        <v>130</v>
      </c>
      <c r="G265" s="126" t="s">
        <v>93</v>
      </c>
      <c r="H265" s="122">
        <v>7.1</v>
      </c>
      <c r="I265" s="123"/>
      <c r="J265" s="64">
        <v>156</v>
      </c>
      <c r="K265" s="103">
        <f t="shared" si="11"/>
        <v>1107.5999999999999</v>
      </c>
      <c r="L265" s="103">
        <f>SUMIFS('normenblad regulier'!C:C,'normenblad regulier'!A:A,C265,'normenblad regulier'!B:B,J265)</f>
        <v>0</v>
      </c>
      <c r="M265" s="271">
        <v>1</v>
      </c>
      <c r="N265" s="104" t="e">
        <f>K265/L265*M265*'uurtarief opbouw'!$D$40</f>
        <v>#DIV/0!</v>
      </c>
    </row>
    <row r="266" spans="1:14" ht="12.75">
      <c r="A266" s="114" t="s">
        <v>89</v>
      </c>
      <c r="B266" s="115" t="s">
        <v>2</v>
      </c>
      <c r="C266" s="124" t="s">
        <v>19</v>
      </c>
      <c r="D266" s="125" t="s">
        <v>449</v>
      </c>
      <c r="E266" s="125" t="s">
        <v>476</v>
      </c>
      <c r="F266" s="125" t="s">
        <v>130</v>
      </c>
      <c r="G266" s="126" t="s">
        <v>93</v>
      </c>
      <c r="H266" s="122">
        <v>2.6</v>
      </c>
      <c r="I266" s="123"/>
      <c r="J266" s="64">
        <v>156</v>
      </c>
      <c r="K266" s="103">
        <f t="shared" si="11"/>
        <v>405.6</v>
      </c>
      <c r="L266" s="103">
        <f>SUMIFS('normenblad regulier'!C:C,'normenblad regulier'!A:A,C266,'normenblad regulier'!B:B,J266)</f>
        <v>0</v>
      </c>
      <c r="M266" s="271">
        <v>1</v>
      </c>
      <c r="N266" s="104" t="e">
        <f>K266/L266*M266*'uurtarief opbouw'!$D$40</f>
        <v>#DIV/0!</v>
      </c>
    </row>
    <row r="267" spans="1:14" ht="12.75">
      <c r="A267" s="114" t="s">
        <v>89</v>
      </c>
      <c r="B267" s="115" t="s">
        <v>2</v>
      </c>
      <c r="C267" s="124" t="s">
        <v>19</v>
      </c>
      <c r="D267" s="125" t="s">
        <v>449</v>
      </c>
      <c r="E267" s="125" t="s">
        <v>477</v>
      </c>
      <c r="F267" s="125" t="s">
        <v>130</v>
      </c>
      <c r="G267" s="126" t="s">
        <v>93</v>
      </c>
      <c r="H267" s="122">
        <v>61.6</v>
      </c>
      <c r="I267" s="123"/>
      <c r="J267" s="64">
        <v>156</v>
      </c>
      <c r="K267" s="103">
        <f t="shared" si="11"/>
        <v>9609.6</v>
      </c>
      <c r="L267" s="103">
        <f>SUMIFS('normenblad regulier'!C:C,'normenblad regulier'!A:A,C267,'normenblad regulier'!B:B,J267)</f>
        <v>0</v>
      </c>
      <c r="M267" s="271">
        <v>1</v>
      </c>
      <c r="N267" s="104" t="e">
        <f>K267/L267*M267*'uurtarief opbouw'!$D$40</f>
        <v>#DIV/0!</v>
      </c>
    </row>
    <row r="268" spans="1:14" ht="12.75">
      <c r="A268" s="114" t="s">
        <v>89</v>
      </c>
      <c r="B268" s="115" t="s">
        <v>2</v>
      </c>
      <c r="C268" s="124" t="s">
        <v>14</v>
      </c>
      <c r="D268" s="125" t="s">
        <v>449</v>
      </c>
      <c r="E268" s="125" t="s">
        <v>478</v>
      </c>
      <c r="F268" s="125" t="s">
        <v>479</v>
      </c>
      <c r="G268" s="126" t="s">
        <v>93</v>
      </c>
      <c r="H268" s="122">
        <v>174.4</v>
      </c>
      <c r="I268" s="123"/>
      <c r="J268" s="64">
        <v>255</v>
      </c>
      <c r="K268" s="103">
        <f t="shared" si="11"/>
        <v>44472</v>
      </c>
      <c r="L268" s="103">
        <f>SUMIFS('normenblad regulier'!C:C,'normenblad regulier'!A:A,C268,'normenblad regulier'!B:B,J268)</f>
        <v>0</v>
      </c>
      <c r="M268" s="271">
        <v>1</v>
      </c>
      <c r="N268" s="104" t="e">
        <f>K268/L268*M268*'uurtarief opbouw'!$D$40</f>
        <v>#DIV/0!</v>
      </c>
    </row>
    <row r="269" spans="1:14" ht="12.75">
      <c r="A269" s="114" t="s">
        <v>89</v>
      </c>
      <c r="B269" s="115" t="s">
        <v>2</v>
      </c>
      <c r="C269" s="124" t="s">
        <v>11</v>
      </c>
      <c r="D269" s="125" t="s">
        <v>449</v>
      </c>
      <c r="E269" s="125" t="s">
        <v>480</v>
      </c>
      <c r="F269" s="125" t="s">
        <v>481</v>
      </c>
      <c r="G269" s="126" t="s">
        <v>93</v>
      </c>
      <c r="H269" s="122">
        <v>37.200000000000003</v>
      </c>
      <c r="I269" s="123"/>
      <c r="J269" s="64">
        <v>255</v>
      </c>
      <c r="K269" s="103">
        <f t="shared" si="11"/>
        <v>9486</v>
      </c>
      <c r="L269" s="103">
        <f>SUMIFS('normenblad regulier'!C:C,'normenblad regulier'!A:A,C269,'normenblad regulier'!B:B,J269)</f>
        <v>0</v>
      </c>
      <c r="M269" s="271">
        <v>1</v>
      </c>
      <c r="N269" s="104" t="e">
        <f>K269/L269*M269*'uurtarief opbouw'!$D$40</f>
        <v>#DIV/0!</v>
      </c>
    </row>
    <row r="270" spans="1:14" ht="12.75">
      <c r="A270" s="114" t="s">
        <v>89</v>
      </c>
      <c r="B270" s="115" t="s">
        <v>2</v>
      </c>
      <c r="C270" s="124" t="s">
        <v>14</v>
      </c>
      <c r="D270" s="125" t="s">
        <v>449</v>
      </c>
      <c r="E270" s="125" t="s">
        <v>482</v>
      </c>
      <c r="F270" s="125" t="s">
        <v>483</v>
      </c>
      <c r="G270" s="126" t="s">
        <v>464</v>
      </c>
      <c r="H270" s="122">
        <v>80.099999999999994</v>
      </c>
      <c r="I270" s="123"/>
      <c r="J270" s="64">
        <v>255</v>
      </c>
      <c r="K270" s="103">
        <f t="shared" si="11"/>
        <v>20425.5</v>
      </c>
      <c r="L270" s="103">
        <f>SUMIFS('normenblad regulier'!C:C,'normenblad regulier'!A:A,C270,'normenblad regulier'!B:B,J270)</f>
        <v>0</v>
      </c>
      <c r="M270" s="271">
        <v>1</v>
      </c>
      <c r="N270" s="104" t="e">
        <f>K270/L270*M270*'uurtarief opbouw'!$D$40</f>
        <v>#DIV/0!</v>
      </c>
    </row>
    <row r="271" spans="1:14" ht="12.75">
      <c r="A271" s="114" t="s">
        <v>89</v>
      </c>
      <c r="B271" s="115" t="s">
        <v>2</v>
      </c>
      <c r="C271" s="124" t="s">
        <v>14</v>
      </c>
      <c r="D271" s="125" t="s">
        <v>449</v>
      </c>
      <c r="E271" s="125" t="s">
        <v>484</v>
      </c>
      <c r="F271" s="125" t="s">
        <v>483</v>
      </c>
      <c r="G271" s="126" t="s">
        <v>464</v>
      </c>
      <c r="H271" s="122">
        <v>66.3</v>
      </c>
      <c r="I271" s="123"/>
      <c r="J271" s="64">
        <v>255</v>
      </c>
      <c r="K271" s="103">
        <f t="shared" si="11"/>
        <v>16906.5</v>
      </c>
      <c r="L271" s="103">
        <f>SUMIFS('normenblad regulier'!C:C,'normenblad regulier'!A:A,C271,'normenblad regulier'!B:B,J271)</f>
        <v>0</v>
      </c>
      <c r="M271" s="271">
        <v>1</v>
      </c>
      <c r="N271" s="104" t="e">
        <f>K271/L271*M271*'uurtarief opbouw'!$D$40</f>
        <v>#DIV/0!</v>
      </c>
    </row>
    <row r="272" spans="1:14" ht="12.75">
      <c r="A272" s="114" t="s">
        <v>89</v>
      </c>
      <c r="B272" s="115" t="s">
        <v>2</v>
      </c>
      <c r="C272" s="124" t="s">
        <v>14</v>
      </c>
      <c r="D272" s="125" t="s">
        <v>449</v>
      </c>
      <c r="E272" s="125" t="s">
        <v>485</v>
      </c>
      <c r="F272" s="125" t="s">
        <v>486</v>
      </c>
      <c r="G272" s="126" t="s">
        <v>93</v>
      </c>
      <c r="H272" s="122">
        <v>13.4</v>
      </c>
      <c r="I272" s="123"/>
      <c r="J272" s="64">
        <v>255</v>
      </c>
      <c r="K272" s="103">
        <f t="shared" si="11"/>
        <v>3417</v>
      </c>
      <c r="L272" s="103">
        <f>SUMIFS('normenblad regulier'!C:C,'normenblad regulier'!A:A,C272,'normenblad regulier'!B:B,J272)</f>
        <v>0</v>
      </c>
      <c r="M272" s="271">
        <v>1</v>
      </c>
      <c r="N272" s="104" t="e">
        <f>K272/L272*M272*'uurtarief opbouw'!$D$40</f>
        <v>#DIV/0!</v>
      </c>
    </row>
    <row r="273" spans="1:14" ht="12.75">
      <c r="A273" s="114" t="s">
        <v>89</v>
      </c>
      <c r="B273" s="115" t="s">
        <v>2</v>
      </c>
      <c r="C273" s="124" t="s">
        <v>14</v>
      </c>
      <c r="D273" s="125" t="s">
        <v>449</v>
      </c>
      <c r="E273" s="125" t="s">
        <v>487</v>
      </c>
      <c r="F273" s="125" t="s">
        <v>488</v>
      </c>
      <c r="G273" s="126" t="s">
        <v>464</v>
      </c>
      <c r="H273" s="122">
        <v>77.3</v>
      </c>
      <c r="I273" s="123"/>
      <c r="J273" s="64">
        <v>255</v>
      </c>
      <c r="K273" s="103">
        <f t="shared" si="11"/>
        <v>19711.5</v>
      </c>
      <c r="L273" s="103">
        <f>SUMIFS('normenblad regulier'!C:C,'normenblad regulier'!A:A,C273,'normenblad regulier'!B:B,J273)</f>
        <v>0</v>
      </c>
      <c r="M273" s="271">
        <v>1</v>
      </c>
      <c r="N273" s="104" t="e">
        <f>K273/L273*M273*'uurtarief opbouw'!$D$40</f>
        <v>#DIV/0!</v>
      </c>
    </row>
    <row r="274" spans="1:14" ht="12.75">
      <c r="A274" s="114" t="s">
        <v>89</v>
      </c>
      <c r="B274" s="115" t="s">
        <v>2</v>
      </c>
      <c r="C274" s="124" t="s">
        <v>14</v>
      </c>
      <c r="D274" s="125" t="s">
        <v>449</v>
      </c>
      <c r="E274" s="125" t="s">
        <v>489</v>
      </c>
      <c r="F274" s="125" t="s">
        <v>490</v>
      </c>
      <c r="G274" s="126" t="s">
        <v>464</v>
      </c>
      <c r="H274" s="122">
        <v>29.1</v>
      </c>
      <c r="I274" s="123"/>
      <c r="J274" s="64">
        <v>255</v>
      </c>
      <c r="K274" s="103">
        <f t="shared" si="11"/>
        <v>7420.5</v>
      </c>
      <c r="L274" s="103">
        <f>SUMIFS('normenblad regulier'!C:C,'normenblad regulier'!A:A,C274,'normenblad regulier'!B:B,J274)</f>
        <v>0</v>
      </c>
      <c r="M274" s="271">
        <v>1</v>
      </c>
      <c r="N274" s="104" t="e">
        <f>K274/L274*M274*'uurtarief opbouw'!$D$40</f>
        <v>#DIV/0!</v>
      </c>
    </row>
    <row r="275" spans="1:14" ht="12.75">
      <c r="A275" s="114" t="s">
        <v>89</v>
      </c>
      <c r="B275" s="115" t="s">
        <v>2</v>
      </c>
      <c r="C275" s="124" t="s">
        <v>14</v>
      </c>
      <c r="D275" s="125" t="s">
        <v>449</v>
      </c>
      <c r="E275" s="125" t="s">
        <v>491</v>
      </c>
      <c r="F275" s="125" t="s">
        <v>492</v>
      </c>
      <c r="G275" s="126" t="s">
        <v>464</v>
      </c>
      <c r="H275" s="122">
        <v>38.700000000000003</v>
      </c>
      <c r="I275" s="123"/>
      <c r="J275" s="64">
        <v>255</v>
      </c>
      <c r="K275" s="103">
        <f t="shared" si="11"/>
        <v>9868.5</v>
      </c>
      <c r="L275" s="103">
        <f>SUMIFS('normenblad regulier'!C:C,'normenblad regulier'!A:A,C275,'normenblad regulier'!B:B,J275)</f>
        <v>0</v>
      </c>
      <c r="M275" s="271">
        <v>1</v>
      </c>
      <c r="N275" s="104" t="e">
        <f>K275/L275*M275*'uurtarief opbouw'!$D$40</f>
        <v>#DIV/0!</v>
      </c>
    </row>
    <row r="276" spans="1:14" ht="12.75">
      <c r="A276" s="114" t="s">
        <v>89</v>
      </c>
      <c r="B276" s="115" t="s">
        <v>2</v>
      </c>
      <c r="C276" s="124" t="s">
        <v>14</v>
      </c>
      <c r="D276" s="125" t="s">
        <v>449</v>
      </c>
      <c r="E276" s="125" t="s">
        <v>493</v>
      </c>
      <c r="F276" s="125" t="s">
        <v>494</v>
      </c>
      <c r="G276" s="126" t="s">
        <v>93</v>
      </c>
      <c r="H276" s="122">
        <v>36.299999999999997</v>
      </c>
      <c r="I276" s="123"/>
      <c r="J276" s="64">
        <v>255</v>
      </c>
      <c r="K276" s="103">
        <f t="shared" si="11"/>
        <v>9256.5</v>
      </c>
      <c r="L276" s="103">
        <f>SUMIFS('normenblad regulier'!C:C,'normenblad regulier'!A:A,C276,'normenblad regulier'!B:B,J276)</f>
        <v>0</v>
      </c>
      <c r="M276" s="271">
        <v>1</v>
      </c>
      <c r="N276" s="104" t="e">
        <f>K276/L276*M276*'uurtarief opbouw'!$D$40</f>
        <v>#DIV/0!</v>
      </c>
    </row>
    <row r="277" spans="1:14" ht="12.75">
      <c r="A277" s="114" t="s">
        <v>89</v>
      </c>
      <c r="B277" s="115" t="s">
        <v>2</v>
      </c>
      <c r="C277" s="124" t="s">
        <v>22</v>
      </c>
      <c r="D277" s="125" t="s">
        <v>449</v>
      </c>
      <c r="E277" s="125" t="s">
        <v>495</v>
      </c>
      <c r="F277" s="125" t="s">
        <v>496</v>
      </c>
      <c r="G277" s="126" t="s">
        <v>93</v>
      </c>
      <c r="H277" s="122">
        <v>32.700000000000003</v>
      </c>
      <c r="I277" s="123"/>
      <c r="J277" s="64">
        <v>255</v>
      </c>
      <c r="K277" s="103">
        <f t="shared" si="11"/>
        <v>8338.5</v>
      </c>
      <c r="L277" s="103">
        <f>SUMIFS('normenblad regulier'!C:C,'normenblad regulier'!A:A,C277,'normenblad regulier'!B:B,J277)</f>
        <v>0</v>
      </c>
      <c r="M277" s="271">
        <v>1</v>
      </c>
      <c r="N277" s="104" t="e">
        <f>K277/L277*M277*'uurtarief opbouw'!$D$40</f>
        <v>#DIV/0!</v>
      </c>
    </row>
    <row r="278" spans="1:14" ht="12.75">
      <c r="A278" s="114" t="s">
        <v>89</v>
      </c>
      <c r="B278" s="115" t="s">
        <v>2</v>
      </c>
      <c r="C278" s="124" t="s">
        <v>14</v>
      </c>
      <c r="D278" s="125" t="s">
        <v>449</v>
      </c>
      <c r="E278" s="125" t="s">
        <v>497</v>
      </c>
      <c r="F278" s="125" t="s">
        <v>498</v>
      </c>
      <c r="G278" s="126" t="s">
        <v>93</v>
      </c>
      <c r="H278" s="122">
        <v>29.8</v>
      </c>
      <c r="I278" s="123"/>
      <c r="J278" s="64">
        <v>255</v>
      </c>
      <c r="K278" s="103">
        <f t="shared" si="11"/>
        <v>7599</v>
      </c>
      <c r="L278" s="103">
        <f>SUMIFS('normenblad regulier'!C:C,'normenblad regulier'!A:A,C278,'normenblad regulier'!B:B,J278)</f>
        <v>0</v>
      </c>
      <c r="M278" s="271">
        <v>1</v>
      </c>
      <c r="N278" s="104" t="e">
        <f>K278/L278*M278*'uurtarief opbouw'!$D$40</f>
        <v>#DIV/0!</v>
      </c>
    </row>
    <row r="279" spans="1:14" ht="12.75">
      <c r="A279" s="114" t="s">
        <v>89</v>
      </c>
      <c r="B279" s="115" t="s">
        <v>2</v>
      </c>
      <c r="C279" s="124" t="s">
        <v>499</v>
      </c>
      <c r="D279" s="125" t="s">
        <v>449</v>
      </c>
      <c r="E279" s="125" t="s">
        <v>500</v>
      </c>
      <c r="F279" s="125" t="s">
        <v>501</v>
      </c>
      <c r="G279" s="126" t="s">
        <v>93</v>
      </c>
      <c r="H279" s="122"/>
      <c r="I279" s="198">
        <v>13.5</v>
      </c>
      <c r="J279" s="64"/>
      <c r="K279" s="103">
        <f t="shared" si="11"/>
        <v>0</v>
      </c>
      <c r="L279" s="103">
        <f>SUMIFS('normenblad regulier'!C:C,'normenblad regulier'!A:A,C279,'normenblad regulier'!B:B,J279)</f>
        <v>1</v>
      </c>
      <c r="M279" s="271">
        <v>1</v>
      </c>
      <c r="N279" s="104"/>
    </row>
    <row r="280" spans="1:14" ht="12.75">
      <c r="A280" s="114" t="s">
        <v>89</v>
      </c>
      <c r="B280" s="115" t="s">
        <v>2</v>
      </c>
      <c r="C280" s="124" t="s">
        <v>14</v>
      </c>
      <c r="D280" s="125" t="s">
        <v>449</v>
      </c>
      <c r="E280" s="125" t="s">
        <v>502</v>
      </c>
      <c r="F280" s="125" t="s">
        <v>405</v>
      </c>
      <c r="G280" s="126" t="s">
        <v>93</v>
      </c>
      <c r="H280" s="122">
        <v>4.5</v>
      </c>
      <c r="I280" s="123"/>
      <c r="J280" s="64">
        <v>255</v>
      </c>
      <c r="K280" s="103">
        <f t="shared" si="11"/>
        <v>1147.5</v>
      </c>
      <c r="L280" s="103">
        <f>SUMIFS('normenblad regulier'!C:C,'normenblad regulier'!A:A,C280,'normenblad regulier'!B:B,J280)</f>
        <v>0</v>
      </c>
      <c r="M280" s="271">
        <v>1</v>
      </c>
      <c r="N280" s="104" t="e">
        <f>K280/L280*M280*'uurtarief opbouw'!$D$40</f>
        <v>#DIV/0!</v>
      </c>
    </row>
    <row r="281" spans="1:14" ht="12.75">
      <c r="A281" s="114" t="s">
        <v>89</v>
      </c>
      <c r="B281" s="115" t="s">
        <v>2</v>
      </c>
      <c r="C281" s="124" t="s">
        <v>14</v>
      </c>
      <c r="D281" s="125" t="s">
        <v>449</v>
      </c>
      <c r="E281" s="125" t="s">
        <v>503</v>
      </c>
      <c r="F281" s="125" t="s">
        <v>170</v>
      </c>
      <c r="G281" s="126" t="s">
        <v>464</v>
      </c>
      <c r="H281" s="122">
        <v>39.9</v>
      </c>
      <c r="I281" s="123"/>
      <c r="J281" s="64">
        <v>255</v>
      </c>
      <c r="K281" s="103">
        <f t="shared" si="11"/>
        <v>10174.5</v>
      </c>
      <c r="L281" s="103">
        <f>SUMIFS('normenblad regulier'!C:C,'normenblad regulier'!A:A,C281,'normenblad regulier'!B:B,J281)</f>
        <v>0</v>
      </c>
      <c r="M281" s="271">
        <v>1</v>
      </c>
      <c r="N281" s="104" t="e">
        <f>K281/L281*M281*'uurtarief opbouw'!$D$40</f>
        <v>#DIV/0!</v>
      </c>
    </row>
    <row r="282" spans="1:14" ht="12.75">
      <c r="A282" s="114" t="s">
        <v>89</v>
      </c>
      <c r="B282" s="115" t="s">
        <v>2</v>
      </c>
      <c r="C282" s="124" t="s">
        <v>14</v>
      </c>
      <c r="D282" s="125" t="s">
        <v>449</v>
      </c>
      <c r="E282" s="125" t="s">
        <v>504</v>
      </c>
      <c r="F282" s="125" t="s">
        <v>505</v>
      </c>
      <c r="G282" s="126" t="s">
        <v>93</v>
      </c>
      <c r="H282" s="122">
        <v>9.1</v>
      </c>
      <c r="I282" s="123"/>
      <c r="J282" s="64">
        <v>255</v>
      </c>
      <c r="K282" s="103">
        <f t="shared" si="11"/>
        <v>2320.5</v>
      </c>
      <c r="L282" s="103">
        <f>SUMIFS('normenblad regulier'!C:C,'normenblad regulier'!A:A,C282,'normenblad regulier'!B:B,J282)</f>
        <v>0</v>
      </c>
      <c r="M282" s="271">
        <v>1</v>
      </c>
      <c r="N282" s="104" t="e">
        <f>K282/L282*M282*'uurtarief opbouw'!$D$40</f>
        <v>#DIV/0!</v>
      </c>
    </row>
    <row r="283" spans="1:14" ht="12.75">
      <c r="A283" s="114" t="s">
        <v>89</v>
      </c>
      <c r="B283" s="115" t="s">
        <v>2</v>
      </c>
      <c r="C283" s="124" t="s">
        <v>14</v>
      </c>
      <c r="D283" s="125" t="s">
        <v>449</v>
      </c>
      <c r="E283" s="125" t="s">
        <v>506</v>
      </c>
      <c r="F283" s="125" t="s">
        <v>111</v>
      </c>
      <c r="G283" s="126" t="s">
        <v>93</v>
      </c>
      <c r="H283" s="122">
        <v>26.1</v>
      </c>
      <c r="I283" s="123"/>
      <c r="J283" s="64">
        <v>255</v>
      </c>
      <c r="K283" s="103">
        <f t="shared" si="11"/>
        <v>6655.5</v>
      </c>
      <c r="L283" s="103">
        <f>SUMIFS('normenblad regulier'!C:C,'normenblad regulier'!A:A,C283,'normenblad regulier'!B:B,J283)</f>
        <v>0</v>
      </c>
      <c r="M283" s="271">
        <v>1</v>
      </c>
      <c r="N283" s="104" t="e">
        <f>K283/L283*M283*'uurtarief opbouw'!$D$40</f>
        <v>#DIV/0!</v>
      </c>
    </row>
    <row r="284" spans="1:14" ht="12.75">
      <c r="A284" s="114" t="s">
        <v>89</v>
      </c>
      <c r="B284" s="115" t="s">
        <v>2</v>
      </c>
      <c r="C284" s="124" t="s">
        <v>26</v>
      </c>
      <c r="D284" s="125" t="s">
        <v>449</v>
      </c>
      <c r="E284" s="125" t="s">
        <v>507</v>
      </c>
      <c r="F284" s="125" t="s">
        <v>508</v>
      </c>
      <c r="G284" s="126" t="s">
        <v>93</v>
      </c>
      <c r="H284" s="122">
        <v>24.5</v>
      </c>
      <c r="I284" s="123"/>
      <c r="J284" s="64">
        <v>255</v>
      </c>
      <c r="K284" s="103">
        <f t="shared" si="11"/>
        <v>6247.5</v>
      </c>
      <c r="L284" s="103">
        <f>SUMIFS('normenblad regulier'!C:C,'normenblad regulier'!A:A,C284,'normenblad regulier'!B:B,J284)</f>
        <v>0</v>
      </c>
      <c r="M284" s="271">
        <v>1</v>
      </c>
      <c r="N284" s="104" t="e">
        <f>K284/L284*M284*'uurtarief opbouw'!$D$40</f>
        <v>#DIV/0!</v>
      </c>
    </row>
    <row r="285" spans="1:14" ht="12.75">
      <c r="A285" s="114" t="s">
        <v>89</v>
      </c>
      <c r="B285" s="115" t="s">
        <v>2</v>
      </c>
      <c r="C285" s="124" t="s">
        <v>14</v>
      </c>
      <c r="D285" s="125" t="s">
        <v>449</v>
      </c>
      <c r="E285" s="125" t="s">
        <v>509</v>
      </c>
      <c r="F285" s="125" t="s">
        <v>510</v>
      </c>
      <c r="G285" s="126" t="s">
        <v>93</v>
      </c>
      <c r="H285" s="122">
        <v>130.80000000000001</v>
      </c>
      <c r="I285" s="123"/>
      <c r="J285" s="64">
        <v>255</v>
      </c>
      <c r="K285" s="103">
        <f t="shared" si="11"/>
        <v>33354</v>
      </c>
      <c r="L285" s="103">
        <f>SUMIFS('normenblad regulier'!C:C,'normenblad regulier'!A:A,C285,'normenblad regulier'!B:B,J285)</f>
        <v>0</v>
      </c>
      <c r="M285" s="271">
        <v>1</v>
      </c>
      <c r="N285" s="104" t="e">
        <f>K285/L285*M285*'uurtarief opbouw'!$D$40</f>
        <v>#DIV/0!</v>
      </c>
    </row>
    <row r="286" spans="1:14" ht="12.75">
      <c r="A286" s="114" t="s">
        <v>89</v>
      </c>
      <c r="B286" s="115" t="s">
        <v>2</v>
      </c>
      <c r="C286" s="124" t="s">
        <v>19</v>
      </c>
      <c r="D286" s="125" t="s">
        <v>449</v>
      </c>
      <c r="E286" s="125" t="s">
        <v>511</v>
      </c>
      <c r="F286" s="125" t="s">
        <v>130</v>
      </c>
      <c r="G286" s="126" t="s">
        <v>93</v>
      </c>
      <c r="H286" s="122">
        <v>2.6</v>
      </c>
      <c r="I286" s="123"/>
      <c r="J286" s="64">
        <v>156</v>
      </c>
      <c r="K286" s="103">
        <f t="shared" si="11"/>
        <v>405.6</v>
      </c>
      <c r="L286" s="103">
        <f>SUMIFS('normenblad regulier'!C:C,'normenblad regulier'!A:A,C286,'normenblad regulier'!B:B,J286)</f>
        <v>0</v>
      </c>
      <c r="M286" s="271">
        <v>1</v>
      </c>
      <c r="N286" s="104" t="e">
        <f>K286/L286*M286*'uurtarief opbouw'!$D$40</f>
        <v>#DIV/0!</v>
      </c>
    </row>
    <row r="287" spans="1:14" ht="12.75">
      <c r="A287" s="114" t="s">
        <v>89</v>
      </c>
      <c r="B287" s="115" t="s">
        <v>2</v>
      </c>
      <c r="C287" s="124" t="s">
        <v>14</v>
      </c>
      <c r="D287" s="125" t="s">
        <v>449</v>
      </c>
      <c r="E287" s="125" t="s">
        <v>512</v>
      </c>
      <c r="F287" s="125" t="s">
        <v>361</v>
      </c>
      <c r="G287" s="126" t="s">
        <v>93</v>
      </c>
      <c r="H287" s="122">
        <v>580.1</v>
      </c>
      <c r="I287" s="123"/>
      <c r="J287" s="64">
        <v>255</v>
      </c>
      <c r="K287" s="103">
        <f t="shared" si="11"/>
        <v>147925.5</v>
      </c>
      <c r="L287" s="103">
        <f>SUMIFS('normenblad regulier'!C:C,'normenblad regulier'!A:A,C287,'normenblad regulier'!B:B,J287)</f>
        <v>0</v>
      </c>
      <c r="M287" s="271">
        <v>1</v>
      </c>
      <c r="N287" s="104" t="e">
        <f>K287/L287*M287*'uurtarief opbouw'!$D$40</f>
        <v>#DIV/0!</v>
      </c>
    </row>
    <row r="288" spans="1:14" ht="12.75">
      <c r="A288" s="114" t="s">
        <v>89</v>
      </c>
      <c r="B288" s="115" t="s">
        <v>2</v>
      </c>
      <c r="C288" s="124" t="s">
        <v>19</v>
      </c>
      <c r="D288" s="125" t="s">
        <v>449</v>
      </c>
      <c r="E288" s="125" t="s">
        <v>513</v>
      </c>
      <c r="F288" s="125" t="s">
        <v>130</v>
      </c>
      <c r="G288" s="126" t="s">
        <v>93</v>
      </c>
      <c r="H288" s="122">
        <v>18.8</v>
      </c>
      <c r="I288" s="123"/>
      <c r="J288" s="64">
        <v>156</v>
      </c>
      <c r="K288" s="103">
        <f t="shared" si="11"/>
        <v>2932.8</v>
      </c>
      <c r="L288" s="103">
        <f>SUMIFS('normenblad regulier'!C:C,'normenblad regulier'!A:A,C288,'normenblad regulier'!B:B,J288)</f>
        <v>0</v>
      </c>
      <c r="M288" s="271">
        <v>1</v>
      </c>
      <c r="N288" s="104" t="e">
        <f>K288/L288*M288*'uurtarief opbouw'!$D$40</f>
        <v>#DIV/0!</v>
      </c>
    </row>
    <row r="289" spans="1:14" ht="12.75">
      <c r="A289" s="114" t="s">
        <v>89</v>
      </c>
      <c r="B289" s="115" t="s">
        <v>2</v>
      </c>
      <c r="C289" s="124" t="s">
        <v>14</v>
      </c>
      <c r="D289" s="125" t="s">
        <v>449</v>
      </c>
      <c r="E289" s="125" t="s">
        <v>514</v>
      </c>
      <c r="F289" s="125" t="s">
        <v>515</v>
      </c>
      <c r="G289" s="126" t="s">
        <v>93</v>
      </c>
      <c r="H289" s="122">
        <v>27.5</v>
      </c>
      <c r="I289" s="123"/>
      <c r="J289" s="64">
        <v>255</v>
      </c>
      <c r="K289" s="103">
        <f t="shared" si="11"/>
        <v>7012.5</v>
      </c>
      <c r="L289" s="103">
        <f>SUMIFS('normenblad regulier'!C:C,'normenblad regulier'!A:A,C289,'normenblad regulier'!B:B,J289)</f>
        <v>0</v>
      </c>
      <c r="M289" s="271">
        <v>1</v>
      </c>
      <c r="N289" s="104" t="e">
        <f>K289/L289*M289*'uurtarief opbouw'!$D$40</f>
        <v>#DIV/0!</v>
      </c>
    </row>
    <row r="290" spans="1:14" ht="12.75">
      <c r="A290" s="114" t="s">
        <v>89</v>
      </c>
      <c r="B290" s="115" t="s">
        <v>2</v>
      </c>
      <c r="C290" s="124" t="s">
        <v>19</v>
      </c>
      <c r="D290" s="125" t="s">
        <v>449</v>
      </c>
      <c r="E290" s="125" t="s">
        <v>516</v>
      </c>
      <c r="F290" s="125" t="s">
        <v>130</v>
      </c>
      <c r="G290" s="126" t="s">
        <v>93</v>
      </c>
      <c r="H290" s="122">
        <v>19.2</v>
      </c>
      <c r="I290" s="123"/>
      <c r="J290" s="64">
        <v>156</v>
      </c>
      <c r="K290" s="103">
        <f t="shared" si="11"/>
        <v>2995.2</v>
      </c>
      <c r="L290" s="103">
        <f>SUMIFS('normenblad regulier'!C:C,'normenblad regulier'!A:A,C290,'normenblad regulier'!B:B,J290)</f>
        <v>0</v>
      </c>
      <c r="M290" s="271">
        <v>1</v>
      </c>
      <c r="N290" s="104" t="e">
        <f>K290/L290*M290*'uurtarief opbouw'!$D$40</f>
        <v>#DIV/0!</v>
      </c>
    </row>
    <row r="291" spans="1:14" ht="12.75">
      <c r="A291" s="114" t="s">
        <v>89</v>
      </c>
      <c r="B291" s="115" t="s">
        <v>2</v>
      </c>
      <c r="C291" s="124" t="s">
        <v>19</v>
      </c>
      <c r="D291" s="125" t="s">
        <v>449</v>
      </c>
      <c r="E291" s="125" t="s">
        <v>517</v>
      </c>
      <c r="F291" s="125" t="s">
        <v>130</v>
      </c>
      <c r="G291" s="126" t="s">
        <v>93</v>
      </c>
      <c r="H291" s="122">
        <v>6.1</v>
      </c>
      <c r="I291" s="123"/>
      <c r="J291" s="64">
        <v>156</v>
      </c>
      <c r="K291" s="103">
        <f t="shared" si="11"/>
        <v>951.59999999999991</v>
      </c>
      <c r="L291" s="103">
        <f>SUMIFS('normenblad regulier'!C:C,'normenblad regulier'!A:A,C291,'normenblad regulier'!B:B,J291)</f>
        <v>0</v>
      </c>
      <c r="M291" s="271">
        <v>1</v>
      </c>
      <c r="N291" s="104" t="e">
        <f>K291/L291*M291*'uurtarief opbouw'!$D$40</f>
        <v>#DIV/0!</v>
      </c>
    </row>
    <row r="292" spans="1:14" ht="12.75">
      <c r="A292" s="114" t="s">
        <v>89</v>
      </c>
      <c r="B292" s="115" t="s">
        <v>2</v>
      </c>
      <c r="C292" s="124" t="s">
        <v>19</v>
      </c>
      <c r="D292" s="125" t="s">
        <v>449</v>
      </c>
      <c r="E292" s="125" t="s">
        <v>518</v>
      </c>
      <c r="F292" s="125" t="s">
        <v>130</v>
      </c>
      <c r="G292" s="126" t="s">
        <v>93</v>
      </c>
      <c r="H292" s="122">
        <v>27.1</v>
      </c>
      <c r="I292" s="123"/>
      <c r="J292" s="64">
        <v>156</v>
      </c>
      <c r="K292" s="103">
        <f t="shared" si="11"/>
        <v>4227.6000000000004</v>
      </c>
      <c r="L292" s="103">
        <f>SUMIFS('normenblad regulier'!C:C,'normenblad regulier'!A:A,C292,'normenblad regulier'!B:B,J292)</f>
        <v>0</v>
      </c>
      <c r="M292" s="271">
        <v>1</v>
      </c>
      <c r="N292" s="104" t="e">
        <f>K292/L292*M292*'uurtarief opbouw'!$D$40</f>
        <v>#DIV/0!</v>
      </c>
    </row>
    <row r="293" spans="1:14" ht="12.75">
      <c r="A293" s="114" t="s">
        <v>89</v>
      </c>
      <c r="B293" s="115" t="s">
        <v>2</v>
      </c>
      <c r="C293" s="124" t="s">
        <v>27</v>
      </c>
      <c r="D293" s="125" t="s">
        <v>449</v>
      </c>
      <c r="E293" s="125" t="s">
        <v>519</v>
      </c>
      <c r="F293" s="125" t="s">
        <v>146</v>
      </c>
      <c r="G293" s="126" t="s">
        <v>93</v>
      </c>
      <c r="H293" s="122"/>
      <c r="I293" s="125">
        <v>3.5</v>
      </c>
      <c r="J293" s="127"/>
      <c r="K293" s="103">
        <f t="shared" si="11"/>
        <v>0</v>
      </c>
      <c r="L293" s="103">
        <f>SUMIFS('normenblad regulier'!C:C,'normenblad regulier'!A:A,C293,'normenblad regulier'!B:B,J293)</f>
        <v>1</v>
      </c>
      <c r="M293" s="271">
        <v>1</v>
      </c>
      <c r="N293" s="104">
        <f>K293/L293*M293*'uurtarief opbouw'!$D$40</f>
        <v>0</v>
      </c>
    </row>
    <row r="294" spans="1:14" ht="12.75">
      <c r="A294" s="114" t="s">
        <v>89</v>
      </c>
      <c r="B294" s="115" t="s">
        <v>2</v>
      </c>
      <c r="C294" s="124" t="s">
        <v>16</v>
      </c>
      <c r="D294" s="125" t="s">
        <v>449</v>
      </c>
      <c r="E294" s="125" t="s">
        <v>520</v>
      </c>
      <c r="F294" s="125" t="s">
        <v>163</v>
      </c>
      <c r="G294" s="126" t="s">
        <v>138</v>
      </c>
      <c r="H294" s="122">
        <v>3.9</v>
      </c>
      <c r="I294" s="123"/>
      <c r="J294" s="64">
        <v>255</v>
      </c>
      <c r="K294" s="103">
        <f t="shared" si="11"/>
        <v>994.5</v>
      </c>
      <c r="L294" s="103">
        <f>SUMIFS('normenblad regulier'!C:C,'normenblad regulier'!A:A,C294,'normenblad regulier'!B:B,J294)</f>
        <v>0</v>
      </c>
      <c r="M294" s="271">
        <v>1</v>
      </c>
      <c r="N294" s="104" t="e">
        <f>K294/L294*M294*'uurtarief opbouw'!$D$40</f>
        <v>#DIV/0!</v>
      </c>
    </row>
    <row r="295" spans="1:14" ht="12.75">
      <c r="A295" s="114" t="s">
        <v>89</v>
      </c>
      <c r="B295" s="115" t="s">
        <v>2</v>
      </c>
      <c r="C295" s="124" t="s">
        <v>16</v>
      </c>
      <c r="D295" s="125" t="s">
        <v>449</v>
      </c>
      <c r="E295" s="125" t="s">
        <v>521</v>
      </c>
      <c r="F295" s="125" t="s">
        <v>16</v>
      </c>
      <c r="G295" s="126" t="s">
        <v>93</v>
      </c>
      <c r="H295" s="122">
        <v>3.9</v>
      </c>
      <c r="I295" s="123"/>
      <c r="J295" s="64">
        <v>255</v>
      </c>
      <c r="K295" s="103">
        <f t="shared" si="11"/>
        <v>994.5</v>
      </c>
      <c r="L295" s="103">
        <f>SUMIFS('normenblad regulier'!C:C,'normenblad regulier'!A:A,C295,'normenblad regulier'!B:B,J295)</f>
        <v>0</v>
      </c>
      <c r="M295" s="271">
        <v>1</v>
      </c>
      <c r="N295" s="104" t="e">
        <f>K295/L295*M295*'uurtarief opbouw'!$D$40</f>
        <v>#DIV/0!</v>
      </c>
    </row>
    <row r="296" spans="1:14" ht="12.75">
      <c r="A296" s="114" t="s">
        <v>89</v>
      </c>
      <c r="B296" s="115" t="s">
        <v>2</v>
      </c>
      <c r="C296" s="124" t="s">
        <v>14</v>
      </c>
      <c r="D296" s="125" t="s">
        <v>449</v>
      </c>
      <c r="E296" s="125" t="s">
        <v>522</v>
      </c>
      <c r="F296" s="125" t="s">
        <v>523</v>
      </c>
      <c r="G296" s="126" t="s">
        <v>93</v>
      </c>
      <c r="H296" s="122">
        <v>1.3</v>
      </c>
      <c r="I296" s="123"/>
      <c r="J296" s="64">
        <v>255</v>
      </c>
      <c r="K296" s="103">
        <f t="shared" si="11"/>
        <v>331.5</v>
      </c>
      <c r="L296" s="103">
        <f>SUMIFS('normenblad regulier'!C:C,'normenblad regulier'!A:A,C296,'normenblad regulier'!B:B,J296)</f>
        <v>0</v>
      </c>
      <c r="M296" s="271">
        <v>1</v>
      </c>
      <c r="N296" s="104" t="e">
        <f>K296/L296*M296*'uurtarief opbouw'!$D$40</f>
        <v>#DIV/0!</v>
      </c>
    </row>
    <row r="297" spans="1:14" ht="12.75">
      <c r="A297" s="114" t="s">
        <v>89</v>
      </c>
      <c r="B297" s="115" t="s">
        <v>2</v>
      </c>
      <c r="C297" s="124" t="s">
        <v>19</v>
      </c>
      <c r="D297" s="125" t="s">
        <v>449</v>
      </c>
      <c r="E297" s="125" t="s">
        <v>524</v>
      </c>
      <c r="F297" s="125" t="s">
        <v>130</v>
      </c>
      <c r="G297" s="126" t="s">
        <v>93</v>
      </c>
      <c r="H297" s="122">
        <v>11.1</v>
      </c>
      <c r="I297" s="123"/>
      <c r="J297" s="64">
        <v>156</v>
      </c>
      <c r="K297" s="103">
        <f t="shared" si="11"/>
        <v>1731.6</v>
      </c>
      <c r="L297" s="103">
        <f>SUMIFS('normenblad regulier'!C:C,'normenblad regulier'!A:A,C297,'normenblad regulier'!B:B,J297)</f>
        <v>0</v>
      </c>
      <c r="M297" s="271">
        <v>1</v>
      </c>
      <c r="N297" s="104" t="e">
        <f>K297/L297*M297*'uurtarief opbouw'!$D$40</f>
        <v>#DIV/0!</v>
      </c>
    </row>
    <row r="298" spans="1:14" ht="12.75">
      <c r="A298" s="114" t="s">
        <v>89</v>
      </c>
      <c r="B298" s="115" t="s">
        <v>2</v>
      </c>
      <c r="C298" s="124" t="s">
        <v>19</v>
      </c>
      <c r="D298" s="125" t="s">
        <v>449</v>
      </c>
      <c r="E298" s="125" t="s">
        <v>525</v>
      </c>
      <c r="F298" s="125" t="s">
        <v>130</v>
      </c>
      <c r="G298" s="126" t="s">
        <v>93</v>
      </c>
      <c r="H298" s="122">
        <v>12.8</v>
      </c>
      <c r="I298" s="123"/>
      <c r="J298" s="64">
        <v>156</v>
      </c>
      <c r="K298" s="103">
        <f t="shared" si="11"/>
        <v>1996.8000000000002</v>
      </c>
      <c r="L298" s="103">
        <f>SUMIFS('normenblad regulier'!C:C,'normenblad regulier'!A:A,C298,'normenblad regulier'!B:B,J298)</f>
        <v>0</v>
      </c>
      <c r="M298" s="271">
        <v>1</v>
      </c>
      <c r="N298" s="104" t="e">
        <f>K298/L298*M298*'uurtarief opbouw'!$D$40</f>
        <v>#DIV/0!</v>
      </c>
    </row>
    <row r="299" spans="1:14" ht="12.75">
      <c r="A299" s="114" t="s">
        <v>89</v>
      </c>
      <c r="B299" s="115" t="s">
        <v>2</v>
      </c>
      <c r="C299" s="124" t="s">
        <v>27</v>
      </c>
      <c r="D299" s="125" t="s">
        <v>449</v>
      </c>
      <c r="E299" s="125" t="s">
        <v>526</v>
      </c>
      <c r="F299" s="125" t="s">
        <v>346</v>
      </c>
      <c r="G299" s="126" t="s">
        <v>93</v>
      </c>
      <c r="H299" s="122"/>
      <c r="I299" s="125">
        <v>1.4</v>
      </c>
      <c r="J299" s="127"/>
      <c r="K299" s="103">
        <f t="shared" si="11"/>
        <v>0</v>
      </c>
      <c r="L299" s="103">
        <f>SUMIFS('normenblad regulier'!C:C,'normenblad regulier'!A:A,C299,'normenblad regulier'!B:B,J299)</f>
        <v>1</v>
      </c>
      <c r="M299" s="271">
        <v>1</v>
      </c>
      <c r="N299" s="104">
        <f>K299/L299*M299*'uurtarief opbouw'!$D$40</f>
        <v>0</v>
      </c>
    </row>
    <row r="300" spans="1:14" ht="12.75">
      <c r="A300" s="114" t="s">
        <v>89</v>
      </c>
      <c r="B300" s="115" t="s">
        <v>2</v>
      </c>
      <c r="C300" s="124" t="s">
        <v>14</v>
      </c>
      <c r="D300" s="125" t="s">
        <v>449</v>
      </c>
      <c r="E300" s="125" t="s">
        <v>527</v>
      </c>
      <c r="F300" s="125" t="s">
        <v>528</v>
      </c>
      <c r="G300" s="126" t="s">
        <v>464</v>
      </c>
      <c r="H300" s="122">
        <v>246.6</v>
      </c>
      <c r="I300" s="123"/>
      <c r="J300" s="64">
        <v>255</v>
      </c>
      <c r="K300" s="103">
        <f t="shared" si="11"/>
        <v>62883</v>
      </c>
      <c r="L300" s="103">
        <f>SUMIFS('normenblad regulier'!C:C,'normenblad regulier'!A:A,C300,'normenblad regulier'!B:B,J300)</f>
        <v>0</v>
      </c>
      <c r="M300" s="271">
        <v>1</v>
      </c>
      <c r="N300" s="104" t="e">
        <f>K300/L300*M300*'uurtarief opbouw'!$D$40</f>
        <v>#DIV/0!</v>
      </c>
    </row>
    <row r="301" spans="1:14" ht="12.75">
      <c r="A301" s="114" t="s">
        <v>89</v>
      </c>
      <c r="B301" s="115" t="s">
        <v>2</v>
      </c>
      <c r="C301" s="124" t="s">
        <v>14</v>
      </c>
      <c r="D301" s="125" t="s">
        <v>449</v>
      </c>
      <c r="E301" s="125" t="s">
        <v>529</v>
      </c>
      <c r="F301" s="125" t="s">
        <v>530</v>
      </c>
      <c r="G301" s="126" t="s">
        <v>93</v>
      </c>
      <c r="H301" s="122">
        <v>66.3</v>
      </c>
      <c r="I301" s="123"/>
      <c r="J301" s="64">
        <v>255</v>
      </c>
      <c r="K301" s="103">
        <f t="shared" si="11"/>
        <v>16906.5</v>
      </c>
      <c r="L301" s="103">
        <f>SUMIFS('normenblad regulier'!C:C,'normenblad regulier'!A:A,C301,'normenblad regulier'!B:B,J301)</f>
        <v>0</v>
      </c>
      <c r="M301" s="271">
        <v>1</v>
      </c>
      <c r="N301" s="104" t="e">
        <f>K301/L301*M301*'uurtarief opbouw'!$D$40</f>
        <v>#DIV/0!</v>
      </c>
    </row>
    <row r="302" spans="1:14" ht="12.75">
      <c r="A302" s="114" t="s">
        <v>89</v>
      </c>
      <c r="B302" s="115" t="s">
        <v>2</v>
      </c>
      <c r="C302" s="124" t="s">
        <v>14</v>
      </c>
      <c r="D302" s="125" t="s">
        <v>449</v>
      </c>
      <c r="E302" s="125" t="s">
        <v>531</v>
      </c>
      <c r="F302" s="125" t="s">
        <v>532</v>
      </c>
      <c r="G302" s="126" t="s">
        <v>464</v>
      </c>
      <c r="H302" s="122">
        <v>117.2</v>
      </c>
      <c r="I302" s="123"/>
      <c r="J302" s="64">
        <v>255</v>
      </c>
      <c r="K302" s="103">
        <f t="shared" si="11"/>
        <v>29886</v>
      </c>
      <c r="L302" s="103">
        <f>SUMIFS('normenblad regulier'!C:C,'normenblad regulier'!A:A,C302,'normenblad regulier'!B:B,J302)</f>
        <v>0</v>
      </c>
      <c r="M302" s="271">
        <v>1</v>
      </c>
      <c r="N302" s="104" t="e">
        <f>K302/L302*M302*'uurtarief opbouw'!$D$40</f>
        <v>#DIV/0!</v>
      </c>
    </row>
    <row r="303" spans="1:14" ht="12.75">
      <c r="A303" s="114" t="s">
        <v>89</v>
      </c>
      <c r="B303" s="115" t="s">
        <v>2</v>
      </c>
      <c r="C303" s="124" t="s">
        <v>14</v>
      </c>
      <c r="D303" s="125" t="s">
        <v>449</v>
      </c>
      <c r="E303" s="125" t="s">
        <v>533</v>
      </c>
      <c r="F303" s="125" t="s">
        <v>140</v>
      </c>
      <c r="G303" s="126" t="s">
        <v>93</v>
      </c>
      <c r="H303" s="122">
        <v>8</v>
      </c>
      <c r="I303" s="123"/>
      <c r="J303" s="64">
        <v>255</v>
      </c>
      <c r="K303" s="103">
        <f t="shared" si="11"/>
        <v>2040</v>
      </c>
      <c r="L303" s="103">
        <f>SUMIFS('normenblad regulier'!C:C,'normenblad regulier'!A:A,C303,'normenblad regulier'!B:B,J303)</f>
        <v>0</v>
      </c>
      <c r="M303" s="271">
        <v>1</v>
      </c>
      <c r="N303" s="104" t="e">
        <f>K303/L303*M303*'uurtarief opbouw'!$D$40</f>
        <v>#DIV/0!</v>
      </c>
    </row>
    <row r="304" spans="1:14" ht="12.75">
      <c r="A304" s="114" t="s">
        <v>89</v>
      </c>
      <c r="B304" s="115" t="s">
        <v>2</v>
      </c>
      <c r="C304" s="124" t="s">
        <v>27</v>
      </c>
      <c r="D304" s="125" t="s">
        <v>449</v>
      </c>
      <c r="E304" s="125" t="s">
        <v>534</v>
      </c>
      <c r="F304" s="125" t="s">
        <v>153</v>
      </c>
      <c r="G304" s="126" t="s">
        <v>93</v>
      </c>
      <c r="H304" s="122"/>
      <c r="I304" s="125">
        <v>2.5</v>
      </c>
      <c r="J304" s="127"/>
      <c r="K304" s="103">
        <f t="shared" si="11"/>
        <v>0</v>
      </c>
      <c r="L304" s="103">
        <f>SUMIFS('normenblad regulier'!C:C,'normenblad regulier'!A:A,C304,'normenblad regulier'!B:B,J304)</f>
        <v>1</v>
      </c>
      <c r="M304" s="271">
        <v>1</v>
      </c>
      <c r="N304" s="104">
        <f>K304/L304*M304*'uurtarief opbouw'!$D$40</f>
        <v>0</v>
      </c>
    </row>
    <row r="305" spans="1:14" ht="12.75">
      <c r="A305" s="114" t="s">
        <v>89</v>
      </c>
      <c r="B305" s="115" t="s">
        <v>2</v>
      </c>
      <c r="C305" s="124" t="s">
        <v>19</v>
      </c>
      <c r="D305" s="125" t="s">
        <v>449</v>
      </c>
      <c r="E305" s="125" t="s">
        <v>535</v>
      </c>
      <c r="F305" s="125" t="s">
        <v>130</v>
      </c>
      <c r="G305" s="126" t="s">
        <v>93</v>
      </c>
      <c r="H305" s="122">
        <v>4.5</v>
      </c>
      <c r="I305" s="123"/>
      <c r="J305" s="64">
        <v>156</v>
      </c>
      <c r="K305" s="103">
        <f t="shared" si="11"/>
        <v>702</v>
      </c>
      <c r="L305" s="103">
        <f>SUMIFS('normenblad regulier'!C:C,'normenblad regulier'!A:A,C305,'normenblad regulier'!B:B,J305)</f>
        <v>0</v>
      </c>
      <c r="M305" s="271">
        <v>1</v>
      </c>
      <c r="N305" s="104" t="e">
        <f>K305/L305*M305*'uurtarief opbouw'!$D$40</f>
        <v>#DIV/0!</v>
      </c>
    </row>
    <row r="306" spans="1:14" ht="12.75">
      <c r="A306" s="114" t="s">
        <v>89</v>
      </c>
      <c r="B306" s="115" t="s">
        <v>2</v>
      </c>
      <c r="C306" s="124" t="s">
        <v>16</v>
      </c>
      <c r="D306" s="125" t="s">
        <v>449</v>
      </c>
      <c r="E306" s="125" t="s">
        <v>536</v>
      </c>
      <c r="F306" s="125" t="s">
        <v>137</v>
      </c>
      <c r="G306" s="126" t="s">
        <v>138</v>
      </c>
      <c r="H306" s="122">
        <v>1.7</v>
      </c>
      <c r="I306" s="123"/>
      <c r="J306" s="64">
        <v>255</v>
      </c>
      <c r="K306" s="103">
        <f t="shared" si="11"/>
        <v>433.5</v>
      </c>
      <c r="L306" s="103">
        <f>SUMIFS('normenblad regulier'!C:C,'normenblad regulier'!A:A,C306,'normenblad regulier'!B:B,J306)</f>
        <v>0</v>
      </c>
      <c r="M306" s="271">
        <v>1</v>
      </c>
      <c r="N306" s="104" t="e">
        <f>K306/L306*M306*'uurtarief opbouw'!$D$40</f>
        <v>#DIV/0!</v>
      </c>
    </row>
    <row r="307" spans="1:14" ht="12.75">
      <c r="A307" s="114" t="s">
        <v>89</v>
      </c>
      <c r="B307" s="115" t="s">
        <v>2</v>
      </c>
      <c r="C307" s="124" t="s">
        <v>16</v>
      </c>
      <c r="D307" s="125" t="s">
        <v>449</v>
      </c>
      <c r="E307" s="125" t="s">
        <v>537</v>
      </c>
      <c r="F307" s="125" t="s">
        <v>137</v>
      </c>
      <c r="G307" s="126" t="s">
        <v>138</v>
      </c>
      <c r="H307" s="122">
        <v>1.1000000000000001</v>
      </c>
      <c r="I307" s="123"/>
      <c r="J307" s="64">
        <v>255</v>
      </c>
      <c r="K307" s="103">
        <f t="shared" si="11"/>
        <v>280.5</v>
      </c>
      <c r="L307" s="103">
        <f>SUMIFS('normenblad regulier'!C:C,'normenblad regulier'!A:A,C307,'normenblad regulier'!B:B,J307)</f>
        <v>0</v>
      </c>
      <c r="M307" s="271">
        <v>1</v>
      </c>
      <c r="N307" s="104" t="e">
        <f>K307/L307*M307*'uurtarief opbouw'!$D$40</f>
        <v>#DIV/0!</v>
      </c>
    </row>
    <row r="308" spans="1:14" ht="12.75">
      <c r="A308" s="114" t="s">
        <v>89</v>
      </c>
      <c r="B308" s="115" t="s">
        <v>2</v>
      </c>
      <c r="C308" s="124" t="s">
        <v>16</v>
      </c>
      <c r="D308" s="125" t="s">
        <v>449</v>
      </c>
      <c r="E308" s="125" t="s">
        <v>538</v>
      </c>
      <c r="F308" s="125" t="s">
        <v>137</v>
      </c>
      <c r="G308" s="126" t="s">
        <v>138</v>
      </c>
      <c r="H308" s="122">
        <v>1.1000000000000001</v>
      </c>
      <c r="I308" s="123"/>
      <c r="J308" s="64">
        <v>255</v>
      </c>
      <c r="K308" s="103">
        <f t="shared" si="11"/>
        <v>280.5</v>
      </c>
      <c r="L308" s="103">
        <f>SUMIFS('normenblad regulier'!C:C,'normenblad regulier'!A:A,C308,'normenblad regulier'!B:B,J308)</f>
        <v>0</v>
      </c>
      <c r="M308" s="271">
        <v>1</v>
      </c>
      <c r="N308" s="104" t="e">
        <f>K308/L308*M308*'uurtarief opbouw'!$D$40</f>
        <v>#DIV/0!</v>
      </c>
    </row>
    <row r="309" spans="1:14" ht="12.75">
      <c r="A309" s="114" t="s">
        <v>89</v>
      </c>
      <c r="B309" s="115" t="s">
        <v>2</v>
      </c>
      <c r="C309" s="124" t="s">
        <v>16</v>
      </c>
      <c r="D309" s="125" t="s">
        <v>449</v>
      </c>
      <c r="E309" s="125" t="s">
        <v>539</v>
      </c>
      <c r="F309" s="125" t="s">
        <v>137</v>
      </c>
      <c r="G309" s="126" t="s">
        <v>138</v>
      </c>
      <c r="H309" s="122">
        <v>1.1000000000000001</v>
      </c>
      <c r="I309" s="123"/>
      <c r="J309" s="64">
        <v>255</v>
      </c>
      <c r="K309" s="103">
        <f t="shared" si="11"/>
        <v>280.5</v>
      </c>
      <c r="L309" s="103">
        <f>SUMIFS('normenblad regulier'!C:C,'normenblad regulier'!A:A,C309,'normenblad regulier'!B:B,J309)</f>
        <v>0</v>
      </c>
      <c r="M309" s="271">
        <v>1</v>
      </c>
      <c r="N309" s="104" t="e">
        <f>K309/L309*M309*'uurtarief opbouw'!$D$40</f>
        <v>#DIV/0!</v>
      </c>
    </row>
    <row r="310" spans="1:14" ht="12.75">
      <c r="A310" s="114" t="s">
        <v>89</v>
      </c>
      <c r="B310" s="115" t="s">
        <v>2</v>
      </c>
      <c r="C310" s="124" t="s">
        <v>16</v>
      </c>
      <c r="D310" s="125" t="s">
        <v>449</v>
      </c>
      <c r="E310" s="125" t="s">
        <v>540</v>
      </c>
      <c r="F310" s="125" t="s">
        <v>137</v>
      </c>
      <c r="G310" s="126" t="s">
        <v>138</v>
      </c>
      <c r="H310" s="122">
        <v>1.1000000000000001</v>
      </c>
      <c r="I310" s="123"/>
      <c r="J310" s="64">
        <v>255</v>
      </c>
      <c r="K310" s="103">
        <f t="shared" si="11"/>
        <v>280.5</v>
      </c>
      <c r="L310" s="103">
        <f>SUMIFS('normenblad regulier'!C:C,'normenblad regulier'!A:A,C310,'normenblad regulier'!B:B,J310)</f>
        <v>0</v>
      </c>
      <c r="M310" s="271">
        <v>1</v>
      </c>
      <c r="N310" s="104" t="e">
        <f>K310/L310*M310*'uurtarief opbouw'!$D$40</f>
        <v>#DIV/0!</v>
      </c>
    </row>
    <row r="311" spans="1:14" ht="12.75">
      <c r="A311" s="114" t="s">
        <v>89</v>
      </c>
      <c r="B311" s="115" t="s">
        <v>2</v>
      </c>
      <c r="C311" s="124" t="s">
        <v>16</v>
      </c>
      <c r="D311" s="125" t="s">
        <v>449</v>
      </c>
      <c r="E311" s="125" t="s">
        <v>541</v>
      </c>
      <c r="F311" s="125" t="s">
        <v>137</v>
      </c>
      <c r="G311" s="126" t="s">
        <v>138</v>
      </c>
      <c r="H311" s="122">
        <v>1.1000000000000001</v>
      </c>
      <c r="I311" s="123"/>
      <c r="J311" s="64">
        <v>255</v>
      </c>
      <c r="K311" s="103">
        <f t="shared" ref="K311:K364" si="12">H311*J311</f>
        <v>280.5</v>
      </c>
      <c r="L311" s="103">
        <f>SUMIFS('normenblad regulier'!C:C,'normenblad regulier'!A:A,C311,'normenblad regulier'!B:B,J311)</f>
        <v>0</v>
      </c>
      <c r="M311" s="271">
        <v>1</v>
      </c>
      <c r="N311" s="104" t="e">
        <f>K311/L311*M311*'uurtarief opbouw'!$D$40</f>
        <v>#DIV/0!</v>
      </c>
    </row>
    <row r="312" spans="1:14" ht="12.75">
      <c r="A312" s="114" t="s">
        <v>89</v>
      </c>
      <c r="B312" s="115" t="s">
        <v>2</v>
      </c>
      <c r="C312" s="124" t="s">
        <v>16</v>
      </c>
      <c r="D312" s="125" t="s">
        <v>449</v>
      </c>
      <c r="E312" s="125" t="s">
        <v>542</v>
      </c>
      <c r="F312" s="125" t="s">
        <v>137</v>
      </c>
      <c r="G312" s="126" t="s">
        <v>138</v>
      </c>
      <c r="H312" s="122">
        <v>1</v>
      </c>
      <c r="I312" s="123"/>
      <c r="J312" s="64">
        <v>255</v>
      </c>
      <c r="K312" s="103">
        <f t="shared" si="12"/>
        <v>255</v>
      </c>
      <c r="L312" s="103">
        <f>SUMIFS('normenblad regulier'!C:C,'normenblad regulier'!A:A,C312,'normenblad regulier'!B:B,J312)</f>
        <v>0</v>
      </c>
      <c r="M312" s="271">
        <v>1</v>
      </c>
      <c r="N312" s="104" t="e">
        <f>K312/L312*M312*'uurtarief opbouw'!$D$40</f>
        <v>#DIV/0!</v>
      </c>
    </row>
    <row r="313" spans="1:14" ht="12.75">
      <c r="A313" s="114" t="s">
        <v>89</v>
      </c>
      <c r="B313" s="115" t="s">
        <v>2</v>
      </c>
      <c r="C313" s="124" t="s">
        <v>16</v>
      </c>
      <c r="D313" s="125" t="s">
        <v>449</v>
      </c>
      <c r="E313" s="125" t="s">
        <v>543</v>
      </c>
      <c r="F313" s="125" t="s">
        <v>137</v>
      </c>
      <c r="G313" s="126" t="s">
        <v>138</v>
      </c>
      <c r="H313" s="122">
        <v>1</v>
      </c>
      <c r="I313" s="123"/>
      <c r="J313" s="64">
        <v>255</v>
      </c>
      <c r="K313" s="103">
        <f t="shared" si="12"/>
        <v>255</v>
      </c>
      <c r="L313" s="103">
        <f>SUMIFS('normenblad regulier'!C:C,'normenblad regulier'!A:A,C313,'normenblad regulier'!B:B,J313)</f>
        <v>0</v>
      </c>
      <c r="M313" s="271">
        <v>1</v>
      </c>
      <c r="N313" s="104" t="e">
        <f>K313/L313*M313*'uurtarief opbouw'!$D$40</f>
        <v>#DIV/0!</v>
      </c>
    </row>
    <row r="314" spans="1:14" ht="12.75">
      <c r="A314" s="114" t="s">
        <v>89</v>
      </c>
      <c r="B314" s="115" t="s">
        <v>2</v>
      </c>
      <c r="C314" s="124" t="s">
        <v>16</v>
      </c>
      <c r="D314" s="125" t="s">
        <v>449</v>
      </c>
      <c r="E314" s="125" t="s">
        <v>544</v>
      </c>
      <c r="F314" s="125" t="s">
        <v>137</v>
      </c>
      <c r="G314" s="126" t="s">
        <v>138</v>
      </c>
      <c r="H314" s="122">
        <v>1</v>
      </c>
      <c r="I314" s="123"/>
      <c r="J314" s="64">
        <v>255</v>
      </c>
      <c r="K314" s="103">
        <f t="shared" si="12"/>
        <v>255</v>
      </c>
      <c r="L314" s="103">
        <f>SUMIFS('normenblad regulier'!C:C,'normenblad regulier'!A:A,C314,'normenblad regulier'!B:B,J314)</f>
        <v>0</v>
      </c>
      <c r="M314" s="271">
        <v>1</v>
      </c>
      <c r="N314" s="104" t="e">
        <f>K314/L314*M314*'uurtarief opbouw'!$D$40</f>
        <v>#DIV/0!</v>
      </c>
    </row>
    <row r="315" spans="1:14" ht="12.75">
      <c r="A315" s="114" t="s">
        <v>89</v>
      </c>
      <c r="B315" s="115" t="s">
        <v>2</v>
      </c>
      <c r="C315" s="124" t="s">
        <v>16</v>
      </c>
      <c r="D315" s="125" t="s">
        <v>449</v>
      </c>
      <c r="E315" s="125" t="s">
        <v>545</v>
      </c>
      <c r="F315" s="125" t="s">
        <v>137</v>
      </c>
      <c r="G315" s="126" t="s">
        <v>138</v>
      </c>
      <c r="H315" s="122">
        <v>1</v>
      </c>
      <c r="I315" s="123"/>
      <c r="J315" s="64">
        <v>255</v>
      </c>
      <c r="K315" s="103">
        <f t="shared" si="12"/>
        <v>255</v>
      </c>
      <c r="L315" s="103">
        <f>SUMIFS('normenblad regulier'!C:C,'normenblad regulier'!A:A,C315,'normenblad regulier'!B:B,J315)</f>
        <v>0</v>
      </c>
      <c r="M315" s="271">
        <v>1</v>
      </c>
      <c r="N315" s="104" t="e">
        <f>K315/L315*M315*'uurtarief opbouw'!$D$40</f>
        <v>#DIV/0!</v>
      </c>
    </row>
    <row r="316" spans="1:14" ht="12.75">
      <c r="A316" s="114" t="s">
        <v>89</v>
      </c>
      <c r="B316" s="115" t="s">
        <v>2</v>
      </c>
      <c r="C316" s="124" t="s">
        <v>16</v>
      </c>
      <c r="D316" s="125" t="s">
        <v>449</v>
      </c>
      <c r="E316" s="125" t="s">
        <v>546</v>
      </c>
      <c r="F316" s="125" t="s">
        <v>137</v>
      </c>
      <c r="G316" s="126" t="s">
        <v>138</v>
      </c>
      <c r="H316" s="122">
        <v>1</v>
      </c>
      <c r="I316" s="123"/>
      <c r="J316" s="64">
        <v>255</v>
      </c>
      <c r="K316" s="103">
        <f t="shared" si="12"/>
        <v>255</v>
      </c>
      <c r="L316" s="103">
        <f>SUMIFS('normenblad regulier'!C:C,'normenblad regulier'!A:A,C316,'normenblad regulier'!B:B,J316)</f>
        <v>0</v>
      </c>
      <c r="M316" s="271">
        <v>1</v>
      </c>
      <c r="N316" s="104" t="e">
        <f>K316/L316*M316*'uurtarief opbouw'!$D$40</f>
        <v>#DIV/0!</v>
      </c>
    </row>
    <row r="317" spans="1:14" ht="12.75">
      <c r="A317" s="114" t="s">
        <v>89</v>
      </c>
      <c r="B317" s="115" t="s">
        <v>2</v>
      </c>
      <c r="C317" s="124" t="s">
        <v>16</v>
      </c>
      <c r="D317" s="125" t="s">
        <v>449</v>
      </c>
      <c r="E317" s="125" t="s">
        <v>547</v>
      </c>
      <c r="F317" s="125" t="s">
        <v>137</v>
      </c>
      <c r="G317" s="126" t="s">
        <v>138</v>
      </c>
      <c r="H317" s="122">
        <v>1</v>
      </c>
      <c r="I317" s="123"/>
      <c r="J317" s="64">
        <v>255</v>
      </c>
      <c r="K317" s="103">
        <f t="shared" si="12"/>
        <v>255</v>
      </c>
      <c r="L317" s="103">
        <f>SUMIFS('normenblad regulier'!C:C,'normenblad regulier'!A:A,C317,'normenblad regulier'!B:B,J317)</f>
        <v>0</v>
      </c>
      <c r="M317" s="271">
        <v>1</v>
      </c>
      <c r="N317" s="104" t="e">
        <f>K317/L317*M317*'uurtarief opbouw'!$D$40</f>
        <v>#DIV/0!</v>
      </c>
    </row>
    <row r="318" spans="1:14" ht="12.75">
      <c r="A318" s="114" t="s">
        <v>89</v>
      </c>
      <c r="B318" s="115" t="s">
        <v>2</v>
      </c>
      <c r="C318" s="124" t="s">
        <v>27</v>
      </c>
      <c r="D318" s="125" t="s">
        <v>449</v>
      </c>
      <c r="E318" s="125" t="s">
        <v>548</v>
      </c>
      <c r="F318" s="125" t="s">
        <v>153</v>
      </c>
      <c r="G318" s="126" t="s">
        <v>93</v>
      </c>
      <c r="H318" s="122"/>
      <c r="I318" s="125">
        <v>6.8</v>
      </c>
      <c r="J318" s="127"/>
      <c r="K318" s="103">
        <f t="shared" si="12"/>
        <v>0</v>
      </c>
      <c r="L318" s="103">
        <f>SUMIFS('normenblad regulier'!C:C,'normenblad regulier'!A:A,C318,'normenblad regulier'!B:B,J318)</f>
        <v>1</v>
      </c>
      <c r="M318" s="271">
        <v>1</v>
      </c>
      <c r="N318" s="104">
        <f>K318/L318*M318*'uurtarief opbouw'!$D$40</f>
        <v>0</v>
      </c>
    </row>
    <row r="319" spans="1:14" ht="12.75">
      <c r="A319" s="114" t="s">
        <v>89</v>
      </c>
      <c r="B319" s="115" t="s">
        <v>2</v>
      </c>
      <c r="C319" s="124" t="s">
        <v>19</v>
      </c>
      <c r="D319" s="125" t="s">
        <v>449</v>
      </c>
      <c r="E319" s="125" t="s">
        <v>549</v>
      </c>
      <c r="F319" s="125" t="s">
        <v>130</v>
      </c>
      <c r="G319" s="126" t="s">
        <v>93</v>
      </c>
      <c r="H319" s="122">
        <v>6.5</v>
      </c>
      <c r="I319" s="123"/>
      <c r="J319" s="64">
        <v>156</v>
      </c>
      <c r="K319" s="103">
        <f t="shared" si="12"/>
        <v>1014</v>
      </c>
      <c r="L319" s="103">
        <f>SUMIFS('normenblad regulier'!C:C,'normenblad regulier'!A:A,C319,'normenblad regulier'!B:B,J319)</f>
        <v>0</v>
      </c>
      <c r="M319" s="271">
        <v>1</v>
      </c>
      <c r="N319" s="104" t="e">
        <f>K319/L319*M319*'uurtarief opbouw'!$D$40</f>
        <v>#DIV/0!</v>
      </c>
    </row>
    <row r="320" spans="1:14" ht="12.75">
      <c r="A320" s="114" t="s">
        <v>89</v>
      </c>
      <c r="B320" s="115" t="s">
        <v>2</v>
      </c>
      <c r="C320" s="124" t="s">
        <v>27</v>
      </c>
      <c r="D320" s="125" t="s">
        <v>449</v>
      </c>
      <c r="E320" s="125" t="s">
        <v>550</v>
      </c>
      <c r="F320" s="125" t="s">
        <v>551</v>
      </c>
      <c r="G320" s="126" t="s">
        <v>464</v>
      </c>
      <c r="H320" s="122"/>
      <c r="I320" s="125">
        <v>21.8</v>
      </c>
      <c r="J320" s="127"/>
      <c r="K320" s="103">
        <f t="shared" si="12"/>
        <v>0</v>
      </c>
      <c r="L320" s="103">
        <f>SUMIFS('normenblad regulier'!C:C,'normenblad regulier'!A:A,C320,'normenblad regulier'!B:B,J320)</f>
        <v>1</v>
      </c>
      <c r="M320" s="271">
        <v>1</v>
      </c>
      <c r="N320" s="104">
        <f>K320/L320*M320*'uurtarief opbouw'!$D$40</f>
        <v>0</v>
      </c>
    </row>
    <row r="321" spans="1:14" ht="12.75">
      <c r="A321" s="114" t="s">
        <v>89</v>
      </c>
      <c r="B321" s="115" t="s">
        <v>2</v>
      </c>
      <c r="C321" s="124" t="s">
        <v>14</v>
      </c>
      <c r="D321" s="125" t="s">
        <v>449</v>
      </c>
      <c r="E321" s="125" t="s">
        <v>552</v>
      </c>
      <c r="F321" s="125" t="s">
        <v>553</v>
      </c>
      <c r="G321" s="126" t="s">
        <v>464</v>
      </c>
      <c r="H321" s="122">
        <v>8.1</v>
      </c>
      <c r="I321" s="123"/>
      <c r="J321" s="64">
        <v>255</v>
      </c>
      <c r="K321" s="103">
        <f t="shared" si="12"/>
        <v>2065.5</v>
      </c>
      <c r="L321" s="103">
        <f>SUMIFS('normenblad regulier'!C:C,'normenblad regulier'!A:A,C321,'normenblad regulier'!B:B,J321)</f>
        <v>0</v>
      </c>
      <c r="M321" s="271">
        <v>1</v>
      </c>
      <c r="N321" s="104" t="e">
        <f>K321/L321*M321*'uurtarief opbouw'!$D$40</f>
        <v>#DIV/0!</v>
      </c>
    </row>
    <row r="322" spans="1:14" ht="12.75">
      <c r="A322" s="114" t="s">
        <v>89</v>
      </c>
      <c r="B322" s="115" t="s">
        <v>2</v>
      </c>
      <c r="C322" s="124" t="s">
        <v>14</v>
      </c>
      <c r="D322" s="125" t="s">
        <v>449</v>
      </c>
      <c r="E322" s="125" t="s">
        <v>554</v>
      </c>
      <c r="F322" s="125" t="s">
        <v>555</v>
      </c>
      <c r="G322" s="126" t="s">
        <v>464</v>
      </c>
      <c r="H322" s="122">
        <v>30.6</v>
      </c>
      <c r="I322" s="123"/>
      <c r="J322" s="64">
        <v>255</v>
      </c>
      <c r="K322" s="103">
        <f t="shared" si="12"/>
        <v>7803</v>
      </c>
      <c r="L322" s="103">
        <f>SUMIFS('normenblad regulier'!C:C,'normenblad regulier'!A:A,C322,'normenblad regulier'!B:B,J322)</f>
        <v>0</v>
      </c>
      <c r="M322" s="271">
        <v>1</v>
      </c>
      <c r="N322" s="104" t="e">
        <f>K322/L322*M322*'uurtarief opbouw'!$D$40</f>
        <v>#DIV/0!</v>
      </c>
    </row>
    <row r="323" spans="1:14" ht="12.75">
      <c r="A323" s="114" t="s">
        <v>89</v>
      </c>
      <c r="B323" s="115" t="s">
        <v>2</v>
      </c>
      <c r="C323" s="124" t="s">
        <v>14</v>
      </c>
      <c r="D323" s="125" t="s">
        <v>449</v>
      </c>
      <c r="E323" s="125" t="s">
        <v>556</v>
      </c>
      <c r="F323" s="125" t="s">
        <v>557</v>
      </c>
      <c r="G323" s="126" t="s">
        <v>464</v>
      </c>
      <c r="H323" s="122">
        <v>40.9</v>
      </c>
      <c r="I323" s="123"/>
      <c r="J323" s="64">
        <v>255</v>
      </c>
      <c r="K323" s="103">
        <f t="shared" si="12"/>
        <v>10429.5</v>
      </c>
      <c r="L323" s="103">
        <f>SUMIFS('normenblad regulier'!C:C,'normenblad regulier'!A:A,C323,'normenblad regulier'!B:B,J323)</f>
        <v>0</v>
      </c>
      <c r="M323" s="271">
        <v>1</v>
      </c>
      <c r="N323" s="104" t="e">
        <f>K323/L323*M323*'uurtarief opbouw'!$D$40</f>
        <v>#DIV/0!</v>
      </c>
    </row>
    <row r="324" spans="1:14" ht="12.75">
      <c r="A324" s="114" t="s">
        <v>89</v>
      </c>
      <c r="B324" s="115" t="s">
        <v>2</v>
      </c>
      <c r="C324" s="124" t="s">
        <v>14</v>
      </c>
      <c r="D324" s="125" t="s">
        <v>449</v>
      </c>
      <c r="E324" s="125" t="s">
        <v>558</v>
      </c>
      <c r="F324" s="125" t="s">
        <v>559</v>
      </c>
      <c r="G324" s="126" t="s">
        <v>464</v>
      </c>
      <c r="H324" s="122">
        <v>32.200000000000003</v>
      </c>
      <c r="I324" s="123"/>
      <c r="J324" s="64">
        <v>255</v>
      </c>
      <c r="K324" s="103">
        <f t="shared" si="12"/>
        <v>8211</v>
      </c>
      <c r="L324" s="103">
        <f>SUMIFS('normenblad regulier'!C:C,'normenblad regulier'!A:A,C324,'normenblad regulier'!B:B,J324)</f>
        <v>0</v>
      </c>
      <c r="M324" s="271">
        <v>1</v>
      </c>
      <c r="N324" s="104" t="e">
        <f>K324/L324*M324*'uurtarief opbouw'!$D$40</f>
        <v>#DIV/0!</v>
      </c>
    </row>
    <row r="325" spans="1:14" ht="12.75">
      <c r="A325" s="114" t="s">
        <v>89</v>
      </c>
      <c r="B325" s="115" t="s">
        <v>2</v>
      </c>
      <c r="C325" s="124" t="s">
        <v>14</v>
      </c>
      <c r="D325" s="125" t="s">
        <v>449</v>
      </c>
      <c r="E325" s="125" t="s">
        <v>560</v>
      </c>
      <c r="F325" s="125" t="s">
        <v>561</v>
      </c>
      <c r="G325" s="126" t="s">
        <v>464</v>
      </c>
      <c r="H325" s="122">
        <v>12.6</v>
      </c>
      <c r="I325" s="123"/>
      <c r="J325" s="64">
        <v>255</v>
      </c>
      <c r="K325" s="103">
        <f t="shared" si="12"/>
        <v>3213</v>
      </c>
      <c r="L325" s="103">
        <f>SUMIFS('normenblad regulier'!C:C,'normenblad regulier'!A:A,C325,'normenblad regulier'!B:B,J325)</f>
        <v>0</v>
      </c>
      <c r="M325" s="271">
        <v>1</v>
      </c>
      <c r="N325" s="104" t="e">
        <f>K325/L325*M325*'uurtarief opbouw'!$D$40</f>
        <v>#DIV/0!</v>
      </c>
    </row>
    <row r="326" spans="1:14" ht="12.75">
      <c r="A326" s="114" t="s">
        <v>89</v>
      </c>
      <c r="B326" s="115" t="s">
        <v>2</v>
      </c>
      <c r="C326" s="124" t="s">
        <v>14</v>
      </c>
      <c r="D326" s="125" t="s">
        <v>449</v>
      </c>
      <c r="E326" s="125" t="s">
        <v>562</v>
      </c>
      <c r="F326" s="125" t="s">
        <v>563</v>
      </c>
      <c r="G326" s="126" t="s">
        <v>464</v>
      </c>
      <c r="H326" s="122">
        <v>12.4</v>
      </c>
      <c r="I326" s="123"/>
      <c r="J326" s="64">
        <v>255</v>
      </c>
      <c r="K326" s="103">
        <f t="shared" si="12"/>
        <v>3162</v>
      </c>
      <c r="L326" s="103">
        <f>SUMIFS('normenblad regulier'!C:C,'normenblad regulier'!A:A,C326,'normenblad regulier'!B:B,J326)</f>
        <v>0</v>
      </c>
      <c r="M326" s="271">
        <v>1</v>
      </c>
      <c r="N326" s="104" t="e">
        <f>K326/L326*M326*'uurtarief opbouw'!$D$40</f>
        <v>#DIV/0!</v>
      </c>
    </row>
    <row r="327" spans="1:14" ht="12.75">
      <c r="A327" s="114" t="s">
        <v>89</v>
      </c>
      <c r="B327" s="115" t="s">
        <v>2</v>
      </c>
      <c r="C327" s="124" t="s">
        <v>14</v>
      </c>
      <c r="D327" s="125" t="s">
        <v>449</v>
      </c>
      <c r="E327" s="125" t="s">
        <v>564</v>
      </c>
      <c r="F327" s="125" t="s">
        <v>565</v>
      </c>
      <c r="G327" s="126" t="s">
        <v>464</v>
      </c>
      <c r="H327" s="122">
        <v>14.5</v>
      </c>
      <c r="I327" s="123"/>
      <c r="J327" s="64">
        <v>255</v>
      </c>
      <c r="K327" s="103">
        <f t="shared" si="12"/>
        <v>3697.5</v>
      </c>
      <c r="L327" s="103">
        <f>SUMIFS('normenblad regulier'!C:C,'normenblad regulier'!A:A,C327,'normenblad regulier'!B:B,J327)</f>
        <v>0</v>
      </c>
      <c r="M327" s="271">
        <v>1</v>
      </c>
      <c r="N327" s="104" t="e">
        <f>K327/L327*M327*'uurtarief opbouw'!$D$40</f>
        <v>#DIV/0!</v>
      </c>
    </row>
    <row r="328" spans="1:14" ht="12.75">
      <c r="A328" s="114" t="s">
        <v>89</v>
      </c>
      <c r="B328" s="115" t="s">
        <v>2</v>
      </c>
      <c r="C328" s="124" t="s">
        <v>14</v>
      </c>
      <c r="D328" s="125" t="s">
        <v>449</v>
      </c>
      <c r="E328" s="125" t="s">
        <v>566</v>
      </c>
      <c r="F328" s="125" t="s">
        <v>567</v>
      </c>
      <c r="G328" s="126" t="s">
        <v>464</v>
      </c>
      <c r="H328" s="122">
        <v>23.8</v>
      </c>
      <c r="I328" s="123"/>
      <c r="J328" s="64">
        <v>255</v>
      </c>
      <c r="K328" s="103">
        <f t="shared" si="12"/>
        <v>6069</v>
      </c>
      <c r="L328" s="103">
        <f>SUMIFS('normenblad regulier'!C:C,'normenblad regulier'!A:A,C328,'normenblad regulier'!B:B,J328)</f>
        <v>0</v>
      </c>
      <c r="M328" s="271">
        <v>1</v>
      </c>
      <c r="N328" s="104" t="e">
        <f>K328/L328*M328*'uurtarief opbouw'!$D$40</f>
        <v>#DIV/0!</v>
      </c>
    </row>
    <row r="329" spans="1:14" ht="12.75">
      <c r="A329" s="114" t="s">
        <v>89</v>
      </c>
      <c r="B329" s="115" t="s">
        <v>2</v>
      </c>
      <c r="C329" s="124" t="s">
        <v>14</v>
      </c>
      <c r="D329" s="125" t="s">
        <v>449</v>
      </c>
      <c r="E329" s="125" t="s">
        <v>568</v>
      </c>
      <c r="F329" s="125" t="s">
        <v>569</v>
      </c>
      <c r="G329" s="126" t="s">
        <v>464</v>
      </c>
      <c r="H329" s="122">
        <v>84.5</v>
      </c>
      <c r="I329" s="123"/>
      <c r="J329" s="64">
        <v>255</v>
      </c>
      <c r="K329" s="103">
        <f t="shared" si="12"/>
        <v>21547.5</v>
      </c>
      <c r="L329" s="103">
        <f>SUMIFS('normenblad regulier'!C:C,'normenblad regulier'!A:A,C329,'normenblad regulier'!B:B,J329)</f>
        <v>0</v>
      </c>
      <c r="M329" s="271">
        <v>1</v>
      </c>
      <c r="N329" s="104" t="e">
        <f>K329/L329*M329*'uurtarief opbouw'!$D$40</f>
        <v>#DIV/0!</v>
      </c>
    </row>
    <row r="330" spans="1:14" ht="12.75">
      <c r="A330" s="114" t="s">
        <v>89</v>
      </c>
      <c r="B330" s="115" t="s">
        <v>2</v>
      </c>
      <c r="C330" s="124" t="s">
        <v>16</v>
      </c>
      <c r="D330" s="125" t="s">
        <v>449</v>
      </c>
      <c r="E330" s="125" t="s">
        <v>570</v>
      </c>
      <c r="F330" s="125" t="s">
        <v>248</v>
      </c>
      <c r="G330" s="126" t="s">
        <v>138</v>
      </c>
      <c r="H330" s="122">
        <v>72.3</v>
      </c>
      <c r="I330" s="123"/>
      <c r="J330" s="64">
        <v>255</v>
      </c>
      <c r="K330" s="103">
        <f t="shared" si="12"/>
        <v>18436.5</v>
      </c>
      <c r="L330" s="103">
        <f>SUMIFS('normenblad regulier'!C:C,'normenblad regulier'!A:A,C330,'normenblad regulier'!B:B,J330)</f>
        <v>0</v>
      </c>
      <c r="M330" s="271">
        <v>0.8</v>
      </c>
      <c r="N330" s="104" t="e">
        <f>K330/L330*M330*'uurtarief opbouw'!$D$40</f>
        <v>#DIV/0!</v>
      </c>
    </row>
    <row r="331" spans="1:14" ht="12.75">
      <c r="A331" s="114" t="s">
        <v>89</v>
      </c>
      <c r="B331" s="115" t="s">
        <v>2</v>
      </c>
      <c r="C331" s="124" t="s">
        <v>16</v>
      </c>
      <c r="D331" s="125" t="s">
        <v>449</v>
      </c>
      <c r="E331" s="125" t="s">
        <v>571</v>
      </c>
      <c r="F331" s="125" t="s">
        <v>248</v>
      </c>
      <c r="G331" s="126" t="s">
        <v>138</v>
      </c>
      <c r="H331" s="122">
        <v>42.3</v>
      </c>
      <c r="I331" s="123"/>
      <c r="J331" s="64">
        <v>255</v>
      </c>
      <c r="K331" s="103">
        <f t="shared" si="12"/>
        <v>10786.5</v>
      </c>
      <c r="L331" s="103">
        <f>SUMIFS('normenblad regulier'!C:C,'normenblad regulier'!A:A,C331,'normenblad regulier'!B:B,J331)</f>
        <v>0</v>
      </c>
      <c r="M331" s="271">
        <v>0.8</v>
      </c>
      <c r="N331" s="104" t="e">
        <f>K331/L331*M331*'uurtarief opbouw'!$D$40</f>
        <v>#DIV/0!</v>
      </c>
    </row>
    <row r="332" spans="1:14" ht="12.75">
      <c r="A332" s="114" t="s">
        <v>89</v>
      </c>
      <c r="B332" s="115" t="s">
        <v>2</v>
      </c>
      <c r="C332" s="124" t="s">
        <v>14</v>
      </c>
      <c r="D332" s="125" t="s">
        <v>449</v>
      </c>
      <c r="E332" s="125" t="s">
        <v>572</v>
      </c>
      <c r="F332" s="125" t="s">
        <v>573</v>
      </c>
      <c r="G332" s="126" t="s">
        <v>464</v>
      </c>
      <c r="H332" s="122">
        <v>6.8</v>
      </c>
      <c r="I332" s="123"/>
      <c r="J332" s="64">
        <v>255</v>
      </c>
      <c r="K332" s="103">
        <f t="shared" si="12"/>
        <v>1734</v>
      </c>
      <c r="L332" s="103">
        <f>SUMIFS('normenblad regulier'!C:C,'normenblad regulier'!A:A,C332,'normenblad regulier'!B:B,J332)</f>
        <v>0</v>
      </c>
      <c r="M332" s="271">
        <v>1</v>
      </c>
      <c r="N332" s="104" t="e">
        <f>K332/L332*M332*'uurtarief opbouw'!$D$40</f>
        <v>#DIV/0!</v>
      </c>
    </row>
    <row r="333" spans="1:14" ht="12.75">
      <c r="A333" s="114" t="s">
        <v>89</v>
      </c>
      <c r="B333" s="115" t="s">
        <v>2</v>
      </c>
      <c r="C333" s="124" t="s">
        <v>14</v>
      </c>
      <c r="D333" s="125" t="s">
        <v>449</v>
      </c>
      <c r="E333" s="125" t="s">
        <v>574</v>
      </c>
      <c r="F333" s="125" t="s">
        <v>575</v>
      </c>
      <c r="G333" s="126" t="s">
        <v>464</v>
      </c>
      <c r="H333" s="122">
        <v>53.1</v>
      </c>
      <c r="I333" s="123"/>
      <c r="J333" s="64">
        <v>255</v>
      </c>
      <c r="K333" s="103">
        <f t="shared" si="12"/>
        <v>13540.5</v>
      </c>
      <c r="L333" s="103">
        <f>SUMIFS('normenblad regulier'!C:C,'normenblad regulier'!A:A,C333,'normenblad regulier'!B:B,J333)</f>
        <v>0</v>
      </c>
      <c r="M333" s="271">
        <v>1</v>
      </c>
      <c r="N333" s="104" t="e">
        <f>K333/L333*M333*'uurtarief opbouw'!$D$40</f>
        <v>#DIV/0!</v>
      </c>
    </row>
    <row r="334" spans="1:14" ht="12.75">
      <c r="A334" s="114" t="s">
        <v>89</v>
      </c>
      <c r="B334" s="115" t="s">
        <v>2</v>
      </c>
      <c r="C334" s="124" t="s">
        <v>14</v>
      </c>
      <c r="D334" s="125" t="s">
        <v>449</v>
      </c>
      <c r="E334" s="125" t="s">
        <v>576</v>
      </c>
      <c r="F334" s="125" t="s">
        <v>577</v>
      </c>
      <c r="G334" s="126" t="s">
        <v>464</v>
      </c>
      <c r="H334" s="122">
        <v>39.700000000000003</v>
      </c>
      <c r="I334" s="123"/>
      <c r="J334" s="64">
        <v>255</v>
      </c>
      <c r="K334" s="103">
        <f t="shared" si="12"/>
        <v>10123.5</v>
      </c>
      <c r="L334" s="103">
        <f>SUMIFS('normenblad regulier'!C:C,'normenblad regulier'!A:A,C334,'normenblad regulier'!B:B,J334)</f>
        <v>0</v>
      </c>
      <c r="M334" s="271">
        <v>1</v>
      </c>
      <c r="N334" s="104" t="e">
        <f>K334/L334*M334*'uurtarief opbouw'!$D$40</f>
        <v>#DIV/0!</v>
      </c>
    </row>
    <row r="335" spans="1:14" ht="12.75">
      <c r="A335" s="114" t="s">
        <v>89</v>
      </c>
      <c r="B335" s="115" t="s">
        <v>2</v>
      </c>
      <c r="C335" s="124" t="s">
        <v>22</v>
      </c>
      <c r="D335" s="125" t="s">
        <v>449</v>
      </c>
      <c r="E335" s="125" t="s">
        <v>578</v>
      </c>
      <c r="F335" s="125" t="s">
        <v>579</v>
      </c>
      <c r="G335" s="126" t="s">
        <v>464</v>
      </c>
      <c r="H335" s="122">
        <v>15.8</v>
      </c>
      <c r="I335" s="123"/>
      <c r="J335" s="64">
        <v>255</v>
      </c>
      <c r="K335" s="103">
        <f t="shared" si="12"/>
        <v>4029</v>
      </c>
      <c r="L335" s="103">
        <f>SUMIFS('normenblad regulier'!C:C,'normenblad regulier'!A:A,C335,'normenblad regulier'!B:B,J335)</f>
        <v>0</v>
      </c>
      <c r="M335" s="271">
        <v>1</v>
      </c>
      <c r="N335" s="104" t="e">
        <f>K335/L335*M335*'uurtarief opbouw'!$D$40</f>
        <v>#DIV/0!</v>
      </c>
    </row>
    <row r="336" spans="1:14" ht="12.75">
      <c r="A336" s="114" t="s">
        <v>89</v>
      </c>
      <c r="B336" s="115" t="s">
        <v>2</v>
      </c>
      <c r="C336" s="124" t="s">
        <v>16</v>
      </c>
      <c r="D336" s="125" t="s">
        <v>449</v>
      </c>
      <c r="E336" s="125" t="s">
        <v>580</v>
      </c>
      <c r="F336" s="125" t="s">
        <v>137</v>
      </c>
      <c r="G336" s="126" t="s">
        <v>138</v>
      </c>
      <c r="H336" s="122">
        <v>1.4</v>
      </c>
      <c r="I336" s="123"/>
      <c r="J336" s="64">
        <v>255</v>
      </c>
      <c r="K336" s="103">
        <f t="shared" si="12"/>
        <v>357</v>
      </c>
      <c r="L336" s="103">
        <f>SUMIFS('normenblad regulier'!C:C,'normenblad regulier'!A:A,C336,'normenblad regulier'!B:B,J336)</f>
        <v>0</v>
      </c>
      <c r="M336" s="271">
        <v>1</v>
      </c>
      <c r="N336" s="104" t="e">
        <f>K336/L336*M336*'uurtarief opbouw'!$D$40</f>
        <v>#DIV/0!</v>
      </c>
    </row>
    <row r="337" spans="1:14" ht="12.75">
      <c r="A337" s="114" t="s">
        <v>89</v>
      </c>
      <c r="B337" s="115" t="s">
        <v>2</v>
      </c>
      <c r="C337" s="124" t="s">
        <v>16</v>
      </c>
      <c r="D337" s="125" t="s">
        <v>449</v>
      </c>
      <c r="E337" s="125" t="s">
        <v>581</v>
      </c>
      <c r="F337" s="125" t="s">
        <v>137</v>
      </c>
      <c r="G337" s="126" t="s">
        <v>138</v>
      </c>
      <c r="H337" s="122">
        <v>1.1000000000000001</v>
      </c>
      <c r="I337" s="123"/>
      <c r="J337" s="64">
        <v>255</v>
      </c>
      <c r="K337" s="103">
        <f t="shared" si="12"/>
        <v>280.5</v>
      </c>
      <c r="L337" s="103">
        <f>SUMIFS('normenblad regulier'!C:C,'normenblad regulier'!A:A,C337,'normenblad regulier'!B:B,J337)</f>
        <v>0</v>
      </c>
      <c r="M337" s="271">
        <v>1</v>
      </c>
      <c r="N337" s="104" t="e">
        <f>K337/L337*M337*'uurtarief opbouw'!$D$40</f>
        <v>#DIV/0!</v>
      </c>
    </row>
    <row r="338" spans="1:14" ht="12.75">
      <c r="A338" s="114" t="s">
        <v>89</v>
      </c>
      <c r="B338" s="115" t="s">
        <v>2</v>
      </c>
      <c r="C338" s="124" t="s">
        <v>16</v>
      </c>
      <c r="D338" s="125" t="s">
        <v>449</v>
      </c>
      <c r="E338" s="125" t="s">
        <v>582</v>
      </c>
      <c r="F338" s="125" t="s">
        <v>137</v>
      </c>
      <c r="G338" s="126" t="s">
        <v>138</v>
      </c>
      <c r="H338" s="122">
        <v>1.1000000000000001</v>
      </c>
      <c r="I338" s="123"/>
      <c r="J338" s="64">
        <v>255</v>
      </c>
      <c r="K338" s="103">
        <f t="shared" si="12"/>
        <v>280.5</v>
      </c>
      <c r="L338" s="103">
        <f>SUMIFS('normenblad regulier'!C:C,'normenblad regulier'!A:A,C338,'normenblad regulier'!B:B,J338)</f>
        <v>0</v>
      </c>
      <c r="M338" s="271">
        <v>1</v>
      </c>
      <c r="N338" s="104" t="e">
        <f>K338/L338*M338*'uurtarief opbouw'!$D$40</f>
        <v>#DIV/0!</v>
      </c>
    </row>
    <row r="339" spans="1:14" ht="12.75">
      <c r="A339" s="114" t="s">
        <v>89</v>
      </c>
      <c r="B339" s="115" t="s">
        <v>2</v>
      </c>
      <c r="C339" s="124" t="s">
        <v>16</v>
      </c>
      <c r="D339" s="125" t="s">
        <v>449</v>
      </c>
      <c r="E339" s="125" t="s">
        <v>583</v>
      </c>
      <c r="F339" s="125" t="s">
        <v>137</v>
      </c>
      <c r="G339" s="126" t="s">
        <v>138</v>
      </c>
      <c r="H339" s="122">
        <v>1.4</v>
      </c>
      <c r="I339" s="123"/>
      <c r="J339" s="64">
        <v>255</v>
      </c>
      <c r="K339" s="103">
        <f t="shared" si="12"/>
        <v>357</v>
      </c>
      <c r="L339" s="103">
        <f>SUMIFS('normenblad regulier'!C:C,'normenblad regulier'!A:A,C339,'normenblad regulier'!B:B,J339)</f>
        <v>0</v>
      </c>
      <c r="M339" s="271">
        <v>1</v>
      </c>
      <c r="N339" s="104" t="e">
        <f>K339/L339*M339*'uurtarief opbouw'!$D$40</f>
        <v>#DIV/0!</v>
      </c>
    </row>
    <row r="340" spans="1:14" ht="12.75">
      <c r="A340" s="114" t="s">
        <v>89</v>
      </c>
      <c r="B340" s="115" t="s">
        <v>2</v>
      </c>
      <c r="C340" s="124" t="s">
        <v>16</v>
      </c>
      <c r="D340" s="125" t="s">
        <v>449</v>
      </c>
      <c r="E340" s="125" t="s">
        <v>584</v>
      </c>
      <c r="F340" s="125" t="s">
        <v>137</v>
      </c>
      <c r="G340" s="126" t="s">
        <v>138</v>
      </c>
      <c r="H340" s="122">
        <v>1.5</v>
      </c>
      <c r="I340" s="123"/>
      <c r="J340" s="64">
        <v>255</v>
      </c>
      <c r="K340" s="103">
        <f t="shared" si="12"/>
        <v>382.5</v>
      </c>
      <c r="L340" s="103">
        <f>SUMIFS('normenblad regulier'!C:C,'normenblad regulier'!A:A,C340,'normenblad regulier'!B:B,J340)</f>
        <v>0</v>
      </c>
      <c r="M340" s="271">
        <v>1</v>
      </c>
      <c r="N340" s="104" t="e">
        <f>K340/L340*M340*'uurtarief opbouw'!$D$40</f>
        <v>#DIV/0!</v>
      </c>
    </row>
    <row r="341" spans="1:14" ht="12.75">
      <c r="A341" s="114" t="s">
        <v>89</v>
      </c>
      <c r="B341" s="115" t="s">
        <v>2</v>
      </c>
      <c r="C341" s="124" t="s">
        <v>16</v>
      </c>
      <c r="D341" s="125" t="s">
        <v>449</v>
      </c>
      <c r="E341" s="125" t="s">
        <v>585</v>
      </c>
      <c r="F341" s="125" t="s">
        <v>137</v>
      </c>
      <c r="G341" s="126" t="s">
        <v>138</v>
      </c>
      <c r="H341" s="122">
        <v>1.5</v>
      </c>
      <c r="I341" s="123"/>
      <c r="J341" s="64">
        <v>255</v>
      </c>
      <c r="K341" s="103">
        <f t="shared" si="12"/>
        <v>382.5</v>
      </c>
      <c r="L341" s="103">
        <f>SUMIFS('normenblad regulier'!C:C,'normenblad regulier'!A:A,C341,'normenblad regulier'!B:B,J341)</f>
        <v>0</v>
      </c>
      <c r="M341" s="271">
        <v>1</v>
      </c>
      <c r="N341" s="104" t="e">
        <f>K341/L341*M341*'uurtarief opbouw'!$D$40</f>
        <v>#DIV/0!</v>
      </c>
    </row>
    <row r="342" spans="1:14" ht="12.75">
      <c r="A342" s="114" t="s">
        <v>89</v>
      </c>
      <c r="B342" s="115" t="s">
        <v>2</v>
      </c>
      <c r="C342" s="124" t="s">
        <v>16</v>
      </c>
      <c r="D342" s="125" t="s">
        <v>449</v>
      </c>
      <c r="E342" s="125" t="s">
        <v>586</v>
      </c>
      <c r="F342" s="125" t="s">
        <v>279</v>
      </c>
      <c r="G342" s="126" t="s">
        <v>93</v>
      </c>
      <c r="H342" s="122">
        <v>1.8</v>
      </c>
      <c r="I342" s="123"/>
      <c r="J342" s="64">
        <v>255</v>
      </c>
      <c r="K342" s="103">
        <f t="shared" si="12"/>
        <v>459</v>
      </c>
      <c r="L342" s="103">
        <f>SUMIFS('normenblad regulier'!C:C,'normenblad regulier'!A:A,C342,'normenblad regulier'!B:B,J342)</f>
        <v>0</v>
      </c>
      <c r="M342" s="271">
        <v>1</v>
      </c>
      <c r="N342" s="104" t="e">
        <f>K342/L342*M342*'uurtarief opbouw'!$D$40</f>
        <v>#DIV/0!</v>
      </c>
    </row>
    <row r="343" spans="1:14" ht="12.75">
      <c r="A343" s="114" t="s">
        <v>89</v>
      </c>
      <c r="B343" s="115" t="s">
        <v>2</v>
      </c>
      <c r="C343" s="124" t="s">
        <v>16</v>
      </c>
      <c r="D343" s="125" t="s">
        <v>449</v>
      </c>
      <c r="E343" s="125" t="s">
        <v>587</v>
      </c>
      <c r="F343" s="125" t="s">
        <v>279</v>
      </c>
      <c r="G343" s="126" t="s">
        <v>93</v>
      </c>
      <c r="H343" s="122">
        <v>1.8</v>
      </c>
      <c r="I343" s="123"/>
      <c r="J343" s="64">
        <v>255</v>
      </c>
      <c r="K343" s="103">
        <f t="shared" si="12"/>
        <v>459</v>
      </c>
      <c r="L343" s="103">
        <f>SUMIFS('normenblad regulier'!C:C,'normenblad regulier'!A:A,C343,'normenblad regulier'!B:B,J343)</f>
        <v>0</v>
      </c>
      <c r="M343" s="271">
        <v>1</v>
      </c>
      <c r="N343" s="104" t="e">
        <f>K343/L343*M343*'uurtarief opbouw'!$D$40</f>
        <v>#DIV/0!</v>
      </c>
    </row>
    <row r="344" spans="1:14" ht="12.75">
      <c r="A344" s="114" t="s">
        <v>89</v>
      </c>
      <c r="B344" s="115" t="s">
        <v>2</v>
      </c>
      <c r="C344" s="124" t="s">
        <v>16</v>
      </c>
      <c r="D344" s="125" t="s">
        <v>449</v>
      </c>
      <c r="E344" s="125" t="s">
        <v>588</v>
      </c>
      <c r="F344" s="125" t="s">
        <v>279</v>
      </c>
      <c r="G344" s="126" t="s">
        <v>93</v>
      </c>
      <c r="H344" s="122">
        <v>1.8</v>
      </c>
      <c r="I344" s="123"/>
      <c r="J344" s="64">
        <v>255</v>
      </c>
      <c r="K344" s="103">
        <f t="shared" si="12"/>
        <v>459</v>
      </c>
      <c r="L344" s="103">
        <f>SUMIFS('normenblad regulier'!C:C,'normenblad regulier'!A:A,C344,'normenblad regulier'!B:B,J344)</f>
        <v>0</v>
      </c>
      <c r="M344" s="271">
        <v>1</v>
      </c>
      <c r="N344" s="104" t="e">
        <f>K344/L344*M344*'uurtarief opbouw'!$D$40</f>
        <v>#DIV/0!</v>
      </c>
    </row>
    <row r="345" spans="1:14" ht="12.75">
      <c r="A345" s="114" t="s">
        <v>89</v>
      </c>
      <c r="B345" s="115" t="s">
        <v>2</v>
      </c>
      <c r="C345" s="124" t="s">
        <v>16</v>
      </c>
      <c r="D345" s="125" t="s">
        <v>449</v>
      </c>
      <c r="E345" s="125" t="s">
        <v>589</v>
      </c>
      <c r="F345" s="125" t="s">
        <v>279</v>
      </c>
      <c r="G345" s="126" t="s">
        <v>93</v>
      </c>
      <c r="H345" s="122">
        <v>1.8</v>
      </c>
      <c r="I345" s="123"/>
      <c r="J345" s="64">
        <v>255</v>
      </c>
      <c r="K345" s="103">
        <f t="shared" si="12"/>
        <v>459</v>
      </c>
      <c r="L345" s="103">
        <f>SUMIFS('normenblad regulier'!C:C,'normenblad regulier'!A:A,C345,'normenblad regulier'!B:B,J345)</f>
        <v>0</v>
      </c>
      <c r="M345" s="271">
        <v>1</v>
      </c>
      <c r="N345" s="104" t="e">
        <f>K345/L345*M345*'uurtarief opbouw'!$D$40</f>
        <v>#DIV/0!</v>
      </c>
    </row>
    <row r="346" spans="1:14" ht="12.75">
      <c r="A346" s="114" t="s">
        <v>89</v>
      </c>
      <c r="B346" s="115" t="s">
        <v>2</v>
      </c>
      <c r="C346" s="124" t="s">
        <v>14</v>
      </c>
      <c r="D346" s="125" t="s">
        <v>449</v>
      </c>
      <c r="E346" s="125" t="s">
        <v>590</v>
      </c>
      <c r="F346" s="125" t="s">
        <v>591</v>
      </c>
      <c r="G346" s="126" t="s">
        <v>464</v>
      </c>
      <c r="H346" s="122">
        <v>33.1</v>
      </c>
      <c r="I346" s="123"/>
      <c r="J346" s="64">
        <v>255</v>
      </c>
      <c r="K346" s="103">
        <f t="shared" si="12"/>
        <v>8440.5</v>
      </c>
      <c r="L346" s="103">
        <f>SUMIFS('normenblad regulier'!C:C,'normenblad regulier'!A:A,C346,'normenblad regulier'!B:B,J346)</f>
        <v>0</v>
      </c>
      <c r="M346" s="271">
        <v>1</v>
      </c>
      <c r="N346" s="104" t="e">
        <f>K346/L346*M346*'uurtarief opbouw'!$D$40</f>
        <v>#DIV/0!</v>
      </c>
    </row>
    <row r="347" spans="1:14" ht="12.75">
      <c r="A347" s="114" t="s">
        <v>89</v>
      </c>
      <c r="B347" s="115" t="s">
        <v>2</v>
      </c>
      <c r="C347" s="124" t="s">
        <v>14</v>
      </c>
      <c r="D347" s="125" t="s">
        <v>449</v>
      </c>
      <c r="E347" s="125" t="s">
        <v>592</v>
      </c>
      <c r="F347" s="125" t="s">
        <v>565</v>
      </c>
      <c r="G347" s="126" t="s">
        <v>464</v>
      </c>
      <c r="H347" s="122">
        <v>40.6</v>
      </c>
      <c r="I347" s="123"/>
      <c r="J347" s="64">
        <v>255</v>
      </c>
      <c r="K347" s="103">
        <f t="shared" si="12"/>
        <v>10353</v>
      </c>
      <c r="L347" s="103">
        <f>SUMIFS('normenblad regulier'!C:C,'normenblad regulier'!A:A,C347,'normenblad regulier'!B:B,J347)</f>
        <v>0</v>
      </c>
      <c r="M347" s="271">
        <v>1</v>
      </c>
      <c r="N347" s="104" t="e">
        <f>K347/L347*M347*'uurtarief opbouw'!$D$40</f>
        <v>#DIV/0!</v>
      </c>
    </row>
    <row r="348" spans="1:14" ht="12.75">
      <c r="A348" s="114" t="s">
        <v>89</v>
      </c>
      <c r="B348" s="115" t="s">
        <v>2</v>
      </c>
      <c r="C348" s="124" t="s">
        <v>14</v>
      </c>
      <c r="D348" s="125" t="s">
        <v>449</v>
      </c>
      <c r="E348" s="125" t="s">
        <v>593</v>
      </c>
      <c r="F348" s="125" t="s">
        <v>594</v>
      </c>
      <c r="G348" s="126" t="s">
        <v>93</v>
      </c>
      <c r="H348" s="122">
        <v>19.8</v>
      </c>
      <c r="I348" s="123"/>
      <c r="J348" s="64">
        <v>255</v>
      </c>
      <c r="K348" s="103">
        <f t="shared" si="12"/>
        <v>5049</v>
      </c>
      <c r="L348" s="103">
        <f>SUMIFS('normenblad regulier'!C:C,'normenblad regulier'!A:A,C348,'normenblad regulier'!B:B,J348)</f>
        <v>0</v>
      </c>
      <c r="M348" s="271">
        <v>1</v>
      </c>
      <c r="N348" s="104" t="e">
        <f>K348/L348*M348*'uurtarief opbouw'!$D$40</f>
        <v>#DIV/0!</v>
      </c>
    </row>
    <row r="349" spans="1:14" ht="12.75">
      <c r="A349" s="114" t="s">
        <v>89</v>
      </c>
      <c r="B349" s="115" t="s">
        <v>2</v>
      </c>
      <c r="C349" s="124" t="s">
        <v>14</v>
      </c>
      <c r="D349" s="125" t="s">
        <v>449</v>
      </c>
      <c r="E349" s="125" t="s">
        <v>595</v>
      </c>
      <c r="F349" s="125" t="s">
        <v>596</v>
      </c>
      <c r="G349" s="126" t="s">
        <v>464</v>
      </c>
      <c r="H349" s="122">
        <v>11.5</v>
      </c>
      <c r="I349" s="123"/>
      <c r="J349" s="64">
        <v>255</v>
      </c>
      <c r="K349" s="103">
        <f t="shared" si="12"/>
        <v>2932.5</v>
      </c>
      <c r="L349" s="103">
        <f>SUMIFS('normenblad regulier'!C:C,'normenblad regulier'!A:A,C349,'normenblad regulier'!B:B,J349)</f>
        <v>0</v>
      </c>
      <c r="M349" s="271">
        <v>1</v>
      </c>
      <c r="N349" s="104" t="e">
        <f>K349/L349*M349*'uurtarief opbouw'!$D$40</f>
        <v>#DIV/0!</v>
      </c>
    </row>
    <row r="350" spans="1:14" ht="12.75">
      <c r="A350" s="114" t="s">
        <v>89</v>
      </c>
      <c r="B350" s="115" t="s">
        <v>2</v>
      </c>
      <c r="C350" s="124" t="s">
        <v>19</v>
      </c>
      <c r="D350" s="125" t="s">
        <v>449</v>
      </c>
      <c r="E350" s="125" t="s">
        <v>597</v>
      </c>
      <c r="F350" s="125" t="s">
        <v>130</v>
      </c>
      <c r="G350" s="126" t="s">
        <v>93</v>
      </c>
      <c r="H350" s="122">
        <v>13.1</v>
      </c>
      <c r="I350" s="123"/>
      <c r="J350" s="64">
        <v>156</v>
      </c>
      <c r="K350" s="103">
        <f t="shared" si="12"/>
        <v>2043.6</v>
      </c>
      <c r="L350" s="103">
        <f>SUMIFS('normenblad regulier'!C:C,'normenblad regulier'!A:A,C350,'normenblad regulier'!B:B,J350)</f>
        <v>0</v>
      </c>
      <c r="M350" s="271">
        <v>1</v>
      </c>
      <c r="N350" s="104" t="e">
        <f>K350/L350*M350*'uurtarief opbouw'!$D$40</f>
        <v>#DIV/0!</v>
      </c>
    </row>
    <row r="351" spans="1:14" ht="12.75">
      <c r="A351" s="114" t="s">
        <v>89</v>
      </c>
      <c r="B351" s="115" t="s">
        <v>2</v>
      </c>
      <c r="C351" s="124" t="s">
        <v>27</v>
      </c>
      <c r="D351" s="125" t="s">
        <v>449</v>
      </c>
      <c r="E351" s="125" t="s">
        <v>598</v>
      </c>
      <c r="F351" s="125" t="s">
        <v>599</v>
      </c>
      <c r="G351" s="126" t="s">
        <v>93</v>
      </c>
      <c r="H351" s="122"/>
      <c r="I351" s="125">
        <v>3.5</v>
      </c>
      <c r="J351" s="127"/>
      <c r="K351" s="103">
        <f t="shared" si="12"/>
        <v>0</v>
      </c>
      <c r="L351" s="103">
        <f>SUMIFS('normenblad regulier'!C:C,'normenblad regulier'!A:A,C351,'normenblad regulier'!B:B,J351)</f>
        <v>1</v>
      </c>
      <c r="M351" s="271">
        <v>1</v>
      </c>
      <c r="N351" s="104">
        <f>K351/L351*M351*'uurtarief opbouw'!$D$40</f>
        <v>0</v>
      </c>
    </row>
    <row r="352" spans="1:14" ht="12.75">
      <c r="A352" s="114" t="s">
        <v>89</v>
      </c>
      <c r="B352" s="115" t="s">
        <v>2</v>
      </c>
      <c r="C352" s="124" t="s">
        <v>14</v>
      </c>
      <c r="D352" s="125" t="s">
        <v>449</v>
      </c>
      <c r="E352" s="125" t="s">
        <v>600</v>
      </c>
      <c r="F352" s="125" t="s">
        <v>601</v>
      </c>
      <c r="G352" s="126" t="s">
        <v>93</v>
      </c>
      <c r="H352" s="122">
        <v>9.5</v>
      </c>
      <c r="I352" s="123"/>
      <c r="J352" s="64">
        <v>255</v>
      </c>
      <c r="K352" s="103">
        <f t="shared" si="12"/>
        <v>2422.5</v>
      </c>
      <c r="L352" s="103">
        <f>SUMIFS('normenblad regulier'!C:C,'normenblad regulier'!A:A,C352,'normenblad regulier'!B:B,J352)</f>
        <v>0</v>
      </c>
      <c r="M352" s="271">
        <v>1</v>
      </c>
      <c r="N352" s="104" t="e">
        <f>K352/L352*M352*'uurtarief opbouw'!$D$40</f>
        <v>#DIV/0!</v>
      </c>
    </row>
    <row r="353" spans="1:14" ht="12.75">
      <c r="A353" s="114" t="s">
        <v>89</v>
      </c>
      <c r="B353" s="115" t="s">
        <v>2</v>
      </c>
      <c r="C353" s="124" t="s">
        <v>11</v>
      </c>
      <c r="D353" s="125" t="s">
        <v>449</v>
      </c>
      <c r="E353" s="125" t="s">
        <v>602</v>
      </c>
      <c r="F353" s="125" t="s">
        <v>305</v>
      </c>
      <c r="G353" s="126" t="s">
        <v>93</v>
      </c>
      <c r="H353" s="122">
        <v>1.2</v>
      </c>
      <c r="I353" s="123"/>
      <c r="J353" s="64">
        <v>255</v>
      </c>
      <c r="K353" s="103">
        <f t="shared" si="12"/>
        <v>306</v>
      </c>
      <c r="L353" s="103">
        <f>SUMIFS('normenblad regulier'!C:C,'normenblad regulier'!A:A,C353,'normenblad regulier'!B:B,J353)</f>
        <v>0</v>
      </c>
      <c r="M353" s="271">
        <v>1</v>
      </c>
      <c r="N353" s="104" t="e">
        <f>K353/L353*M353*'uurtarief opbouw'!$D$40</f>
        <v>#DIV/0!</v>
      </c>
    </row>
    <row r="354" spans="1:14" ht="12.75">
      <c r="A354" s="114" t="s">
        <v>89</v>
      </c>
      <c r="B354" s="115" t="s">
        <v>2</v>
      </c>
      <c r="C354" s="124" t="s">
        <v>19</v>
      </c>
      <c r="D354" s="125" t="s">
        <v>449</v>
      </c>
      <c r="E354" s="125" t="s">
        <v>477</v>
      </c>
      <c r="F354" s="125" t="s">
        <v>130</v>
      </c>
      <c r="G354" s="126" t="s">
        <v>93</v>
      </c>
      <c r="H354" s="122">
        <v>158.4</v>
      </c>
      <c r="I354" s="123"/>
      <c r="J354" s="64">
        <v>156</v>
      </c>
      <c r="K354" s="103">
        <f t="shared" si="12"/>
        <v>24710.400000000001</v>
      </c>
      <c r="L354" s="103">
        <f>SUMIFS('normenblad regulier'!C:C,'normenblad regulier'!A:A,C354,'normenblad regulier'!B:B,J354)</f>
        <v>0</v>
      </c>
      <c r="M354" s="271">
        <v>1</v>
      </c>
      <c r="N354" s="104" t="e">
        <f>K354/L354*M354*'uurtarief opbouw'!$D$40</f>
        <v>#DIV/0!</v>
      </c>
    </row>
    <row r="355" spans="1:14" ht="12.75">
      <c r="A355" s="114" t="s">
        <v>89</v>
      </c>
      <c r="B355" s="115" t="s">
        <v>2</v>
      </c>
      <c r="C355" s="124" t="s">
        <v>19</v>
      </c>
      <c r="D355" s="125" t="s">
        <v>449</v>
      </c>
      <c r="E355" s="125" t="s">
        <v>517</v>
      </c>
      <c r="F355" s="125" t="s">
        <v>130</v>
      </c>
      <c r="G355" s="126" t="s">
        <v>93</v>
      </c>
      <c r="H355" s="122">
        <v>6</v>
      </c>
      <c r="I355" s="123"/>
      <c r="J355" s="64">
        <v>156</v>
      </c>
      <c r="K355" s="103">
        <f t="shared" si="12"/>
        <v>936</v>
      </c>
      <c r="L355" s="103">
        <f>SUMIFS('normenblad regulier'!C:C,'normenblad regulier'!A:A,C355,'normenblad regulier'!B:B,J355)</f>
        <v>0</v>
      </c>
      <c r="M355" s="271">
        <v>1</v>
      </c>
      <c r="N355" s="104" t="e">
        <f>K355/L355*M355*'uurtarief opbouw'!$D$40</f>
        <v>#DIV/0!</v>
      </c>
    </row>
    <row r="356" spans="1:14" ht="12.75">
      <c r="A356" s="114" t="s">
        <v>89</v>
      </c>
      <c r="B356" s="115" t="s">
        <v>2</v>
      </c>
      <c r="C356" s="124" t="s">
        <v>19</v>
      </c>
      <c r="D356" s="125" t="s">
        <v>449</v>
      </c>
      <c r="E356" s="125" t="s">
        <v>475</v>
      </c>
      <c r="F356" s="125" t="s">
        <v>130</v>
      </c>
      <c r="G356" s="126" t="s">
        <v>93</v>
      </c>
      <c r="H356" s="122">
        <v>3.2</v>
      </c>
      <c r="I356" s="123"/>
      <c r="J356" s="64">
        <v>156</v>
      </c>
      <c r="K356" s="103">
        <f t="shared" si="12"/>
        <v>499.20000000000005</v>
      </c>
      <c r="L356" s="103">
        <f>SUMIFS('normenblad regulier'!C:C,'normenblad regulier'!A:A,C356,'normenblad regulier'!B:B,J356)</f>
        <v>0</v>
      </c>
      <c r="M356" s="271">
        <v>1</v>
      </c>
      <c r="N356" s="104" t="e">
        <f>K356/L356*M356*'uurtarief opbouw'!$D$40</f>
        <v>#DIV/0!</v>
      </c>
    </row>
    <row r="357" spans="1:14" ht="12.75">
      <c r="A357" s="114" t="s">
        <v>89</v>
      </c>
      <c r="B357" s="115" t="s">
        <v>2</v>
      </c>
      <c r="C357" s="124" t="s">
        <v>19</v>
      </c>
      <c r="D357" s="125" t="s">
        <v>449</v>
      </c>
      <c r="E357" s="125" t="s">
        <v>465</v>
      </c>
      <c r="F357" s="125" t="s">
        <v>130</v>
      </c>
      <c r="G357" s="126" t="s">
        <v>93</v>
      </c>
      <c r="H357" s="122">
        <v>3.5</v>
      </c>
      <c r="I357" s="123"/>
      <c r="J357" s="64">
        <v>156</v>
      </c>
      <c r="K357" s="103">
        <f t="shared" si="12"/>
        <v>546</v>
      </c>
      <c r="L357" s="103">
        <f>SUMIFS('normenblad regulier'!C:C,'normenblad regulier'!A:A,C357,'normenblad regulier'!B:B,J357)</f>
        <v>0</v>
      </c>
      <c r="M357" s="271">
        <v>1</v>
      </c>
      <c r="N357" s="104" t="e">
        <f>K357/L357*M357*'uurtarief opbouw'!$D$40</f>
        <v>#DIV/0!</v>
      </c>
    </row>
    <row r="358" spans="1:14" ht="12.75">
      <c r="A358" s="114" t="s">
        <v>89</v>
      </c>
      <c r="B358" s="115" t="s">
        <v>2</v>
      </c>
      <c r="C358" s="124" t="s">
        <v>27</v>
      </c>
      <c r="D358" s="125" t="s">
        <v>449</v>
      </c>
      <c r="E358" s="125" t="s">
        <v>603</v>
      </c>
      <c r="F358" s="125" t="s">
        <v>153</v>
      </c>
      <c r="G358" s="126" t="s">
        <v>93</v>
      </c>
      <c r="H358" s="122"/>
      <c r="I358" s="125">
        <v>9.1999999999999993</v>
      </c>
      <c r="J358" s="64"/>
      <c r="K358" s="103">
        <f t="shared" si="12"/>
        <v>0</v>
      </c>
      <c r="L358" s="103">
        <f>SUMIFS('normenblad regulier'!C:C,'normenblad regulier'!A:A,C358,'normenblad regulier'!B:B,J358)</f>
        <v>1</v>
      </c>
      <c r="M358" s="271">
        <v>1</v>
      </c>
      <c r="N358" s="104">
        <f>K358/L358*M358*'uurtarief opbouw'!$D$40</f>
        <v>0</v>
      </c>
    </row>
    <row r="359" spans="1:14" ht="12.75">
      <c r="A359" s="114" t="s">
        <v>89</v>
      </c>
      <c r="B359" s="115" t="s">
        <v>2</v>
      </c>
      <c r="C359" s="124" t="s">
        <v>26</v>
      </c>
      <c r="D359" s="125" t="s">
        <v>449</v>
      </c>
      <c r="E359" s="125" t="s">
        <v>604</v>
      </c>
      <c r="F359" s="125" t="s">
        <v>605</v>
      </c>
      <c r="G359" s="126" t="s">
        <v>464</v>
      </c>
      <c r="H359" s="122">
        <v>12.5</v>
      </c>
      <c r="I359" s="123"/>
      <c r="J359" s="64">
        <v>255</v>
      </c>
      <c r="K359" s="103">
        <f t="shared" si="12"/>
        <v>3187.5</v>
      </c>
      <c r="L359" s="103">
        <f>SUMIFS('normenblad regulier'!C:C,'normenblad regulier'!A:A,C359,'normenblad regulier'!B:B,J359)</f>
        <v>0</v>
      </c>
      <c r="M359" s="271">
        <v>1</v>
      </c>
      <c r="N359" s="104" t="e">
        <f>K359/L359*M359*'uurtarief opbouw'!$D$40</f>
        <v>#DIV/0!</v>
      </c>
    </row>
    <row r="360" spans="1:14" ht="12.75">
      <c r="A360" s="114" t="s">
        <v>89</v>
      </c>
      <c r="B360" s="115" t="s">
        <v>2</v>
      </c>
      <c r="C360" s="124" t="s">
        <v>19</v>
      </c>
      <c r="D360" s="125" t="s">
        <v>449</v>
      </c>
      <c r="E360" s="125" t="s">
        <v>606</v>
      </c>
      <c r="F360" s="125" t="s">
        <v>130</v>
      </c>
      <c r="G360" s="126" t="s">
        <v>464</v>
      </c>
      <c r="H360" s="122">
        <v>30.9</v>
      </c>
      <c r="I360" s="123"/>
      <c r="J360" s="64">
        <v>156</v>
      </c>
      <c r="K360" s="103">
        <f t="shared" si="12"/>
        <v>4820.3999999999996</v>
      </c>
      <c r="L360" s="103">
        <f>SUMIFS('normenblad regulier'!C:C,'normenblad regulier'!A:A,C360,'normenblad regulier'!B:B,J360)</f>
        <v>0</v>
      </c>
      <c r="M360" s="271">
        <v>1</v>
      </c>
      <c r="N360" s="104" t="e">
        <f>K360/L360*M360*'uurtarief opbouw'!$D$40</f>
        <v>#DIV/0!</v>
      </c>
    </row>
    <row r="361" spans="1:14" ht="12.75">
      <c r="A361" s="114" t="s">
        <v>89</v>
      </c>
      <c r="B361" s="115" t="s">
        <v>2</v>
      </c>
      <c r="C361" s="124" t="s">
        <v>14</v>
      </c>
      <c r="D361" s="125" t="s">
        <v>449</v>
      </c>
      <c r="E361" s="125" t="s">
        <v>607</v>
      </c>
      <c r="F361" s="125" t="s">
        <v>608</v>
      </c>
      <c r="G361" s="126" t="s">
        <v>464</v>
      </c>
      <c r="H361" s="122">
        <v>27.4</v>
      </c>
      <c r="I361" s="123"/>
      <c r="J361" s="64">
        <v>255</v>
      </c>
      <c r="K361" s="103">
        <f t="shared" si="12"/>
        <v>6987</v>
      </c>
      <c r="L361" s="103">
        <f>SUMIFS('normenblad regulier'!C:C,'normenblad regulier'!A:A,C361,'normenblad regulier'!B:B,J361)</f>
        <v>0</v>
      </c>
      <c r="M361" s="271">
        <v>1</v>
      </c>
      <c r="N361" s="104" t="e">
        <f>K361/L361*M361*'uurtarief opbouw'!$D$40</f>
        <v>#DIV/0!</v>
      </c>
    </row>
    <row r="362" spans="1:14" ht="12.75">
      <c r="A362" s="114" t="s">
        <v>89</v>
      </c>
      <c r="B362" s="115" t="s">
        <v>2</v>
      </c>
      <c r="C362" s="124" t="s">
        <v>19</v>
      </c>
      <c r="D362" s="125" t="s">
        <v>449</v>
      </c>
      <c r="E362" s="125" t="s">
        <v>609</v>
      </c>
      <c r="F362" s="125" t="s">
        <v>130</v>
      </c>
      <c r="G362" s="126" t="s">
        <v>93</v>
      </c>
      <c r="H362" s="122">
        <v>5.2</v>
      </c>
      <c r="I362" s="123"/>
      <c r="J362" s="64">
        <v>156</v>
      </c>
      <c r="K362" s="103">
        <f t="shared" si="12"/>
        <v>811.2</v>
      </c>
      <c r="L362" s="103">
        <f>SUMIFS('normenblad regulier'!C:C,'normenblad regulier'!A:A,C362,'normenblad regulier'!B:B,J362)</f>
        <v>0</v>
      </c>
      <c r="M362" s="271">
        <v>1</v>
      </c>
      <c r="N362" s="104" t="e">
        <f>K362/L362*M362*'uurtarief opbouw'!$D$40</f>
        <v>#DIV/0!</v>
      </c>
    </row>
    <row r="363" spans="1:14" ht="12.75">
      <c r="A363" s="114" t="s">
        <v>89</v>
      </c>
      <c r="B363" s="115" t="s">
        <v>2</v>
      </c>
      <c r="C363" s="124" t="s">
        <v>19</v>
      </c>
      <c r="D363" s="125" t="s">
        <v>449</v>
      </c>
      <c r="E363" s="125" t="s">
        <v>610</v>
      </c>
      <c r="F363" s="125" t="s">
        <v>130</v>
      </c>
      <c r="G363" s="126" t="s">
        <v>93</v>
      </c>
      <c r="H363" s="122">
        <v>5.2</v>
      </c>
      <c r="I363" s="123"/>
      <c r="J363" s="64">
        <v>156</v>
      </c>
      <c r="K363" s="103">
        <f t="shared" si="12"/>
        <v>811.2</v>
      </c>
      <c r="L363" s="103">
        <f>SUMIFS('normenblad regulier'!C:C,'normenblad regulier'!A:A,C363,'normenblad regulier'!B:B,J363)</f>
        <v>0</v>
      </c>
      <c r="M363" s="271">
        <v>1</v>
      </c>
      <c r="N363" s="104" t="e">
        <f>K363/L363*M363*'uurtarief opbouw'!$D$40</f>
        <v>#DIV/0!</v>
      </c>
    </row>
    <row r="364" spans="1:14" ht="12.75">
      <c r="A364" s="114" t="s">
        <v>89</v>
      </c>
      <c r="B364" s="115" t="s">
        <v>2</v>
      </c>
      <c r="C364" s="124" t="s">
        <v>14</v>
      </c>
      <c r="D364" s="125" t="s">
        <v>449</v>
      </c>
      <c r="E364" s="125" t="s">
        <v>611</v>
      </c>
      <c r="F364" s="125" t="s">
        <v>612</v>
      </c>
      <c r="G364" s="126" t="s">
        <v>93</v>
      </c>
      <c r="H364" s="122">
        <v>61.6</v>
      </c>
      <c r="I364" s="123"/>
      <c r="J364" s="64">
        <v>255</v>
      </c>
      <c r="K364" s="103">
        <f t="shared" si="12"/>
        <v>15708</v>
      </c>
      <c r="L364" s="103">
        <f>SUMIFS('normenblad regulier'!C:C,'normenblad regulier'!A:A,C364,'normenblad regulier'!B:B,J364)</f>
        <v>0</v>
      </c>
      <c r="M364" s="271">
        <v>1</v>
      </c>
      <c r="N364" s="104" t="e">
        <f>K364/L364*M364*'uurtarief opbouw'!$D$40</f>
        <v>#DIV/0!</v>
      </c>
    </row>
    <row r="366" spans="1:14">
      <c r="H366" s="63">
        <f>SUM(H2:H364)</f>
        <v>8698.8000000000084</v>
      </c>
      <c r="I366" s="63"/>
      <c r="N366" s="129" t="e">
        <f>SUM(N2:N365)</f>
        <v>#DIV/0!</v>
      </c>
    </row>
  </sheetData>
  <autoFilter ref="A1:AA364" xr:uid="{ADB12736-BEE9-4D54-89D7-C2B8640991BD}"/>
  <phoneticPr fontId="23" type="noConversion"/>
  <dataValidations xWindow="289" yWindow="260" count="1">
    <dataValidation type="list" errorStyle="warning" allowBlank="1" showDropDown="1" errorTitle="Foutieve ruimtesoort" error="Deze ruimtesoort komt niet overeen met de gestelde voorwaarden." promptTitle="Ruimtesoort" prompt="De ruimtesoort moet beginnen met een hoofdletter en is altijd in enkelvoud. De ruimtesoort dient in Relatics bekend te zijn." sqref="C1:D1 C365:D1048576" xr:uid="{00000000-0002-0000-0000-000000000000}">
      <formula1>RS</formula1>
    </dataValidation>
  </dataValidations>
  <printOptions gridLines="1"/>
  <pageMargins left="0.75" right="0.75" top="1" bottom="1" header="0.5" footer="0.5"/>
  <pageSetup paperSize="9" scale="5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065DA-5208-4D42-821A-F115CF5782E3}">
  <dimension ref="A1:AA376"/>
  <sheetViews>
    <sheetView zoomScaleNormal="100" workbookViewId="0">
      <selection activeCell="A2" sqref="A2"/>
    </sheetView>
  </sheetViews>
  <sheetFormatPr defaultColWidth="8.85546875" defaultRowHeight="11.25"/>
  <cols>
    <col min="1" max="1" width="12.7109375" style="1" bestFit="1" customWidth="1"/>
    <col min="2" max="2" width="21" style="101" bestFit="1" customWidth="1"/>
    <col min="3" max="3" width="28" style="3" bestFit="1" customWidth="1"/>
    <col min="4" max="4" width="14.140625" style="3" bestFit="1" customWidth="1"/>
    <col min="5" max="5" width="8.85546875" style="7" bestFit="1" customWidth="1"/>
    <col min="6" max="6" width="29.7109375" style="3" bestFit="1" customWidth="1"/>
    <col min="7" max="7" width="17.85546875" style="1" bestFit="1" customWidth="1"/>
    <col min="8" max="8" width="14.140625" style="63" bestFit="1" customWidth="1"/>
    <col min="9" max="9" width="15.42578125" style="4" bestFit="1" customWidth="1"/>
    <col min="10" max="10" width="8.85546875" style="5" bestFit="1" customWidth="1"/>
    <col min="11" max="11" width="15.140625" style="5" bestFit="1" customWidth="1"/>
    <col min="12" max="12" width="9.42578125" style="5" bestFit="1" customWidth="1"/>
    <col min="13" max="13" width="10" style="23" bestFit="1" customWidth="1"/>
    <col min="14" max="14" width="20.42578125" style="1" customWidth="1"/>
    <col min="15" max="15" width="15.42578125" style="1" hidden="1" customWidth="1"/>
    <col min="16" max="16" width="18.28515625" style="1" customWidth="1"/>
    <col min="17" max="17" width="11.85546875" style="1" customWidth="1"/>
    <col min="18" max="18" width="14.28515625" style="1" customWidth="1"/>
    <col min="19" max="26" width="9.140625" style="1" customWidth="1"/>
    <col min="27" max="27" width="8.85546875" style="2"/>
    <col min="28" max="16384" width="8.85546875" style="1"/>
  </cols>
  <sheetData>
    <row r="1" spans="1:27">
      <c r="A1" s="263" t="s">
        <v>76</v>
      </c>
      <c r="B1" s="264" t="s">
        <v>77</v>
      </c>
      <c r="C1" s="265" t="s">
        <v>78</v>
      </c>
      <c r="D1" s="265" t="s">
        <v>79</v>
      </c>
      <c r="E1" s="266" t="s">
        <v>80</v>
      </c>
      <c r="F1" s="265" t="s">
        <v>81</v>
      </c>
      <c r="G1" s="267" t="s">
        <v>82</v>
      </c>
      <c r="H1" s="268" t="s">
        <v>83</v>
      </c>
      <c r="I1" s="269" t="s">
        <v>84</v>
      </c>
      <c r="J1" s="270" t="s">
        <v>85</v>
      </c>
      <c r="K1" s="270" t="s">
        <v>86</v>
      </c>
      <c r="L1" s="270" t="s">
        <v>6</v>
      </c>
      <c r="M1" s="268" t="s">
        <v>87</v>
      </c>
      <c r="N1" s="263" t="s">
        <v>88</v>
      </c>
      <c r="O1" s="30"/>
    </row>
    <row r="2" spans="1:27" ht="12.75">
      <c r="A2" s="114" t="s">
        <v>89</v>
      </c>
      <c r="B2" s="115" t="s">
        <v>2</v>
      </c>
      <c r="C2" s="33" t="s">
        <v>9</v>
      </c>
      <c r="D2" s="125" t="s">
        <v>90</v>
      </c>
      <c r="E2" s="125" t="s">
        <v>91</v>
      </c>
      <c r="F2" s="125" t="s">
        <v>92</v>
      </c>
      <c r="G2" s="126" t="s">
        <v>93</v>
      </c>
      <c r="H2" s="122">
        <v>16.2</v>
      </c>
      <c r="I2" s="102"/>
      <c r="J2" s="64">
        <v>255</v>
      </c>
      <c r="K2" s="103">
        <f t="shared" ref="K2" si="0">H2*J2</f>
        <v>4131</v>
      </c>
      <c r="L2" s="103">
        <f>SUMIFS('normenblad regulier'!C:C,'normenblad regulier'!A:A,C2,'normenblad regulier'!B:B,J2)</f>
        <v>0</v>
      </c>
      <c r="M2" s="271">
        <v>1</v>
      </c>
      <c r="N2" s="104" t="e">
        <f>K2/L2*M2*'uurtarief opbouw'!$D$40</f>
        <v>#DIV/0!</v>
      </c>
      <c r="O2" s="105"/>
      <c r="AA2" s="6"/>
    </row>
    <row r="3" spans="1:27" ht="12.75">
      <c r="A3" s="114" t="s">
        <v>89</v>
      </c>
      <c r="B3" s="115" t="s">
        <v>2</v>
      </c>
      <c r="C3" s="33" t="s">
        <v>9</v>
      </c>
      <c r="D3" s="125" t="s">
        <v>90</v>
      </c>
      <c r="E3" s="125" t="s">
        <v>94</v>
      </c>
      <c r="F3" s="125" t="s">
        <v>95</v>
      </c>
      <c r="G3" s="126" t="s">
        <v>93</v>
      </c>
      <c r="H3" s="122">
        <v>85.7</v>
      </c>
      <c r="I3" s="102"/>
      <c r="J3" s="64">
        <v>255</v>
      </c>
      <c r="K3" s="103">
        <f>H3*J3</f>
        <v>21853.5</v>
      </c>
      <c r="L3" s="103">
        <f>SUMIFS('normenblad regulier'!C:C,'normenblad regulier'!A:A,C3,'normenblad regulier'!B:B,J3)</f>
        <v>0</v>
      </c>
      <c r="M3" s="271">
        <v>1</v>
      </c>
      <c r="N3" s="104" t="e">
        <f>K3/L3*M3*'uurtarief opbouw'!$D$40</f>
        <v>#DIV/0!</v>
      </c>
      <c r="O3" s="105" t="e">
        <f>N3/'uurtarief opbouw'!$D$40/'ruimtestaat dagkracht weekdagen'!J3</f>
        <v>#DIV/0!</v>
      </c>
    </row>
    <row r="4" spans="1:27" ht="12.75">
      <c r="A4" s="114" t="s">
        <v>89</v>
      </c>
      <c r="B4" s="115" t="s">
        <v>2</v>
      </c>
      <c r="C4" s="33" t="s">
        <v>9</v>
      </c>
      <c r="D4" s="125" t="s">
        <v>90</v>
      </c>
      <c r="E4" s="125" t="s">
        <v>96</v>
      </c>
      <c r="F4" s="125" t="s">
        <v>97</v>
      </c>
      <c r="G4" s="126" t="s">
        <v>93</v>
      </c>
      <c r="H4" s="122">
        <v>91.3</v>
      </c>
      <c r="I4" s="102"/>
      <c r="J4" s="64">
        <v>255</v>
      </c>
      <c r="K4" s="103">
        <f t="shared" ref="K4:K67" si="1">H4*J4</f>
        <v>23281.5</v>
      </c>
      <c r="L4" s="103">
        <f>SUMIFS('normenblad regulier'!C:C,'normenblad regulier'!A:A,C4,'normenblad regulier'!B:B,J4)</f>
        <v>0</v>
      </c>
      <c r="M4" s="271">
        <v>1</v>
      </c>
      <c r="N4" s="104" t="e">
        <f>K4/L4*M4*'uurtarief opbouw'!$D$40</f>
        <v>#DIV/0!</v>
      </c>
      <c r="O4" s="105" t="e">
        <f>N4/'uurtarief opbouw'!$D$40/'ruimtestaat dagkracht weekdagen'!J4</f>
        <v>#DIV/0!</v>
      </c>
    </row>
    <row r="5" spans="1:27" ht="12.75">
      <c r="A5" s="114" t="s">
        <v>89</v>
      </c>
      <c r="B5" s="115" t="s">
        <v>2</v>
      </c>
      <c r="C5" s="33" t="s">
        <v>9</v>
      </c>
      <c r="D5" s="125" t="s">
        <v>90</v>
      </c>
      <c r="E5" s="125" t="s">
        <v>98</v>
      </c>
      <c r="F5" s="125" t="s">
        <v>99</v>
      </c>
      <c r="G5" s="126" t="s">
        <v>93</v>
      </c>
      <c r="H5" s="122">
        <v>131.1</v>
      </c>
      <c r="I5" s="102"/>
      <c r="J5" s="64">
        <v>255</v>
      </c>
      <c r="K5" s="103">
        <f t="shared" si="1"/>
        <v>33430.5</v>
      </c>
      <c r="L5" s="103">
        <f>SUMIFS('normenblad regulier'!C:C,'normenblad regulier'!A:A,C5,'normenblad regulier'!B:B,J5)</f>
        <v>0</v>
      </c>
      <c r="M5" s="271">
        <v>1</v>
      </c>
      <c r="N5" s="104" t="e">
        <f>K5/L5*M5*'uurtarief opbouw'!$D$40</f>
        <v>#DIV/0!</v>
      </c>
      <c r="O5" s="105" t="e">
        <f>N5/'uurtarief opbouw'!$D$40/'ruimtestaat dagkracht weekdagen'!J5</f>
        <v>#DIV/0!</v>
      </c>
    </row>
    <row r="6" spans="1:27" ht="12.75">
      <c r="A6" s="114" t="s">
        <v>89</v>
      </c>
      <c r="B6" s="115" t="s">
        <v>2</v>
      </c>
      <c r="C6" s="33" t="s">
        <v>9</v>
      </c>
      <c r="D6" s="125" t="s">
        <v>90</v>
      </c>
      <c r="E6" s="125" t="s">
        <v>100</v>
      </c>
      <c r="F6" s="125" t="s">
        <v>101</v>
      </c>
      <c r="G6" s="126" t="s">
        <v>93</v>
      </c>
      <c r="H6" s="122">
        <v>102.4</v>
      </c>
      <c r="I6" s="102"/>
      <c r="J6" s="64">
        <v>255</v>
      </c>
      <c r="K6" s="103">
        <f t="shared" si="1"/>
        <v>26112</v>
      </c>
      <c r="L6" s="103">
        <f>SUMIFS('normenblad regulier'!C:C,'normenblad regulier'!A:A,C6,'normenblad regulier'!B:B,J6)</f>
        <v>0</v>
      </c>
      <c r="M6" s="271">
        <v>1</v>
      </c>
      <c r="N6" s="104" t="e">
        <f>K6/L6*M6*'uurtarief opbouw'!$D$40</f>
        <v>#DIV/0!</v>
      </c>
      <c r="O6" s="105" t="e">
        <f>N6/'uurtarief opbouw'!$D$40/'ruimtestaat dagkracht weekdagen'!J6</f>
        <v>#DIV/0!</v>
      </c>
    </row>
    <row r="7" spans="1:27" ht="12.75">
      <c r="A7" s="114" t="s">
        <v>89</v>
      </c>
      <c r="B7" s="115" t="s">
        <v>2</v>
      </c>
      <c r="C7" s="33" t="s">
        <v>9</v>
      </c>
      <c r="D7" s="125" t="s">
        <v>90</v>
      </c>
      <c r="E7" s="125" t="s">
        <v>102</v>
      </c>
      <c r="F7" s="125" t="s">
        <v>103</v>
      </c>
      <c r="G7" s="126" t="s">
        <v>93</v>
      </c>
      <c r="H7" s="122">
        <v>69.2</v>
      </c>
      <c r="I7" s="64"/>
      <c r="J7" s="64">
        <v>255</v>
      </c>
      <c r="K7" s="103">
        <f t="shared" si="1"/>
        <v>17646</v>
      </c>
      <c r="L7" s="103">
        <f>SUMIFS('normenblad regulier'!C:C,'normenblad regulier'!A:A,C7,'normenblad regulier'!B:B,J7)</f>
        <v>0</v>
      </c>
      <c r="M7" s="271">
        <v>1</v>
      </c>
      <c r="N7" s="104" t="e">
        <f>K7/L7*M7*'uurtarief opbouw'!$D$40</f>
        <v>#DIV/0!</v>
      </c>
      <c r="O7" s="105" t="e">
        <f>N7/'uurtarief opbouw'!$D$40/'ruimtestaat dagkracht weekdagen'!J7</f>
        <v>#DIV/0!</v>
      </c>
    </row>
    <row r="8" spans="1:27" ht="12.75">
      <c r="A8" s="114" t="s">
        <v>89</v>
      </c>
      <c r="B8" s="115" t="s">
        <v>2</v>
      </c>
      <c r="C8" s="33" t="s">
        <v>9</v>
      </c>
      <c r="D8" s="125" t="s">
        <v>90</v>
      </c>
      <c r="E8" s="125" t="s">
        <v>104</v>
      </c>
      <c r="F8" s="125" t="s">
        <v>105</v>
      </c>
      <c r="G8" s="126" t="s">
        <v>93</v>
      </c>
      <c r="H8" s="122">
        <v>41.1</v>
      </c>
      <c r="I8" s="102"/>
      <c r="J8" s="64">
        <v>255</v>
      </c>
      <c r="K8" s="103">
        <f t="shared" si="1"/>
        <v>10480.5</v>
      </c>
      <c r="L8" s="103">
        <f>SUMIFS('normenblad regulier'!C:C,'normenblad regulier'!A:A,C8,'normenblad regulier'!B:B,J8)</f>
        <v>0</v>
      </c>
      <c r="M8" s="271">
        <v>1</v>
      </c>
      <c r="N8" s="104" t="e">
        <f>K8/L8*M8*'uurtarief opbouw'!$D$40</f>
        <v>#DIV/0!</v>
      </c>
      <c r="O8" s="105" t="e">
        <f>N8/'uurtarief opbouw'!$D$40/'ruimtestaat dagkracht weekdagen'!J8</f>
        <v>#DIV/0!</v>
      </c>
    </row>
    <row r="9" spans="1:27" ht="12.75">
      <c r="A9" s="114" t="s">
        <v>89</v>
      </c>
      <c r="B9" s="115" t="s">
        <v>2</v>
      </c>
      <c r="C9" s="124" t="s">
        <v>19</v>
      </c>
      <c r="D9" s="125" t="s">
        <v>90</v>
      </c>
      <c r="E9" s="125" t="s">
        <v>106</v>
      </c>
      <c r="F9" s="125" t="s">
        <v>107</v>
      </c>
      <c r="G9" s="126" t="s">
        <v>93</v>
      </c>
      <c r="H9" s="122">
        <v>14.4</v>
      </c>
      <c r="I9" s="102"/>
      <c r="J9" s="64"/>
      <c r="K9" s="103">
        <f t="shared" si="1"/>
        <v>0</v>
      </c>
      <c r="L9" s="103">
        <f>SUMIFS('normenblad regulier'!C:C,'normenblad regulier'!A:A,C9,'normenblad regulier'!B:B,J9)</f>
        <v>0</v>
      </c>
      <c r="M9" s="271">
        <v>1</v>
      </c>
      <c r="N9" s="104"/>
      <c r="O9" s="105" t="e">
        <f>N9/'uurtarief opbouw'!$D$40/'ruimtestaat dagkracht weekdagen'!J9</f>
        <v>#DIV/0!</v>
      </c>
    </row>
    <row r="10" spans="1:27" ht="12.75">
      <c r="A10" s="114" t="s">
        <v>89</v>
      </c>
      <c r="B10" s="115" t="s">
        <v>2</v>
      </c>
      <c r="C10" s="33" t="s">
        <v>9</v>
      </c>
      <c r="D10" s="125" t="s">
        <v>90</v>
      </c>
      <c r="E10" s="125" t="s">
        <v>108</v>
      </c>
      <c r="F10" s="125" t="s">
        <v>109</v>
      </c>
      <c r="G10" s="126" t="s">
        <v>93</v>
      </c>
      <c r="H10" s="122">
        <v>261.5</v>
      </c>
      <c r="I10" s="102"/>
      <c r="J10" s="64">
        <v>255</v>
      </c>
      <c r="K10" s="103">
        <f t="shared" si="1"/>
        <v>66682.5</v>
      </c>
      <c r="L10" s="103">
        <f>SUMIFS('normenblad regulier'!C:C,'normenblad regulier'!A:A,C10,'normenblad regulier'!B:B,J10)</f>
        <v>0</v>
      </c>
      <c r="M10" s="271">
        <v>1</v>
      </c>
      <c r="N10" s="104" t="e">
        <f>K10/L10*M10*'uurtarief opbouw'!$D$40</f>
        <v>#DIV/0!</v>
      </c>
      <c r="O10" s="105" t="e">
        <f>N10/'uurtarief opbouw'!$D$40/'ruimtestaat dagkracht weekdagen'!J10</f>
        <v>#DIV/0!</v>
      </c>
    </row>
    <row r="11" spans="1:27" ht="12.75">
      <c r="A11" s="114" t="s">
        <v>89</v>
      </c>
      <c r="B11" s="115" t="s">
        <v>2</v>
      </c>
      <c r="C11" s="33" t="s">
        <v>9</v>
      </c>
      <c r="D11" s="125" t="s">
        <v>90</v>
      </c>
      <c r="E11" s="125" t="s">
        <v>110</v>
      </c>
      <c r="F11" s="125" t="s">
        <v>111</v>
      </c>
      <c r="G11" s="126" t="s">
        <v>93</v>
      </c>
      <c r="H11" s="122">
        <v>32.299999999999997</v>
      </c>
      <c r="I11" s="102"/>
      <c r="J11" s="64">
        <v>255</v>
      </c>
      <c r="K11" s="103">
        <f t="shared" si="1"/>
        <v>8236.5</v>
      </c>
      <c r="L11" s="103">
        <f>SUMIFS('normenblad regulier'!C:C,'normenblad regulier'!A:A,C11,'normenblad regulier'!B:B,J11)</f>
        <v>0</v>
      </c>
      <c r="M11" s="271">
        <v>1</v>
      </c>
      <c r="N11" s="104" t="e">
        <f>K11/L11*M11*'uurtarief opbouw'!$D$40</f>
        <v>#DIV/0!</v>
      </c>
      <c r="O11" s="105" t="e">
        <f>N11/'uurtarief opbouw'!$D$40/'ruimtestaat dagkracht weekdagen'!J11</f>
        <v>#DIV/0!</v>
      </c>
    </row>
    <row r="12" spans="1:27" ht="12.75">
      <c r="A12" s="114" t="s">
        <v>89</v>
      </c>
      <c r="B12" s="115" t="s">
        <v>2</v>
      </c>
      <c r="C12" s="124" t="s">
        <v>19</v>
      </c>
      <c r="D12" s="125" t="s">
        <v>90</v>
      </c>
      <c r="E12" s="125" t="s">
        <v>112</v>
      </c>
      <c r="F12" s="125" t="s">
        <v>113</v>
      </c>
      <c r="G12" s="126" t="s">
        <v>93</v>
      </c>
      <c r="H12" s="122">
        <v>4.0999999999999996</v>
      </c>
      <c r="I12" s="102"/>
      <c r="J12" s="64"/>
      <c r="K12" s="103">
        <f t="shared" si="1"/>
        <v>0</v>
      </c>
      <c r="L12" s="103">
        <f>SUMIFS('normenblad regulier'!C:C,'normenblad regulier'!A:A,C12,'normenblad regulier'!B:B,J12)</f>
        <v>0</v>
      </c>
      <c r="M12" s="271">
        <v>1</v>
      </c>
      <c r="N12" s="104"/>
      <c r="O12" s="105" t="e">
        <f>N12/'uurtarief opbouw'!$D$40/'ruimtestaat dagkracht weekdagen'!J12</f>
        <v>#DIV/0!</v>
      </c>
    </row>
    <row r="13" spans="1:27" ht="12.75">
      <c r="A13" s="114" t="s">
        <v>89</v>
      </c>
      <c r="B13" s="115" t="s">
        <v>2</v>
      </c>
      <c r="C13" s="124" t="s">
        <v>14</v>
      </c>
      <c r="D13" s="125" t="s">
        <v>90</v>
      </c>
      <c r="E13" s="125" t="s">
        <v>114</v>
      </c>
      <c r="F13" s="125" t="s">
        <v>115</v>
      </c>
      <c r="G13" s="126" t="s">
        <v>93</v>
      </c>
      <c r="H13" s="122">
        <v>0.5</v>
      </c>
      <c r="I13" s="64"/>
      <c r="J13" s="64"/>
      <c r="K13" s="103">
        <f t="shared" si="1"/>
        <v>0</v>
      </c>
      <c r="L13" s="103">
        <f>SUMIFS('normenblad regulier'!C:C,'normenblad regulier'!A:A,C13,'normenblad regulier'!B:B,J13)</f>
        <v>0</v>
      </c>
      <c r="M13" s="271">
        <v>1</v>
      </c>
      <c r="N13" s="104"/>
      <c r="O13" s="103">
        <f t="shared" ref="O13" si="2">L13*N13</f>
        <v>0</v>
      </c>
    </row>
    <row r="14" spans="1:27" ht="12.75">
      <c r="A14" s="114" t="s">
        <v>89</v>
      </c>
      <c r="B14" s="115" t="s">
        <v>2</v>
      </c>
      <c r="C14" s="124" t="s">
        <v>19</v>
      </c>
      <c r="D14" s="125" t="s">
        <v>90</v>
      </c>
      <c r="E14" s="125" t="s">
        <v>116</v>
      </c>
      <c r="F14" s="125" t="s">
        <v>117</v>
      </c>
      <c r="G14" s="126" t="s">
        <v>93</v>
      </c>
      <c r="H14" s="122">
        <v>75.400000000000006</v>
      </c>
      <c r="I14" s="64"/>
      <c r="J14" s="64"/>
      <c r="K14" s="103">
        <f t="shared" si="1"/>
        <v>0</v>
      </c>
      <c r="L14" s="103">
        <f>SUMIFS('normenblad regulier'!C:C,'normenblad regulier'!A:A,C14,'normenblad regulier'!B:B,J14)</f>
        <v>0</v>
      </c>
      <c r="M14" s="271">
        <v>1</v>
      </c>
      <c r="N14" s="104"/>
      <c r="O14" s="105" t="e">
        <f>N14/'uurtarief opbouw'!$D$40/'ruimtestaat dagkracht weekdagen'!J14</f>
        <v>#DIV/0!</v>
      </c>
    </row>
    <row r="15" spans="1:27" ht="12.75">
      <c r="A15" s="114" t="s">
        <v>89</v>
      </c>
      <c r="B15" s="115" t="s">
        <v>2</v>
      </c>
      <c r="C15" s="33" t="s">
        <v>23</v>
      </c>
      <c r="D15" s="125" t="s">
        <v>90</v>
      </c>
      <c r="E15" s="125" t="s">
        <v>118</v>
      </c>
      <c r="F15" s="125" t="s">
        <v>119</v>
      </c>
      <c r="G15" s="126" t="s">
        <v>93</v>
      </c>
      <c r="H15" s="122">
        <v>9.9</v>
      </c>
      <c r="I15" s="102"/>
      <c r="J15" s="64">
        <v>255</v>
      </c>
      <c r="K15" s="103">
        <f t="shared" si="1"/>
        <v>2524.5</v>
      </c>
      <c r="L15" s="103">
        <f>SUMIFS('normenblad regulier'!C:C,'normenblad regulier'!A:A,C15,'normenblad regulier'!B:B,J15)</f>
        <v>0</v>
      </c>
      <c r="M15" s="271">
        <v>1</v>
      </c>
      <c r="N15" s="104" t="e">
        <f>K15/L15*M15*'uurtarief opbouw'!$D$40</f>
        <v>#DIV/0!</v>
      </c>
      <c r="O15" s="105" t="e">
        <f>N15/'uurtarief opbouw'!$D$40/'ruimtestaat dagkracht weekdagen'!J15</f>
        <v>#DIV/0!</v>
      </c>
    </row>
    <row r="16" spans="1:27" ht="12.75">
      <c r="A16" s="114" t="s">
        <v>89</v>
      </c>
      <c r="B16" s="115" t="s">
        <v>2</v>
      </c>
      <c r="C16" s="33" t="s">
        <v>23</v>
      </c>
      <c r="D16" s="125" t="s">
        <v>90</v>
      </c>
      <c r="E16" s="125" t="s">
        <v>120</v>
      </c>
      <c r="F16" s="125" t="s">
        <v>119</v>
      </c>
      <c r="G16" s="126" t="s">
        <v>93</v>
      </c>
      <c r="H16" s="122">
        <v>10.199999999999999</v>
      </c>
      <c r="I16" s="102"/>
      <c r="J16" s="64">
        <v>255</v>
      </c>
      <c r="K16" s="103">
        <f t="shared" si="1"/>
        <v>2601</v>
      </c>
      <c r="L16" s="103">
        <f>SUMIFS('normenblad regulier'!C:C,'normenblad regulier'!A:A,C16,'normenblad regulier'!B:B,J16)</f>
        <v>0</v>
      </c>
      <c r="M16" s="271">
        <v>1</v>
      </c>
      <c r="N16" s="104" t="e">
        <f>K16/L16*M16*'uurtarief opbouw'!$D$40</f>
        <v>#DIV/0!</v>
      </c>
      <c r="O16" s="105" t="e">
        <f>N16/'uurtarief opbouw'!$D$40/'ruimtestaat dagkracht weekdagen'!J16</f>
        <v>#DIV/0!</v>
      </c>
    </row>
    <row r="17" spans="1:15" ht="12.75">
      <c r="A17" s="114" t="s">
        <v>89</v>
      </c>
      <c r="B17" s="115" t="s">
        <v>2</v>
      </c>
      <c r="C17" s="33" t="s">
        <v>23</v>
      </c>
      <c r="D17" s="125" t="s">
        <v>90</v>
      </c>
      <c r="E17" s="125" t="s">
        <v>121</v>
      </c>
      <c r="F17" s="125" t="s">
        <v>119</v>
      </c>
      <c r="G17" s="126" t="s">
        <v>93</v>
      </c>
      <c r="H17" s="122">
        <v>10</v>
      </c>
      <c r="I17" s="102"/>
      <c r="J17" s="64">
        <v>255</v>
      </c>
      <c r="K17" s="103">
        <f t="shared" si="1"/>
        <v>2550</v>
      </c>
      <c r="L17" s="103">
        <f>SUMIFS('normenblad regulier'!C:C,'normenblad regulier'!A:A,C17,'normenblad regulier'!B:B,J17)</f>
        <v>0</v>
      </c>
      <c r="M17" s="271">
        <v>1</v>
      </c>
      <c r="N17" s="104" t="e">
        <f>K17/L17*M17*'uurtarief opbouw'!$D$40</f>
        <v>#DIV/0!</v>
      </c>
      <c r="O17" s="105" t="e">
        <f>N17/'uurtarief opbouw'!$D$40/'ruimtestaat dagkracht weekdagen'!J17</f>
        <v>#DIV/0!</v>
      </c>
    </row>
    <row r="18" spans="1:15" ht="12.75">
      <c r="A18" s="114" t="s">
        <v>89</v>
      </c>
      <c r="B18" s="115" t="s">
        <v>2</v>
      </c>
      <c r="C18" s="33" t="s">
        <v>9</v>
      </c>
      <c r="D18" s="125" t="s">
        <v>90</v>
      </c>
      <c r="E18" s="125" t="s">
        <v>122</v>
      </c>
      <c r="F18" s="125" t="s">
        <v>123</v>
      </c>
      <c r="G18" s="126" t="s">
        <v>93</v>
      </c>
      <c r="H18" s="122">
        <v>67.5</v>
      </c>
      <c r="I18" s="102"/>
      <c r="J18" s="64">
        <v>255</v>
      </c>
      <c r="K18" s="103">
        <f t="shared" si="1"/>
        <v>17212.5</v>
      </c>
      <c r="L18" s="103">
        <f>SUMIFS('normenblad regulier'!C:C,'normenblad regulier'!A:A,C18,'normenblad regulier'!B:B,J18)</f>
        <v>0</v>
      </c>
      <c r="M18" s="271">
        <v>1</v>
      </c>
      <c r="N18" s="104" t="e">
        <f>K18/L18*M18*'uurtarief opbouw'!$D$40</f>
        <v>#DIV/0!</v>
      </c>
      <c r="O18" s="105" t="e">
        <f>N18/'uurtarief opbouw'!$D$40/'ruimtestaat dagkracht weekdagen'!J18</f>
        <v>#DIV/0!</v>
      </c>
    </row>
    <row r="19" spans="1:15" ht="12.75">
      <c r="A19" s="114" t="s">
        <v>89</v>
      </c>
      <c r="B19" s="115" t="s">
        <v>2</v>
      </c>
      <c r="C19" s="33" t="s">
        <v>9</v>
      </c>
      <c r="D19" s="125" t="s">
        <v>90</v>
      </c>
      <c r="E19" s="125" t="s">
        <v>124</v>
      </c>
      <c r="F19" s="125" t="s">
        <v>111</v>
      </c>
      <c r="G19" s="126" t="s">
        <v>93</v>
      </c>
      <c r="H19" s="122">
        <v>34.200000000000003</v>
      </c>
      <c r="I19" s="102"/>
      <c r="J19" s="64">
        <v>255</v>
      </c>
      <c r="K19" s="103">
        <f t="shared" si="1"/>
        <v>8721</v>
      </c>
      <c r="L19" s="103">
        <f>SUMIFS('normenblad regulier'!C:C,'normenblad regulier'!A:A,C19,'normenblad regulier'!B:B,J19)</f>
        <v>0</v>
      </c>
      <c r="M19" s="271">
        <v>1</v>
      </c>
      <c r="N19" s="104" t="e">
        <f>K19/L19*M19*'uurtarief opbouw'!$D$40</f>
        <v>#DIV/0!</v>
      </c>
      <c r="O19" s="105" t="e">
        <f>N19/'uurtarief opbouw'!$D$40/'ruimtestaat dagkracht weekdagen'!J19</f>
        <v>#DIV/0!</v>
      </c>
    </row>
    <row r="20" spans="1:15" ht="12.75">
      <c r="A20" s="114" t="s">
        <v>89</v>
      </c>
      <c r="B20" s="115" t="s">
        <v>2</v>
      </c>
      <c r="C20" s="33" t="s">
        <v>9</v>
      </c>
      <c r="D20" s="125" t="s">
        <v>90</v>
      </c>
      <c r="E20" s="125" t="s">
        <v>125</v>
      </c>
      <c r="F20" s="125" t="s">
        <v>126</v>
      </c>
      <c r="G20" s="126" t="s">
        <v>93</v>
      </c>
      <c r="H20" s="122">
        <v>190.8</v>
      </c>
      <c r="I20" s="102"/>
      <c r="J20" s="64">
        <v>255</v>
      </c>
      <c r="K20" s="103">
        <f t="shared" si="1"/>
        <v>48654</v>
      </c>
      <c r="L20" s="103">
        <f>SUMIFS('normenblad regulier'!C:C,'normenblad regulier'!A:A,C20,'normenblad regulier'!B:B,J20)</f>
        <v>0</v>
      </c>
      <c r="M20" s="271">
        <v>1</v>
      </c>
      <c r="N20" s="104" t="e">
        <f>K20/L20*M20*'uurtarief opbouw'!$D$40</f>
        <v>#DIV/0!</v>
      </c>
      <c r="O20" s="105" t="e">
        <f>N20/'uurtarief opbouw'!$D$40/'ruimtestaat dagkracht weekdagen'!J20</f>
        <v>#DIV/0!</v>
      </c>
    </row>
    <row r="21" spans="1:15" ht="12.75">
      <c r="A21" s="114" t="s">
        <v>89</v>
      </c>
      <c r="B21" s="115" t="s">
        <v>2</v>
      </c>
      <c r="C21" s="33" t="s">
        <v>9</v>
      </c>
      <c r="D21" s="125" t="s">
        <v>90</v>
      </c>
      <c r="E21" s="125" t="s">
        <v>127</v>
      </c>
      <c r="F21" s="125" t="s">
        <v>128</v>
      </c>
      <c r="G21" s="126" t="s">
        <v>93</v>
      </c>
      <c r="H21" s="122">
        <v>27.7</v>
      </c>
      <c r="I21" s="102"/>
      <c r="J21" s="64">
        <v>255</v>
      </c>
      <c r="K21" s="103">
        <f t="shared" si="1"/>
        <v>7063.5</v>
      </c>
      <c r="L21" s="103">
        <f>SUMIFS('normenblad regulier'!C:C,'normenblad regulier'!A:A,C21,'normenblad regulier'!B:B,J21)</f>
        <v>0</v>
      </c>
      <c r="M21" s="271">
        <v>1</v>
      </c>
      <c r="N21" s="104" t="e">
        <f>K21/L21*M21*'uurtarief opbouw'!$D$40</f>
        <v>#DIV/0!</v>
      </c>
      <c r="O21" s="105" t="e">
        <f>N21/'uurtarief opbouw'!$D$40/'ruimtestaat dagkracht weekdagen'!J21</f>
        <v>#DIV/0!</v>
      </c>
    </row>
    <row r="22" spans="1:15" ht="12.75">
      <c r="A22" s="114" t="s">
        <v>89</v>
      </c>
      <c r="B22" s="115" t="s">
        <v>2</v>
      </c>
      <c r="C22" s="124" t="s">
        <v>19</v>
      </c>
      <c r="D22" s="125" t="s">
        <v>90</v>
      </c>
      <c r="E22" s="125" t="s">
        <v>129</v>
      </c>
      <c r="F22" s="125" t="s">
        <v>130</v>
      </c>
      <c r="G22" s="126" t="s">
        <v>93</v>
      </c>
      <c r="H22" s="122">
        <v>41.5</v>
      </c>
      <c r="I22" s="102"/>
      <c r="J22" s="64"/>
      <c r="K22" s="103">
        <f t="shared" si="1"/>
        <v>0</v>
      </c>
      <c r="L22" s="103">
        <f>SUMIFS('normenblad regulier'!C:C,'normenblad regulier'!A:A,C22,'normenblad regulier'!B:B,J22)</f>
        <v>0</v>
      </c>
      <c r="M22" s="271">
        <v>1</v>
      </c>
      <c r="N22" s="104"/>
      <c r="O22" s="105" t="e">
        <f>N22/'uurtarief opbouw'!$D$40/'ruimtestaat dagkracht weekdagen'!J22</f>
        <v>#DIV/0!</v>
      </c>
    </row>
    <row r="23" spans="1:15" ht="12.75">
      <c r="A23" s="114" t="s">
        <v>89</v>
      </c>
      <c r="B23" s="115" t="s">
        <v>2</v>
      </c>
      <c r="C23" s="124" t="s">
        <v>14</v>
      </c>
      <c r="D23" s="125" t="s">
        <v>90</v>
      </c>
      <c r="E23" s="125" t="s">
        <v>131</v>
      </c>
      <c r="F23" s="125" t="s">
        <v>132</v>
      </c>
      <c r="G23" s="126" t="s">
        <v>93</v>
      </c>
      <c r="H23" s="122">
        <v>38.1</v>
      </c>
      <c r="I23" s="102"/>
      <c r="J23" s="64"/>
      <c r="K23" s="103">
        <f t="shared" si="1"/>
        <v>0</v>
      </c>
      <c r="L23" s="103">
        <f>SUMIFS('normenblad regulier'!C:C,'normenblad regulier'!A:A,C23,'normenblad regulier'!B:B,J23)</f>
        <v>0</v>
      </c>
      <c r="M23" s="271">
        <v>1</v>
      </c>
      <c r="N23" s="104"/>
      <c r="O23" s="105" t="e">
        <f>N23/'uurtarief opbouw'!$D$40/'ruimtestaat dagkracht weekdagen'!J23</f>
        <v>#DIV/0!</v>
      </c>
    </row>
    <row r="24" spans="1:15" ht="12.75">
      <c r="A24" s="114" t="s">
        <v>89</v>
      </c>
      <c r="B24" s="115" t="s">
        <v>2</v>
      </c>
      <c r="C24" s="124" t="s">
        <v>19</v>
      </c>
      <c r="D24" s="125" t="s">
        <v>90</v>
      </c>
      <c r="E24" s="125" t="s">
        <v>133</v>
      </c>
      <c r="F24" s="125" t="s">
        <v>130</v>
      </c>
      <c r="G24" s="126" t="s">
        <v>93</v>
      </c>
      <c r="H24" s="122">
        <v>307.7</v>
      </c>
      <c r="I24" s="64"/>
      <c r="J24" s="64"/>
      <c r="K24" s="103">
        <f t="shared" si="1"/>
        <v>0</v>
      </c>
      <c r="L24" s="103">
        <f>SUMIFS('normenblad regulier'!C:C,'normenblad regulier'!A:A,C24,'normenblad regulier'!B:B,J24)</f>
        <v>0</v>
      </c>
      <c r="M24" s="271">
        <v>1</v>
      </c>
      <c r="N24" s="104"/>
      <c r="O24" s="105" t="e">
        <f>N24/'uurtarief opbouw'!$D$40/'ruimtestaat dagkracht weekdagen'!J24</f>
        <v>#DIV/0!</v>
      </c>
    </row>
    <row r="25" spans="1:15" ht="12.75">
      <c r="A25" s="114" t="s">
        <v>89</v>
      </c>
      <c r="B25" s="115" t="s">
        <v>2</v>
      </c>
      <c r="C25" s="124" t="s">
        <v>27</v>
      </c>
      <c r="D25" s="125" t="s">
        <v>90</v>
      </c>
      <c r="E25" s="125" t="s">
        <v>134</v>
      </c>
      <c r="F25" s="125" t="s">
        <v>135</v>
      </c>
      <c r="G25" s="126" t="s">
        <v>93</v>
      </c>
      <c r="H25" s="122"/>
      <c r="I25" s="125">
        <v>3.6</v>
      </c>
      <c r="J25" s="64"/>
      <c r="K25" s="103">
        <f t="shared" si="1"/>
        <v>0</v>
      </c>
      <c r="L25" s="103">
        <f>SUMIFS('normenblad regulier'!C:C,'normenblad regulier'!A:A,C25,'normenblad regulier'!B:B,J25)</f>
        <v>1</v>
      </c>
      <c r="M25" s="271">
        <v>1</v>
      </c>
      <c r="N25" s="104">
        <f>K25/L25*M25*'uurtarief opbouw'!$D$40</f>
        <v>0</v>
      </c>
      <c r="O25" s="105" t="e">
        <f>N25/'uurtarief opbouw'!$D$40/'ruimtestaat dagkracht weekdagen'!J25</f>
        <v>#DIV/0!</v>
      </c>
    </row>
    <row r="26" spans="1:15" ht="12.75">
      <c r="A26" s="114" t="s">
        <v>89</v>
      </c>
      <c r="B26" s="115" t="s">
        <v>2</v>
      </c>
      <c r="C26" s="33" t="s">
        <v>17</v>
      </c>
      <c r="D26" s="125" t="s">
        <v>90</v>
      </c>
      <c r="E26" s="125" t="s">
        <v>136</v>
      </c>
      <c r="F26" s="125" t="s">
        <v>137</v>
      </c>
      <c r="G26" s="126" t="s">
        <v>138</v>
      </c>
      <c r="H26" s="122">
        <v>4.2</v>
      </c>
      <c r="I26" s="125"/>
      <c r="J26" s="64">
        <v>255</v>
      </c>
      <c r="K26" s="103">
        <f t="shared" si="1"/>
        <v>1071</v>
      </c>
      <c r="L26" s="103">
        <f>SUMIFS('normenblad regulier'!C:C,'normenblad regulier'!A:A,C26,'normenblad regulier'!B:B,J26)</f>
        <v>0</v>
      </c>
      <c r="M26" s="271">
        <v>1</v>
      </c>
      <c r="N26" s="104" t="e">
        <f>K26/L26*M26*'uurtarief opbouw'!$D$40</f>
        <v>#DIV/0!</v>
      </c>
      <c r="O26" s="105" t="e">
        <f>N26/'uurtarief opbouw'!$D$40/'ruimtestaat dagkracht weekdagen'!J26</f>
        <v>#DIV/0!</v>
      </c>
    </row>
    <row r="27" spans="1:15" ht="12.75">
      <c r="A27" s="114" t="s">
        <v>89</v>
      </c>
      <c r="B27" s="115" t="s">
        <v>2</v>
      </c>
      <c r="C27" s="124" t="s">
        <v>14</v>
      </c>
      <c r="D27" s="125" t="s">
        <v>90</v>
      </c>
      <c r="E27" s="125" t="s">
        <v>139</v>
      </c>
      <c r="F27" s="125" t="s">
        <v>140</v>
      </c>
      <c r="G27" s="126" t="s">
        <v>93</v>
      </c>
      <c r="H27" s="122">
        <v>9.3000000000000007</v>
      </c>
      <c r="I27" s="125"/>
      <c r="J27" s="64"/>
      <c r="K27" s="103">
        <f t="shared" si="1"/>
        <v>0</v>
      </c>
      <c r="L27" s="103">
        <f>SUMIFS('normenblad regulier'!C:C,'normenblad regulier'!A:A,C27,'normenblad regulier'!B:B,J27)</f>
        <v>0</v>
      </c>
      <c r="M27" s="271">
        <v>1</v>
      </c>
      <c r="N27" s="104"/>
      <c r="O27" s="105" t="e">
        <f>N27/'uurtarief opbouw'!$D$40/'ruimtestaat dagkracht weekdagen'!J27</f>
        <v>#DIV/0!</v>
      </c>
    </row>
    <row r="28" spans="1:15" ht="12.75">
      <c r="A28" s="114" t="s">
        <v>89</v>
      </c>
      <c r="B28" s="115" t="s">
        <v>2</v>
      </c>
      <c r="C28" s="33" t="s">
        <v>23</v>
      </c>
      <c r="D28" s="125" t="s">
        <v>90</v>
      </c>
      <c r="E28" s="125" t="s">
        <v>141</v>
      </c>
      <c r="F28" s="125" t="s">
        <v>142</v>
      </c>
      <c r="G28" s="126" t="s">
        <v>93</v>
      </c>
      <c r="H28" s="122">
        <v>17.7</v>
      </c>
      <c r="I28" s="125"/>
      <c r="J28" s="64">
        <v>255</v>
      </c>
      <c r="K28" s="103">
        <f t="shared" si="1"/>
        <v>4513.5</v>
      </c>
      <c r="L28" s="103">
        <f>SUMIFS('normenblad regulier'!C:C,'normenblad regulier'!A:A,C28,'normenblad regulier'!B:B,J28)</f>
        <v>0</v>
      </c>
      <c r="M28" s="271">
        <v>1</v>
      </c>
      <c r="N28" s="104" t="e">
        <f>K28/L28*M28*'uurtarief opbouw'!$D$40</f>
        <v>#DIV/0!</v>
      </c>
      <c r="O28" s="105"/>
    </row>
    <row r="29" spans="1:15" ht="12.75">
      <c r="A29" s="114" t="s">
        <v>89</v>
      </c>
      <c r="B29" s="115" t="s">
        <v>2</v>
      </c>
      <c r="C29" s="124" t="s">
        <v>27</v>
      </c>
      <c r="D29" s="125" t="s">
        <v>90</v>
      </c>
      <c r="E29" s="125" t="s">
        <v>143</v>
      </c>
      <c r="F29" s="125" t="s">
        <v>144</v>
      </c>
      <c r="G29" s="126" t="s">
        <v>93</v>
      </c>
      <c r="H29" s="122"/>
      <c r="I29" s="125">
        <v>1</v>
      </c>
      <c r="J29" s="64"/>
      <c r="K29" s="103">
        <f t="shared" si="1"/>
        <v>0</v>
      </c>
      <c r="L29" s="103">
        <f>SUMIFS('normenblad regulier'!C:C,'normenblad regulier'!A:A,C29,'normenblad regulier'!B:B,J29)</f>
        <v>1</v>
      </c>
      <c r="M29" s="271">
        <v>1</v>
      </c>
      <c r="N29" s="104">
        <f>K29/L29*M29*'uurtarief opbouw'!$D$40</f>
        <v>0</v>
      </c>
      <c r="O29" s="105" t="e">
        <f>N29/'uurtarief opbouw'!$D$40/'ruimtestaat dagkracht weekdagen'!J29</f>
        <v>#DIV/0!</v>
      </c>
    </row>
    <row r="30" spans="1:15" ht="12.75">
      <c r="A30" s="114" t="s">
        <v>89</v>
      </c>
      <c r="B30" s="115" t="s">
        <v>2</v>
      </c>
      <c r="C30" s="124" t="s">
        <v>27</v>
      </c>
      <c r="D30" s="125" t="s">
        <v>90</v>
      </c>
      <c r="E30" s="125" t="s">
        <v>145</v>
      </c>
      <c r="F30" s="125" t="s">
        <v>146</v>
      </c>
      <c r="G30" s="126" t="s">
        <v>93</v>
      </c>
      <c r="H30" s="122"/>
      <c r="I30" s="125">
        <v>10.4</v>
      </c>
      <c r="J30" s="64"/>
      <c r="K30" s="103">
        <f t="shared" si="1"/>
        <v>0</v>
      </c>
      <c r="L30" s="103">
        <f>SUMIFS('normenblad regulier'!C:C,'normenblad regulier'!A:A,C30,'normenblad regulier'!B:B,J30)</f>
        <v>1</v>
      </c>
      <c r="M30" s="271">
        <v>1</v>
      </c>
      <c r="N30" s="104">
        <f>K30/L30*M30*'uurtarief opbouw'!$D$40</f>
        <v>0</v>
      </c>
      <c r="O30" s="105" t="e">
        <f>N30/'uurtarief opbouw'!$D$40/'ruimtestaat dagkracht weekdagen'!J30</f>
        <v>#DIV/0!</v>
      </c>
    </row>
    <row r="31" spans="1:15" ht="12.75">
      <c r="A31" s="114" t="s">
        <v>89</v>
      </c>
      <c r="B31" s="115" t="s">
        <v>2</v>
      </c>
      <c r="C31" s="124" t="s">
        <v>19</v>
      </c>
      <c r="D31" s="125" t="s">
        <v>90</v>
      </c>
      <c r="E31" s="125" t="s">
        <v>147</v>
      </c>
      <c r="F31" s="125" t="s">
        <v>148</v>
      </c>
      <c r="G31" s="126" t="s">
        <v>149</v>
      </c>
      <c r="H31" s="122">
        <v>4.5</v>
      </c>
      <c r="I31" s="125"/>
      <c r="J31" s="64"/>
      <c r="K31" s="103">
        <f t="shared" si="1"/>
        <v>0</v>
      </c>
      <c r="L31" s="103">
        <f>SUMIFS('normenblad regulier'!C:C,'normenblad regulier'!A:A,C31,'normenblad regulier'!B:B,J31)</f>
        <v>0</v>
      </c>
      <c r="M31" s="271">
        <v>1</v>
      </c>
      <c r="N31" s="104"/>
      <c r="O31" s="105" t="e">
        <f>N31/'uurtarief opbouw'!$D$40/'ruimtestaat dagkracht weekdagen'!J31</f>
        <v>#DIV/0!</v>
      </c>
    </row>
    <row r="32" spans="1:15" ht="12.75">
      <c r="A32" s="114" t="s">
        <v>89</v>
      </c>
      <c r="B32" s="115" t="s">
        <v>2</v>
      </c>
      <c r="C32" s="124" t="s">
        <v>19</v>
      </c>
      <c r="D32" s="125" t="s">
        <v>90</v>
      </c>
      <c r="E32" s="125" t="s">
        <v>150</v>
      </c>
      <c r="F32" s="125" t="s">
        <v>151</v>
      </c>
      <c r="G32" s="126" t="s">
        <v>149</v>
      </c>
      <c r="H32" s="122">
        <v>4.4000000000000004</v>
      </c>
      <c r="I32" s="125"/>
      <c r="J32" s="64"/>
      <c r="K32" s="103">
        <f t="shared" si="1"/>
        <v>0</v>
      </c>
      <c r="L32" s="103">
        <f>SUMIFS('normenblad regulier'!C:C,'normenblad regulier'!A:A,C32,'normenblad regulier'!B:B,J32)</f>
        <v>0</v>
      </c>
      <c r="M32" s="271">
        <v>1</v>
      </c>
      <c r="N32" s="104"/>
      <c r="O32" s="105" t="e">
        <f>N32/'uurtarief opbouw'!$D$40/'ruimtestaat dagkracht weekdagen'!J32</f>
        <v>#DIV/0!</v>
      </c>
    </row>
    <row r="33" spans="1:15" ht="12.75">
      <c r="A33" s="114" t="s">
        <v>89</v>
      </c>
      <c r="B33" s="115" t="s">
        <v>2</v>
      </c>
      <c r="C33" s="124" t="s">
        <v>27</v>
      </c>
      <c r="D33" s="125" t="s">
        <v>90</v>
      </c>
      <c r="E33" s="125" t="s">
        <v>152</v>
      </c>
      <c r="F33" s="125" t="s">
        <v>153</v>
      </c>
      <c r="G33" s="126" t="s">
        <v>93</v>
      </c>
      <c r="H33" s="122"/>
      <c r="I33" s="125">
        <v>4.5</v>
      </c>
      <c r="J33" s="64"/>
      <c r="K33" s="103">
        <f t="shared" si="1"/>
        <v>0</v>
      </c>
      <c r="L33" s="103">
        <f>SUMIFS('normenblad regulier'!C:C,'normenblad regulier'!A:A,C33,'normenblad regulier'!B:B,J33)</f>
        <v>1</v>
      </c>
      <c r="M33" s="271">
        <v>1</v>
      </c>
      <c r="N33" s="104">
        <f>K33/L33*M33*'uurtarief opbouw'!$D$40</f>
        <v>0</v>
      </c>
      <c r="O33" s="105" t="e">
        <f>N33/'uurtarief opbouw'!$D$40/'ruimtestaat dagkracht weekdagen'!J33</f>
        <v>#DIV/0!</v>
      </c>
    </row>
    <row r="34" spans="1:15" ht="12.75">
      <c r="A34" s="114" t="s">
        <v>89</v>
      </c>
      <c r="B34" s="115" t="s">
        <v>2</v>
      </c>
      <c r="C34" s="124" t="s">
        <v>19</v>
      </c>
      <c r="D34" s="125" t="s">
        <v>90</v>
      </c>
      <c r="E34" s="125" t="s">
        <v>154</v>
      </c>
      <c r="F34" s="125" t="s">
        <v>130</v>
      </c>
      <c r="G34" s="126" t="s">
        <v>93</v>
      </c>
      <c r="H34" s="122">
        <v>2.6</v>
      </c>
      <c r="I34" s="125"/>
      <c r="J34" s="64"/>
      <c r="K34" s="103">
        <f t="shared" si="1"/>
        <v>0</v>
      </c>
      <c r="L34" s="103">
        <f>SUMIFS('normenblad regulier'!C:C,'normenblad regulier'!A:A,C34,'normenblad regulier'!B:B,J34)</f>
        <v>0</v>
      </c>
      <c r="M34" s="271">
        <v>1</v>
      </c>
      <c r="N34" s="104"/>
      <c r="O34" s="105" t="e">
        <f>N34/'uurtarief opbouw'!$D$40/'ruimtestaat dagkracht weekdagen'!J34</f>
        <v>#DIV/0!</v>
      </c>
    </row>
    <row r="35" spans="1:15" ht="12.75">
      <c r="A35" s="114" t="s">
        <v>89</v>
      </c>
      <c r="B35" s="115" t="s">
        <v>2</v>
      </c>
      <c r="C35" s="124" t="s">
        <v>14</v>
      </c>
      <c r="D35" s="125" t="s">
        <v>90</v>
      </c>
      <c r="E35" s="125" t="s">
        <v>155</v>
      </c>
      <c r="F35" s="125" t="s">
        <v>156</v>
      </c>
      <c r="G35" s="126" t="s">
        <v>93</v>
      </c>
      <c r="H35" s="122">
        <v>19</v>
      </c>
      <c r="I35" s="125"/>
      <c r="J35" s="64"/>
      <c r="K35" s="103">
        <f t="shared" si="1"/>
        <v>0</v>
      </c>
      <c r="L35" s="103">
        <f>SUMIFS('normenblad regulier'!C:C,'normenblad regulier'!A:A,C35,'normenblad regulier'!B:B,J35)</f>
        <v>0</v>
      </c>
      <c r="M35" s="271">
        <v>1</v>
      </c>
      <c r="N35" s="104"/>
      <c r="O35" s="105" t="e">
        <f>N35/'uurtarief opbouw'!$D$40/'ruimtestaat dagkracht weekdagen'!J35</f>
        <v>#DIV/0!</v>
      </c>
    </row>
    <row r="36" spans="1:15" ht="12.75">
      <c r="A36" s="114" t="s">
        <v>89</v>
      </c>
      <c r="B36" s="115" t="s">
        <v>2</v>
      </c>
      <c r="C36" s="124" t="s">
        <v>27</v>
      </c>
      <c r="D36" s="125" t="s">
        <v>90</v>
      </c>
      <c r="E36" s="125" t="s">
        <v>157</v>
      </c>
      <c r="F36" s="125" t="s">
        <v>158</v>
      </c>
      <c r="G36" s="126" t="s">
        <v>159</v>
      </c>
      <c r="H36" s="122"/>
      <c r="I36" s="125">
        <v>13.7</v>
      </c>
      <c r="J36" s="64"/>
      <c r="K36" s="103">
        <f t="shared" si="1"/>
        <v>0</v>
      </c>
      <c r="L36" s="103">
        <f>SUMIFS('normenblad regulier'!C:C,'normenblad regulier'!A:A,C36,'normenblad regulier'!B:B,J36)</f>
        <v>1</v>
      </c>
      <c r="M36" s="271">
        <v>1</v>
      </c>
      <c r="N36" s="104">
        <f>K36/L36*M36*'uurtarief opbouw'!$D$40</f>
        <v>0</v>
      </c>
      <c r="O36" s="105" t="e">
        <f>N36/'uurtarief opbouw'!$D$40/'ruimtestaat dagkracht weekdagen'!J36</f>
        <v>#DIV/0!</v>
      </c>
    </row>
    <row r="37" spans="1:15" ht="12.75">
      <c r="A37" s="114" t="s">
        <v>89</v>
      </c>
      <c r="B37" s="115" t="s">
        <v>2</v>
      </c>
      <c r="C37" s="124" t="s">
        <v>27</v>
      </c>
      <c r="D37" s="125" t="s">
        <v>90</v>
      </c>
      <c r="E37" s="125" t="s">
        <v>160</v>
      </c>
      <c r="F37" s="125" t="s">
        <v>146</v>
      </c>
      <c r="G37" s="126" t="s">
        <v>93</v>
      </c>
      <c r="H37" s="122"/>
      <c r="I37" s="125">
        <v>9.4</v>
      </c>
      <c r="J37" s="64"/>
      <c r="K37" s="103">
        <f t="shared" si="1"/>
        <v>0</v>
      </c>
      <c r="L37" s="103">
        <f>SUMIFS('normenblad regulier'!C:C,'normenblad regulier'!A:A,C37,'normenblad regulier'!B:B,J37)</f>
        <v>1</v>
      </c>
      <c r="M37" s="271">
        <v>1</v>
      </c>
      <c r="N37" s="104">
        <f>K37/L37*M37*'uurtarief opbouw'!$D$40</f>
        <v>0</v>
      </c>
      <c r="O37" s="105" t="e">
        <f>N37/'uurtarief opbouw'!$D$40/'ruimtestaat dagkracht weekdagen'!J37</f>
        <v>#DIV/0!</v>
      </c>
    </row>
    <row r="38" spans="1:15" ht="12.75">
      <c r="A38" s="114" t="s">
        <v>89</v>
      </c>
      <c r="B38" s="115" t="s">
        <v>2</v>
      </c>
      <c r="C38" s="33" t="s">
        <v>17</v>
      </c>
      <c r="D38" s="125" t="s">
        <v>90</v>
      </c>
      <c r="E38" s="125" t="s">
        <v>161</v>
      </c>
      <c r="F38" s="125" t="s">
        <v>16</v>
      </c>
      <c r="G38" s="126" t="s">
        <v>93</v>
      </c>
      <c r="H38" s="122">
        <v>10.199999999999999</v>
      </c>
      <c r="I38" s="125"/>
      <c r="J38" s="64">
        <v>255</v>
      </c>
      <c r="K38" s="103">
        <f t="shared" si="1"/>
        <v>2601</v>
      </c>
      <c r="L38" s="103">
        <f>SUMIFS('normenblad regulier'!C:C,'normenblad regulier'!A:A,C38,'normenblad regulier'!B:B,J38)</f>
        <v>0</v>
      </c>
      <c r="M38" s="271">
        <v>1</v>
      </c>
      <c r="N38" s="104" t="e">
        <f>K38/L38*M38*'uurtarief opbouw'!$D$40</f>
        <v>#DIV/0!</v>
      </c>
      <c r="O38" s="105" t="e">
        <f>N38/'uurtarief opbouw'!$D$40/'ruimtestaat dagkracht weekdagen'!J38</f>
        <v>#DIV/0!</v>
      </c>
    </row>
    <row r="39" spans="1:15" ht="12.75">
      <c r="A39" s="114" t="s">
        <v>89</v>
      </c>
      <c r="B39" s="115" t="s">
        <v>2</v>
      </c>
      <c r="C39" s="33" t="s">
        <v>17</v>
      </c>
      <c r="D39" s="125" t="s">
        <v>90</v>
      </c>
      <c r="E39" s="125" t="s">
        <v>162</v>
      </c>
      <c r="F39" s="125" t="s">
        <v>163</v>
      </c>
      <c r="G39" s="126" t="s">
        <v>138</v>
      </c>
      <c r="H39" s="122">
        <v>4.5</v>
      </c>
      <c r="I39" s="125"/>
      <c r="J39" s="64">
        <v>255</v>
      </c>
      <c r="K39" s="103">
        <f t="shared" si="1"/>
        <v>1147.5</v>
      </c>
      <c r="L39" s="103">
        <f>SUMIFS('normenblad regulier'!C:C,'normenblad regulier'!A:A,C39,'normenblad regulier'!B:B,J39)</f>
        <v>0</v>
      </c>
      <c r="M39" s="271">
        <v>1</v>
      </c>
      <c r="N39" s="104" t="e">
        <f>K39/L39*M39*'uurtarief opbouw'!$D$40</f>
        <v>#DIV/0!</v>
      </c>
      <c r="O39" s="105" t="e">
        <f>N39/'uurtarief opbouw'!$D$40/'ruimtestaat dagkracht weekdagen'!J39</f>
        <v>#DIV/0!</v>
      </c>
    </row>
    <row r="40" spans="1:15" ht="12.75">
      <c r="A40" s="114" t="s">
        <v>89</v>
      </c>
      <c r="B40" s="115" t="s">
        <v>2</v>
      </c>
      <c r="C40" s="124" t="s">
        <v>19</v>
      </c>
      <c r="D40" s="125" t="s">
        <v>90</v>
      </c>
      <c r="E40" s="125" t="s">
        <v>164</v>
      </c>
      <c r="F40" s="125" t="s">
        <v>130</v>
      </c>
      <c r="G40" s="126" t="s">
        <v>93</v>
      </c>
      <c r="H40" s="122">
        <v>7.1</v>
      </c>
      <c r="I40" s="125"/>
      <c r="J40" s="64"/>
      <c r="K40" s="103">
        <f t="shared" si="1"/>
        <v>0</v>
      </c>
      <c r="L40" s="103">
        <f>SUMIFS('normenblad regulier'!C:C,'normenblad regulier'!A:A,C40,'normenblad regulier'!B:B,J40)</f>
        <v>0</v>
      </c>
      <c r="M40" s="271">
        <v>1</v>
      </c>
      <c r="N40" s="104"/>
      <c r="O40" s="105" t="e">
        <f>N40/'uurtarief opbouw'!$D$40/'ruimtestaat dagkracht weekdagen'!J40</f>
        <v>#DIV/0!</v>
      </c>
    </row>
    <row r="41" spans="1:15" ht="12.75">
      <c r="A41" s="114" t="s">
        <v>89</v>
      </c>
      <c r="B41" s="115" t="s">
        <v>2</v>
      </c>
      <c r="C41" s="124" t="s">
        <v>19</v>
      </c>
      <c r="D41" s="125" t="s">
        <v>90</v>
      </c>
      <c r="E41" s="125" t="s">
        <v>165</v>
      </c>
      <c r="F41" s="125" t="s">
        <v>130</v>
      </c>
      <c r="G41" s="126" t="s">
        <v>93</v>
      </c>
      <c r="H41" s="122">
        <v>2.6</v>
      </c>
      <c r="I41" s="125"/>
      <c r="J41" s="64"/>
      <c r="K41" s="103">
        <f t="shared" si="1"/>
        <v>0</v>
      </c>
      <c r="L41" s="103">
        <f>SUMIFS('normenblad regulier'!C:C,'normenblad regulier'!A:A,C41,'normenblad regulier'!B:B,J41)</f>
        <v>0</v>
      </c>
      <c r="M41" s="271">
        <v>1</v>
      </c>
      <c r="N41" s="104"/>
      <c r="O41" s="105" t="e">
        <f>N41/'uurtarief opbouw'!$D$40/'ruimtestaat dagkracht weekdagen'!J41</f>
        <v>#DIV/0!</v>
      </c>
    </row>
    <row r="42" spans="1:15" ht="12.75">
      <c r="A42" s="114" t="s">
        <v>89</v>
      </c>
      <c r="B42" s="115" t="s">
        <v>2</v>
      </c>
      <c r="C42" s="124" t="s">
        <v>19</v>
      </c>
      <c r="D42" s="125" t="s">
        <v>90</v>
      </c>
      <c r="E42" s="125" t="s">
        <v>166</v>
      </c>
      <c r="F42" s="125" t="s">
        <v>130</v>
      </c>
      <c r="G42" s="126" t="s">
        <v>93</v>
      </c>
      <c r="H42" s="122">
        <v>2.6</v>
      </c>
      <c r="I42" s="125"/>
      <c r="J42" s="64"/>
      <c r="K42" s="103">
        <f t="shared" si="1"/>
        <v>0</v>
      </c>
      <c r="L42" s="103">
        <f>SUMIFS('normenblad regulier'!C:C,'normenblad regulier'!A:A,C42,'normenblad regulier'!B:B,J42)</f>
        <v>0</v>
      </c>
      <c r="M42" s="271">
        <v>1</v>
      </c>
      <c r="N42" s="104"/>
      <c r="O42" s="105" t="e">
        <f>N42/'uurtarief opbouw'!$D$40/'ruimtestaat dagkracht weekdagen'!J42</f>
        <v>#DIV/0!</v>
      </c>
    </row>
    <row r="43" spans="1:15" ht="12.75">
      <c r="A43" s="114" t="s">
        <v>89</v>
      </c>
      <c r="B43" s="115" t="s">
        <v>2</v>
      </c>
      <c r="C43" s="124" t="s">
        <v>19</v>
      </c>
      <c r="D43" s="125" t="s">
        <v>90</v>
      </c>
      <c r="E43" s="125" t="s">
        <v>167</v>
      </c>
      <c r="F43" s="125" t="s">
        <v>130</v>
      </c>
      <c r="G43" s="126" t="s">
        <v>93</v>
      </c>
      <c r="H43" s="122">
        <v>14.5</v>
      </c>
      <c r="I43" s="125"/>
      <c r="J43" s="64"/>
      <c r="K43" s="103">
        <f t="shared" si="1"/>
        <v>0</v>
      </c>
      <c r="L43" s="103">
        <f>SUMIFS('normenblad regulier'!C:C,'normenblad regulier'!A:A,C43,'normenblad regulier'!B:B,J43)</f>
        <v>0</v>
      </c>
      <c r="M43" s="271">
        <v>1</v>
      </c>
      <c r="N43" s="104"/>
      <c r="O43" s="105" t="e">
        <f>N43/'uurtarief opbouw'!$D$40/'ruimtestaat dagkracht weekdagen'!J43</f>
        <v>#DIV/0!</v>
      </c>
    </row>
    <row r="44" spans="1:15" ht="12.75">
      <c r="A44" s="114" t="s">
        <v>89</v>
      </c>
      <c r="B44" s="115" t="s">
        <v>2</v>
      </c>
      <c r="C44" s="124" t="s">
        <v>27</v>
      </c>
      <c r="D44" s="125" t="s">
        <v>90</v>
      </c>
      <c r="E44" s="125" t="s">
        <v>168</v>
      </c>
      <c r="F44" s="125" t="s">
        <v>144</v>
      </c>
      <c r="G44" s="126" t="s">
        <v>93</v>
      </c>
      <c r="H44" s="122"/>
      <c r="I44" s="125">
        <v>0.9</v>
      </c>
      <c r="J44" s="64"/>
      <c r="K44" s="103">
        <f t="shared" si="1"/>
        <v>0</v>
      </c>
      <c r="L44" s="103">
        <f>SUMIFS('normenblad regulier'!C:C,'normenblad regulier'!A:A,C44,'normenblad regulier'!B:B,J44)</f>
        <v>1</v>
      </c>
      <c r="M44" s="271">
        <v>1</v>
      </c>
      <c r="N44" s="104">
        <f>K44/L44*M44*'uurtarief opbouw'!$D$40</f>
        <v>0</v>
      </c>
      <c r="O44" s="105" t="e">
        <f>N44/'uurtarief opbouw'!$D$40/'ruimtestaat dagkracht weekdagen'!J44</f>
        <v>#DIV/0!</v>
      </c>
    </row>
    <row r="45" spans="1:15" ht="12.75">
      <c r="A45" s="114" t="s">
        <v>89</v>
      </c>
      <c r="B45" s="115" t="s">
        <v>2</v>
      </c>
      <c r="C45" s="124" t="s">
        <v>14</v>
      </c>
      <c r="D45" s="125" t="s">
        <v>90</v>
      </c>
      <c r="E45" s="125" t="s">
        <v>169</v>
      </c>
      <c r="F45" s="125" t="s">
        <v>170</v>
      </c>
      <c r="G45" s="126" t="s">
        <v>93</v>
      </c>
      <c r="H45" s="122">
        <v>30.9</v>
      </c>
      <c r="I45" s="125"/>
      <c r="J45" s="64"/>
      <c r="K45" s="103">
        <f t="shared" si="1"/>
        <v>0</v>
      </c>
      <c r="L45" s="103">
        <f>SUMIFS('normenblad regulier'!C:C,'normenblad regulier'!A:A,C45,'normenblad regulier'!B:B,J45)</f>
        <v>0</v>
      </c>
      <c r="M45" s="271">
        <v>1</v>
      </c>
      <c r="N45" s="104"/>
      <c r="O45" s="105" t="e">
        <f>N45/'uurtarief opbouw'!$D$40/'ruimtestaat dagkracht weekdagen'!J45</f>
        <v>#DIV/0!</v>
      </c>
    </row>
    <row r="46" spans="1:15" ht="12.75">
      <c r="A46" s="114" t="s">
        <v>89</v>
      </c>
      <c r="B46" s="115" t="s">
        <v>2</v>
      </c>
      <c r="C46" s="124" t="s">
        <v>14</v>
      </c>
      <c r="D46" s="125" t="s">
        <v>90</v>
      </c>
      <c r="E46" s="125" t="s">
        <v>171</v>
      </c>
      <c r="F46" s="125" t="s">
        <v>172</v>
      </c>
      <c r="G46" s="126" t="s">
        <v>93</v>
      </c>
      <c r="H46" s="122">
        <v>58.3</v>
      </c>
      <c r="I46" s="125"/>
      <c r="J46" s="64"/>
      <c r="K46" s="103">
        <f t="shared" si="1"/>
        <v>0</v>
      </c>
      <c r="L46" s="103">
        <f>SUMIFS('normenblad regulier'!C:C,'normenblad regulier'!A:A,C46,'normenblad regulier'!B:B,J46)</f>
        <v>0</v>
      </c>
      <c r="M46" s="271">
        <v>1</v>
      </c>
      <c r="N46" s="104"/>
      <c r="O46" s="105"/>
    </row>
    <row r="47" spans="1:15" ht="12.75">
      <c r="A47" s="114" t="s">
        <v>89</v>
      </c>
      <c r="B47" s="115" t="s">
        <v>2</v>
      </c>
      <c r="C47" s="124" t="s">
        <v>26</v>
      </c>
      <c r="D47" s="125" t="s">
        <v>90</v>
      </c>
      <c r="E47" s="125" t="s">
        <v>173</v>
      </c>
      <c r="F47" s="125" t="s">
        <v>174</v>
      </c>
      <c r="G47" s="126" t="s">
        <v>93</v>
      </c>
      <c r="H47" s="122">
        <v>46.7</v>
      </c>
      <c r="I47" s="125"/>
      <c r="J47" s="64"/>
      <c r="K47" s="103">
        <f t="shared" si="1"/>
        <v>0</v>
      </c>
      <c r="L47" s="103">
        <f>SUMIFS('normenblad regulier'!C:C,'normenblad regulier'!A:A,C47,'normenblad regulier'!B:B,J47)</f>
        <v>0</v>
      </c>
      <c r="M47" s="271">
        <v>1</v>
      </c>
      <c r="N47" s="104"/>
      <c r="O47" s="105"/>
    </row>
    <row r="48" spans="1:15" ht="12.75">
      <c r="A48" s="114" t="s">
        <v>89</v>
      </c>
      <c r="B48" s="115" t="s">
        <v>2</v>
      </c>
      <c r="C48" s="124" t="s">
        <v>27</v>
      </c>
      <c r="D48" s="125" t="s">
        <v>90</v>
      </c>
      <c r="E48" s="125" t="s">
        <v>175</v>
      </c>
      <c r="F48" s="125" t="s">
        <v>176</v>
      </c>
      <c r="G48" s="126" t="s">
        <v>93</v>
      </c>
      <c r="H48" s="122"/>
      <c r="I48" s="125">
        <v>6.7</v>
      </c>
      <c r="J48" s="64"/>
      <c r="K48" s="103">
        <f t="shared" si="1"/>
        <v>0</v>
      </c>
      <c r="L48" s="103">
        <f>SUMIFS('normenblad regulier'!C:C,'normenblad regulier'!A:A,C48,'normenblad regulier'!B:B,J48)</f>
        <v>1</v>
      </c>
      <c r="M48" s="271">
        <v>1</v>
      </c>
      <c r="N48" s="104">
        <f>K48/L48*M48*'uurtarief opbouw'!$D$40</f>
        <v>0</v>
      </c>
      <c r="O48" s="105" t="e">
        <f>N48/'uurtarief opbouw'!$D$40/'ruimtestaat dagkracht weekdagen'!J48</f>
        <v>#DIV/0!</v>
      </c>
    </row>
    <row r="49" spans="1:15" ht="12.75">
      <c r="A49" s="114" t="s">
        <v>89</v>
      </c>
      <c r="B49" s="115" t="s">
        <v>2</v>
      </c>
      <c r="C49" s="124" t="s">
        <v>19</v>
      </c>
      <c r="D49" s="125" t="s">
        <v>90</v>
      </c>
      <c r="E49" s="125" t="s">
        <v>177</v>
      </c>
      <c r="F49" s="125" t="s">
        <v>178</v>
      </c>
      <c r="G49" s="126" t="s">
        <v>149</v>
      </c>
      <c r="H49" s="122">
        <v>6.7</v>
      </c>
      <c r="I49" s="125"/>
      <c r="J49" s="64"/>
      <c r="K49" s="103">
        <f t="shared" si="1"/>
        <v>0</v>
      </c>
      <c r="L49" s="103">
        <f>SUMIFS('normenblad regulier'!C:C,'normenblad regulier'!A:A,C49,'normenblad regulier'!B:B,J49)</f>
        <v>0</v>
      </c>
      <c r="M49" s="271">
        <v>1</v>
      </c>
      <c r="N49" s="104"/>
      <c r="O49" s="105" t="e">
        <f>N49/'uurtarief opbouw'!$D$40/'ruimtestaat dagkracht weekdagen'!J49</f>
        <v>#DIV/0!</v>
      </c>
    </row>
    <row r="50" spans="1:15" ht="12.75">
      <c r="A50" s="114" t="s">
        <v>89</v>
      </c>
      <c r="B50" s="115" t="s">
        <v>2</v>
      </c>
      <c r="C50" s="124" t="s">
        <v>19</v>
      </c>
      <c r="D50" s="125" t="s">
        <v>90</v>
      </c>
      <c r="E50" s="125" t="s">
        <v>179</v>
      </c>
      <c r="F50" s="125" t="s">
        <v>130</v>
      </c>
      <c r="G50" s="126" t="s">
        <v>93</v>
      </c>
      <c r="H50" s="122">
        <v>24.6</v>
      </c>
      <c r="I50" s="125"/>
      <c r="J50" s="64"/>
      <c r="K50" s="103">
        <f t="shared" si="1"/>
        <v>0</v>
      </c>
      <c r="L50" s="103">
        <f>SUMIFS('normenblad regulier'!C:C,'normenblad regulier'!A:A,C50,'normenblad regulier'!B:B,J50)</f>
        <v>0</v>
      </c>
      <c r="M50" s="271">
        <v>1</v>
      </c>
      <c r="N50" s="104"/>
      <c r="O50" s="105" t="e">
        <f>N50/'uurtarief opbouw'!$D$40/'ruimtestaat dagkracht weekdagen'!J50</f>
        <v>#DIV/0!</v>
      </c>
    </row>
    <row r="51" spans="1:15" ht="12.75">
      <c r="A51" s="114" t="s">
        <v>89</v>
      </c>
      <c r="B51" s="115" t="s">
        <v>2</v>
      </c>
      <c r="C51" s="124" t="s">
        <v>19</v>
      </c>
      <c r="D51" s="125" t="s">
        <v>90</v>
      </c>
      <c r="E51" s="125" t="s">
        <v>180</v>
      </c>
      <c r="F51" s="125" t="s">
        <v>181</v>
      </c>
      <c r="G51" s="126" t="s">
        <v>149</v>
      </c>
      <c r="H51" s="122">
        <v>7.4</v>
      </c>
      <c r="I51" s="125"/>
      <c r="J51" s="64"/>
      <c r="K51" s="103">
        <f t="shared" si="1"/>
        <v>0</v>
      </c>
      <c r="L51" s="103">
        <f>SUMIFS('normenblad regulier'!C:C,'normenblad regulier'!A:A,C51,'normenblad regulier'!B:B,J51)</f>
        <v>0</v>
      </c>
      <c r="M51" s="271">
        <v>1</v>
      </c>
      <c r="N51" s="104"/>
      <c r="O51" s="105" t="e">
        <f>N51/'uurtarief opbouw'!$D$40/'ruimtestaat dagkracht weekdagen'!J51</f>
        <v>#DIV/0!</v>
      </c>
    </row>
    <row r="52" spans="1:15" ht="12.75">
      <c r="A52" s="114" t="s">
        <v>89</v>
      </c>
      <c r="B52" s="115" t="s">
        <v>2</v>
      </c>
      <c r="C52" s="124" t="s">
        <v>19</v>
      </c>
      <c r="D52" s="125" t="s">
        <v>90</v>
      </c>
      <c r="E52" s="125" t="s">
        <v>182</v>
      </c>
      <c r="F52" s="125" t="s">
        <v>183</v>
      </c>
      <c r="G52" s="126" t="s">
        <v>149</v>
      </c>
      <c r="H52" s="122">
        <v>6.7</v>
      </c>
      <c r="I52" s="125"/>
      <c r="J52" s="64"/>
      <c r="K52" s="103">
        <f t="shared" si="1"/>
        <v>0</v>
      </c>
      <c r="L52" s="103">
        <f>SUMIFS('normenblad regulier'!C:C,'normenblad regulier'!A:A,C52,'normenblad regulier'!B:B,J52)</f>
        <v>0</v>
      </c>
      <c r="M52" s="271">
        <v>1</v>
      </c>
      <c r="N52" s="104"/>
      <c r="O52" s="105" t="e">
        <f>N52/'uurtarief opbouw'!$D$40/'ruimtestaat dagkracht weekdagen'!J52</f>
        <v>#DIV/0!</v>
      </c>
    </row>
    <row r="53" spans="1:15" ht="12.75">
      <c r="A53" s="114" t="s">
        <v>89</v>
      </c>
      <c r="B53" s="115" t="s">
        <v>2</v>
      </c>
      <c r="C53" s="124" t="s">
        <v>19</v>
      </c>
      <c r="D53" s="125" t="s">
        <v>90</v>
      </c>
      <c r="E53" s="125" t="s">
        <v>184</v>
      </c>
      <c r="F53" s="125" t="s">
        <v>130</v>
      </c>
      <c r="G53" s="126" t="s">
        <v>93</v>
      </c>
      <c r="H53" s="122">
        <v>15.5</v>
      </c>
      <c r="I53" s="125"/>
      <c r="J53" s="64"/>
      <c r="K53" s="103">
        <f t="shared" si="1"/>
        <v>0</v>
      </c>
      <c r="L53" s="103">
        <f>SUMIFS('normenblad regulier'!C:C,'normenblad regulier'!A:A,C53,'normenblad regulier'!B:B,J53)</f>
        <v>0</v>
      </c>
      <c r="M53" s="271">
        <v>1</v>
      </c>
      <c r="N53" s="104"/>
      <c r="O53" s="105" t="e">
        <f>N53/'uurtarief opbouw'!$D$40/'ruimtestaat dagkracht weekdagen'!J53</f>
        <v>#DIV/0!</v>
      </c>
    </row>
    <row r="54" spans="1:15" ht="12.75">
      <c r="A54" s="114" t="s">
        <v>89</v>
      </c>
      <c r="B54" s="115" t="s">
        <v>2</v>
      </c>
      <c r="C54" s="124" t="s">
        <v>19</v>
      </c>
      <c r="D54" s="125" t="s">
        <v>90</v>
      </c>
      <c r="E54" s="125" t="s">
        <v>185</v>
      </c>
      <c r="F54" s="125" t="s">
        <v>130</v>
      </c>
      <c r="G54" s="126" t="s">
        <v>93</v>
      </c>
      <c r="H54" s="122">
        <v>6.1</v>
      </c>
      <c r="I54" s="125"/>
      <c r="J54" s="64"/>
      <c r="K54" s="103">
        <f t="shared" si="1"/>
        <v>0</v>
      </c>
      <c r="L54" s="103">
        <f>SUMIFS('normenblad regulier'!C:C,'normenblad regulier'!A:A,C54,'normenblad regulier'!B:B,J54)</f>
        <v>0</v>
      </c>
      <c r="M54" s="271">
        <v>1</v>
      </c>
      <c r="N54" s="104"/>
      <c r="O54" s="105" t="e">
        <f>N54/'uurtarief opbouw'!$D$40/'ruimtestaat dagkracht weekdagen'!J54</f>
        <v>#DIV/0!</v>
      </c>
    </row>
    <row r="55" spans="1:15" ht="12.75">
      <c r="A55" s="114" t="s">
        <v>89</v>
      </c>
      <c r="B55" s="115" t="s">
        <v>2</v>
      </c>
      <c r="C55" s="124" t="s">
        <v>19</v>
      </c>
      <c r="D55" s="125" t="s">
        <v>90</v>
      </c>
      <c r="E55" s="125" t="s">
        <v>186</v>
      </c>
      <c r="F55" s="125" t="s">
        <v>187</v>
      </c>
      <c r="G55" s="126" t="s">
        <v>149</v>
      </c>
      <c r="H55" s="122">
        <v>7.8</v>
      </c>
      <c r="I55" s="125"/>
      <c r="J55" s="64"/>
      <c r="K55" s="103">
        <f t="shared" si="1"/>
        <v>0</v>
      </c>
      <c r="L55" s="103">
        <f>SUMIFS('normenblad regulier'!C:C,'normenblad regulier'!A:A,C55,'normenblad regulier'!B:B,J55)</f>
        <v>0</v>
      </c>
      <c r="M55" s="271">
        <v>1</v>
      </c>
      <c r="N55" s="104"/>
      <c r="O55" s="105" t="e">
        <f>N55/'uurtarief opbouw'!$D$40/'ruimtestaat dagkracht weekdagen'!J55</f>
        <v>#DIV/0!</v>
      </c>
    </row>
    <row r="56" spans="1:15" ht="12.75">
      <c r="A56" s="114" t="s">
        <v>89</v>
      </c>
      <c r="B56" s="115" t="s">
        <v>2</v>
      </c>
      <c r="C56" s="124" t="s">
        <v>14</v>
      </c>
      <c r="D56" s="125" t="s">
        <v>90</v>
      </c>
      <c r="E56" s="125" t="s">
        <v>188</v>
      </c>
      <c r="F56" s="125" t="s">
        <v>189</v>
      </c>
      <c r="G56" s="126" t="s">
        <v>93</v>
      </c>
      <c r="H56" s="122">
        <v>38.200000000000003</v>
      </c>
      <c r="I56" s="125"/>
      <c r="J56" s="64"/>
      <c r="K56" s="103">
        <f t="shared" si="1"/>
        <v>0</v>
      </c>
      <c r="L56" s="103">
        <f>SUMIFS('normenblad regulier'!C:C,'normenblad regulier'!A:A,C56,'normenblad regulier'!B:B,J56)</f>
        <v>0</v>
      </c>
      <c r="M56" s="271">
        <v>1</v>
      </c>
      <c r="N56" s="104"/>
      <c r="O56" s="105" t="e">
        <f>N56/'uurtarief opbouw'!$D$40/'ruimtestaat dagkracht weekdagen'!J56</f>
        <v>#DIV/0!</v>
      </c>
    </row>
    <row r="57" spans="1:15" ht="12.75">
      <c r="A57" s="114" t="s">
        <v>89</v>
      </c>
      <c r="B57" s="115" t="s">
        <v>2</v>
      </c>
      <c r="C57" s="124" t="s">
        <v>19</v>
      </c>
      <c r="D57" s="125" t="s">
        <v>90</v>
      </c>
      <c r="E57" s="125" t="s">
        <v>190</v>
      </c>
      <c r="F57" s="125" t="s">
        <v>130</v>
      </c>
      <c r="G57" s="126" t="s">
        <v>93</v>
      </c>
      <c r="H57" s="122">
        <v>12</v>
      </c>
      <c r="I57" s="125"/>
      <c r="J57" s="64"/>
      <c r="K57" s="103">
        <f t="shared" si="1"/>
        <v>0</v>
      </c>
      <c r="L57" s="103">
        <f>SUMIFS('normenblad regulier'!C:C,'normenblad regulier'!A:A,C57,'normenblad regulier'!B:B,J57)</f>
        <v>0</v>
      </c>
      <c r="M57" s="271">
        <v>1</v>
      </c>
      <c r="N57" s="104"/>
      <c r="O57" s="105" t="e">
        <f>N57/'uurtarief opbouw'!$D$40/'ruimtestaat dagkracht weekdagen'!J57</f>
        <v>#DIV/0!</v>
      </c>
    </row>
    <row r="58" spans="1:15" ht="12.75">
      <c r="A58" s="114" t="s">
        <v>89</v>
      </c>
      <c r="B58" s="115" t="s">
        <v>2</v>
      </c>
      <c r="C58" s="124" t="s">
        <v>27</v>
      </c>
      <c r="D58" s="125" t="s">
        <v>90</v>
      </c>
      <c r="E58" s="125" t="s">
        <v>191</v>
      </c>
      <c r="F58" s="125" t="s">
        <v>192</v>
      </c>
      <c r="G58" s="126" t="s">
        <v>93</v>
      </c>
      <c r="H58" s="122"/>
      <c r="I58" s="125">
        <v>51.5</v>
      </c>
      <c r="J58" s="64"/>
      <c r="K58" s="103">
        <f t="shared" si="1"/>
        <v>0</v>
      </c>
      <c r="L58" s="103">
        <f>SUMIFS('normenblad regulier'!C:C,'normenblad regulier'!A:A,C58,'normenblad regulier'!B:B,J58)</f>
        <v>1</v>
      </c>
      <c r="M58" s="272">
        <v>1</v>
      </c>
      <c r="N58" s="104">
        <f>K58/L58*M58*'uurtarief opbouw'!$D$40</f>
        <v>0</v>
      </c>
      <c r="O58" s="105" t="e">
        <f>N58/'uurtarief opbouw'!$D$40/'ruimtestaat dagkracht weekdagen'!J58</f>
        <v>#DIV/0!</v>
      </c>
    </row>
    <row r="59" spans="1:15" ht="12.75">
      <c r="A59" s="114" t="s">
        <v>89</v>
      </c>
      <c r="B59" s="115" t="s">
        <v>2</v>
      </c>
      <c r="C59" s="124" t="s">
        <v>27</v>
      </c>
      <c r="D59" s="125" t="s">
        <v>90</v>
      </c>
      <c r="E59" s="125" t="s">
        <v>193</v>
      </c>
      <c r="F59" s="125" t="s">
        <v>146</v>
      </c>
      <c r="G59" s="126" t="s">
        <v>93</v>
      </c>
      <c r="H59" s="122"/>
      <c r="I59" s="125">
        <v>1.8</v>
      </c>
      <c r="J59" s="64"/>
      <c r="K59" s="103">
        <f t="shared" si="1"/>
        <v>0</v>
      </c>
      <c r="L59" s="103">
        <f>SUMIFS('normenblad regulier'!C:C,'normenblad regulier'!A:A,C59,'normenblad regulier'!B:B,J59)</f>
        <v>1</v>
      </c>
      <c r="M59" s="271">
        <v>1</v>
      </c>
      <c r="N59" s="104">
        <f>K59/L59*M59*'uurtarief opbouw'!$D$40</f>
        <v>0</v>
      </c>
      <c r="O59" s="105" t="e">
        <f>N59/'uurtarief opbouw'!$D$40/'ruimtestaat dagkracht weekdagen'!J59</f>
        <v>#DIV/0!</v>
      </c>
    </row>
    <row r="60" spans="1:15" ht="12.75">
      <c r="A60" s="114" t="s">
        <v>89</v>
      </c>
      <c r="B60" s="115" t="s">
        <v>2</v>
      </c>
      <c r="C60" s="33" t="s">
        <v>20</v>
      </c>
      <c r="D60" s="125" t="s">
        <v>90</v>
      </c>
      <c r="E60" s="125" t="s">
        <v>194</v>
      </c>
      <c r="F60" s="125" t="s">
        <v>195</v>
      </c>
      <c r="G60" s="126" t="s">
        <v>93</v>
      </c>
      <c r="H60" s="122">
        <v>809.8</v>
      </c>
      <c r="I60" s="125"/>
      <c r="J60" s="64">
        <v>255</v>
      </c>
      <c r="K60" s="103">
        <f>H60*J60</f>
        <v>206499</v>
      </c>
      <c r="L60" s="103">
        <f>SUMIFS('normenblad regulier'!C:C,'normenblad regulier'!A:A,C60,'normenblad regulier'!B:B,J60)</f>
        <v>0</v>
      </c>
      <c r="M60" s="271">
        <v>1</v>
      </c>
      <c r="N60" s="104" t="e">
        <f>K60/L60*M60*'uurtarief opbouw'!$D$40</f>
        <v>#DIV/0!</v>
      </c>
      <c r="O60" s="105" t="e">
        <f>N60/'uurtarief opbouw'!$D$40/'ruimtestaat dagkracht weekdagen'!J60</f>
        <v>#DIV/0!</v>
      </c>
    </row>
    <row r="61" spans="1:15" ht="12.75">
      <c r="A61" s="114" t="s">
        <v>89</v>
      </c>
      <c r="B61" s="115" t="s">
        <v>2</v>
      </c>
      <c r="C61" s="33" t="s">
        <v>20</v>
      </c>
      <c r="D61" s="125" t="s">
        <v>90</v>
      </c>
      <c r="E61" s="125" t="s">
        <v>196</v>
      </c>
      <c r="F61" s="125" t="s">
        <v>197</v>
      </c>
      <c r="G61" s="126" t="s">
        <v>198</v>
      </c>
      <c r="H61" s="122">
        <v>782.4</v>
      </c>
      <c r="I61" s="125"/>
      <c r="J61" s="64">
        <v>255</v>
      </c>
      <c r="K61" s="103">
        <f t="shared" si="1"/>
        <v>199512</v>
      </c>
      <c r="L61" s="103">
        <f>SUMIFS('normenblad regulier'!C:C,'normenblad regulier'!A:A,C61,'normenblad regulier'!B:B,J61)</f>
        <v>0</v>
      </c>
      <c r="M61" s="271">
        <v>1</v>
      </c>
      <c r="N61" s="104" t="e">
        <f>K61/L61*M61*'uurtarief opbouw'!$D$40</f>
        <v>#DIV/0!</v>
      </c>
      <c r="O61" s="105" t="e">
        <f>N61/'uurtarief opbouw'!$D$40/'ruimtestaat dagkracht weekdagen'!J61</f>
        <v>#DIV/0!</v>
      </c>
    </row>
    <row r="62" spans="1:15" ht="12.75">
      <c r="A62" s="114" t="s">
        <v>89</v>
      </c>
      <c r="B62" s="115" t="s">
        <v>2</v>
      </c>
      <c r="C62" s="124" t="s">
        <v>27</v>
      </c>
      <c r="D62" s="125" t="s">
        <v>90</v>
      </c>
      <c r="E62" s="125" t="s">
        <v>199</v>
      </c>
      <c r="F62" s="125" t="s">
        <v>200</v>
      </c>
      <c r="G62" s="126" t="s">
        <v>93</v>
      </c>
      <c r="H62" s="122"/>
      <c r="I62" s="125">
        <v>13.7</v>
      </c>
      <c r="J62" s="64"/>
      <c r="K62" s="103">
        <f t="shared" si="1"/>
        <v>0</v>
      </c>
      <c r="L62" s="103">
        <f>SUMIFS('normenblad regulier'!C:C,'normenblad regulier'!A:A,C62,'normenblad regulier'!B:B,J62)</f>
        <v>1</v>
      </c>
      <c r="M62" s="271">
        <v>1</v>
      </c>
      <c r="N62" s="104">
        <f>K62/L62*M62*'uurtarief opbouw'!$D$40</f>
        <v>0</v>
      </c>
      <c r="O62" s="105" t="e">
        <f>N62/'uurtarief opbouw'!$D$40/'ruimtestaat dagkracht weekdagen'!J62</f>
        <v>#DIV/0!</v>
      </c>
    </row>
    <row r="63" spans="1:15" ht="12.75">
      <c r="A63" s="114" t="s">
        <v>89</v>
      </c>
      <c r="B63" s="115" t="s">
        <v>2</v>
      </c>
      <c r="C63" s="124" t="s">
        <v>27</v>
      </c>
      <c r="D63" s="125" t="s">
        <v>90</v>
      </c>
      <c r="E63" s="125" t="s">
        <v>201</v>
      </c>
      <c r="F63" s="125" t="s">
        <v>202</v>
      </c>
      <c r="G63" s="126" t="s">
        <v>93</v>
      </c>
      <c r="H63" s="122"/>
      <c r="I63" s="125">
        <v>23.7</v>
      </c>
      <c r="J63" s="64"/>
      <c r="K63" s="103">
        <f t="shared" si="1"/>
        <v>0</v>
      </c>
      <c r="L63" s="103">
        <f>SUMIFS('normenblad regulier'!C:C,'normenblad regulier'!A:A,C63,'normenblad regulier'!B:B,J63)</f>
        <v>1</v>
      </c>
      <c r="M63" s="271">
        <v>1</v>
      </c>
      <c r="N63" s="104">
        <f>K63/L63*M63*'uurtarief opbouw'!$D$40</f>
        <v>0</v>
      </c>
      <c r="O63" s="105" t="e">
        <f>N63/'uurtarief opbouw'!$D$40/'ruimtestaat dagkracht weekdagen'!J63</f>
        <v>#DIV/0!</v>
      </c>
    </row>
    <row r="64" spans="1:15" ht="12.75">
      <c r="A64" s="114" t="s">
        <v>89</v>
      </c>
      <c r="B64" s="115" t="s">
        <v>2</v>
      </c>
      <c r="C64" s="124" t="s">
        <v>26</v>
      </c>
      <c r="D64" s="125" t="s">
        <v>90</v>
      </c>
      <c r="E64" s="125" t="s">
        <v>203</v>
      </c>
      <c r="F64" s="125" t="s">
        <v>204</v>
      </c>
      <c r="G64" s="126" t="s">
        <v>159</v>
      </c>
      <c r="H64" s="122">
        <v>13.6</v>
      </c>
      <c r="I64" s="102"/>
      <c r="J64" s="64"/>
      <c r="K64" s="103">
        <f t="shared" si="1"/>
        <v>0</v>
      </c>
      <c r="L64" s="103">
        <f>SUMIFS('normenblad regulier'!C:C,'normenblad regulier'!A:A,C64,'normenblad regulier'!B:B,J64)</f>
        <v>0</v>
      </c>
      <c r="M64" s="271">
        <v>1</v>
      </c>
      <c r="N64" s="104"/>
      <c r="O64" s="105" t="e">
        <f>N64/'uurtarief opbouw'!$D$40/'ruimtestaat dagkracht weekdagen'!J64</f>
        <v>#DIV/0!</v>
      </c>
    </row>
    <row r="65" spans="1:15" ht="12.75">
      <c r="A65" s="114" t="s">
        <v>89</v>
      </c>
      <c r="B65" s="115" t="s">
        <v>2</v>
      </c>
      <c r="C65" s="33" t="s">
        <v>20</v>
      </c>
      <c r="D65" s="125" t="s">
        <v>90</v>
      </c>
      <c r="E65" s="125" t="s">
        <v>205</v>
      </c>
      <c r="F65" s="125" t="s">
        <v>206</v>
      </c>
      <c r="G65" s="126" t="s">
        <v>198</v>
      </c>
      <c r="H65" s="122">
        <v>260.5</v>
      </c>
      <c r="I65" s="125"/>
      <c r="J65" s="64">
        <v>255</v>
      </c>
      <c r="K65" s="103">
        <f t="shared" si="1"/>
        <v>66427.5</v>
      </c>
      <c r="L65" s="103">
        <f>SUMIFS('normenblad regulier'!C:C,'normenblad regulier'!A:A,C65,'normenblad regulier'!B:B,J65)</f>
        <v>0</v>
      </c>
      <c r="M65" s="271">
        <v>1</v>
      </c>
      <c r="N65" s="104" t="e">
        <f>K65/L65*M65*'uurtarief opbouw'!$D$40</f>
        <v>#DIV/0!</v>
      </c>
      <c r="O65" s="105" t="e">
        <f>N65/'uurtarief opbouw'!$D$40/'ruimtestaat dagkracht weekdagen'!J65</f>
        <v>#DIV/0!</v>
      </c>
    </row>
    <row r="66" spans="1:15" ht="12.75">
      <c r="A66" s="114" t="s">
        <v>89</v>
      </c>
      <c r="B66" s="115" t="s">
        <v>2</v>
      </c>
      <c r="C66" s="124" t="s">
        <v>27</v>
      </c>
      <c r="D66" s="125" t="s">
        <v>90</v>
      </c>
      <c r="E66" s="125" t="s">
        <v>207</v>
      </c>
      <c r="F66" s="125" t="s">
        <v>208</v>
      </c>
      <c r="G66" s="126" t="s">
        <v>93</v>
      </c>
      <c r="H66" s="122"/>
      <c r="I66" s="125">
        <v>16.100000000000001</v>
      </c>
      <c r="J66" s="64"/>
      <c r="K66" s="103">
        <f t="shared" si="1"/>
        <v>0</v>
      </c>
      <c r="L66" s="103">
        <f>SUMIFS('normenblad regulier'!C:C,'normenblad regulier'!A:A,C66,'normenblad regulier'!B:B,J66)</f>
        <v>1</v>
      </c>
      <c r="M66" s="271">
        <v>1</v>
      </c>
      <c r="N66" s="104">
        <f>K66/L66*M66*'uurtarief opbouw'!$D$40</f>
        <v>0</v>
      </c>
      <c r="O66" s="105" t="e">
        <f>N66/'uurtarief opbouw'!$D$40/'ruimtestaat dagkracht weekdagen'!J66</f>
        <v>#DIV/0!</v>
      </c>
    </row>
    <row r="67" spans="1:15" ht="12.75">
      <c r="A67" s="114" t="s">
        <v>89</v>
      </c>
      <c r="B67" s="115" t="s">
        <v>2</v>
      </c>
      <c r="C67" s="124" t="s">
        <v>19</v>
      </c>
      <c r="D67" s="125" t="s">
        <v>90</v>
      </c>
      <c r="E67" s="125" t="s">
        <v>209</v>
      </c>
      <c r="F67" s="125" t="s">
        <v>130</v>
      </c>
      <c r="G67" s="126" t="s">
        <v>93</v>
      </c>
      <c r="H67" s="122">
        <v>66</v>
      </c>
      <c r="I67" s="102"/>
      <c r="J67" s="64"/>
      <c r="K67" s="103">
        <f t="shared" si="1"/>
        <v>0</v>
      </c>
      <c r="L67" s="103">
        <f>SUMIFS('normenblad regulier'!C:C,'normenblad regulier'!A:A,C67,'normenblad regulier'!B:B,J67)</f>
        <v>0</v>
      </c>
      <c r="M67" s="271">
        <v>1</v>
      </c>
      <c r="N67" s="104"/>
      <c r="O67" s="105" t="e">
        <f>N67/'uurtarief opbouw'!$D$40/'ruimtestaat dagkracht weekdagen'!J67</f>
        <v>#DIV/0!</v>
      </c>
    </row>
    <row r="68" spans="1:15" ht="12.75">
      <c r="A68" s="114" t="s">
        <v>89</v>
      </c>
      <c r="B68" s="115" t="s">
        <v>2</v>
      </c>
      <c r="C68" s="124" t="s">
        <v>19</v>
      </c>
      <c r="D68" s="125" t="s">
        <v>90</v>
      </c>
      <c r="E68" s="125" t="s">
        <v>210</v>
      </c>
      <c r="F68" s="125" t="s">
        <v>211</v>
      </c>
      <c r="G68" s="126" t="s">
        <v>149</v>
      </c>
      <c r="H68" s="122">
        <v>4.9000000000000004</v>
      </c>
      <c r="I68" s="102"/>
      <c r="J68" s="64"/>
      <c r="K68" s="103">
        <f t="shared" ref="K68:K131" si="3">H68*J68</f>
        <v>0</v>
      </c>
      <c r="L68" s="103">
        <f>SUMIFS('normenblad regulier'!C:C,'normenblad regulier'!A:A,C68,'normenblad regulier'!B:B,J68)</f>
        <v>0</v>
      </c>
      <c r="M68" s="271">
        <v>1</v>
      </c>
      <c r="N68" s="104"/>
      <c r="O68" s="105" t="e">
        <f>N68/'uurtarief opbouw'!$D$40/'ruimtestaat dagkracht weekdagen'!J68</f>
        <v>#DIV/0!</v>
      </c>
    </row>
    <row r="69" spans="1:15" ht="12.75">
      <c r="A69" s="114" t="s">
        <v>89</v>
      </c>
      <c r="B69" s="115" t="s">
        <v>2</v>
      </c>
      <c r="C69" s="124" t="s">
        <v>19</v>
      </c>
      <c r="D69" s="125" t="s">
        <v>90</v>
      </c>
      <c r="E69" s="125" t="s">
        <v>212</v>
      </c>
      <c r="F69" s="125" t="s">
        <v>213</v>
      </c>
      <c r="G69" s="126" t="s">
        <v>149</v>
      </c>
      <c r="H69" s="122">
        <v>4.9000000000000004</v>
      </c>
      <c r="I69" s="102"/>
      <c r="J69" s="64"/>
      <c r="K69" s="103">
        <f t="shared" si="3"/>
        <v>0</v>
      </c>
      <c r="L69" s="103">
        <f>SUMIFS('normenblad regulier'!C:C,'normenblad regulier'!A:A,C69,'normenblad regulier'!B:B,J69)</f>
        <v>0</v>
      </c>
      <c r="M69" s="271">
        <v>1</v>
      </c>
      <c r="N69" s="104"/>
      <c r="O69" s="105" t="e">
        <f>N69/'uurtarief opbouw'!$D$40/'ruimtestaat dagkracht weekdagen'!J69</f>
        <v>#DIV/0!</v>
      </c>
    </row>
    <row r="70" spans="1:15" ht="12.75">
      <c r="A70" s="114" t="s">
        <v>89</v>
      </c>
      <c r="B70" s="115" t="s">
        <v>2</v>
      </c>
      <c r="C70" s="124" t="s">
        <v>14</v>
      </c>
      <c r="D70" s="125" t="s">
        <v>90</v>
      </c>
      <c r="E70" s="125" t="s">
        <v>214</v>
      </c>
      <c r="F70" s="125" t="s">
        <v>215</v>
      </c>
      <c r="G70" s="126" t="s">
        <v>93</v>
      </c>
      <c r="H70" s="122">
        <v>0.6</v>
      </c>
      <c r="I70" s="102"/>
      <c r="J70" s="64"/>
      <c r="K70" s="103">
        <f t="shared" si="3"/>
        <v>0</v>
      </c>
      <c r="L70" s="103">
        <f>SUMIFS('normenblad regulier'!C:C,'normenblad regulier'!A:A,C70,'normenblad regulier'!B:B,J70)</f>
        <v>0</v>
      </c>
      <c r="M70" s="271">
        <v>1</v>
      </c>
      <c r="N70" s="104"/>
      <c r="O70" s="105" t="e">
        <f>N70/'uurtarief opbouw'!$D$40/'ruimtestaat dagkracht weekdagen'!J70</f>
        <v>#DIV/0!</v>
      </c>
    </row>
    <row r="71" spans="1:15" ht="12.75">
      <c r="A71" s="114" t="s">
        <v>89</v>
      </c>
      <c r="B71" s="115" t="s">
        <v>2</v>
      </c>
      <c r="C71" s="124" t="s">
        <v>14</v>
      </c>
      <c r="D71" s="125" t="s">
        <v>90</v>
      </c>
      <c r="E71" s="125" t="s">
        <v>216</v>
      </c>
      <c r="F71" s="125" t="s">
        <v>217</v>
      </c>
      <c r="G71" s="126" t="s">
        <v>93</v>
      </c>
      <c r="H71" s="122">
        <v>0.7</v>
      </c>
      <c r="I71" s="102"/>
      <c r="J71" s="64"/>
      <c r="K71" s="103">
        <f t="shared" si="3"/>
        <v>0</v>
      </c>
      <c r="L71" s="103">
        <f>SUMIFS('normenblad regulier'!C:C,'normenblad regulier'!A:A,C71,'normenblad regulier'!B:B,J71)</f>
        <v>0</v>
      </c>
      <c r="M71" s="271">
        <v>1</v>
      </c>
      <c r="N71" s="104"/>
      <c r="O71" s="105" t="e">
        <f>N71/'uurtarief opbouw'!$D$40/'ruimtestaat dagkracht weekdagen'!J71</f>
        <v>#DIV/0!</v>
      </c>
    </row>
    <row r="72" spans="1:15" ht="12.75">
      <c r="A72" s="114" t="s">
        <v>89</v>
      </c>
      <c r="B72" s="115" t="s">
        <v>2</v>
      </c>
      <c r="C72" s="124" t="s">
        <v>27</v>
      </c>
      <c r="D72" s="125" t="s">
        <v>90</v>
      </c>
      <c r="E72" s="125" t="s">
        <v>218</v>
      </c>
      <c r="F72" s="125" t="s">
        <v>219</v>
      </c>
      <c r="G72" s="126" t="s">
        <v>93</v>
      </c>
      <c r="H72" s="122"/>
      <c r="I72" s="125">
        <v>149.1</v>
      </c>
      <c r="J72" s="64"/>
      <c r="K72" s="103">
        <f t="shared" si="3"/>
        <v>0</v>
      </c>
      <c r="L72" s="103">
        <f>SUMIFS('normenblad regulier'!C:C,'normenblad regulier'!A:A,C72,'normenblad regulier'!B:B,J72)</f>
        <v>1</v>
      </c>
      <c r="M72" s="271">
        <v>1</v>
      </c>
      <c r="N72" s="104">
        <f>K72/L72*M72*'uurtarief opbouw'!$D$40</f>
        <v>0</v>
      </c>
      <c r="O72" s="105" t="e">
        <f>N72/'uurtarief opbouw'!$D$40/'ruimtestaat dagkracht weekdagen'!J72</f>
        <v>#DIV/0!</v>
      </c>
    </row>
    <row r="73" spans="1:15" ht="12.75">
      <c r="A73" s="114" t="s">
        <v>89</v>
      </c>
      <c r="B73" s="115" t="s">
        <v>2</v>
      </c>
      <c r="C73" s="124" t="s">
        <v>19</v>
      </c>
      <c r="D73" s="125" t="s">
        <v>90</v>
      </c>
      <c r="E73" s="125" t="s">
        <v>220</v>
      </c>
      <c r="F73" s="125" t="s">
        <v>221</v>
      </c>
      <c r="G73" s="126" t="s">
        <v>149</v>
      </c>
      <c r="H73" s="122">
        <v>4.8</v>
      </c>
      <c r="I73" s="102"/>
      <c r="J73" s="64"/>
      <c r="K73" s="103">
        <f t="shared" si="3"/>
        <v>0</v>
      </c>
      <c r="L73" s="103">
        <f>SUMIFS('normenblad regulier'!C:C,'normenblad regulier'!A:A,C73,'normenblad regulier'!B:B,J73)</f>
        <v>0</v>
      </c>
      <c r="M73" s="271">
        <v>1</v>
      </c>
      <c r="N73" s="104"/>
      <c r="O73" s="105" t="e">
        <f>N73/'uurtarief opbouw'!$D$40/'ruimtestaat dagkracht weekdagen'!J73</f>
        <v>#DIV/0!</v>
      </c>
    </row>
    <row r="74" spans="1:15" ht="12.75">
      <c r="A74" s="114" t="s">
        <v>89</v>
      </c>
      <c r="B74" s="115" t="s">
        <v>2</v>
      </c>
      <c r="C74" s="124" t="s">
        <v>27</v>
      </c>
      <c r="D74" s="125" t="s">
        <v>90</v>
      </c>
      <c r="E74" s="125" t="s">
        <v>222</v>
      </c>
      <c r="F74" s="125" t="s">
        <v>223</v>
      </c>
      <c r="G74" s="126" t="s">
        <v>198</v>
      </c>
      <c r="H74" s="122"/>
      <c r="I74" s="125">
        <v>15.5</v>
      </c>
      <c r="J74" s="64"/>
      <c r="K74" s="103">
        <f t="shared" si="3"/>
        <v>0</v>
      </c>
      <c r="L74" s="103">
        <f>SUMIFS('normenblad regulier'!C:C,'normenblad regulier'!A:A,C74,'normenblad regulier'!B:B,J74)</f>
        <v>1</v>
      </c>
      <c r="M74" s="271">
        <v>1</v>
      </c>
      <c r="N74" s="104">
        <f>K74/L74*M74*'uurtarief opbouw'!$D$40</f>
        <v>0</v>
      </c>
      <c r="O74" s="105" t="e">
        <f>N74/'uurtarief opbouw'!$D$40/'ruimtestaat dagkracht weekdagen'!J74</f>
        <v>#DIV/0!</v>
      </c>
    </row>
    <row r="75" spans="1:15" ht="12.75">
      <c r="A75" s="114" t="s">
        <v>89</v>
      </c>
      <c r="B75" s="115" t="s">
        <v>2</v>
      </c>
      <c r="C75" s="124" t="s">
        <v>19</v>
      </c>
      <c r="D75" s="125" t="s">
        <v>90</v>
      </c>
      <c r="E75" s="125" t="s">
        <v>224</v>
      </c>
      <c r="F75" s="125" t="s">
        <v>130</v>
      </c>
      <c r="G75" s="126" t="s">
        <v>93</v>
      </c>
      <c r="H75" s="122">
        <v>30.3</v>
      </c>
      <c r="I75" s="123"/>
      <c r="J75" s="64"/>
      <c r="K75" s="103">
        <f t="shared" si="3"/>
        <v>0</v>
      </c>
      <c r="L75" s="103">
        <f>SUMIFS('normenblad regulier'!C:C,'normenblad regulier'!A:A,C75,'normenblad regulier'!B:B,J75)</f>
        <v>0</v>
      </c>
      <c r="M75" s="271">
        <v>1</v>
      </c>
      <c r="N75" s="104"/>
      <c r="O75" s="24"/>
    </row>
    <row r="76" spans="1:15" ht="12.75">
      <c r="A76" s="114" t="s">
        <v>89</v>
      </c>
      <c r="B76" s="115" t="s">
        <v>2</v>
      </c>
      <c r="C76" s="124" t="s">
        <v>14</v>
      </c>
      <c r="D76" s="125" t="s">
        <v>90</v>
      </c>
      <c r="E76" s="125" t="s">
        <v>225</v>
      </c>
      <c r="F76" s="125" t="s">
        <v>226</v>
      </c>
      <c r="G76" s="126" t="s">
        <v>93</v>
      </c>
      <c r="H76" s="122">
        <v>9.1</v>
      </c>
      <c r="I76" s="123"/>
      <c r="J76" s="64"/>
      <c r="K76" s="103">
        <f t="shared" si="3"/>
        <v>0</v>
      </c>
      <c r="L76" s="103">
        <f>SUMIFS('normenblad regulier'!C:C,'normenblad regulier'!A:A,C76,'normenblad regulier'!B:B,J76)</f>
        <v>0</v>
      </c>
      <c r="M76" s="271">
        <v>1</v>
      </c>
      <c r="N76" s="104"/>
      <c r="O76" s="24"/>
    </row>
    <row r="77" spans="1:15" ht="12.75">
      <c r="A77" s="114" t="s">
        <v>89</v>
      </c>
      <c r="B77" s="115" t="s">
        <v>2</v>
      </c>
      <c r="C77" s="124" t="s">
        <v>14</v>
      </c>
      <c r="D77" s="125" t="s">
        <v>90</v>
      </c>
      <c r="E77" s="125" t="s">
        <v>227</v>
      </c>
      <c r="F77" s="125" t="s">
        <v>228</v>
      </c>
      <c r="G77" s="126" t="s">
        <v>93</v>
      </c>
      <c r="H77" s="122">
        <v>10.5</v>
      </c>
      <c r="I77" s="123"/>
      <c r="J77" s="64"/>
      <c r="K77" s="103">
        <f t="shared" si="3"/>
        <v>0</v>
      </c>
      <c r="L77" s="103">
        <f>SUMIFS('normenblad regulier'!C:C,'normenblad regulier'!A:A,C77,'normenblad regulier'!B:B,J77)</f>
        <v>0</v>
      </c>
      <c r="M77" s="271">
        <v>1</v>
      </c>
      <c r="N77" s="104"/>
      <c r="O77" s="24"/>
    </row>
    <row r="78" spans="1:15" ht="12.75">
      <c r="A78" s="114" t="s">
        <v>89</v>
      </c>
      <c r="B78" s="115" t="s">
        <v>2</v>
      </c>
      <c r="C78" s="124" t="s">
        <v>19</v>
      </c>
      <c r="D78" s="125" t="s">
        <v>90</v>
      </c>
      <c r="E78" s="125" t="s">
        <v>229</v>
      </c>
      <c r="F78" s="125" t="s">
        <v>130</v>
      </c>
      <c r="G78" s="126" t="s">
        <v>93</v>
      </c>
      <c r="H78" s="122">
        <v>10.1</v>
      </c>
      <c r="I78" s="123"/>
      <c r="J78" s="64"/>
      <c r="K78" s="103">
        <f t="shared" si="3"/>
        <v>0</v>
      </c>
      <c r="L78" s="103">
        <f>SUMIFS('normenblad regulier'!C:C,'normenblad regulier'!A:A,C78,'normenblad regulier'!B:B,J78)</f>
        <v>0</v>
      </c>
      <c r="M78" s="271">
        <v>1</v>
      </c>
      <c r="N78" s="104"/>
      <c r="O78" s="24"/>
    </row>
    <row r="79" spans="1:15" ht="12.75">
      <c r="A79" s="114" t="s">
        <v>89</v>
      </c>
      <c r="B79" s="115" t="s">
        <v>2</v>
      </c>
      <c r="C79" s="124" t="s">
        <v>27</v>
      </c>
      <c r="D79" s="125" t="s">
        <v>90</v>
      </c>
      <c r="E79" s="125" t="s">
        <v>230</v>
      </c>
      <c r="F79" s="125" t="s">
        <v>231</v>
      </c>
      <c r="G79" s="126" t="s">
        <v>93</v>
      </c>
      <c r="H79" s="122"/>
      <c r="I79" s="125">
        <v>64.3</v>
      </c>
      <c r="J79" s="64"/>
      <c r="K79" s="103">
        <f t="shared" si="3"/>
        <v>0</v>
      </c>
      <c r="L79" s="103">
        <f>SUMIFS('normenblad regulier'!C:C,'normenblad regulier'!A:A,C79,'normenblad regulier'!B:B,J79)</f>
        <v>1</v>
      </c>
      <c r="M79" s="271">
        <v>1</v>
      </c>
      <c r="N79" s="104">
        <f>K79/L79*M79*'uurtarief opbouw'!$D$40</f>
        <v>0</v>
      </c>
      <c r="O79" s="24"/>
    </row>
    <row r="80" spans="1:15" ht="12.75">
      <c r="A80" s="114" t="s">
        <v>89</v>
      </c>
      <c r="B80" s="115" t="s">
        <v>2</v>
      </c>
      <c r="C80" s="124" t="s">
        <v>14</v>
      </c>
      <c r="D80" s="125" t="s">
        <v>90</v>
      </c>
      <c r="E80" s="125" t="s">
        <v>232</v>
      </c>
      <c r="F80" s="125" t="s">
        <v>233</v>
      </c>
      <c r="G80" s="126" t="s">
        <v>93</v>
      </c>
      <c r="H80" s="122">
        <v>33.5</v>
      </c>
      <c r="I80" s="123"/>
      <c r="J80" s="64"/>
      <c r="K80" s="103">
        <f t="shared" si="3"/>
        <v>0</v>
      </c>
      <c r="L80" s="103">
        <f>SUMIFS('normenblad regulier'!C:C,'normenblad regulier'!A:A,C80,'normenblad regulier'!B:B,J80)</f>
        <v>0</v>
      </c>
      <c r="M80" s="271">
        <v>1</v>
      </c>
      <c r="N80" s="104"/>
      <c r="O80" s="24"/>
    </row>
    <row r="81" spans="1:15" ht="12.75">
      <c r="A81" s="114" t="s">
        <v>89</v>
      </c>
      <c r="B81" s="115" t="s">
        <v>2</v>
      </c>
      <c r="C81" s="124" t="s">
        <v>14</v>
      </c>
      <c r="D81" s="125" t="s">
        <v>90</v>
      </c>
      <c r="E81" s="125" t="s">
        <v>234</v>
      </c>
      <c r="F81" s="125" t="s">
        <v>235</v>
      </c>
      <c r="G81" s="126" t="s">
        <v>93</v>
      </c>
      <c r="H81" s="122">
        <v>40.4</v>
      </c>
      <c r="I81" s="123"/>
      <c r="J81" s="64"/>
      <c r="K81" s="103">
        <f t="shared" si="3"/>
        <v>0</v>
      </c>
      <c r="L81" s="103">
        <f>SUMIFS('normenblad regulier'!C:C,'normenblad regulier'!A:A,C81,'normenblad regulier'!B:B,J81)</f>
        <v>0</v>
      </c>
      <c r="M81" s="271">
        <v>1</v>
      </c>
      <c r="N81" s="104"/>
      <c r="O81" s="24"/>
    </row>
    <row r="82" spans="1:15" ht="12.75">
      <c r="A82" s="114" t="s">
        <v>89</v>
      </c>
      <c r="B82" s="115" t="s">
        <v>2</v>
      </c>
      <c r="C82" s="124" t="s">
        <v>14</v>
      </c>
      <c r="D82" s="125" t="s">
        <v>90</v>
      </c>
      <c r="E82" s="125" t="s">
        <v>236</v>
      </c>
      <c r="F82" s="125" t="s">
        <v>237</v>
      </c>
      <c r="G82" s="126" t="s">
        <v>93</v>
      </c>
      <c r="H82" s="122">
        <v>25.4</v>
      </c>
      <c r="I82" s="123"/>
      <c r="J82" s="64"/>
      <c r="K82" s="103">
        <f t="shared" si="3"/>
        <v>0</v>
      </c>
      <c r="L82" s="103">
        <f>SUMIFS('normenblad regulier'!C:C,'normenblad regulier'!A:A,C82,'normenblad regulier'!B:B,J82)</f>
        <v>0</v>
      </c>
      <c r="M82" s="271">
        <v>1</v>
      </c>
      <c r="N82" s="104"/>
      <c r="O82" s="24"/>
    </row>
    <row r="83" spans="1:15" ht="12.75">
      <c r="A83" s="114" t="s">
        <v>89</v>
      </c>
      <c r="B83" s="115" t="s">
        <v>2</v>
      </c>
      <c r="C83" s="124" t="s">
        <v>27</v>
      </c>
      <c r="D83" s="125" t="s">
        <v>90</v>
      </c>
      <c r="E83" s="125" t="s">
        <v>238</v>
      </c>
      <c r="F83" s="125" t="s">
        <v>239</v>
      </c>
      <c r="G83" s="126" t="s">
        <v>93</v>
      </c>
      <c r="H83" s="122"/>
      <c r="I83" s="125">
        <v>32.6</v>
      </c>
      <c r="J83" s="64"/>
      <c r="K83" s="103">
        <f t="shared" si="3"/>
        <v>0</v>
      </c>
      <c r="L83" s="103">
        <f>SUMIFS('normenblad regulier'!C:C,'normenblad regulier'!A:A,C83,'normenblad regulier'!B:B,J83)</f>
        <v>1</v>
      </c>
      <c r="M83" s="271">
        <v>1</v>
      </c>
      <c r="N83" s="104">
        <f>K83/L83*M83*'uurtarief opbouw'!$D$40</f>
        <v>0</v>
      </c>
      <c r="O83" s="24"/>
    </row>
    <row r="84" spans="1:15" ht="12.75">
      <c r="A84" s="114" t="s">
        <v>89</v>
      </c>
      <c r="B84" s="115" t="s">
        <v>2</v>
      </c>
      <c r="C84" s="124" t="s">
        <v>27</v>
      </c>
      <c r="D84" s="125" t="s">
        <v>90</v>
      </c>
      <c r="E84" s="125" t="s">
        <v>240</v>
      </c>
      <c r="F84" s="125" t="s">
        <v>241</v>
      </c>
      <c r="G84" s="126" t="s">
        <v>93</v>
      </c>
      <c r="H84" s="122"/>
      <c r="I84" s="125">
        <v>50.9</v>
      </c>
      <c r="J84" s="64"/>
      <c r="K84" s="103">
        <f t="shared" si="3"/>
        <v>0</v>
      </c>
      <c r="L84" s="103">
        <f>SUMIFS('normenblad regulier'!C:C,'normenblad regulier'!A:A,C84,'normenblad regulier'!B:B,J84)</f>
        <v>1</v>
      </c>
      <c r="M84" s="271">
        <v>1</v>
      </c>
      <c r="N84" s="104">
        <f>K84/L84*M84*'uurtarief opbouw'!$D$40</f>
        <v>0</v>
      </c>
      <c r="O84" s="24"/>
    </row>
    <row r="85" spans="1:15" ht="12.75">
      <c r="A85" s="114" t="s">
        <v>89</v>
      </c>
      <c r="B85" s="115" t="s">
        <v>2</v>
      </c>
      <c r="C85" s="124" t="s">
        <v>27</v>
      </c>
      <c r="D85" s="125" t="s">
        <v>90</v>
      </c>
      <c r="E85" s="125" t="s">
        <v>242</v>
      </c>
      <c r="F85" s="125" t="s">
        <v>135</v>
      </c>
      <c r="G85" s="126" t="s">
        <v>93</v>
      </c>
      <c r="H85" s="122"/>
      <c r="I85" s="125">
        <v>12.2</v>
      </c>
      <c r="J85" s="64"/>
      <c r="K85" s="103">
        <f t="shared" si="3"/>
        <v>0</v>
      </c>
      <c r="L85" s="103">
        <f>SUMIFS('normenblad regulier'!C:C,'normenblad regulier'!A:A,C85,'normenblad regulier'!B:B,J85)</f>
        <v>1</v>
      </c>
      <c r="M85" s="271">
        <v>1</v>
      </c>
      <c r="N85" s="104">
        <f>K85/L85*M85*'uurtarief opbouw'!$D$40</f>
        <v>0</v>
      </c>
      <c r="O85" s="24"/>
    </row>
    <row r="86" spans="1:15" ht="12.75">
      <c r="A86" s="114" t="s">
        <v>89</v>
      </c>
      <c r="B86" s="115" t="s">
        <v>2</v>
      </c>
      <c r="C86" s="124" t="s">
        <v>14</v>
      </c>
      <c r="D86" s="125" t="s">
        <v>90</v>
      </c>
      <c r="E86" s="125" t="s">
        <v>243</v>
      </c>
      <c r="F86" s="125" t="s">
        <v>244</v>
      </c>
      <c r="G86" s="126" t="s">
        <v>93</v>
      </c>
      <c r="H86" s="122">
        <v>27.8</v>
      </c>
      <c r="I86" s="123"/>
      <c r="J86" s="64"/>
      <c r="K86" s="103">
        <f t="shared" si="3"/>
        <v>0</v>
      </c>
      <c r="L86" s="103">
        <f>SUMIFS('normenblad regulier'!C:C,'normenblad regulier'!A:A,C86,'normenblad regulier'!B:B,J86)</f>
        <v>0</v>
      </c>
      <c r="M86" s="271">
        <v>1</v>
      </c>
      <c r="N86" s="104"/>
      <c r="O86" s="24"/>
    </row>
    <row r="87" spans="1:15" ht="12.75">
      <c r="A87" s="114" t="s">
        <v>89</v>
      </c>
      <c r="B87" s="115" t="s">
        <v>2</v>
      </c>
      <c r="C87" s="124" t="s">
        <v>14</v>
      </c>
      <c r="D87" s="125" t="s">
        <v>90</v>
      </c>
      <c r="E87" s="125" t="s">
        <v>245</v>
      </c>
      <c r="F87" s="125" t="s">
        <v>246</v>
      </c>
      <c r="G87" s="126" t="s">
        <v>93</v>
      </c>
      <c r="H87" s="122">
        <v>2.6</v>
      </c>
      <c r="I87" s="123"/>
      <c r="J87" s="64"/>
      <c r="K87" s="103">
        <f t="shared" si="3"/>
        <v>0</v>
      </c>
      <c r="L87" s="103">
        <f>SUMIFS('normenblad regulier'!C:C,'normenblad regulier'!A:A,C87,'normenblad regulier'!B:B,J87)</f>
        <v>0</v>
      </c>
      <c r="M87" s="271">
        <v>1</v>
      </c>
      <c r="N87" s="104"/>
      <c r="O87" s="24"/>
    </row>
    <row r="88" spans="1:15" ht="12.75">
      <c r="A88" s="114" t="s">
        <v>89</v>
      </c>
      <c r="B88" s="115" t="s">
        <v>2</v>
      </c>
      <c r="C88" s="33" t="s">
        <v>17</v>
      </c>
      <c r="D88" s="125" t="s">
        <v>90</v>
      </c>
      <c r="E88" s="125" t="s">
        <v>247</v>
      </c>
      <c r="F88" s="125" t="s">
        <v>248</v>
      </c>
      <c r="G88" s="126" t="s">
        <v>93</v>
      </c>
      <c r="H88" s="122">
        <v>11.5</v>
      </c>
      <c r="I88" s="123"/>
      <c r="J88" s="64">
        <v>255</v>
      </c>
      <c r="K88" s="103">
        <f t="shared" si="3"/>
        <v>2932.5</v>
      </c>
      <c r="L88" s="103">
        <f>SUMIFS('normenblad regulier'!C:C,'normenblad regulier'!A:A,C88,'normenblad regulier'!B:B,J88)</f>
        <v>0</v>
      </c>
      <c r="M88" s="271">
        <v>0.8</v>
      </c>
      <c r="N88" s="104" t="e">
        <f>K88/L88*M88*'uurtarief opbouw'!$D$40</f>
        <v>#DIV/0!</v>
      </c>
      <c r="O88" s="24"/>
    </row>
    <row r="89" spans="1:15" ht="12.75">
      <c r="A89" s="114" t="s">
        <v>89</v>
      </c>
      <c r="B89" s="115" t="s">
        <v>2</v>
      </c>
      <c r="C89" s="33" t="s">
        <v>17</v>
      </c>
      <c r="D89" s="125" t="s">
        <v>90</v>
      </c>
      <c r="E89" s="125" t="s">
        <v>249</v>
      </c>
      <c r="F89" s="125" t="s">
        <v>248</v>
      </c>
      <c r="G89" s="126" t="s">
        <v>93</v>
      </c>
      <c r="H89" s="122">
        <v>10.9</v>
      </c>
      <c r="I89" s="123"/>
      <c r="J89" s="64">
        <v>255</v>
      </c>
      <c r="K89" s="103">
        <f t="shared" si="3"/>
        <v>2779.5</v>
      </c>
      <c r="L89" s="103">
        <f>SUMIFS('normenblad regulier'!C:C,'normenblad regulier'!A:A,C89,'normenblad regulier'!B:B,J89)</f>
        <v>0</v>
      </c>
      <c r="M89" s="271">
        <v>0.8</v>
      </c>
      <c r="N89" s="104" t="e">
        <f>K89/L89*M89*'uurtarief opbouw'!$D$40</f>
        <v>#DIV/0!</v>
      </c>
      <c r="O89" s="24"/>
    </row>
    <row r="90" spans="1:15" ht="12.75">
      <c r="A90" s="114" t="s">
        <v>89</v>
      </c>
      <c r="B90" s="115" t="s">
        <v>2</v>
      </c>
      <c r="C90" s="124" t="s">
        <v>19</v>
      </c>
      <c r="D90" s="125" t="s">
        <v>90</v>
      </c>
      <c r="E90" s="125" t="s">
        <v>250</v>
      </c>
      <c r="F90" s="125" t="s">
        <v>130</v>
      </c>
      <c r="G90" s="126" t="s">
        <v>93</v>
      </c>
      <c r="H90" s="122">
        <v>31.6</v>
      </c>
      <c r="I90" s="123"/>
      <c r="J90" s="64"/>
      <c r="K90" s="103">
        <f t="shared" si="3"/>
        <v>0</v>
      </c>
      <c r="L90" s="103">
        <f>SUMIFS('normenblad regulier'!C:C,'normenblad regulier'!A:A,C90,'normenblad regulier'!B:B,J90)</f>
        <v>0</v>
      </c>
      <c r="M90" s="271">
        <v>1</v>
      </c>
      <c r="N90" s="104"/>
      <c r="O90" s="24"/>
    </row>
    <row r="91" spans="1:15" ht="12.75">
      <c r="A91" s="114" t="s">
        <v>89</v>
      </c>
      <c r="B91" s="115" t="s">
        <v>2</v>
      </c>
      <c r="C91" s="124" t="s">
        <v>27</v>
      </c>
      <c r="D91" s="125" t="s">
        <v>90</v>
      </c>
      <c r="E91" s="125" t="s">
        <v>251</v>
      </c>
      <c r="F91" s="125" t="s">
        <v>153</v>
      </c>
      <c r="G91" s="126" t="s">
        <v>93</v>
      </c>
      <c r="H91" s="122"/>
      <c r="I91" s="125">
        <v>1.8</v>
      </c>
      <c r="J91" s="64"/>
      <c r="K91" s="103">
        <f t="shared" si="3"/>
        <v>0</v>
      </c>
      <c r="L91" s="103">
        <f>SUMIFS('normenblad regulier'!C:C,'normenblad regulier'!A:A,C91,'normenblad regulier'!B:B,J91)</f>
        <v>1</v>
      </c>
      <c r="M91" s="271">
        <v>1</v>
      </c>
      <c r="N91" s="104">
        <f>K91/L91*M91*'uurtarief opbouw'!$D$40</f>
        <v>0</v>
      </c>
      <c r="O91" s="24"/>
    </row>
    <row r="92" spans="1:15" ht="12.75">
      <c r="A92" s="114" t="s">
        <v>89</v>
      </c>
      <c r="B92" s="115" t="s">
        <v>2</v>
      </c>
      <c r="C92" s="124" t="s">
        <v>14</v>
      </c>
      <c r="D92" s="125" t="s">
        <v>90</v>
      </c>
      <c r="E92" s="125" t="s">
        <v>252</v>
      </c>
      <c r="F92" s="125" t="s">
        <v>253</v>
      </c>
      <c r="G92" s="126" t="s">
        <v>93</v>
      </c>
      <c r="H92" s="122">
        <v>5.4</v>
      </c>
      <c r="I92" s="123"/>
      <c r="J92" s="64"/>
      <c r="K92" s="103">
        <f t="shared" si="3"/>
        <v>0</v>
      </c>
      <c r="L92" s="103">
        <f>SUMIFS('normenblad regulier'!C:C,'normenblad regulier'!A:A,C92,'normenblad regulier'!B:B,J92)</f>
        <v>0</v>
      </c>
      <c r="M92" s="271">
        <v>1</v>
      </c>
      <c r="N92" s="104"/>
      <c r="O92" s="24"/>
    </row>
    <row r="93" spans="1:15" ht="12.75">
      <c r="A93" s="114" t="s">
        <v>89</v>
      </c>
      <c r="B93" s="115" t="s">
        <v>2</v>
      </c>
      <c r="C93" s="124" t="s">
        <v>14</v>
      </c>
      <c r="D93" s="125" t="s">
        <v>90</v>
      </c>
      <c r="E93" s="125" t="s">
        <v>254</v>
      </c>
      <c r="F93" s="125" t="s">
        <v>255</v>
      </c>
      <c r="G93" s="126" t="s">
        <v>93</v>
      </c>
      <c r="H93" s="122">
        <v>3.7</v>
      </c>
      <c r="I93" s="123"/>
      <c r="J93" s="64"/>
      <c r="K93" s="103">
        <f t="shared" si="3"/>
        <v>0</v>
      </c>
      <c r="L93" s="103">
        <f>SUMIFS('normenblad regulier'!C:C,'normenblad regulier'!A:A,C93,'normenblad regulier'!B:B,J93)</f>
        <v>0</v>
      </c>
      <c r="M93" s="271">
        <v>1</v>
      </c>
      <c r="N93" s="104"/>
      <c r="O93" s="24"/>
    </row>
    <row r="94" spans="1:15" ht="12.75">
      <c r="A94" s="114" t="s">
        <v>89</v>
      </c>
      <c r="B94" s="115" t="s">
        <v>2</v>
      </c>
      <c r="C94" s="124" t="s">
        <v>14</v>
      </c>
      <c r="D94" s="125" t="s">
        <v>90</v>
      </c>
      <c r="E94" s="125" t="s">
        <v>256</v>
      </c>
      <c r="F94" s="125" t="s">
        <v>257</v>
      </c>
      <c r="G94" s="126" t="s">
        <v>93</v>
      </c>
      <c r="H94" s="122">
        <v>12.4</v>
      </c>
      <c r="I94" s="123"/>
      <c r="J94" s="64"/>
      <c r="K94" s="103">
        <f t="shared" si="3"/>
        <v>0</v>
      </c>
      <c r="L94" s="103">
        <f>SUMIFS('normenblad regulier'!C:C,'normenblad regulier'!A:A,C94,'normenblad regulier'!B:B,J94)</f>
        <v>0</v>
      </c>
      <c r="M94" s="271">
        <v>1</v>
      </c>
      <c r="N94" s="104"/>
      <c r="O94" s="24"/>
    </row>
    <row r="95" spans="1:15" ht="12.75">
      <c r="A95" s="114" t="s">
        <v>89</v>
      </c>
      <c r="B95" s="115" t="s">
        <v>2</v>
      </c>
      <c r="C95" s="124" t="s">
        <v>27</v>
      </c>
      <c r="D95" s="125" t="s">
        <v>90</v>
      </c>
      <c r="E95" s="125" t="s">
        <v>258</v>
      </c>
      <c r="F95" s="125" t="s">
        <v>259</v>
      </c>
      <c r="G95" s="126" t="s">
        <v>93</v>
      </c>
      <c r="H95" s="122"/>
      <c r="I95" s="125">
        <v>4.2</v>
      </c>
      <c r="J95" s="64"/>
      <c r="K95" s="103">
        <f t="shared" si="3"/>
        <v>0</v>
      </c>
      <c r="L95" s="103">
        <f>SUMIFS('normenblad regulier'!C:C,'normenblad regulier'!A:A,C95,'normenblad regulier'!B:B,J95)</f>
        <v>1</v>
      </c>
      <c r="M95" s="271">
        <v>1</v>
      </c>
      <c r="N95" s="104">
        <f>K95/L95*M95*'uurtarief opbouw'!$D$40</f>
        <v>0</v>
      </c>
      <c r="O95" s="24"/>
    </row>
    <row r="96" spans="1:15" ht="12.75">
      <c r="A96" s="114" t="s">
        <v>89</v>
      </c>
      <c r="B96" s="115" t="s">
        <v>2</v>
      </c>
      <c r="C96" s="124" t="s">
        <v>27</v>
      </c>
      <c r="D96" s="125" t="s">
        <v>90</v>
      </c>
      <c r="E96" s="125" t="s">
        <v>260</v>
      </c>
      <c r="F96" s="125" t="s">
        <v>231</v>
      </c>
      <c r="G96" s="126" t="s">
        <v>93</v>
      </c>
      <c r="H96" s="122"/>
      <c r="I96" s="125">
        <v>10.6</v>
      </c>
      <c r="J96" s="64"/>
      <c r="K96" s="103">
        <f t="shared" si="3"/>
        <v>0</v>
      </c>
      <c r="L96" s="103">
        <f>SUMIFS('normenblad regulier'!C:C,'normenblad regulier'!A:A,C96,'normenblad regulier'!B:B,J96)</f>
        <v>1</v>
      </c>
      <c r="M96" s="271">
        <v>1</v>
      </c>
      <c r="N96" s="104">
        <f>K96/L96*M96*'uurtarief opbouw'!$D$40</f>
        <v>0</v>
      </c>
      <c r="O96" s="24"/>
    </row>
    <row r="97" spans="1:15" ht="12.75">
      <c r="A97" s="114" t="s">
        <v>89</v>
      </c>
      <c r="B97" s="115" t="s">
        <v>2</v>
      </c>
      <c r="C97" s="124" t="s">
        <v>19</v>
      </c>
      <c r="D97" s="125" t="s">
        <v>90</v>
      </c>
      <c r="E97" s="125" t="s">
        <v>261</v>
      </c>
      <c r="F97" s="125" t="s">
        <v>130</v>
      </c>
      <c r="G97" s="126" t="s">
        <v>93</v>
      </c>
      <c r="H97" s="122">
        <v>150.4</v>
      </c>
      <c r="I97" s="123"/>
      <c r="J97" s="64"/>
      <c r="K97" s="103">
        <f t="shared" si="3"/>
        <v>0</v>
      </c>
      <c r="L97" s="103">
        <f>SUMIFS('normenblad regulier'!C:C,'normenblad regulier'!A:A,C97,'normenblad regulier'!B:B,J97)</f>
        <v>0</v>
      </c>
      <c r="M97" s="271">
        <v>1</v>
      </c>
      <c r="N97" s="104"/>
      <c r="O97" s="24"/>
    </row>
    <row r="98" spans="1:15" ht="12.75">
      <c r="A98" s="114" t="s">
        <v>89</v>
      </c>
      <c r="B98" s="115" t="s">
        <v>2</v>
      </c>
      <c r="C98" s="124" t="s">
        <v>19</v>
      </c>
      <c r="D98" s="125" t="s">
        <v>90</v>
      </c>
      <c r="E98" s="125" t="s">
        <v>262</v>
      </c>
      <c r="F98" s="125" t="s">
        <v>130</v>
      </c>
      <c r="G98" s="126" t="s">
        <v>93</v>
      </c>
      <c r="H98" s="122">
        <v>11.5</v>
      </c>
      <c r="I98" s="123"/>
      <c r="J98" s="64"/>
      <c r="K98" s="103">
        <f t="shared" si="3"/>
        <v>0</v>
      </c>
      <c r="L98" s="103">
        <f>SUMIFS('normenblad regulier'!C:C,'normenblad regulier'!A:A,C98,'normenblad regulier'!B:B,J98)</f>
        <v>0</v>
      </c>
      <c r="M98" s="271">
        <v>1</v>
      </c>
      <c r="N98" s="104"/>
      <c r="O98" s="24"/>
    </row>
    <row r="99" spans="1:15" ht="12.75">
      <c r="A99" s="114" t="s">
        <v>89</v>
      </c>
      <c r="B99" s="115" t="s">
        <v>2</v>
      </c>
      <c r="C99" s="124" t="s">
        <v>27</v>
      </c>
      <c r="D99" s="125" t="s">
        <v>90</v>
      </c>
      <c r="E99" s="125" t="s">
        <v>263</v>
      </c>
      <c r="F99" s="125" t="s">
        <v>153</v>
      </c>
      <c r="G99" s="126" t="s">
        <v>93</v>
      </c>
      <c r="H99" s="122"/>
      <c r="I99" s="125">
        <v>3.5</v>
      </c>
      <c r="J99" s="64"/>
      <c r="K99" s="103">
        <f t="shared" si="3"/>
        <v>0</v>
      </c>
      <c r="L99" s="103">
        <f>SUMIFS('normenblad regulier'!C:C,'normenblad regulier'!A:A,C99,'normenblad regulier'!B:B,J99)</f>
        <v>1</v>
      </c>
      <c r="M99" s="271">
        <v>1</v>
      </c>
      <c r="N99" s="104">
        <f>K99/L99*M99*'uurtarief opbouw'!$D$40</f>
        <v>0</v>
      </c>
      <c r="O99" s="24"/>
    </row>
    <row r="100" spans="1:15" ht="12.75">
      <c r="A100" s="114" t="s">
        <v>89</v>
      </c>
      <c r="B100" s="115" t="s">
        <v>2</v>
      </c>
      <c r="C100" s="124" t="s">
        <v>27</v>
      </c>
      <c r="D100" s="125" t="s">
        <v>90</v>
      </c>
      <c r="E100" s="125" t="s">
        <v>264</v>
      </c>
      <c r="F100" s="125" t="s">
        <v>265</v>
      </c>
      <c r="G100" s="126" t="s">
        <v>93</v>
      </c>
      <c r="H100" s="122"/>
      <c r="I100" s="125">
        <v>9.6</v>
      </c>
      <c r="J100" s="64"/>
      <c r="K100" s="103">
        <f t="shared" si="3"/>
        <v>0</v>
      </c>
      <c r="L100" s="103">
        <f>SUMIFS('normenblad regulier'!C:C,'normenblad regulier'!A:A,C100,'normenblad regulier'!B:B,J100)</f>
        <v>1</v>
      </c>
      <c r="M100" s="271">
        <v>1</v>
      </c>
      <c r="N100" s="104">
        <f>K100/L100*M100*'uurtarief opbouw'!$D$40</f>
        <v>0</v>
      </c>
      <c r="O100" s="24"/>
    </row>
    <row r="101" spans="1:15" ht="12.75">
      <c r="A101" s="114" t="s">
        <v>89</v>
      </c>
      <c r="B101" s="115" t="s">
        <v>2</v>
      </c>
      <c r="C101" s="124" t="s">
        <v>27</v>
      </c>
      <c r="D101" s="125" t="s">
        <v>90</v>
      </c>
      <c r="E101" s="125" t="s">
        <v>266</v>
      </c>
      <c r="F101" s="125" t="s">
        <v>146</v>
      </c>
      <c r="G101" s="126" t="s">
        <v>93</v>
      </c>
      <c r="H101" s="122"/>
      <c r="I101" s="125">
        <v>0.9</v>
      </c>
      <c r="J101" s="64"/>
      <c r="K101" s="103">
        <f t="shared" si="3"/>
        <v>0</v>
      </c>
      <c r="L101" s="103">
        <f>SUMIFS('normenblad regulier'!C:C,'normenblad regulier'!A:A,C101,'normenblad regulier'!B:B,J101)</f>
        <v>1</v>
      </c>
      <c r="M101" s="271">
        <v>1</v>
      </c>
      <c r="N101" s="104">
        <f>K101/L101*M101*'uurtarief opbouw'!$D$40</f>
        <v>0</v>
      </c>
      <c r="O101" s="24"/>
    </row>
    <row r="102" spans="1:15" ht="12.75">
      <c r="A102" s="114" t="s">
        <v>89</v>
      </c>
      <c r="B102" s="115" t="s">
        <v>2</v>
      </c>
      <c r="C102" s="124" t="s">
        <v>27</v>
      </c>
      <c r="D102" s="125" t="s">
        <v>90</v>
      </c>
      <c r="E102" s="125" t="s">
        <v>267</v>
      </c>
      <c r="F102" s="125" t="s">
        <v>153</v>
      </c>
      <c r="G102" s="126" t="s">
        <v>93</v>
      </c>
      <c r="H102" s="122"/>
      <c r="I102" s="125">
        <v>7.1</v>
      </c>
      <c r="J102" s="64"/>
      <c r="K102" s="103">
        <f t="shared" si="3"/>
        <v>0</v>
      </c>
      <c r="L102" s="103">
        <f>SUMIFS('normenblad regulier'!C:C,'normenblad regulier'!A:A,C102,'normenblad regulier'!B:B,J102)</f>
        <v>1</v>
      </c>
      <c r="M102" s="271">
        <v>1</v>
      </c>
      <c r="N102" s="104">
        <f>K102/L102*M102*'uurtarief opbouw'!$D$40</f>
        <v>0</v>
      </c>
      <c r="O102" s="24"/>
    </row>
    <row r="103" spans="1:15" ht="12.75">
      <c r="A103" s="114" t="s">
        <v>89</v>
      </c>
      <c r="B103" s="115" t="s">
        <v>2</v>
      </c>
      <c r="C103" s="124" t="s">
        <v>19</v>
      </c>
      <c r="D103" s="125" t="s">
        <v>90</v>
      </c>
      <c r="E103" s="125" t="s">
        <v>268</v>
      </c>
      <c r="F103" s="125" t="s">
        <v>130</v>
      </c>
      <c r="G103" s="126" t="s">
        <v>93</v>
      </c>
      <c r="H103" s="122">
        <v>17</v>
      </c>
      <c r="I103" s="123"/>
      <c r="J103" s="64"/>
      <c r="K103" s="103">
        <f t="shared" si="3"/>
        <v>0</v>
      </c>
      <c r="L103" s="103">
        <f>SUMIFS('normenblad regulier'!C:C,'normenblad regulier'!A:A,C103,'normenblad regulier'!B:B,J103)</f>
        <v>0</v>
      </c>
      <c r="M103" s="271">
        <v>1</v>
      </c>
      <c r="N103" s="104"/>
      <c r="O103" s="24"/>
    </row>
    <row r="104" spans="1:15" ht="12.75">
      <c r="A104" s="114" t="s">
        <v>89</v>
      </c>
      <c r="B104" s="115" t="s">
        <v>2</v>
      </c>
      <c r="C104" s="33" t="s">
        <v>17</v>
      </c>
      <c r="D104" s="125" t="s">
        <v>90</v>
      </c>
      <c r="E104" s="125" t="s">
        <v>269</v>
      </c>
      <c r="F104" s="125" t="s">
        <v>137</v>
      </c>
      <c r="G104" s="126" t="s">
        <v>138</v>
      </c>
      <c r="H104" s="122">
        <v>1</v>
      </c>
      <c r="I104" s="123"/>
      <c r="J104" s="64">
        <v>255</v>
      </c>
      <c r="K104" s="103">
        <f t="shared" si="3"/>
        <v>255</v>
      </c>
      <c r="L104" s="103">
        <f>SUMIFS('normenblad regulier'!C:C,'normenblad regulier'!A:A,C104,'normenblad regulier'!B:B,J104)</f>
        <v>0</v>
      </c>
      <c r="M104" s="271">
        <v>1</v>
      </c>
      <c r="N104" s="104" t="e">
        <f>K104/L104*M104*'uurtarief opbouw'!$D$40</f>
        <v>#DIV/0!</v>
      </c>
      <c r="O104" s="24"/>
    </row>
    <row r="105" spans="1:15" ht="12.75">
      <c r="A105" s="114" t="s">
        <v>89</v>
      </c>
      <c r="B105" s="115" t="s">
        <v>2</v>
      </c>
      <c r="C105" s="33" t="s">
        <v>17</v>
      </c>
      <c r="D105" s="125" t="s">
        <v>90</v>
      </c>
      <c r="E105" s="125" t="s">
        <v>270</v>
      </c>
      <c r="F105" s="125" t="s">
        <v>137</v>
      </c>
      <c r="G105" s="126" t="s">
        <v>138</v>
      </c>
      <c r="H105" s="122">
        <v>1</v>
      </c>
      <c r="I105" s="123"/>
      <c r="J105" s="64">
        <v>255</v>
      </c>
      <c r="K105" s="103">
        <f t="shared" si="3"/>
        <v>255</v>
      </c>
      <c r="L105" s="103">
        <f>SUMIFS('normenblad regulier'!C:C,'normenblad regulier'!A:A,C105,'normenblad regulier'!B:B,J105)</f>
        <v>0</v>
      </c>
      <c r="M105" s="271">
        <v>1</v>
      </c>
      <c r="N105" s="104" t="e">
        <f>K105/L105*M105*'uurtarief opbouw'!$D$40</f>
        <v>#DIV/0!</v>
      </c>
      <c r="O105" s="24"/>
    </row>
    <row r="106" spans="1:15" ht="12.75">
      <c r="A106" s="114" t="s">
        <v>89</v>
      </c>
      <c r="B106" s="115" t="s">
        <v>2</v>
      </c>
      <c r="C106" s="33" t="s">
        <v>17</v>
      </c>
      <c r="D106" s="125" t="s">
        <v>90</v>
      </c>
      <c r="E106" s="125" t="s">
        <v>271</v>
      </c>
      <c r="F106" s="125" t="s">
        <v>137</v>
      </c>
      <c r="G106" s="126" t="s">
        <v>138</v>
      </c>
      <c r="H106" s="122">
        <v>1</v>
      </c>
      <c r="I106" s="123"/>
      <c r="J106" s="64">
        <v>255</v>
      </c>
      <c r="K106" s="103">
        <f t="shared" si="3"/>
        <v>255</v>
      </c>
      <c r="L106" s="103">
        <f>SUMIFS('normenblad regulier'!C:C,'normenblad regulier'!A:A,C106,'normenblad regulier'!B:B,J106)</f>
        <v>0</v>
      </c>
      <c r="M106" s="271">
        <v>1</v>
      </c>
      <c r="N106" s="104" t="e">
        <f>K106/L106*M106*'uurtarief opbouw'!$D$40</f>
        <v>#DIV/0!</v>
      </c>
      <c r="O106" s="24"/>
    </row>
    <row r="107" spans="1:15" ht="12.75">
      <c r="A107" s="114" t="s">
        <v>89</v>
      </c>
      <c r="B107" s="115" t="s">
        <v>2</v>
      </c>
      <c r="C107" s="33" t="s">
        <v>17</v>
      </c>
      <c r="D107" s="125" t="s">
        <v>90</v>
      </c>
      <c r="E107" s="125" t="s">
        <v>272</v>
      </c>
      <c r="F107" s="125" t="s">
        <v>137</v>
      </c>
      <c r="G107" s="126" t="s">
        <v>138</v>
      </c>
      <c r="H107" s="122">
        <v>1</v>
      </c>
      <c r="I107" s="123"/>
      <c r="J107" s="64">
        <v>255</v>
      </c>
      <c r="K107" s="103">
        <f t="shared" si="3"/>
        <v>255</v>
      </c>
      <c r="L107" s="103">
        <f>SUMIFS('normenblad regulier'!C:C,'normenblad regulier'!A:A,C107,'normenblad regulier'!B:B,J107)</f>
        <v>0</v>
      </c>
      <c r="M107" s="271">
        <v>1</v>
      </c>
      <c r="N107" s="104" t="e">
        <f>K107/L107*M107*'uurtarief opbouw'!$D$40</f>
        <v>#DIV/0!</v>
      </c>
      <c r="O107" s="24"/>
    </row>
    <row r="108" spans="1:15" ht="12.75">
      <c r="A108" s="114" t="s">
        <v>89</v>
      </c>
      <c r="B108" s="115" t="s">
        <v>2</v>
      </c>
      <c r="C108" s="33" t="s">
        <v>17</v>
      </c>
      <c r="D108" s="125" t="s">
        <v>90</v>
      </c>
      <c r="E108" s="125" t="s">
        <v>273</v>
      </c>
      <c r="F108" s="125" t="s">
        <v>137</v>
      </c>
      <c r="G108" s="126" t="s">
        <v>138</v>
      </c>
      <c r="H108" s="122">
        <v>1</v>
      </c>
      <c r="I108" s="123"/>
      <c r="J108" s="64">
        <v>255</v>
      </c>
      <c r="K108" s="103">
        <f t="shared" si="3"/>
        <v>255</v>
      </c>
      <c r="L108" s="103">
        <f>SUMIFS('normenblad regulier'!C:C,'normenblad regulier'!A:A,C108,'normenblad regulier'!B:B,J108)</f>
        <v>0</v>
      </c>
      <c r="M108" s="271">
        <v>1</v>
      </c>
      <c r="N108" s="104" t="e">
        <f>K108/L108*M108*'uurtarief opbouw'!$D$40</f>
        <v>#DIV/0!</v>
      </c>
      <c r="O108" s="24"/>
    </row>
    <row r="109" spans="1:15" ht="12.75">
      <c r="A109" s="114" t="s">
        <v>89</v>
      </c>
      <c r="B109" s="115" t="s">
        <v>2</v>
      </c>
      <c r="C109" s="33" t="s">
        <v>17</v>
      </c>
      <c r="D109" s="125" t="s">
        <v>90</v>
      </c>
      <c r="E109" s="125" t="s">
        <v>274</v>
      </c>
      <c r="F109" s="125" t="s">
        <v>137</v>
      </c>
      <c r="G109" s="126" t="s">
        <v>138</v>
      </c>
      <c r="H109" s="122">
        <v>1</v>
      </c>
      <c r="I109" s="123"/>
      <c r="J109" s="64">
        <v>255</v>
      </c>
      <c r="K109" s="103">
        <f t="shared" si="3"/>
        <v>255</v>
      </c>
      <c r="L109" s="103">
        <f>SUMIFS('normenblad regulier'!C:C,'normenblad regulier'!A:A,C109,'normenblad regulier'!B:B,J109)</f>
        <v>0</v>
      </c>
      <c r="M109" s="271">
        <v>1</v>
      </c>
      <c r="N109" s="104" t="e">
        <f>K109/L109*M109*'uurtarief opbouw'!$D$40</f>
        <v>#DIV/0!</v>
      </c>
      <c r="O109" s="24"/>
    </row>
    <row r="110" spans="1:15" ht="12.75">
      <c r="A110" s="114" t="s">
        <v>89</v>
      </c>
      <c r="B110" s="115" t="s">
        <v>2</v>
      </c>
      <c r="C110" s="33" t="s">
        <v>17</v>
      </c>
      <c r="D110" s="125" t="s">
        <v>90</v>
      </c>
      <c r="E110" s="125" t="s">
        <v>275</v>
      </c>
      <c r="F110" s="125" t="s">
        <v>137</v>
      </c>
      <c r="G110" s="126" t="s">
        <v>138</v>
      </c>
      <c r="H110" s="122">
        <v>2.4</v>
      </c>
      <c r="I110" s="123"/>
      <c r="J110" s="64">
        <v>255</v>
      </c>
      <c r="K110" s="103">
        <f t="shared" si="3"/>
        <v>612</v>
      </c>
      <c r="L110" s="103">
        <f>SUMIFS('normenblad regulier'!C:C,'normenblad regulier'!A:A,C110,'normenblad regulier'!B:B,J110)</f>
        <v>0</v>
      </c>
      <c r="M110" s="271">
        <v>1</v>
      </c>
      <c r="N110" s="104" t="e">
        <f>K110/L110*M110*'uurtarief opbouw'!$D$40</f>
        <v>#DIV/0!</v>
      </c>
      <c r="O110" s="24"/>
    </row>
    <row r="111" spans="1:15" ht="12.75">
      <c r="A111" s="114" t="s">
        <v>89</v>
      </c>
      <c r="B111" s="115" t="s">
        <v>2</v>
      </c>
      <c r="C111" s="33" t="s">
        <v>17</v>
      </c>
      <c r="D111" s="125" t="s">
        <v>90</v>
      </c>
      <c r="E111" s="125" t="s">
        <v>276</v>
      </c>
      <c r="F111" s="125" t="s">
        <v>163</v>
      </c>
      <c r="G111" s="126" t="s">
        <v>138</v>
      </c>
      <c r="H111" s="122">
        <v>3.8</v>
      </c>
      <c r="I111" s="123"/>
      <c r="J111" s="64">
        <v>255</v>
      </c>
      <c r="K111" s="103">
        <f t="shared" si="3"/>
        <v>969</v>
      </c>
      <c r="L111" s="103">
        <f>SUMIFS('normenblad regulier'!C:C,'normenblad regulier'!A:A,C111,'normenblad regulier'!B:B,J111)</f>
        <v>0</v>
      </c>
      <c r="M111" s="271">
        <v>1</v>
      </c>
      <c r="N111" s="104" t="e">
        <f>K111/L111*M111*'uurtarief opbouw'!$D$40</f>
        <v>#DIV/0!</v>
      </c>
      <c r="O111" s="24"/>
    </row>
    <row r="112" spans="1:15" ht="12.75">
      <c r="A112" s="114" t="s">
        <v>89</v>
      </c>
      <c r="B112" s="115" t="s">
        <v>2</v>
      </c>
      <c r="C112" s="33" t="s">
        <v>17</v>
      </c>
      <c r="D112" s="125" t="s">
        <v>90</v>
      </c>
      <c r="E112" s="125" t="s">
        <v>277</v>
      </c>
      <c r="F112" s="125" t="s">
        <v>248</v>
      </c>
      <c r="G112" s="126" t="s">
        <v>93</v>
      </c>
      <c r="H112" s="122">
        <v>18.3</v>
      </c>
      <c r="I112" s="123"/>
      <c r="J112" s="64">
        <v>255</v>
      </c>
      <c r="K112" s="103">
        <f t="shared" si="3"/>
        <v>4666.5</v>
      </c>
      <c r="L112" s="103">
        <f>SUMIFS('normenblad regulier'!C:C,'normenblad regulier'!A:A,C112,'normenblad regulier'!B:B,J112)</f>
        <v>0</v>
      </c>
      <c r="M112" s="271">
        <v>0.8</v>
      </c>
      <c r="N112" s="104" t="e">
        <f>K112/L112*M112*'uurtarief opbouw'!$D$40</f>
        <v>#DIV/0!</v>
      </c>
      <c r="O112" s="24"/>
    </row>
    <row r="113" spans="1:15" ht="12.75">
      <c r="A113" s="114" t="s">
        <v>89</v>
      </c>
      <c r="B113" s="115" t="s">
        <v>2</v>
      </c>
      <c r="C113" s="33" t="s">
        <v>17</v>
      </c>
      <c r="D113" s="125" t="s">
        <v>90</v>
      </c>
      <c r="E113" s="125" t="s">
        <v>278</v>
      </c>
      <c r="F113" s="125" t="s">
        <v>279</v>
      </c>
      <c r="G113" s="126" t="s">
        <v>93</v>
      </c>
      <c r="H113" s="122">
        <v>7.6</v>
      </c>
      <c r="I113" s="123"/>
      <c r="J113" s="64">
        <v>255</v>
      </c>
      <c r="K113" s="103">
        <f t="shared" si="3"/>
        <v>1938</v>
      </c>
      <c r="L113" s="103">
        <f>SUMIFS('normenblad regulier'!C:C,'normenblad regulier'!A:A,C113,'normenblad regulier'!B:B,J113)</f>
        <v>0</v>
      </c>
      <c r="M113" s="271">
        <v>1</v>
      </c>
      <c r="N113" s="104" t="e">
        <f>K113/L113*M113*'uurtarief opbouw'!$D$40</f>
        <v>#DIV/0!</v>
      </c>
      <c r="O113" s="24"/>
    </row>
    <row r="114" spans="1:15" ht="12.75">
      <c r="A114" s="114" t="s">
        <v>89</v>
      </c>
      <c r="B114" s="115" t="s">
        <v>2</v>
      </c>
      <c r="C114" s="33" t="s">
        <v>17</v>
      </c>
      <c r="D114" s="125" t="s">
        <v>90</v>
      </c>
      <c r="E114" s="125" t="s">
        <v>280</v>
      </c>
      <c r="F114" s="125" t="s">
        <v>279</v>
      </c>
      <c r="G114" s="126" t="s">
        <v>93</v>
      </c>
      <c r="H114" s="122">
        <v>7.5</v>
      </c>
      <c r="I114" s="123"/>
      <c r="J114" s="64">
        <v>255</v>
      </c>
      <c r="K114" s="103">
        <f t="shared" si="3"/>
        <v>1912.5</v>
      </c>
      <c r="L114" s="103">
        <f>SUMIFS('normenblad regulier'!C:C,'normenblad regulier'!A:A,C114,'normenblad regulier'!B:B,J114)</f>
        <v>0</v>
      </c>
      <c r="M114" s="271">
        <v>1</v>
      </c>
      <c r="N114" s="104" t="e">
        <f>K114/L114*M114*'uurtarief opbouw'!$D$40</f>
        <v>#DIV/0!</v>
      </c>
      <c r="O114" s="24"/>
    </row>
    <row r="115" spans="1:15" ht="12.75">
      <c r="A115" s="114" t="s">
        <v>89</v>
      </c>
      <c r="B115" s="115" t="s">
        <v>2</v>
      </c>
      <c r="C115" s="33" t="s">
        <v>17</v>
      </c>
      <c r="D115" s="125" t="s">
        <v>90</v>
      </c>
      <c r="E115" s="125" t="s">
        <v>281</v>
      </c>
      <c r="F115" s="125" t="s">
        <v>248</v>
      </c>
      <c r="G115" s="126" t="s">
        <v>93</v>
      </c>
      <c r="H115" s="122">
        <v>16.100000000000001</v>
      </c>
      <c r="I115" s="123"/>
      <c r="J115" s="64">
        <v>255</v>
      </c>
      <c r="K115" s="103">
        <f t="shared" si="3"/>
        <v>4105.5</v>
      </c>
      <c r="L115" s="103">
        <f>SUMIFS('normenblad regulier'!C:C,'normenblad regulier'!A:A,C115,'normenblad regulier'!B:B,J115)</f>
        <v>0</v>
      </c>
      <c r="M115" s="271">
        <v>0.8</v>
      </c>
      <c r="N115" s="104" t="e">
        <f>K115/L115*M115*'uurtarief opbouw'!$D$40</f>
        <v>#DIV/0!</v>
      </c>
      <c r="O115" s="24"/>
    </row>
    <row r="116" spans="1:15" ht="12.75">
      <c r="A116" s="114" t="s">
        <v>89</v>
      </c>
      <c r="B116" s="115" t="s">
        <v>2</v>
      </c>
      <c r="C116" s="124" t="s">
        <v>14</v>
      </c>
      <c r="D116" s="125" t="s">
        <v>90</v>
      </c>
      <c r="E116" s="125" t="s">
        <v>282</v>
      </c>
      <c r="F116" s="125" t="s">
        <v>283</v>
      </c>
      <c r="G116" s="126" t="s">
        <v>93</v>
      </c>
      <c r="H116" s="122">
        <v>23.3</v>
      </c>
      <c r="I116" s="123"/>
      <c r="J116" s="64"/>
      <c r="K116" s="103">
        <f t="shared" si="3"/>
        <v>0</v>
      </c>
      <c r="L116" s="103">
        <f>SUMIFS('normenblad regulier'!C:C,'normenblad regulier'!A:A,C116,'normenblad regulier'!B:B,J116)</f>
        <v>0</v>
      </c>
      <c r="M116" s="271">
        <v>1</v>
      </c>
      <c r="N116" s="104"/>
      <c r="O116" s="24"/>
    </row>
    <row r="117" spans="1:15" ht="12.75">
      <c r="A117" s="114" t="s">
        <v>89</v>
      </c>
      <c r="B117" s="115" t="s">
        <v>2</v>
      </c>
      <c r="C117" s="124" t="s">
        <v>14</v>
      </c>
      <c r="D117" s="125" t="s">
        <v>90</v>
      </c>
      <c r="E117" s="125" t="s">
        <v>284</v>
      </c>
      <c r="F117" s="125" t="s">
        <v>285</v>
      </c>
      <c r="G117" s="126" t="s">
        <v>198</v>
      </c>
      <c r="H117" s="122">
        <v>27.9</v>
      </c>
      <c r="I117" s="123"/>
      <c r="J117" s="64"/>
      <c r="K117" s="103">
        <f t="shared" si="3"/>
        <v>0</v>
      </c>
      <c r="L117" s="103">
        <f>SUMIFS('normenblad regulier'!C:C,'normenblad regulier'!A:A,C117,'normenblad regulier'!B:B,J117)</f>
        <v>0</v>
      </c>
      <c r="M117" s="271">
        <v>1</v>
      </c>
      <c r="N117" s="104"/>
      <c r="O117" s="24"/>
    </row>
    <row r="118" spans="1:15" ht="12.75">
      <c r="A118" s="114" t="s">
        <v>89</v>
      </c>
      <c r="B118" s="115" t="s">
        <v>2</v>
      </c>
      <c r="C118" s="33" t="s">
        <v>20</v>
      </c>
      <c r="D118" s="125" t="s">
        <v>90</v>
      </c>
      <c r="E118" s="125" t="s">
        <v>286</v>
      </c>
      <c r="F118" s="125" t="s">
        <v>287</v>
      </c>
      <c r="G118" s="126" t="s">
        <v>198</v>
      </c>
      <c r="H118" s="122">
        <v>16.899999999999999</v>
      </c>
      <c r="I118" s="125"/>
      <c r="J118" s="64">
        <v>255</v>
      </c>
      <c r="K118" s="103">
        <f t="shared" si="3"/>
        <v>4309.5</v>
      </c>
      <c r="L118" s="103">
        <f>SUMIFS('normenblad regulier'!C:C,'normenblad regulier'!A:A,C118,'normenblad regulier'!B:B,J118)</f>
        <v>0</v>
      </c>
      <c r="M118" s="271">
        <v>1</v>
      </c>
      <c r="N118" s="104" t="e">
        <f>K118/L118*M118*'uurtarief opbouw'!$D$40</f>
        <v>#DIV/0!</v>
      </c>
      <c r="O118" s="24"/>
    </row>
    <row r="119" spans="1:15" ht="12.75">
      <c r="A119" s="114" t="s">
        <v>89</v>
      </c>
      <c r="B119" s="115" t="s">
        <v>2</v>
      </c>
      <c r="C119" s="33" t="s">
        <v>17</v>
      </c>
      <c r="D119" s="125" t="s">
        <v>90</v>
      </c>
      <c r="E119" s="125" t="s">
        <v>288</v>
      </c>
      <c r="F119" s="125" t="s">
        <v>16</v>
      </c>
      <c r="G119" s="126" t="s">
        <v>93</v>
      </c>
      <c r="H119" s="122">
        <v>5.0999999999999996</v>
      </c>
      <c r="I119" s="123"/>
      <c r="J119" s="64">
        <v>255</v>
      </c>
      <c r="K119" s="103">
        <f t="shared" si="3"/>
        <v>1300.5</v>
      </c>
      <c r="L119" s="103">
        <f>SUMIFS('normenblad regulier'!C:C,'normenblad regulier'!A:A,C119,'normenblad regulier'!B:B,J119)</f>
        <v>0</v>
      </c>
      <c r="M119" s="271">
        <v>1</v>
      </c>
      <c r="N119" s="104" t="e">
        <f>K119/L119*M119*'uurtarief opbouw'!$D$40</f>
        <v>#DIV/0!</v>
      </c>
      <c r="O119" s="24"/>
    </row>
    <row r="120" spans="1:15" ht="12.75">
      <c r="A120" s="114" t="s">
        <v>89</v>
      </c>
      <c r="B120" s="115" t="s">
        <v>2</v>
      </c>
      <c r="C120" s="124" t="s">
        <v>19</v>
      </c>
      <c r="D120" s="125" t="s">
        <v>90</v>
      </c>
      <c r="E120" s="125" t="s">
        <v>224</v>
      </c>
      <c r="F120" s="125" t="s">
        <v>130</v>
      </c>
      <c r="G120" s="126" t="s">
        <v>93</v>
      </c>
      <c r="H120" s="122">
        <v>12.5</v>
      </c>
      <c r="I120" s="123"/>
      <c r="J120" s="64"/>
      <c r="K120" s="103">
        <f t="shared" si="3"/>
        <v>0</v>
      </c>
      <c r="L120" s="103">
        <f>SUMIFS('normenblad regulier'!C:C,'normenblad regulier'!A:A,C120,'normenblad regulier'!B:B,J120)</f>
        <v>0</v>
      </c>
      <c r="M120" s="271">
        <v>1</v>
      </c>
      <c r="N120" s="104"/>
      <c r="O120" s="24"/>
    </row>
    <row r="121" spans="1:15" ht="12.75">
      <c r="A121" s="114" t="s">
        <v>89</v>
      </c>
      <c r="B121" s="115" t="s">
        <v>2</v>
      </c>
      <c r="C121" s="33" t="s">
        <v>17</v>
      </c>
      <c r="D121" s="125" t="s">
        <v>90</v>
      </c>
      <c r="E121" s="125" t="s">
        <v>289</v>
      </c>
      <c r="F121" s="125" t="s">
        <v>137</v>
      </c>
      <c r="G121" s="126" t="s">
        <v>138</v>
      </c>
      <c r="H121" s="122">
        <v>1.3</v>
      </c>
      <c r="I121" s="123"/>
      <c r="J121" s="64">
        <v>255</v>
      </c>
      <c r="K121" s="103">
        <f t="shared" si="3"/>
        <v>331.5</v>
      </c>
      <c r="L121" s="103">
        <f>SUMIFS('normenblad regulier'!C:C,'normenblad regulier'!A:A,C121,'normenblad regulier'!B:B,J121)</f>
        <v>0</v>
      </c>
      <c r="M121" s="271">
        <v>1</v>
      </c>
      <c r="N121" s="104" t="e">
        <f>K121/L121*M121*'uurtarief opbouw'!$D$40</f>
        <v>#DIV/0!</v>
      </c>
      <c r="O121" s="24"/>
    </row>
    <row r="122" spans="1:15" ht="12.75">
      <c r="A122" s="114" t="s">
        <v>89</v>
      </c>
      <c r="B122" s="115" t="s">
        <v>2</v>
      </c>
      <c r="C122" s="33" t="s">
        <v>17</v>
      </c>
      <c r="D122" s="125" t="s">
        <v>90</v>
      </c>
      <c r="E122" s="125" t="s">
        <v>290</v>
      </c>
      <c r="F122" s="125" t="s">
        <v>137</v>
      </c>
      <c r="G122" s="126" t="s">
        <v>138</v>
      </c>
      <c r="H122" s="122">
        <v>1.2</v>
      </c>
      <c r="I122" s="123"/>
      <c r="J122" s="64">
        <v>255</v>
      </c>
      <c r="K122" s="103">
        <f t="shared" si="3"/>
        <v>306</v>
      </c>
      <c r="L122" s="103">
        <f>SUMIFS('normenblad regulier'!C:C,'normenblad regulier'!A:A,C122,'normenblad regulier'!B:B,J122)</f>
        <v>0</v>
      </c>
      <c r="M122" s="271">
        <v>1</v>
      </c>
      <c r="N122" s="104" t="e">
        <f>K122/L122*M122*'uurtarief opbouw'!$D$40</f>
        <v>#DIV/0!</v>
      </c>
      <c r="O122" s="24"/>
    </row>
    <row r="123" spans="1:15" ht="12.75">
      <c r="A123" s="114" t="s">
        <v>89</v>
      </c>
      <c r="B123" s="115" t="s">
        <v>2</v>
      </c>
      <c r="C123" s="33" t="s">
        <v>17</v>
      </c>
      <c r="D123" s="125" t="s">
        <v>90</v>
      </c>
      <c r="E123" s="125" t="s">
        <v>291</v>
      </c>
      <c r="F123" s="125" t="s">
        <v>292</v>
      </c>
      <c r="G123" s="126" t="s">
        <v>138</v>
      </c>
      <c r="H123" s="122">
        <v>4.5</v>
      </c>
      <c r="I123" s="123"/>
      <c r="J123" s="64">
        <v>255</v>
      </c>
      <c r="K123" s="103">
        <f t="shared" si="3"/>
        <v>1147.5</v>
      </c>
      <c r="L123" s="103">
        <f>SUMIFS('normenblad regulier'!C:C,'normenblad regulier'!A:A,C123,'normenblad regulier'!B:B,J123)</f>
        <v>0</v>
      </c>
      <c r="M123" s="271">
        <v>1</v>
      </c>
      <c r="N123" s="104" t="e">
        <f>K123/L123*M123*'uurtarief opbouw'!$D$40</f>
        <v>#DIV/0!</v>
      </c>
      <c r="O123" s="24"/>
    </row>
    <row r="124" spans="1:15" ht="12.75">
      <c r="A124" s="114" t="s">
        <v>89</v>
      </c>
      <c r="B124" s="115" t="s">
        <v>2</v>
      </c>
      <c r="C124" s="33" t="s">
        <v>17</v>
      </c>
      <c r="D124" s="125" t="s">
        <v>90</v>
      </c>
      <c r="E124" s="125" t="s">
        <v>293</v>
      </c>
      <c r="F124" s="125" t="s">
        <v>292</v>
      </c>
      <c r="G124" s="126" t="s">
        <v>138</v>
      </c>
      <c r="H124" s="122">
        <v>4.5</v>
      </c>
      <c r="I124" s="123"/>
      <c r="J124" s="64">
        <v>255</v>
      </c>
      <c r="K124" s="103">
        <f t="shared" si="3"/>
        <v>1147.5</v>
      </c>
      <c r="L124" s="103">
        <f>SUMIFS('normenblad regulier'!C:C,'normenblad regulier'!A:A,C124,'normenblad regulier'!B:B,J124)</f>
        <v>0</v>
      </c>
      <c r="M124" s="271">
        <v>1</v>
      </c>
      <c r="N124" s="104" t="e">
        <f>K124/L124*M124*'uurtarief opbouw'!$D$40</f>
        <v>#DIV/0!</v>
      </c>
      <c r="O124" s="24"/>
    </row>
    <row r="125" spans="1:15" ht="12.75">
      <c r="A125" s="114" t="s">
        <v>89</v>
      </c>
      <c r="B125" s="115" t="s">
        <v>2</v>
      </c>
      <c r="C125" s="33" t="s">
        <v>17</v>
      </c>
      <c r="D125" s="125" t="s">
        <v>90</v>
      </c>
      <c r="E125" s="125" t="s">
        <v>294</v>
      </c>
      <c r="F125" s="125" t="s">
        <v>137</v>
      </c>
      <c r="G125" s="126" t="s">
        <v>138</v>
      </c>
      <c r="H125" s="122">
        <v>1.3</v>
      </c>
      <c r="I125" s="123"/>
      <c r="J125" s="64">
        <v>255</v>
      </c>
      <c r="K125" s="103">
        <f t="shared" si="3"/>
        <v>331.5</v>
      </c>
      <c r="L125" s="103">
        <f>SUMIFS('normenblad regulier'!C:C,'normenblad regulier'!A:A,C125,'normenblad regulier'!B:B,J125)</f>
        <v>0</v>
      </c>
      <c r="M125" s="271">
        <v>1</v>
      </c>
      <c r="N125" s="104" t="e">
        <f>K125/L125*M125*'uurtarief opbouw'!$D$40</f>
        <v>#DIV/0!</v>
      </c>
      <c r="O125" s="24"/>
    </row>
    <row r="126" spans="1:15" ht="12.75">
      <c r="A126" s="114" t="s">
        <v>89</v>
      </c>
      <c r="B126" s="115" t="s">
        <v>2</v>
      </c>
      <c r="C126" s="33" t="s">
        <v>17</v>
      </c>
      <c r="D126" s="125" t="s">
        <v>90</v>
      </c>
      <c r="E126" s="125" t="s">
        <v>295</v>
      </c>
      <c r="F126" s="125" t="s">
        <v>137</v>
      </c>
      <c r="G126" s="126" t="s">
        <v>138</v>
      </c>
      <c r="H126" s="122">
        <v>1.2</v>
      </c>
      <c r="I126" s="123"/>
      <c r="J126" s="64">
        <v>255</v>
      </c>
      <c r="K126" s="103">
        <f t="shared" si="3"/>
        <v>306</v>
      </c>
      <c r="L126" s="103">
        <f>SUMIFS('normenblad regulier'!C:C,'normenblad regulier'!A:A,C126,'normenblad regulier'!B:B,J126)</f>
        <v>0</v>
      </c>
      <c r="M126" s="271">
        <v>1</v>
      </c>
      <c r="N126" s="104" t="e">
        <f>K126/L126*M126*'uurtarief opbouw'!$D$40</f>
        <v>#DIV/0!</v>
      </c>
      <c r="O126" s="24"/>
    </row>
    <row r="127" spans="1:15" ht="12.75">
      <c r="A127" s="114" t="s">
        <v>89</v>
      </c>
      <c r="B127" s="115" t="s">
        <v>2</v>
      </c>
      <c r="C127" s="33" t="s">
        <v>20</v>
      </c>
      <c r="D127" s="125" t="s">
        <v>90</v>
      </c>
      <c r="E127" s="125" t="s">
        <v>296</v>
      </c>
      <c r="F127" s="125" t="s">
        <v>297</v>
      </c>
      <c r="G127" s="126" t="s">
        <v>93</v>
      </c>
      <c r="H127" s="122">
        <v>79.7</v>
      </c>
      <c r="I127" s="125"/>
      <c r="J127" s="64">
        <v>255</v>
      </c>
      <c r="K127" s="103">
        <f t="shared" si="3"/>
        <v>20323.5</v>
      </c>
      <c r="L127" s="103">
        <f>SUMIFS('normenblad regulier'!C:C,'normenblad regulier'!A:A,C127,'normenblad regulier'!B:B,J127)</f>
        <v>0</v>
      </c>
      <c r="M127" s="271">
        <v>1</v>
      </c>
      <c r="N127" s="104" t="e">
        <f>K127/L127*M127*'uurtarief opbouw'!$D$40</f>
        <v>#DIV/0!</v>
      </c>
      <c r="O127" s="24"/>
    </row>
    <row r="128" spans="1:15" ht="12.75">
      <c r="A128" s="114" t="s">
        <v>89</v>
      </c>
      <c r="B128" s="115" t="s">
        <v>2</v>
      </c>
      <c r="C128" s="33" t="s">
        <v>12</v>
      </c>
      <c r="D128" s="125" t="s">
        <v>90</v>
      </c>
      <c r="E128" s="125" t="s">
        <v>298</v>
      </c>
      <c r="F128" s="125" t="s">
        <v>299</v>
      </c>
      <c r="G128" s="126" t="s">
        <v>300</v>
      </c>
      <c r="H128" s="122">
        <v>14.3</v>
      </c>
      <c r="I128" s="123"/>
      <c r="J128" s="64">
        <v>255</v>
      </c>
      <c r="K128" s="103">
        <f t="shared" si="3"/>
        <v>3646.5</v>
      </c>
      <c r="L128" s="103">
        <f>SUMIFS('normenblad regulier'!C:C,'normenblad regulier'!A:A,C128,'normenblad regulier'!B:B,J128)</f>
        <v>0</v>
      </c>
      <c r="M128" s="271">
        <v>1</v>
      </c>
      <c r="N128" s="104" t="e">
        <f>K128/L128*M128*'uurtarief opbouw'!$D$40</f>
        <v>#DIV/0!</v>
      </c>
      <c r="O128" s="24"/>
    </row>
    <row r="129" spans="1:15" ht="12.75">
      <c r="A129" s="114" t="s">
        <v>89</v>
      </c>
      <c r="B129" s="115" t="s">
        <v>2</v>
      </c>
      <c r="C129" s="33" t="s">
        <v>12</v>
      </c>
      <c r="D129" s="125" t="s">
        <v>90</v>
      </c>
      <c r="E129" s="125" t="s">
        <v>301</v>
      </c>
      <c r="F129" s="125" t="s">
        <v>302</v>
      </c>
      <c r="G129" s="126" t="s">
        <v>303</v>
      </c>
      <c r="H129" s="122">
        <v>14.3</v>
      </c>
      <c r="I129" s="123"/>
      <c r="J129" s="64">
        <v>255</v>
      </c>
      <c r="K129" s="103">
        <f t="shared" si="3"/>
        <v>3646.5</v>
      </c>
      <c r="L129" s="103">
        <f>SUMIFS('normenblad regulier'!C:C,'normenblad regulier'!A:A,C129,'normenblad regulier'!B:B,J129)</f>
        <v>0</v>
      </c>
      <c r="M129" s="271">
        <v>1</v>
      </c>
      <c r="N129" s="104" t="e">
        <f>K129/L129*M129*'uurtarief opbouw'!$D$40</f>
        <v>#DIV/0!</v>
      </c>
      <c r="O129" s="24"/>
    </row>
    <row r="130" spans="1:15" ht="12.75">
      <c r="A130" s="114" t="s">
        <v>89</v>
      </c>
      <c r="B130" s="115" t="s">
        <v>2</v>
      </c>
      <c r="C130" s="33" t="s">
        <v>12</v>
      </c>
      <c r="D130" s="125" t="s">
        <v>90</v>
      </c>
      <c r="E130" s="125" t="s">
        <v>304</v>
      </c>
      <c r="F130" s="125" t="s">
        <v>305</v>
      </c>
      <c r="G130" s="126" t="s">
        <v>93</v>
      </c>
      <c r="H130" s="122">
        <v>2.7</v>
      </c>
      <c r="I130" s="123"/>
      <c r="J130" s="64">
        <v>255</v>
      </c>
      <c r="K130" s="103">
        <f t="shared" si="3"/>
        <v>688.5</v>
      </c>
      <c r="L130" s="103">
        <f>SUMIFS('normenblad regulier'!C:C,'normenblad regulier'!A:A,C130,'normenblad regulier'!B:B,J130)</f>
        <v>0</v>
      </c>
      <c r="M130" s="271">
        <v>1</v>
      </c>
      <c r="N130" s="104" t="e">
        <f>K130/L130*M130*'uurtarief opbouw'!$D$40</f>
        <v>#DIV/0!</v>
      </c>
      <c r="O130" s="24"/>
    </row>
    <row r="131" spans="1:15" ht="12.75">
      <c r="A131" s="114" t="s">
        <v>89</v>
      </c>
      <c r="B131" s="115" t="s">
        <v>2</v>
      </c>
      <c r="C131" s="124" t="s">
        <v>14</v>
      </c>
      <c r="D131" s="125" t="s">
        <v>90</v>
      </c>
      <c r="E131" s="125" t="s">
        <v>306</v>
      </c>
      <c r="F131" s="125" t="s">
        <v>307</v>
      </c>
      <c r="G131" s="126" t="s">
        <v>93</v>
      </c>
      <c r="H131" s="122">
        <v>1.3</v>
      </c>
      <c r="I131" s="123"/>
      <c r="J131" s="64"/>
      <c r="K131" s="103">
        <f t="shared" si="3"/>
        <v>0</v>
      </c>
      <c r="L131" s="103">
        <f>SUMIFS('normenblad regulier'!C:C,'normenblad regulier'!A:A,C131,'normenblad regulier'!B:B,J131)</f>
        <v>0</v>
      </c>
      <c r="M131" s="271">
        <v>1</v>
      </c>
      <c r="N131" s="104"/>
      <c r="O131" s="24"/>
    </row>
    <row r="132" spans="1:15" ht="12.75">
      <c r="A132" s="114" t="s">
        <v>89</v>
      </c>
      <c r="B132" s="115" t="s">
        <v>2</v>
      </c>
      <c r="C132" s="124" t="s">
        <v>19</v>
      </c>
      <c r="D132" s="125" t="s">
        <v>90</v>
      </c>
      <c r="E132" s="125" t="s">
        <v>308</v>
      </c>
      <c r="F132" s="125" t="s">
        <v>130</v>
      </c>
      <c r="G132" s="126" t="s">
        <v>93</v>
      </c>
      <c r="H132" s="122">
        <v>8.4</v>
      </c>
      <c r="I132" s="123"/>
      <c r="J132" s="64"/>
      <c r="K132" s="103">
        <f t="shared" ref="K132:K190" si="4">H132*J132</f>
        <v>0</v>
      </c>
      <c r="L132" s="103">
        <f>SUMIFS('normenblad regulier'!C:C,'normenblad regulier'!A:A,C132,'normenblad regulier'!B:B,J132)</f>
        <v>0</v>
      </c>
      <c r="M132" s="271">
        <v>1</v>
      </c>
      <c r="N132" s="104"/>
      <c r="O132" s="24"/>
    </row>
    <row r="133" spans="1:15" ht="12.75">
      <c r="A133" s="114" t="s">
        <v>89</v>
      </c>
      <c r="B133" s="115" t="s">
        <v>2</v>
      </c>
      <c r="C133" s="124" t="s">
        <v>14</v>
      </c>
      <c r="D133" s="125" t="s">
        <v>90</v>
      </c>
      <c r="E133" s="125" t="s">
        <v>309</v>
      </c>
      <c r="F133" s="125" t="s">
        <v>310</v>
      </c>
      <c r="G133" s="126" t="s">
        <v>93</v>
      </c>
      <c r="H133" s="122">
        <v>15.7</v>
      </c>
      <c r="I133" s="123"/>
      <c r="J133" s="64"/>
      <c r="K133" s="103">
        <f t="shared" si="4"/>
        <v>0</v>
      </c>
      <c r="L133" s="103">
        <f>SUMIFS('normenblad regulier'!C:C,'normenblad regulier'!A:A,C133,'normenblad regulier'!B:B,J133)</f>
        <v>0</v>
      </c>
      <c r="M133" s="271">
        <v>1</v>
      </c>
      <c r="N133" s="104"/>
      <c r="O133" s="24"/>
    </row>
    <row r="134" spans="1:15" ht="12.75">
      <c r="A134" s="114" t="s">
        <v>89</v>
      </c>
      <c r="B134" s="115" t="s">
        <v>2</v>
      </c>
      <c r="C134" s="124" t="s">
        <v>27</v>
      </c>
      <c r="D134" s="125" t="s">
        <v>90</v>
      </c>
      <c r="E134" s="125" t="s">
        <v>311</v>
      </c>
      <c r="F134" s="125" t="s">
        <v>312</v>
      </c>
      <c r="G134" s="126" t="s">
        <v>93</v>
      </c>
      <c r="H134" s="122"/>
      <c r="I134" s="125">
        <v>16</v>
      </c>
      <c r="J134" s="64"/>
      <c r="K134" s="103">
        <f t="shared" si="4"/>
        <v>0</v>
      </c>
      <c r="L134" s="103">
        <f>SUMIFS('normenblad regulier'!C:C,'normenblad regulier'!A:A,C134,'normenblad regulier'!B:B,J134)</f>
        <v>1</v>
      </c>
      <c r="M134" s="271">
        <v>1</v>
      </c>
      <c r="N134" s="104">
        <f>K134/L134*M134*'uurtarief opbouw'!$D$40</f>
        <v>0</v>
      </c>
      <c r="O134" s="24"/>
    </row>
    <row r="135" spans="1:15" ht="12.75">
      <c r="A135" s="114" t="s">
        <v>89</v>
      </c>
      <c r="B135" s="115" t="s">
        <v>2</v>
      </c>
      <c r="C135" s="124" t="s">
        <v>27</v>
      </c>
      <c r="D135" s="125" t="s">
        <v>90</v>
      </c>
      <c r="E135" s="125" t="s">
        <v>203</v>
      </c>
      <c r="F135" s="125" t="s">
        <v>313</v>
      </c>
      <c r="G135" s="126" t="s">
        <v>93</v>
      </c>
      <c r="H135" s="122"/>
      <c r="I135" s="125">
        <v>40.299999999999997</v>
      </c>
      <c r="J135" s="64"/>
      <c r="K135" s="103">
        <f t="shared" si="4"/>
        <v>0</v>
      </c>
      <c r="L135" s="103">
        <f>SUMIFS('normenblad regulier'!C:C,'normenblad regulier'!A:A,C135,'normenblad regulier'!B:B,J135)</f>
        <v>1</v>
      </c>
      <c r="M135" s="271">
        <v>1</v>
      </c>
      <c r="N135" s="104">
        <f>K135/L135*M135*'uurtarief opbouw'!$D$40</f>
        <v>0</v>
      </c>
      <c r="O135" s="24"/>
    </row>
    <row r="136" spans="1:15" ht="12.75">
      <c r="A136" s="114" t="s">
        <v>89</v>
      </c>
      <c r="B136" s="115" t="s">
        <v>2</v>
      </c>
      <c r="C136" s="124" t="s">
        <v>27</v>
      </c>
      <c r="D136" s="125" t="s">
        <v>90</v>
      </c>
      <c r="E136" s="125" t="s">
        <v>314</v>
      </c>
      <c r="F136" s="125" t="s">
        <v>315</v>
      </c>
      <c r="G136" s="126" t="s">
        <v>93</v>
      </c>
      <c r="H136" s="122"/>
      <c r="I136" s="125">
        <v>65.900000000000006</v>
      </c>
      <c r="J136" s="64"/>
      <c r="K136" s="103">
        <f t="shared" si="4"/>
        <v>0</v>
      </c>
      <c r="L136" s="103">
        <f>SUMIFS('normenblad regulier'!C:C,'normenblad regulier'!A:A,C136,'normenblad regulier'!B:B,J136)</f>
        <v>1</v>
      </c>
      <c r="M136" s="271">
        <v>1</v>
      </c>
      <c r="N136" s="104">
        <f>K136/L136*M136*'uurtarief opbouw'!$D$40</f>
        <v>0</v>
      </c>
      <c r="O136" s="24"/>
    </row>
    <row r="137" spans="1:15" ht="12.75">
      <c r="A137" s="114" t="s">
        <v>89</v>
      </c>
      <c r="B137" s="115" t="s">
        <v>2</v>
      </c>
      <c r="C137" s="124" t="s">
        <v>27</v>
      </c>
      <c r="D137" s="125" t="s">
        <v>90</v>
      </c>
      <c r="E137" s="125" t="s">
        <v>316</v>
      </c>
      <c r="F137" s="125" t="s">
        <v>317</v>
      </c>
      <c r="G137" s="126" t="s">
        <v>93</v>
      </c>
      <c r="H137" s="122"/>
      <c r="I137" s="125">
        <v>19.100000000000001</v>
      </c>
      <c r="J137" s="64"/>
      <c r="K137" s="103">
        <f t="shared" si="4"/>
        <v>0</v>
      </c>
      <c r="L137" s="103">
        <f>SUMIFS('normenblad regulier'!C:C,'normenblad regulier'!A:A,C137,'normenblad regulier'!B:B,J137)</f>
        <v>1</v>
      </c>
      <c r="M137" s="271">
        <v>1</v>
      </c>
      <c r="N137" s="104">
        <f>K137/L137*M137*'uurtarief opbouw'!$D$40</f>
        <v>0</v>
      </c>
      <c r="O137" s="24"/>
    </row>
    <row r="138" spans="1:15" ht="12.75">
      <c r="A138" s="114" t="s">
        <v>89</v>
      </c>
      <c r="B138" s="115" t="s">
        <v>2</v>
      </c>
      <c r="C138" s="124" t="s">
        <v>27</v>
      </c>
      <c r="D138" s="125" t="s">
        <v>90</v>
      </c>
      <c r="E138" s="125" t="s">
        <v>242</v>
      </c>
      <c r="F138" s="125" t="s">
        <v>318</v>
      </c>
      <c r="G138" s="126" t="s">
        <v>93</v>
      </c>
      <c r="H138" s="122"/>
      <c r="I138" s="125">
        <v>88.1</v>
      </c>
      <c r="J138" s="64"/>
      <c r="K138" s="103">
        <f t="shared" si="4"/>
        <v>0</v>
      </c>
      <c r="L138" s="103">
        <f>SUMIFS('normenblad regulier'!C:C,'normenblad regulier'!A:A,C138,'normenblad regulier'!B:B,J138)</f>
        <v>1</v>
      </c>
      <c r="M138" s="271">
        <v>1</v>
      </c>
      <c r="N138" s="104">
        <f>K138/L138*M138*'uurtarief opbouw'!$D$40</f>
        <v>0</v>
      </c>
      <c r="O138" s="24"/>
    </row>
    <row r="139" spans="1:15" ht="12.75">
      <c r="A139" s="114" t="s">
        <v>89</v>
      </c>
      <c r="B139" s="115" t="s">
        <v>2</v>
      </c>
      <c r="C139" s="124" t="s">
        <v>19</v>
      </c>
      <c r="D139" s="125" t="s">
        <v>90</v>
      </c>
      <c r="E139" s="125" t="s">
        <v>164</v>
      </c>
      <c r="F139" s="125" t="s">
        <v>130</v>
      </c>
      <c r="G139" s="126" t="s">
        <v>93</v>
      </c>
      <c r="H139" s="122">
        <v>3.2</v>
      </c>
      <c r="I139" s="123"/>
      <c r="J139" s="64"/>
      <c r="K139" s="103">
        <f t="shared" si="4"/>
        <v>0</v>
      </c>
      <c r="L139" s="103">
        <f>SUMIFS('normenblad regulier'!C:C,'normenblad regulier'!A:A,C139,'normenblad regulier'!B:B,J139)</f>
        <v>0</v>
      </c>
      <c r="M139" s="271">
        <v>1</v>
      </c>
      <c r="N139" s="104"/>
      <c r="O139" s="24"/>
    </row>
    <row r="140" spans="1:15" ht="12.75">
      <c r="A140" s="114" t="s">
        <v>89</v>
      </c>
      <c r="B140" s="115" t="s">
        <v>2</v>
      </c>
      <c r="C140" s="124" t="s">
        <v>19</v>
      </c>
      <c r="D140" s="125" t="s">
        <v>90</v>
      </c>
      <c r="E140" s="125" t="s">
        <v>185</v>
      </c>
      <c r="F140" s="125" t="s">
        <v>130</v>
      </c>
      <c r="G140" s="126" t="s">
        <v>93</v>
      </c>
      <c r="H140" s="122">
        <v>6</v>
      </c>
      <c r="I140" s="123"/>
      <c r="J140" s="64"/>
      <c r="K140" s="103">
        <f t="shared" si="4"/>
        <v>0</v>
      </c>
      <c r="L140" s="103">
        <f>SUMIFS('normenblad regulier'!C:C,'normenblad regulier'!A:A,C140,'normenblad regulier'!B:B,J140)</f>
        <v>0</v>
      </c>
      <c r="M140" s="271">
        <v>1</v>
      </c>
      <c r="N140" s="104"/>
      <c r="O140" s="24"/>
    </row>
    <row r="141" spans="1:15" ht="12.75">
      <c r="A141" s="114" t="s">
        <v>89</v>
      </c>
      <c r="B141" s="115" t="s">
        <v>2</v>
      </c>
      <c r="C141" s="33" t="s">
        <v>12</v>
      </c>
      <c r="D141" s="125" t="s">
        <v>90</v>
      </c>
      <c r="E141" s="125" t="s">
        <v>319</v>
      </c>
      <c r="F141" s="125" t="s">
        <v>305</v>
      </c>
      <c r="G141" s="126" t="s">
        <v>93</v>
      </c>
      <c r="H141" s="122">
        <v>11.8</v>
      </c>
      <c r="I141" s="123"/>
      <c r="J141" s="64">
        <v>255</v>
      </c>
      <c r="K141" s="103">
        <f t="shared" si="4"/>
        <v>3009</v>
      </c>
      <c r="L141" s="103">
        <f>SUMIFS('normenblad regulier'!C:C,'normenblad regulier'!A:A,C141,'normenblad regulier'!B:B,J141)</f>
        <v>0</v>
      </c>
      <c r="M141" s="271">
        <v>1</v>
      </c>
      <c r="N141" s="104" t="e">
        <f>K141/L141*M141*'uurtarief opbouw'!$D$40</f>
        <v>#DIV/0!</v>
      </c>
      <c r="O141" s="24"/>
    </row>
    <row r="142" spans="1:15" ht="12.75">
      <c r="A142" s="114" t="s">
        <v>89</v>
      </c>
      <c r="B142" s="115" t="s">
        <v>2</v>
      </c>
      <c r="C142" s="33" t="s">
        <v>17</v>
      </c>
      <c r="D142" s="125" t="s">
        <v>90</v>
      </c>
      <c r="E142" s="125" t="s">
        <v>288</v>
      </c>
      <c r="F142" s="125" t="s">
        <v>16</v>
      </c>
      <c r="G142" s="126" t="s">
        <v>93</v>
      </c>
      <c r="H142" s="122">
        <v>2.6</v>
      </c>
      <c r="I142" s="123"/>
      <c r="J142" s="64">
        <v>255</v>
      </c>
      <c r="K142" s="103">
        <f t="shared" si="4"/>
        <v>663</v>
      </c>
      <c r="L142" s="103">
        <f>SUMIFS('normenblad regulier'!C:C,'normenblad regulier'!A:A,C142,'normenblad regulier'!B:B,J142)</f>
        <v>0</v>
      </c>
      <c r="M142" s="271">
        <v>1</v>
      </c>
      <c r="N142" s="104" t="e">
        <f>K142/L142*M142*'uurtarief opbouw'!$D$40</f>
        <v>#DIV/0!</v>
      </c>
      <c r="O142" s="24"/>
    </row>
    <row r="143" spans="1:15" ht="12.75">
      <c r="A143" s="114" t="s">
        <v>89</v>
      </c>
      <c r="B143" s="115" t="s">
        <v>2</v>
      </c>
      <c r="C143" s="124" t="s">
        <v>14</v>
      </c>
      <c r="D143" s="125" t="s">
        <v>90</v>
      </c>
      <c r="E143" s="125" t="s">
        <v>320</v>
      </c>
      <c r="F143" s="125" t="s">
        <v>321</v>
      </c>
      <c r="G143" s="126" t="s">
        <v>93</v>
      </c>
      <c r="H143" s="122">
        <v>1.5</v>
      </c>
      <c r="I143" s="123"/>
      <c r="J143" s="64"/>
      <c r="K143" s="103">
        <f t="shared" si="4"/>
        <v>0</v>
      </c>
      <c r="L143" s="103">
        <f>SUMIFS('normenblad regulier'!C:C,'normenblad regulier'!A:A,C143,'normenblad regulier'!B:B,J143)</f>
        <v>0</v>
      </c>
      <c r="M143" s="271">
        <v>1</v>
      </c>
      <c r="N143" s="104"/>
      <c r="O143" s="24"/>
    </row>
    <row r="144" spans="1:15" ht="12.75">
      <c r="A144" s="114" t="s">
        <v>89</v>
      </c>
      <c r="B144" s="115" t="s">
        <v>2</v>
      </c>
      <c r="C144" s="124" t="s">
        <v>14</v>
      </c>
      <c r="D144" s="125" t="s">
        <v>90</v>
      </c>
      <c r="E144" s="125" t="s">
        <v>322</v>
      </c>
      <c r="F144" s="125" t="s">
        <v>195</v>
      </c>
      <c r="G144" s="126" t="s">
        <v>93</v>
      </c>
      <c r="H144" s="122">
        <v>13.2</v>
      </c>
      <c r="I144" s="123"/>
      <c r="J144" s="64"/>
      <c r="K144" s="103">
        <f t="shared" si="4"/>
        <v>0</v>
      </c>
      <c r="L144" s="103">
        <f>SUMIFS('normenblad regulier'!C:C,'normenblad regulier'!A:A,C144,'normenblad regulier'!B:B,J144)</f>
        <v>0</v>
      </c>
      <c r="M144" s="271">
        <v>1</v>
      </c>
      <c r="N144" s="104"/>
      <c r="O144" s="24"/>
    </row>
    <row r="145" spans="1:15" ht="12.75">
      <c r="A145" s="114" t="s">
        <v>89</v>
      </c>
      <c r="B145" s="115" t="s">
        <v>2</v>
      </c>
      <c r="C145" s="124" t="s">
        <v>14</v>
      </c>
      <c r="D145" s="125" t="s">
        <v>90</v>
      </c>
      <c r="E145" s="125" t="s">
        <v>323</v>
      </c>
      <c r="F145" s="125" t="s">
        <v>237</v>
      </c>
      <c r="G145" s="126" t="s">
        <v>93</v>
      </c>
      <c r="H145" s="122">
        <v>21</v>
      </c>
      <c r="I145" s="123"/>
      <c r="J145" s="64"/>
      <c r="K145" s="103">
        <f t="shared" si="4"/>
        <v>0</v>
      </c>
      <c r="L145" s="103">
        <f>SUMIFS('normenblad regulier'!C:C,'normenblad regulier'!A:A,C145,'normenblad regulier'!B:B,J145)</f>
        <v>0</v>
      </c>
      <c r="M145" s="271">
        <v>1</v>
      </c>
      <c r="N145" s="104"/>
      <c r="O145" s="24"/>
    </row>
    <row r="146" spans="1:15" ht="12.75">
      <c r="A146" s="114" t="s">
        <v>89</v>
      </c>
      <c r="B146" s="115" t="s">
        <v>2</v>
      </c>
      <c r="C146" s="33" t="s">
        <v>20</v>
      </c>
      <c r="D146" s="125" t="s">
        <v>90</v>
      </c>
      <c r="E146" s="125" t="s">
        <v>324</v>
      </c>
      <c r="F146" s="125" t="s">
        <v>325</v>
      </c>
      <c r="G146" s="126" t="s">
        <v>198</v>
      </c>
      <c r="H146" s="122">
        <v>8.5</v>
      </c>
      <c r="I146" s="125"/>
      <c r="J146" s="64">
        <v>255</v>
      </c>
      <c r="K146" s="103">
        <f t="shared" si="4"/>
        <v>2167.5</v>
      </c>
      <c r="L146" s="103">
        <f>SUMIFS('normenblad regulier'!C:C,'normenblad regulier'!A:A,C146,'normenblad regulier'!B:B,J146)</f>
        <v>0</v>
      </c>
      <c r="M146" s="271">
        <v>1</v>
      </c>
      <c r="N146" s="104" t="e">
        <f>K146/L146*M146*'uurtarief opbouw'!$D$40</f>
        <v>#DIV/0!</v>
      </c>
      <c r="O146" s="24"/>
    </row>
    <row r="147" spans="1:15" ht="12.75">
      <c r="A147" s="114" t="s">
        <v>89</v>
      </c>
      <c r="B147" s="115" t="s">
        <v>2</v>
      </c>
      <c r="C147" s="124" t="s">
        <v>14</v>
      </c>
      <c r="D147" s="125" t="s">
        <v>90</v>
      </c>
      <c r="E147" s="125" t="s">
        <v>326</v>
      </c>
      <c r="F147" s="125" t="s">
        <v>327</v>
      </c>
      <c r="G147" s="126" t="s">
        <v>93</v>
      </c>
      <c r="H147" s="122">
        <v>36.200000000000003</v>
      </c>
      <c r="I147" s="123"/>
      <c r="J147" s="64"/>
      <c r="K147" s="103">
        <f t="shared" si="4"/>
        <v>0</v>
      </c>
      <c r="L147" s="103">
        <f>SUMIFS('normenblad regulier'!C:C,'normenblad regulier'!A:A,C147,'normenblad regulier'!B:B,J147)</f>
        <v>0</v>
      </c>
      <c r="M147" s="271">
        <v>1</v>
      </c>
      <c r="N147" s="104"/>
      <c r="O147" s="24"/>
    </row>
    <row r="148" spans="1:15" ht="12.75">
      <c r="A148" s="114" t="s">
        <v>89</v>
      </c>
      <c r="B148" s="115" t="s">
        <v>2</v>
      </c>
      <c r="C148" s="124" t="s">
        <v>14</v>
      </c>
      <c r="D148" s="125" t="s">
        <v>90</v>
      </c>
      <c r="E148" s="125" t="s">
        <v>328</v>
      </c>
      <c r="F148" s="125" t="s">
        <v>321</v>
      </c>
      <c r="G148" s="126" t="s">
        <v>93</v>
      </c>
      <c r="H148" s="122">
        <v>3.9</v>
      </c>
      <c r="I148" s="123"/>
      <c r="J148" s="64"/>
      <c r="K148" s="103">
        <f t="shared" si="4"/>
        <v>0</v>
      </c>
      <c r="L148" s="103">
        <f>SUMIFS('normenblad regulier'!C:C,'normenblad regulier'!A:A,C148,'normenblad regulier'!B:B,J148)</f>
        <v>0</v>
      </c>
      <c r="M148" s="271">
        <v>1</v>
      </c>
      <c r="N148" s="104"/>
      <c r="O148" s="24"/>
    </row>
    <row r="149" spans="1:15" ht="12.75">
      <c r="A149" s="114" t="s">
        <v>89</v>
      </c>
      <c r="B149" s="115" t="s">
        <v>2</v>
      </c>
      <c r="C149" s="33" t="s">
        <v>12</v>
      </c>
      <c r="D149" s="125" t="s">
        <v>90</v>
      </c>
      <c r="E149" s="125" t="s">
        <v>329</v>
      </c>
      <c r="F149" s="125" t="s">
        <v>330</v>
      </c>
      <c r="G149" s="126" t="s">
        <v>93</v>
      </c>
      <c r="H149" s="122">
        <v>16.7</v>
      </c>
      <c r="I149" s="123"/>
      <c r="J149" s="64">
        <v>255</v>
      </c>
      <c r="K149" s="103">
        <f t="shared" si="4"/>
        <v>4258.5</v>
      </c>
      <c r="L149" s="103">
        <f>SUMIFS('normenblad regulier'!C:C,'normenblad regulier'!A:A,C149,'normenblad regulier'!B:B,J149)</f>
        <v>0</v>
      </c>
      <c r="M149" s="271">
        <v>1</v>
      </c>
      <c r="N149" s="104" t="e">
        <f>K149/L149*M149*'uurtarief opbouw'!$D$40</f>
        <v>#DIV/0!</v>
      </c>
      <c r="O149" s="24"/>
    </row>
    <row r="150" spans="1:15" ht="12.75">
      <c r="A150" s="114" t="s">
        <v>89</v>
      </c>
      <c r="B150" s="115" t="s">
        <v>2</v>
      </c>
      <c r="C150" s="124" t="s">
        <v>27</v>
      </c>
      <c r="D150" s="125" t="s">
        <v>331</v>
      </c>
      <c r="E150" s="125" t="s">
        <v>332</v>
      </c>
      <c r="F150" s="125" t="s">
        <v>333</v>
      </c>
      <c r="G150" s="126" t="s">
        <v>93</v>
      </c>
      <c r="H150" s="122"/>
      <c r="I150" s="125">
        <v>35.799999999999997</v>
      </c>
      <c r="J150" s="64"/>
      <c r="K150" s="103">
        <f t="shared" si="4"/>
        <v>0</v>
      </c>
      <c r="L150" s="103">
        <f>SUMIFS('normenblad regulier'!C:C,'normenblad regulier'!A:A,C150,'normenblad regulier'!B:B,J150)</f>
        <v>1</v>
      </c>
      <c r="M150" s="271">
        <v>1</v>
      </c>
      <c r="N150" s="104">
        <f>K150/L150*M150*'uurtarief opbouw'!$D$40</f>
        <v>0</v>
      </c>
      <c r="O150" s="24"/>
    </row>
    <row r="151" spans="1:15" ht="12.75">
      <c r="A151" s="114" t="s">
        <v>89</v>
      </c>
      <c r="B151" s="115" t="s">
        <v>2</v>
      </c>
      <c r="C151" s="124" t="s">
        <v>27</v>
      </c>
      <c r="D151" s="125" t="s">
        <v>331</v>
      </c>
      <c r="E151" s="125" t="s">
        <v>334</v>
      </c>
      <c r="F151" s="125" t="s">
        <v>335</v>
      </c>
      <c r="G151" s="126" t="s">
        <v>93</v>
      </c>
      <c r="H151" s="122"/>
      <c r="I151" s="125">
        <v>97.8</v>
      </c>
      <c r="J151" s="64"/>
      <c r="K151" s="103">
        <f t="shared" si="4"/>
        <v>0</v>
      </c>
      <c r="L151" s="103">
        <f>SUMIFS('normenblad regulier'!C:C,'normenblad regulier'!A:A,C151,'normenblad regulier'!B:B,J151)</f>
        <v>1</v>
      </c>
      <c r="M151" s="271">
        <v>1</v>
      </c>
      <c r="N151" s="104">
        <f>K151/L151*M151*'uurtarief opbouw'!$D$40</f>
        <v>0</v>
      </c>
      <c r="O151" s="24"/>
    </row>
    <row r="152" spans="1:15" ht="12.75">
      <c r="A152" s="114" t="s">
        <v>89</v>
      </c>
      <c r="B152" s="115" t="s">
        <v>2</v>
      </c>
      <c r="C152" s="124" t="s">
        <v>27</v>
      </c>
      <c r="D152" s="125" t="s">
        <v>331</v>
      </c>
      <c r="E152" s="125" t="s">
        <v>336</v>
      </c>
      <c r="F152" s="125" t="s">
        <v>337</v>
      </c>
      <c r="G152" s="126" t="s">
        <v>93</v>
      </c>
      <c r="H152" s="122"/>
      <c r="I152" s="125">
        <v>41.9</v>
      </c>
      <c r="J152" s="64"/>
      <c r="K152" s="103">
        <f t="shared" si="4"/>
        <v>0</v>
      </c>
      <c r="L152" s="103">
        <f>SUMIFS('normenblad regulier'!C:C,'normenblad regulier'!A:A,C152,'normenblad regulier'!B:B,J152)</f>
        <v>1</v>
      </c>
      <c r="M152" s="271">
        <v>1</v>
      </c>
      <c r="N152" s="104">
        <f>K152/L152*M152*'uurtarief opbouw'!$D$40</f>
        <v>0</v>
      </c>
      <c r="O152" s="24"/>
    </row>
    <row r="153" spans="1:15" ht="12.75">
      <c r="A153" s="114" t="s">
        <v>89</v>
      </c>
      <c r="B153" s="115" t="s">
        <v>2</v>
      </c>
      <c r="C153" s="124" t="s">
        <v>27</v>
      </c>
      <c r="D153" s="125" t="s">
        <v>331</v>
      </c>
      <c r="E153" s="125" t="s">
        <v>338</v>
      </c>
      <c r="F153" s="125" t="s">
        <v>153</v>
      </c>
      <c r="G153" s="126" t="s">
        <v>93</v>
      </c>
      <c r="H153" s="122"/>
      <c r="I153" s="125">
        <v>15.2</v>
      </c>
      <c r="J153" s="64"/>
      <c r="K153" s="103">
        <f t="shared" si="4"/>
        <v>0</v>
      </c>
      <c r="L153" s="103">
        <f>SUMIFS('normenblad regulier'!C:C,'normenblad regulier'!A:A,C153,'normenblad regulier'!B:B,J153)</f>
        <v>1</v>
      </c>
      <c r="M153" s="271">
        <v>1</v>
      </c>
      <c r="N153" s="104">
        <f>K153/L153*M153*'uurtarief opbouw'!$D$40</f>
        <v>0</v>
      </c>
      <c r="O153" s="24"/>
    </row>
    <row r="154" spans="1:15" ht="12.75">
      <c r="A154" s="114" t="s">
        <v>89</v>
      </c>
      <c r="B154" s="115" t="s">
        <v>2</v>
      </c>
      <c r="C154" s="124" t="s">
        <v>27</v>
      </c>
      <c r="D154" s="125" t="s">
        <v>331</v>
      </c>
      <c r="E154" s="125" t="s">
        <v>339</v>
      </c>
      <c r="F154" s="125" t="s">
        <v>340</v>
      </c>
      <c r="G154" s="126" t="s">
        <v>93</v>
      </c>
      <c r="H154" s="122"/>
      <c r="I154" s="125">
        <v>76.8</v>
      </c>
      <c r="J154" s="64"/>
      <c r="K154" s="103">
        <f t="shared" si="4"/>
        <v>0</v>
      </c>
      <c r="L154" s="103">
        <f>SUMIFS('normenblad regulier'!C:C,'normenblad regulier'!A:A,C154,'normenblad regulier'!B:B,J154)</f>
        <v>1</v>
      </c>
      <c r="M154" s="271">
        <v>1</v>
      </c>
      <c r="N154" s="104">
        <f>K154/L154*M154*'uurtarief opbouw'!$D$40</f>
        <v>0</v>
      </c>
      <c r="O154" s="24"/>
    </row>
    <row r="155" spans="1:15" ht="12.75">
      <c r="A155" s="114" t="s">
        <v>89</v>
      </c>
      <c r="B155" s="115" t="s">
        <v>2</v>
      </c>
      <c r="C155" s="124" t="s">
        <v>27</v>
      </c>
      <c r="D155" s="125" t="s">
        <v>331</v>
      </c>
      <c r="E155" s="125" t="s">
        <v>341</v>
      </c>
      <c r="F155" s="125" t="s">
        <v>130</v>
      </c>
      <c r="G155" s="126" t="s">
        <v>93</v>
      </c>
      <c r="H155" s="122"/>
      <c r="I155" s="125">
        <v>26.5</v>
      </c>
      <c r="J155" s="64"/>
      <c r="K155" s="103">
        <f t="shared" si="4"/>
        <v>0</v>
      </c>
      <c r="L155" s="103">
        <f>SUMIFS('normenblad regulier'!C:C,'normenblad regulier'!A:A,C155,'normenblad regulier'!B:B,J155)</f>
        <v>1</v>
      </c>
      <c r="M155" s="271">
        <v>1</v>
      </c>
      <c r="N155" s="104">
        <f>K155/L155*M155*'uurtarief opbouw'!$D$40</f>
        <v>0</v>
      </c>
      <c r="O155" s="24"/>
    </row>
    <row r="156" spans="1:15" ht="12.75">
      <c r="A156" s="114" t="s">
        <v>89</v>
      </c>
      <c r="B156" s="115" t="s">
        <v>2</v>
      </c>
      <c r="C156" s="33" t="s">
        <v>20</v>
      </c>
      <c r="D156" s="125" t="s">
        <v>331</v>
      </c>
      <c r="E156" s="125" t="s">
        <v>342</v>
      </c>
      <c r="F156" s="125" t="s">
        <v>195</v>
      </c>
      <c r="G156" s="126" t="s">
        <v>93</v>
      </c>
      <c r="H156" s="122">
        <v>2418</v>
      </c>
      <c r="I156" s="125"/>
      <c r="J156" s="64">
        <v>255</v>
      </c>
      <c r="K156" s="103">
        <f t="shared" si="4"/>
        <v>616590</v>
      </c>
      <c r="L156" s="103">
        <f>SUMIFS('normenblad regulier'!C:C,'normenblad regulier'!A:A,C156,'normenblad regulier'!B:B,J156)</f>
        <v>0</v>
      </c>
      <c r="M156" s="271">
        <v>1</v>
      </c>
      <c r="N156" s="104" t="e">
        <f>K156/L156*M156*'uurtarief opbouw'!$D$40</f>
        <v>#DIV/0!</v>
      </c>
      <c r="O156" s="24"/>
    </row>
    <row r="157" spans="1:15" ht="12.75">
      <c r="A157" s="114" t="s">
        <v>89</v>
      </c>
      <c r="B157" s="115" t="s">
        <v>2</v>
      </c>
      <c r="C157" s="124" t="s">
        <v>27</v>
      </c>
      <c r="D157" s="125" t="s">
        <v>331</v>
      </c>
      <c r="E157" s="125" t="s">
        <v>343</v>
      </c>
      <c r="F157" s="125" t="s">
        <v>130</v>
      </c>
      <c r="G157" s="126" t="s">
        <v>93</v>
      </c>
      <c r="H157" s="122"/>
      <c r="I157" s="125">
        <v>20.8</v>
      </c>
      <c r="J157" s="64"/>
      <c r="K157" s="103">
        <f t="shared" si="4"/>
        <v>0</v>
      </c>
      <c r="L157" s="103">
        <f>SUMIFS('normenblad regulier'!C:C,'normenblad regulier'!A:A,C157,'normenblad regulier'!B:B,J157)</f>
        <v>1</v>
      </c>
      <c r="M157" s="271">
        <v>1</v>
      </c>
      <c r="N157" s="104">
        <f>K157/L157*M157*'uurtarief opbouw'!$D$40</f>
        <v>0</v>
      </c>
      <c r="O157" s="24"/>
    </row>
    <row r="158" spans="1:15" ht="12.75">
      <c r="A158" s="114" t="s">
        <v>89</v>
      </c>
      <c r="B158" s="115" t="s">
        <v>2</v>
      </c>
      <c r="C158" s="124" t="s">
        <v>27</v>
      </c>
      <c r="D158" s="125" t="s">
        <v>331</v>
      </c>
      <c r="E158" s="125" t="s">
        <v>344</v>
      </c>
      <c r="F158" s="125" t="s">
        <v>130</v>
      </c>
      <c r="G158" s="126" t="s">
        <v>93</v>
      </c>
      <c r="H158" s="122"/>
      <c r="I158" s="125">
        <v>8.1</v>
      </c>
      <c r="J158" s="64"/>
      <c r="K158" s="103">
        <f t="shared" si="4"/>
        <v>0</v>
      </c>
      <c r="L158" s="103">
        <f>SUMIFS('normenblad regulier'!C:C,'normenblad regulier'!A:A,C158,'normenblad regulier'!B:B,J158)</f>
        <v>1</v>
      </c>
      <c r="M158" s="271">
        <v>1</v>
      </c>
      <c r="N158" s="104">
        <f>K158/L158*M158*'uurtarief opbouw'!$D$40</f>
        <v>0</v>
      </c>
      <c r="O158" s="24"/>
    </row>
    <row r="159" spans="1:15" ht="12.75">
      <c r="A159" s="114" t="s">
        <v>89</v>
      </c>
      <c r="B159" s="115" t="s">
        <v>2</v>
      </c>
      <c r="C159" s="124" t="s">
        <v>27</v>
      </c>
      <c r="D159" s="125" t="s">
        <v>331</v>
      </c>
      <c r="E159" s="125" t="s">
        <v>345</v>
      </c>
      <c r="F159" s="125" t="s">
        <v>346</v>
      </c>
      <c r="G159" s="126" t="s">
        <v>93</v>
      </c>
      <c r="H159" s="122"/>
      <c r="I159" s="125">
        <v>1.4</v>
      </c>
      <c r="J159" s="64"/>
      <c r="K159" s="103">
        <f t="shared" si="4"/>
        <v>0</v>
      </c>
      <c r="L159" s="103">
        <f>SUMIFS('normenblad regulier'!C:C,'normenblad regulier'!A:A,C159,'normenblad regulier'!B:B,J159)</f>
        <v>1</v>
      </c>
      <c r="M159" s="271">
        <v>1</v>
      </c>
      <c r="N159" s="104">
        <f>K159/L159*M159*'uurtarief opbouw'!$D$40</f>
        <v>0</v>
      </c>
      <c r="O159" s="24"/>
    </row>
    <row r="160" spans="1:15" ht="12.75">
      <c r="A160" s="114" t="s">
        <v>89</v>
      </c>
      <c r="B160" s="115" t="s">
        <v>2</v>
      </c>
      <c r="C160" s="124" t="s">
        <v>27</v>
      </c>
      <c r="D160" s="125" t="s">
        <v>331</v>
      </c>
      <c r="E160" s="125" t="s">
        <v>347</v>
      </c>
      <c r="F160" s="125" t="s">
        <v>146</v>
      </c>
      <c r="G160" s="126" t="s">
        <v>93</v>
      </c>
      <c r="H160" s="122"/>
      <c r="I160" s="125">
        <v>1.8</v>
      </c>
      <c r="J160" s="64"/>
      <c r="K160" s="103">
        <f t="shared" si="4"/>
        <v>0</v>
      </c>
      <c r="L160" s="103">
        <f>SUMIFS('normenblad regulier'!C:C,'normenblad regulier'!A:A,C160,'normenblad regulier'!B:B,J160)</f>
        <v>1</v>
      </c>
      <c r="M160" s="271">
        <v>1</v>
      </c>
      <c r="N160" s="104">
        <f>K160/L160*M160*'uurtarief opbouw'!$D$40</f>
        <v>0</v>
      </c>
      <c r="O160" s="24"/>
    </row>
    <row r="161" spans="1:15" ht="12.75">
      <c r="A161" s="114" t="s">
        <v>89</v>
      </c>
      <c r="B161" s="115" t="s">
        <v>2</v>
      </c>
      <c r="C161" s="124" t="s">
        <v>27</v>
      </c>
      <c r="D161" s="125" t="s">
        <v>331</v>
      </c>
      <c r="E161" s="125" t="s">
        <v>348</v>
      </c>
      <c r="F161" s="125" t="s">
        <v>349</v>
      </c>
      <c r="G161" s="126" t="s">
        <v>93</v>
      </c>
      <c r="H161" s="122"/>
      <c r="I161" s="125">
        <v>3.2</v>
      </c>
      <c r="J161" s="64"/>
      <c r="K161" s="103">
        <f t="shared" si="4"/>
        <v>0</v>
      </c>
      <c r="L161" s="103">
        <f>SUMIFS('normenblad regulier'!C:C,'normenblad regulier'!A:A,C161,'normenblad regulier'!B:B,J161)</f>
        <v>1</v>
      </c>
      <c r="M161" s="271">
        <v>1</v>
      </c>
      <c r="N161" s="104">
        <f>K161/L161*M161*'uurtarief opbouw'!$D$40</f>
        <v>0</v>
      </c>
      <c r="O161" s="24"/>
    </row>
    <row r="162" spans="1:15" ht="12.75">
      <c r="A162" s="114" t="s">
        <v>89</v>
      </c>
      <c r="B162" s="115" t="s">
        <v>2</v>
      </c>
      <c r="C162" s="124" t="s">
        <v>27</v>
      </c>
      <c r="D162" s="125" t="s">
        <v>331</v>
      </c>
      <c r="E162" s="125" t="s">
        <v>350</v>
      </c>
      <c r="F162" s="125" t="s">
        <v>146</v>
      </c>
      <c r="G162" s="126" t="s">
        <v>93</v>
      </c>
      <c r="H162" s="122"/>
      <c r="I162" s="125">
        <v>0.6</v>
      </c>
      <c r="J162" s="64"/>
      <c r="K162" s="103">
        <f t="shared" si="4"/>
        <v>0</v>
      </c>
      <c r="L162" s="103">
        <f>SUMIFS('normenblad regulier'!C:C,'normenblad regulier'!A:A,C162,'normenblad regulier'!B:B,J162)</f>
        <v>1</v>
      </c>
      <c r="M162" s="271">
        <v>1</v>
      </c>
      <c r="N162" s="104">
        <f>K162/L162*M162*'uurtarief opbouw'!$D$40</f>
        <v>0</v>
      </c>
      <c r="O162" s="24"/>
    </row>
    <row r="163" spans="1:15" ht="12.75">
      <c r="A163" s="114" t="s">
        <v>89</v>
      </c>
      <c r="B163" s="115" t="s">
        <v>2</v>
      </c>
      <c r="C163" s="124" t="s">
        <v>27</v>
      </c>
      <c r="D163" s="125" t="s">
        <v>331</v>
      </c>
      <c r="E163" s="125" t="s">
        <v>351</v>
      </c>
      <c r="F163" s="125" t="s">
        <v>153</v>
      </c>
      <c r="G163" s="126" t="s">
        <v>93</v>
      </c>
      <c r="H163" s="122"/>
      <c r="I163" s="125">
        <v>32.6</v>
      </c>
      <c r="J163" s="64"/>
      <c r="K163" s="103">
        <f t="shared" si="4"/>
        <v>0</v>
      </c>
      <c r="L163" s="103">
        <f>SUMIFS('normenblad regulier'!C:C,'normenblad regulier'!A:A,C163,'normenblad regulier'!B:B,J163)</f>
        <v>1</v>
      </c>
      <c r="M163" s="271">
        <v>1</v>
      </c>
      <c r="N163" s="104">
        <f>K163/L163*M163*'uurtarief opbouw'!$D$40</f>
        <v>0</v>
      </c>
      <c r="O163" s="24"/>
    </row>
    <row r="164" spans="1:15" ht="12.75">
      <c r="A164" s="114" t="s">
        <v>89</v>
      </c>
      <c r="B164" s="115" t="s">
        <v>2</v>
      </c>
      <c r="C164" s="124" t="s">
        <v>27</v>
      </c>
      <c r="D164" s="125" t="s">
        <v>331</v>
      </c>
      <c r="E164" s="125" t="s">
        <v>352</v>
      </c>
      <c r="F164" s="125" t="s">
        <v>130</v>
      </c>
      <c r="G164" s="126" t="s">
        <v>93</v>
      </c>
      <c r="H164" s="122"/>
      <c r="I164" s="125">
        <v>9.1999999999999993</v>
      </c>
      <c r="J164" s="64"/>
      <c r="K164" s="103">
        <f t="shared" si="4"/>
        <v>0</v>
      </c>
      <c r="L164" s="103">
        <f>SUMIFS('normenblad regulier'!C:C,'normenblad regulier'!A:A,C164,'normenblad regulier'!B:B,J164)</f>
        <v>1</v>
      </c>
      <c r="M164" s="271">
        <v>1</v>
      </c>
      <c r="N164" s="104">
        <f>K164/L164*M164*'uurtarief opbouw'!$D$40</f>
        <v>0</v>
      </c>
      <c r="O164" s="24"/>
    </row>
    <row r="165" spans="1:15" ht="12.75">
      <c r="A165" s="114" t="s">
        <v>89</v>
      </c>
      <c r="B165" s="115" t="s">
        <v>2</v>
      </c>
      <c r="C165" s="124" t="s">
        <v>27</v>
      </c>
      <c r="D165" s="125" t="s">
        <v>331</v>
      </c>
      <c r="E165" s="125" t="s">
        <v>353</v>
      </c>
      <c r="F165" s="125" t="s">
        <v>153</v>
      </c>
      <c r="G165" s="126" t="s">
        <v>93</v>
      </c>
      <c r="H165" s="122"/>
      <c r="I165" s="125">
        <v>6.1</v>
      </c>
      <c r="J165" s="64"/>
      <c r="K165" s="103">
        <f t="shared" si="4"/>
        <v>0</v>
      </c>
      <c r="L165" s="103">
        <f>SUMIFS('normenblad regulier'!C:C,'normenblad regulier'!A:A,C165,'normenblad regulier'!B:B,J165)</f>
        <v>1</v>
      </c>
      <c r="M165" s="271">
        <v>1</v>
      </c>
      <c r="N165" s="104">
        <f>K165/L165*M165*'uurtarief opbouw'!$D$40</f>
        <v>0</v>
      </c>
      <c r="O165" s="24"/>
    </row>
    <row r="166" spans="1:15" ht="12.75">
      <c r="A166" s="114" t="s">
        <v>89</v>
      </c>
      <c r="B166" s="115" t="s">
        <v>2</v>
      </c>
      <c r="C166" s="33" t="s">
        <v>20</v>
      </c>
      <c r="D166" s="125" t="s">
        <v>331</v>
      </c>
      <c r="E166" s="125" t="s">
        <v>354</v>
      </c>
      <c r="F166" s="125" t="s">
        <v>297</v>
      </c>
      <c r="G166" s="126" t="s">
        <v>93</v>
      </c>
      <c r="H166" s="122">
        <v>162.30000000000001</v>
      </c>
      <c r="I166" s="125"/>
      <c r="J166" s="64">
        <v>255</v>
      </c>
      <c r="K166" s="103">
        <f t="shared" si="4"/>
        <v>41386.5</v>
      </c>
      <c r="L166" s="103">
        <f>SUMIFS('normenblad regulier'!C:C,'normenblad regulier'!A:A,C166,'normenblad regulier'!B:B,J166)</f>
        <v>0</v>
      </c>
      <c r="M166" s="271">
        <v>1</v>
      </c>
      <c r="N166" s="104" t="e">
        <f>K166/L166*M166*'uurtarief opbouw'!$D$40</f>
        <v>#DIV/0!</v>
      </c>
      <c r="O166" s="24"/>
    </row>
    <row r="167" spans="1:15" ht="12.75">
      <c r="A167" s="114" t="s">
        <v>89</v>
      </c>
      <c r="B167" s="115" t="s">
        <v>2</v>
      </c>
      <c r="C167" s="124" t="s">
        <v>14</v>
      </c>
      <c r="D167" s="125" t="s">
        <v>355</v>
      </c>
      <c r="E167" s="125" t="s">
        <v>356</v>
      </c>
      <c r="F167" s="125" t="s">
        <v>357</v>
      </c>
      <c r="G167" s="126" t="s">
        <v>93</v>
      </c>
      <c r="H167" s="122">
        <v>217.1</v>
      </c>
      <c r="I167" s="123"/>
      <c r="J167" s="64"/>
      <c r="K167" s="103">
        <f t="shared" si="4"/>
        <v>0</v>
      </c>
      <c r="L167" s="103">
        <f>SUMIFS('normenblad regulier'!C:C,'normenblad regulier'!A:A,C167,'normenblad regulier'!B:B,J167)</f>
        <v>0</v>
      </c>
      <c r="M167" s="271">
        <v>1</v>
      </c>
      <c r="N167" s="104"/>
      <c r="O167" s="24"/>
    </row>
    <row r="168" spans="1:15" ht="12.75">
      <c r="A168" s="114" t="s">
        <v>89</v>
      </c>
      <c r="B168" s="115" t="s">
        <v>2</v>
      </c>
      <c r="C168" s="124" t="s">
        <v>14</v>
      </c>
      <c r="D168" s="125" t="s">
        <v>355</v>
      </c>
      <c r="E168" s="125" t="s">
        <v>358</v>
      </c>
      <c r="F168" s="125" t="s">
        <v>359</v>
      </c>
      <c r="G168" s="126" t="s">
        <v>93</v>
      </c>
      <c r="H168" s="122">
        <v>80.5</v>
      </c>
      <c r="I168" s="123"/>
      <c r="J168" s="64"/>
      <c r="K168" s="103">
        <f t="shared" si="4"/>
        <v>0</v>
      </c>
      <c r="L168" s="103">
        <f>SUMIFS('normenblad regulier'!C:C,'normenblad regulier'!A:A,C168,'normenblad regulier'!B:B,J168)</f>
        <v>0</v>
      </c>
      <c r="M168" s="271">
        <v>1</v>
      </c>
      <c r="N168" s="104"/>
      <c r="O168" s="24"/>
    </row>
    <row r="169" spans="1:15" ht="12.75">
      <c r="A169" s="114" t="s">
        <v>89</v>
      </c>
      <c r="B169" s="115" t="s">
        <v>2</v>
      </c>
      <c r="C169" s="124" t="s">
        <v>14</v>
      </c>
      <c r="D169" s="125" t="s">
        <v>355</v>
      </c>
      <c r="E169" s="125" t="s">
        <v>360</v>
      </c>
      <c r="F169" s="125" t="s">
        <v>361</v>
      </c>
      <c r="G169" s="126" t="s">
        <v>93</v>
      </c>
      <c r="H169" s="122">
        <v>499.7</v>
      </c>
      <c r="I169" s="123"/>
      <c r="J169" s="64"/>
      <c r="K169" s="103">
        <f t="shared" si="4"/>
        <v>0</v>
      </c>
      <c r="L169" s="103">
        <f>SUMIFS('normenblad regulier'!C:C,'normenblad regulier'!A:A,C169,'normenblad regulier'!B:B,J169)</f>
        <v>0</v>
      </c>
      <c r="M169" s="271">
        <v>1</v>
      </c>
      <c r="N169" s="104"/>
      <c r="O169" s="24"/>
    </row>
    <row r="170" spans="1:15" ht="12.75">
      <c r="A170" s="114" t="s">
        <v>89</v>
      </c>
      <c r="B170" s="115" t="s">
        <v>2</v>
      </c>
      <c r="C170" s="124" t="s">
        <v>14</v>
      </c>
      <c r="D170" s="125" t="s">
        <v>355</v>
      </c>
      <c r="E170" s="125" t="s">
        <v>362</v>
      </c>
      <c r="F170" s="125" t="s">
        <v>363</v>
      </c>
      <c r="G170" s="126" t="s">
        <v>93</v>
      </c>
      <c r="H170" s="122">
        <v>27.1</v>
      </c>
      <c r="I170" s="123"/>
      <c r="J170" s="64"/>
      <c r="K170" s="103">
        <f t="shared" si="4"/>
        <v>0</v>
      </c>
      <c r="L170" s="103">
        <f>SUMIFS('normenblad regulier'!C:C,'normenblad regulier'!A:A,C170,'normenblad regulier'!B:B,J170)</f>
        <v>0</v>
      </c>
      <c r="M170" s="271">
        <v>1</v>
      </c>
      <c r="N170" s="104"/>
      <c r="O170" s="24"/>
    </row>
    <row r="171" spans="1:15" ht="12.75">
      <c r="A171" s="114" t="s">
        <v>89</v>
      </c>
      <c r="B171" s="115" t="s">
        <v>2</v>
      </c>
      <c r="C171" s="124" t="s">
        <v>19</v>
      </c>
      <c r="D171" s="125" t="s">
        <v>355</v>
      </c>
      <c r="E171" s="125" t="s">
        <v>364</v>
      </c>
      <c r="F171" s="125" t="s">
        <v>130</v>
      </c>
      <c r="G171" s="126" t="s">
        <v>93</v>
      </c>
      <c r="H171" s="122">
        <v>14.3</v>
      </c>
      <c r="I171" s="123"/>
      <c r="J171" s="64"/>
      <c r="K171" s="103">
        <f t="shared" si="4"/>
        <v>0</v>
      </c>
      <c r="L171" s="103">
        <f>SUMIFS('normenblad regulier'!C:C,'normenblad regulier'!A:A,C171,'normenblad regulier'!B:B,J171)</f>
        <v>0</v>
      </c>
      <c r="M171" s="271">
        <v>1</v>
      </c>
      <c r="N171" s="104"/>
      <c r="O171" s="24"/>
    </row>
    <row r="172" spans="1:15" ht="12.75">
      <c r="A172" s="114" t="s">
        <v>89</v>
      </c>
      <c r="B172" s="115" t="s">
        <v>2</v>
      </c>
      <c r="C172" s="124" t="s">
        <v>14</v>
      </c>
      <c r="D172" s="125" t="s">
        <v>355</v>
      </c>
      <c r="E172" s="125" t="s">
        <v>365</v>
      </c>
      <c r="F172" s="125" t="s">
        <v>366</v>
      </c>
      <c r="G172" s="126" t="s">
        <v>93</v>
      </c>
      <c r="H172" s="122">
        <v>165</v>
      </c>
      <c r="I172" s="123"/>
      <c r="J172" s="64"/>
      <c r="K172" s="103">
        <f t="shared" si="4"/>
        <v>0</v>
      </c>
      <c r="L172" s="103">
        <f>SUMIFS('normenblad regulier'!C:C,'normenblad regulier'!A:A,C172,'normenblad regulier'!B:B,J172)</f>
        <v>0</v>
      </c>
      <c r="M172" s="271">
        <v>1</v>
      </c>
      <c r="N172" s="104"/>
      <c r="O172" s="24"/>
    </row>
    <row r="173" spans="1:15" ht="12.75">
      <c r="A173" s="114" t="s">
        <v>89</v>
      </c>
      <c r="B173" s="115" t="s">
        <v>2</v>
      </c>
      <c r="C173" s="124" t="s">
        <v>14</v>
      </c>
      <c r="D173" s="125" t="s">
        <v>355</v>
      </c>
      <c r="E173" s="125" t="s">
        <v>367</v>
      </c>
      <c r="F173" s="125" t="s">
        <v>368</v>
      </c>
      <c r="G173" s="126" t="s">
        <v>93</v>
      </c>
      <c r="H173" s="122">
        <v>24.5</v>
      </c>
      <c r="I173" s="123"/>
      <c r="J173" s="64"/>
      <c r="K173" s="103">
        <f t="shared" si="4"/>
        <v>0</v>
      </c>
      <c r="L173" s="103">
        <f>SUMIFS('normenblad regulier'!C:C,'normenblad regulier'!A:A,C173,'normenblad regulier'!B:B,J173)</f>
        <v>0</v>
      </c>
      <c r="M173" s="271">
        <v>1</v>
      </c>
      <c r="N173" s="104"/>
      <c r="O173" s="24"/>
    </row>
    <row r="174" spans="1:15" ht="12.75">
      <c r="A174" s="114" t="s">
        <v>89</v>
      </c>
      <c r="B174" s="115" t="s">
        <v>2</v>
      </c>
      <c r="C174" s="124" t="s">
        <v>14</v>
      </c>
      <c r="D174" s="125" t="s">
        <v>355</v>
      </c>
      <c r="E174" s="125" t="s">
        <v>369</v>
      </c>
      <c r="F174" s="125" t="s">
        <v>370</v>
      </c>
      <c r="G174" s="126" t="s">
        <v>93</v>
      </c>
      <c r="H174" s="122">
        <v>12.7</v>
      </c>
      <c r="I174" s="123"/>
      <c r="J174" s="64"/>
      <c r="K174" s="103">
        <f t="shared" si="4"/>
        <v>0</v>
      </c>
      <c r="L174" s="103">
        <f>SUMIFS('normenblad regulier'!C:C,'normenblad regulier'!A:A,C174,'normenblad regulier'!B:B,J174)</f>
        <v>0</v>
      </c>
      <c r="M174" s="271">
        <v>1</v>
      </c>
      <c r="N174" s="104"/>
      <c r="O174" s="24"/>
    </row>
    <row r="175" spans="1:15" ht="12.75">
      <c r="A175" s="114" t="s">
        <v>89</v>
      </c>
      <c r="B175" s="115" t="s">
        <v>2</v>
      </c>
      <c r="C175" s="124" t="s">
        <v>14</v>
      </c>
      <c r="D175" s="125" t="s">
        <v>355</v>
      </c>
      <c r="E175" s="125" t="s">
        <v>371</v>
      </c>
      <c r="F175" s="125" t="s">
        <v>370</v>
      </c>
      <c r="G175" s="126" t="s">
        <v>93</v>
      </c>
      <c r="H175" s="122">
        <v>9.3000000000000007</v>
      </c>
      <c r="I175" s="123"/>
      <c r="J175" s="64"/>
      <c r="K175" s="103">
        <f t="shared" si="4"/>
        <v>0</v>
      </c>
      <c r="L175" s="103">
        <f>SUMIFS('normenblad regulier'!C:C,'normenblad regulier'!A:A,C175,'normenblad regulier'!B:B,J175)</f>
        <v>0</v>
      </c>
      <c r="M175" s="271">
        <v>1</v>
      </c>
      <c r="N175" s="104"/>
      <c r="O175" s="24"/>
    </row>
    <row r="176" spans="1:15" ht="12.75">
      <c r="A176" s="114" t="s">
        <v>89</v>
      </c>
      <c r="B176" s="115" t="s">
        <v>2</v>
      </c>
      <c r="C176" s="124" t="s">
        <v>14</v>
      </c>
      <c r="D176" s="125" t="s">
        <v>355</v>
      </c>
      <c r="E176" s="125" t="s">
        <v>372</v>
      </c>
      <c r="F176" s="125" t="s">
        <v>373</v>
      </c>
      <c r="G176" s="126" t="s">
        <v>93</v>
      </c>
      <c r="H176" s="122">
        <v>101</v>
      </c>
      <c r="I176" s="123"/>
      <c r="J176" s="64"/>
      <c r="K176" s="103">
        <f t="shared" si="4"/>
        <v>0</v>
      </c>
      <c r="L176" s="103">
        <f>SUMIFS('normenblad regulier'!C:C,'normenblad regulier'!A:A,C176,'normenblad regulier'!B:B,J176)</f>
        <v>0</v>
      </c>
      <c r="M176" s="271">
        <v>1</v>
      </c>
      <c r="N176" s="104"/>
      <c r="O176" s="24"/>
    </row>
    <row r="177" spans="1:15" ht="12.75">
      <c r="A177" s="114" t="s">
        <v>89</v>
      </c>
      <c r="B177" s="115" t="s">
        <v>2</v>
      </c>
      <c r="C177" s="124" t="s">
        <v>19</v>
      </c>
      <c r="D177" s="125" t="s">
        <v>355</v>
      </c>
      <c r="E177" s="125" t="s">
        <v>374</v>
      </c>
      <c r="F177" s="125" t="s">
        <v>130</v>
      </c>
      <c r="G177" s="126" t="s">
        <v>93</v>
      </c>
      <c r="H177" s="122">
        <v>293.10000000000002</v>
      </c>
      <c r="I177" s="123"/>
      <c r="J177" s="64"/>
      <c r="K177" s="103">
        <f t="shared" si="4"/>
        <v>0</v>
      </c>
      <c r="L177" s="103">
        <f>SUMIFS('normenblad regulier'!C:C,'normenblad regulier'!A:A,C177,'normenblad regulier'!B:B,J177)</f>
        <v>0</v>
      </c>
      <c r="M177" s="271">
        <v>1</v>
      </c>
      <c r="N177" s="104"/>
      <c r="O177" s="24"/>
    </row>
    <row r="178" spans="1:15" ht="12.75">
      <c r="A178" s="114" t="s">
        <v>89</v>
      </c>
      <c r="B178" s="115" t="s">
        <v>2</v>
      </c>
      <c r="C178" s="124" t="s">
        <v>14</v>
      </c>
      <c r="D178" s="125" t="s">
        <v>355</v>
      </c>
      <c r="E178" s="125" t="s">
        <v>375</v>
      </c>
      <c r="F178" s="125" t="s">
        <v>370</v>
      </c>
      <c r="G178" s="126" t="s">
        <v>93</v>
      </c>
      <c r="H178" s="122">
        <v>12.4</v>
      </c>
      <c r="I178" s="123"/>
      <c r="J178" s="64"/>
      <c r="K178" s="103">
        <f t="shared" si="4"/>
        <v>0</v>
      </c>
      <c r="L178" s="103">
        <f>SUMIFS('normenblad regulier'!C:C,'normenblad regulier'!A:A,C178,'normenblad regulier'!B:B,J178)</f>
        <v>0</v>
      </c>
      <c r="M178" s="271">
        <v>1</v>
      </c>
      <c r="N178" s="104"/>
      <c r="O178" s="24"/>
    </row>
    <row r="179" spans="1:15" ht="12.75">
      <c r="A179" s="114" t="s">
        <v>89</v>
      </c>
      <c r="B179" s="115" t="s">
        <v>2</v>
      </c>
      <c r="C179" s="124" t="s">
        <v>14</v>
      </c>
      <c r="D179" s="125" t="s">
        <v>355</v>
      </c>
      <c r="E179" s="125" t="s">
        <v>376</v>
      </c>
      <c r="F179" s="125" t="s">
        <v>377</v>
      </c>
      <c r="G179" s="126" t="s">
        <v>93</v>
      </c>
      <c r="H179" s="122">
        <v>15.5</v>
      </c>
      <c r="I179" s="123"/>
      <c r="J179" s="64"/>
      <c r="K179" s="103">
        <f t="shared" si="4"/>
        <v>0</v>
      </c>
      <c r="L179" s="103">
        <f>SUMIFS('normenblad regulier'!C:C,'normenblad regulier'!A:A,C179,'normenblad regulier'!B:B,J179)</f>
        <v>0</v>
      </c>
      <c r="M179" s="271">
        <v>1</v>
      </c>
      <c r="N179" s="104"/>
      <c r="O179" s="24"/>
    </row>
    <row r="180" spans="1:15" ht="12.75">
      <c r="A180" s="114" t="s">
        <v>89</v>
      </c>
      <c r="B180" s="115" t="s">
        <v>2</v>
      </c>
      <c r="C180" s="124" t="s">
        <v>14</v>
      </c>
      <c r="D180" s="125" t="s">
        <v>355</v>
      </c>
      <c r="E180" s="125" t="s">
        <v>378</v>
      </c>
      <c r="F180" s="125" t="s">
        <v>111</v>
      </c>
      <c r="G180" s="126" t="s">
        <v>93</v>
      </c>
      <c r="H180" s="122">
        <v>19</v>
      </c>
      <c r="I180" s="123"/>
      <c r="J180" s="64"/>
      <c r="K180" s="103">
        <f t="shared" si="4"/>
        <v>0</v>
      </c>
      <c r="L180" s="103">
        <f>SUMIFS('normenblad regulier'!C:C,'normenblad regulier'!A:A,C180,'normenblad regulier'!B:B,J180)</f>
        <v>0</v>
      </c>
      <c r="M180" s="271">
        <v>1</v>
      </c>
      <c r="N180" s="104"/>
      <c r="O180" s="24"/>
    </row>
    <row r="181" spans="1:15" ht="12.75">
      <c r="A181" s="114" t="s">
        <v>89</v>
      </c>
      <c r="B181" s="115" t="s">
        <v>2</v>
      </c>
      <c r="C181" s="124" t="s">
        <v>26</v>
      </c>
      <c r="D181" s="125" t="s">
        <v>355</v>
      </c>
      <c r="E181" s="125" t="s">
        <v>379</v>
      </c>
      <c r="F181" s="125" t="s">
        <v>380</v>
      </c>
      <c r="G181" s="126" t="s">
        <v>93</v>
      </c>
      <c r="H181" s="122">
        <v>54.6</v>
      </c>
      <c r="I181" s="123"/>
      <c r="J181" s="64"/>
      <c r="K181" s="103">
        <f t="shared" si="4"/>
        <v>0</v>
      </c>
      <c r="L181" s="103">
        <f>SUMIFS('normenblad regulier'!C:C,'normenblad regulier'!A:A,C181,'normenblad regulier'!B:B,J181)</f>
        <v>0</v>
      </c>
      <c r="M181" s="271">
        <v>1</v>
      </c>
      <c r="N181" s="104"/>
      <c r="O181" s="24"/>
    </row>
    <row r="182" spans="1:15" ht="12.75">
      <c r="A182" s="114" t="s">
        <v>89</v>
      </c>
      <c r="B182" s="115" t="s">
        <v>2</v>
      </c>
      <c r="C182" s="124" t="s">
        <v>19</v>
      </c>
      <c r="D182" s="125" t="s">
        <v>355</v>
      </c>
      <c r="E182" s="125" t="s">
        <v>381</v>
      </c>
      <c r="F182" s="125" t="s">
        <v>382</v>
      </c>
      <c r="G182" s="126" t="s">
        <v>93</v>
      </c>
      <c r="H182" s="122">
        <v>7</v>
      </c>
      <c r="I182" s="123"/>
      <c r="J182" s="64"/>
      <c r="K182" s="103">
        <f t="shared" si="4"/>
        <v>0</v>
      </c>
      <c r="L182" s="103">
        <f>SUMIFS('normenblad regulier'!C:C,'normenblad regulier'!A:A,C182,'normenblad regulier'!B:B,J182)</f>
        <v>0</v>
      </c>
      <c r="M182" s="271">
        <v>1</v>
      </c>
      <c r="N182" s="104"/>
      <c r="O182" s="24"/>
    </row>
    <row r="183" spans="1:15" ht="12.75">
      <c r="A183" s="114" t="s">
        <v>89</v>
      </c>
      <c r="B183" s="115" t="s">
        <v>2</v>
      </c>
      <c r="C183" s="124" t="s">
        <v>14</v>
      </c>
      <c r="D183" s="125" t="s">
        <v>355</v>
      </c>
      <c r="E183" s="125" t="s">
        <v>383</v>
      </c>
      <c r="F183" s="125" t="s">
        <v>384</v>
      </c>
      <c r="G183" s="126" t="s">
        <v>93</v>
      </c>
      <c r="H183" s="122">
        <v>25.3</v>
      </c>
      <c r="I183" s="123"/>
      <c r="J183" s="64"/>
      <c r="K183" s="103">
        <f t="shared" si="4"/>
        <v>0</v>
      </c>
      <c r="L183" s="103">
        <f>SUMIFS('normenblad regulier'!C:C,'normenblad regulier'!A:A,C183,'normenblad regulier'!B:B,J183)</f>
        <v>0</v>
      </c>
      <c r="M183" s="271">
        <v>1</v>
      </c>
      <c r="N183" s="104"/>
      <c r="O183" s="24"/>
    </row>
    <row r="184" spans="1:15" ht="12.75">
      <c r="A184" s="114" t="s">
        <v>89</v>
      </c>
      <c r="B184" s="115" t="s">
        <v>2</v>
      </c>
      <c r="C184" s="124" t="s">
        <v>27</v>
      </c>
      <c r="D184" s="125" t="s">
        <v>355</v>
      </c>
      <c r="E184" s="125" t="s">
        <v>385</v>
      </c>
      <c r="F184" s="125" t="s">
        <v>135</v>
      </c>
      <c r="G184" s="126" t="s">
        <v>159</v>
      </c>
      <c r="H184" s="122"/>
      <c r="I184" s="125">
        <v>3.6</v>
      </c>
      <c r="J184" s="64"/>
      <c r="K184" s="103">
        <f t="shared" si="4"/>
        <v>0</v>
      </c>
      <c r="L184" s="103">
        <f>SUMIFS('normenblad regulier'!C:C,'normenblad regulier'!A:A,C184,'normenblad regulier'!B:B,J184)</f>
        <v>1</v>
      </c>
      <c r="M184" s="271">
        <v>1</v>
      </c>
      <c r="N184" s="104">
        <f>K184/L184*M184*'uurtarief opbouw'!$D$40</f>
        <v>0</v>
      </c>
      <c r="O184" s="24"/>
    </row>
    <row r="185" spans="1:15" ht="12.75">
      <c r="A185" s="114" t="s">
        <v>89</v>
      </c>
      <c r="B185" s="115" t="s">
        <v>2</v>
      </c>
      <c r="C185" s="33" t="s">
        <v>17</v>
      </c>
      <c r="D185" s="125" t="s">
        <v>355</v>
      </c>
      <c r="E185" s="125" t="s">
        <v>386</v>
      </c>
      <c r="F185" s="125" t="s">
        <v>163</v>
      </c>
      <c r="G185" s="126" t="s">
        <v>138</v>
      </c>
      <c r="H185" s="122">
        <v>4.2</v>
      </c>
      <c r="I185" s="123"/>
      <c r="J185" s="64">
        <v>255</v>
      </c>
      <c r="K185" s="103">
        <f t="shared" si="4"/>
        <v>1071</v>
      </c>
      <c r="L185" s="103">
        <f>SUMIFS('normenblad regulier'!C:C,'normenblad regulier'!A:A,C185,'normenblad regulier'!B:B,J185)</f>
        <v>0</v>
      </c>
      <c r="M185" s="271">
        <v>1</v>
      </c>
      <c r="N185" s="104" t="e">
        <f>K185/L185*M185*'uurtarief opbouw'!$D$40</f>
        <v>#DIV/0!</v>
      </c>
      <c r="O185" s="24"/>
    </row>
    <row r="186" spans="1:15" ht="12.75">
      <c r="A186" s="114" t="s">
        <v>89</v>
      </c>
      <c r="B186" s="115" t="s">
        <v>2</v>
      </c>
      <c r="C186" s="33" t="s">
        <v>17</v>
      </c>
      <c r="D186" s="125" t="s">
        <v>355</v>
      </c>
      <c r="E186" s="125" t="s">
        <v>387</v>
      </c>
      <c r="F186" s="125" t="s">
        <v>16</v>
      </c>
      <c r="G186" s="126" t="s">
        <v>93</v>
      </c>
      <c r="H186" s="122">
        <v>7.6</v>
      </c>
      <c r="I186" s="123"/>
      <c r="J186" s="64">
        <v>255</v>
      </c>
      <c r="K186" s="103">
        <f t="shared" si="4"/>
        <v>1938</v>
      </c>
      <c r="L186" s="103">
        <f>SUMIFS('normenblad regulier'!C:C,'normenblad regulier'!A:A,C186,'normenblad regulier'!B:B,J186)</f>
        <v>0</v>
      </c>
      <c r="M186" s="271">
        <v>1</v>
      </c>
      <c r="N186" s="104" t="e">
        <f>K186/L186*M186*'uurtarief opbouw'!$D$40</f>
        <v>#DIV/0!</v>
      </c>
      <c r="O186" s="24"/>
    </row>
    <row r="187" spans="1:15" ht="12.75">
      <c r="A187" s="114" t="s">
        <v>89</v>
      </c>
      <c r="B187" s="115" t="s">
        <v>2</v>
      </c>
      <c r="C187" s="124" t="s">
        <v>19</v>
      </c>
      <c r="D187" s="125" t="s">
        <v>355</v>
      </c>
      <c r="E187" s="125" t="s">
        <v>388</v>
      </c>
      <c r="F187" s="125" t="s">
        <v>130</v>
      </c>
      <c r="G187" s="126" t="s">
        <v>93</v>
      </c>
      <c r="H187" s="122">
        <v>13.7</v>
      </c>
      <c r="I187" s="123"/>
      <c r="J187" s="64"/>
      <c r="K187" s="103">
        <f t="shared" si="4"/>
        <v>0</v>
      </c>
      <c r="L187" s="103">
        <f>SUMIFS('normenblad regulier'!C:C,'normenblad regulier'!A:A,C187,'normenblad regulier'!B:B,J187)</f>
        <v>0</v>
      </c>
      <c r="M187" s="271">
        <v>1</v>
      </c>
      <c r="N187" s="104"/>
      <c r="O187" s="24"/>
    </row>
    <row r="188" spans="1:15" ht="12.75">
      <c r="A188" s="114" t="s">
        <v>89</v>
      </c>
      <c r="B188" s="115" t="s">
        <v>2</v>
      </c>
      <c r="C188" s="124" t="s">
        <v>27</v>
      </c>
      <c r="D188" s="125" t="s">
        <v>355</v>
      </c>
      <c r="E188" s="125" t="s">
        <v>389</v>
      </c>
      <c r="F188" s="125" t="s">
        <v>144</v>
      </c>
      <c r="G188" s="126" t="s">
        <v>93</v>
      </c>
      <c r="H188" s="122"/>
      <c r="I188" s="125">
        <v>1</v>
      </c>
      <c r="J188" s="64"/>
      <c r="K188" s="103">
        <f t="shared" si="4"/>
        <v>0</v>
      </c>
      <c r="L188" s="103">
        <f>SUMIFS('normenblad regulier'!C:C,'normenblad regulier'!A:A,C188,'normenblad regulier'!B:B,J188)</f>
        <v>1</v>
      </c>
      <c r="M188" s="271">
        <v>1</v>
      </c>
      <c r="N188" s="104">
        <f>K188/L188*M188*'uurtarief opbouw'!$D$40</f>
        <v>0</v>
      </c>
      <c r="O188" s="24"/>
    </row>
    <row r="189" spans="1:15" ht="12.75">
      <c r="A189" s="114" t="s">
        <v>89</v>
      </c>
      <c r="B189" s="115" t="s">
        <v>2</v>
      </c>
      <c r="C189" s="124" t="s">
        <v>27</v>
      </c>
      <c r="D189" s="125" t="s">
        <v>355</v>
      </c>
      <c r="E189" s="125" t="s">
        <v>390</v>
      </c>
      <c r="F189" s="125" t="s">
        <v>146</v>
      </c>
      <c r="G189" s="126" t="s">
        <v>93</v>
      </c>
      <c r="H189" s="122"/>
      <c r="I189" s="125">
        <v>10.4</v>
      </c>
      <c r="J189" s="64"/>
      <c r="K189" s="103">
        <f t="shared" si="4"/>
        <v>0</v>
      </c>
      <c r="L189" s="103">
        <f>SUMIFS('normenblad regulier'!C:C,'normenblad regulier'!A:A,C189,'normenblad regulier'!B:B,J189)</f>
        <v>1</v>
      </c>
      <c r="M189" s="271">
        <v>1</v>
      </c>
      <c r="N189" s="104">
        <f>K189/L189*M189*'uurtarief opbouw'!$D$40</f>
        <v>0</v>
      </c>
      <c r="O189" s="24"/>
    </row>
    <row r="190" spans="1:15" ht="12.75">
      <c r="A190" s="114" t="s">
        <v>89</v>
      </c>
      <c r="B190" s="115" t="s">
        <v>2</v>
      </c>
      <c r="C190" s="124" t="s">
        <v>19</v>
      </c>
      <c r="D190" s="125" t="s">
        <v>355</v>
      </c>
      <c r="E190" s="125" t="s">
        <v>391</v>
      </c>
      <c r="F190" s="125" t="s">
        <v>130</v>
      </c>
      <c r="G190" s="126" t="s">
        <v>93</v>
      </c>
      <c r="H190" s="122">
        <v>7.1</v>
      </c>
      <c r="I190" s="123"/>
      <c r="J190" s="64"/>
      <c r="K190" s="103">
        <f t="shared" si="4"/>
        <v>0</v>
      </c>
      <c r="L190" s="103">
        <f>SUMIFS('normenblad regulier'!C:C,'normenblad regulier'!A:A,C190,'normenblad regulier'!B:B,J190)</f>
        <v>0</v>
      </c>
      <c r="M190" s="271">
        <v>1</v>
      </c>
      <c r="N190" s="104"/>
      <c r="O190" s="24"/>
    </row>
    <row r="191" spans="1:15" ht="12.75">
      <c r="A191" s="114" t="s">
        <v>89</v>
      </c>
      <c r="B191" s="115" t="s">
        <v>2</v>
      </c>
      <c r="C191" s="33" t="s">
        <v>17</v>
      </c>
      <c r="D191" s="125" t="s">
        <v>355</v>
      </c>
      <c r="E191" s="125" t="s">
        <v>392</v>
      </c>
      <c r="F191" s="125" t="s">
        <v>16</v>
      </c>
      <c r="G191" s="126" t="s">
        <v>93</v>
      </c>
      <c r="H191" s="122">
        <v>10.199999999999999</v>
      </c>
      <c r="I191" s="123"/>
      <c r="J191" s="64">
        <v>255</v>
      </c>
      <c r="K191" s="103">
        <f t="shared" ref="K191:K247" si="5">H191*J191</f>
        <v>2601</v>
      </c>
      <c r="L191" s="103">
        <f>SUMIFS('normenblad regulier'!C:C,'normenblad regulier'!A:A,C191,'normenblad regulier'!B:B,J191)</f>
        <v>0</v>
      </c>
      <c r="M191" s="271">
        <v>1</v>
      </c>
      <c r="N191" s="104" t="e">
        <f>K191/L191*M191*'uurtarief opbouw'!$D$40</f>
        <v>#DIV/0!</v>
      </c>
      <c r="O191" s="24"/>
    </row>
    <row r="192" spans="1:15" ht="12.75">
      <c r="A192" s="114" t="s">
        <v>89</v>
      </c>
      <c r="B192" s="115" t="s">
        <v>2</v>
      </c>
      <c r="C192" s="33" t="s">
        <v>17</v>
      </c>
      <c r="D192" s="125" t="s">
        <v>355</v>
      </c>
      <c r="E192" s="125" t="s">
        <v>393</v>
      </c>
      <c r="F192" s="125" t="s">
        <v>163</v>
      </c>
      <c r="G192" s="126" t="s">
        <v>138</v>
      </c>
      <c r="H192" s="122">
        <v>4.5</v>
      </c>
      <c r="I192" s="123"/>
      <c r="J192" s="64">
        <v>255</v>
      </c>
      <c r="K192" s="103">
        <f t="shared" si="5"/>
        <v>1147.5</v>
      </c>
      <c r="L192" s="103">
        <f>SUMIFS('normenblad regulier'!C:C,'normenblad regulier'!A:A,C192,'normenblad regulier'!B:B,J192)</f>
        <v>0</v>
      </c>
      <c r="M192" s="271">
        <v>1</v>
      </c>
      <c r="N192" s="104" t="e">
        <f>K192/L192*M192*'uurtarief opbouw'!$D$40</f>
        <v>#DIV/0!</v>
      </c>
      <c r="O192" s="24"/>
    </row>
    <row r="193" spans="1:15" ht="12.75">
      <c r="A193" s="114" t="s">
        <v>89</v>
      </c>
      <c r="B193" s="115" t="s">
        <v>2</v>
      </c>
      <c r="C193" s="124" t="s">
        <v>14</v>
      </c>
      <c r="D193" s="125" t="s">
        <v>355</v>
      </c>
      <c r="E193" s="125" t="s">
        <v>394</v>
      </c>
      <c r="F193" s="125" t="s">
        <v>140</v>
      </c>
      <c r="G193" s="126" t="s">
        <v>93</v>
      </c>
      <c r="H193" s="122">
        <v>9.3000000000000007</v>
      </c>
      <c r="I193" s="123"/>
      <c r="J193" s="64"/>
      <c r="K193" s="103">
        <f t="shared" si="5"/>
        <v>0</v>
      </c>
      <c r="L193" s="103">
        <f>SUMIFS('normenblad regulier'!C:C,'normenblad regulier'!A:A,C193,'normenblad regulier'!B:B,J193)</f>
        <v>0</v>
      </c>
      <c r="M193" s="271">
        <v>1</v>
      </c>
      <c r="N193" s="104"/>
      <c r="O193" s="24"/>
    </row>
    <row r="194" spans="1:15" ht="12.75">
      <c r="A194" s="114" t="s">
        <v>89</v>
      </c>
      <c r="B194" s="115" t="s">
        <v>2</v>
      </c>
      <c r="C194" s="124" t="s">
        <v>27</v>
      </c>
      <c r="D194" s="125" t="s">
        <v>355</v>
      </c>
      <c r="E194" s="125" t="s">
        <v>395</v>
      </c>
      <c r="F194" s="125" t="s">
        <v>144</v>
      </c>
      <c r="G194" s="126" t="s">
        <v>93</v>
      </c>
      <c r="H194" s="122"/>
      <c r="I194" s="125">
        <v>0.9</v>
      </c>
      <c r="J194" s="64"/>
      <c r="K194" s="103">
        <f t="shared" si="5"/>
        <v>0</v>
      </c>
      <c r="L194" s="103">
        <f>SUMIFS('normenblad regulier'!C:C,'normenblad regulier'!A:A,C194,'normenblad regulier'!B:B,J194)</f>
        <v>1</v>
      </c>
      <c r="M194" s="271">
        <v>1</v>
      </c>
      <c r="N194" s="104">
        <f>K194/L194*M194*'uurtarief opbouw'!$D$40</f>
        <v>0</v>
      </c>
      <c r="O194" s="24"/>
    </row>
    <row r="195" spans="1:15" ht="12.75">
      <c r="A195" s="114" t="s">
        <v>89</v>
      </c>
      <c r="B195" s="115" t="s">
        <v>2</v>
      </c>
      <c r="C195" s="124" t="s">
        <v>27</v>
      </c>
      <c r="D195" s="125" t="s">
        <v>355</v>
      </c>
      <c r="E195" s="125" t="s">
        <v>396</v>
      </c>
      <c r="F195" s="125" t="s">
        <v>146</v>
      </c>
      <c r="G195" s="126" t="s">
        <v>93</v>
      </c>
      <c r="H195" s="122"/>
      <c r="I195" s="125">
        <v>10.1</v>
      </c>
      <c r="J195" s="64"/>
      <c r="K195" s="103">
        <f t="shared" si="5"/>
        <v>0</v>
      </c>
      <c r="L195" s="103">
        <f>SUMIFS('normenblad regulier'!C:C,'normenblad regulier'!A:A,C195,'normenblad regulier'!B:B,J195)</f>
        <v>1</v>
      </c>
      <c r="M195" s="271">
        <v>1</v>
      </c>
      <c r="N195" s="104">
        <f>K195/L195*M195*'uurtarief opbouw'!$D$40</f>
        <v>0</v>
      </c>
      <c r="O195" s="24"/>
    </row>
    <row r="196" spans="1:15" ht="12.75">
      <c r="A196" s="114" t="s">
        <v>89</v>
      </c>
      <c r="B196" s="115" t="s">
        <v>2</v>
      </c>
      <c r="C196" s="124" t="s">
        <v>19</v>
      </c>
      <c r="D196" s="125" t="s">
        <v>355</v>
      </c>
      <c r="E196" s="125" t="s">
        <v>397</v>
      </c>
      <c r="F196" s="125" t="s">
        <v>130</v>
      </c>
      <c r="G196" s="126" t="s">
        <v>93</v>
      </c>
      <c r="H196" s="122">
        <v>13.5</v>
      </c>
      <c r="I196" s="123"/>
      <c r="J196" s="64"/>
      <c r="K196" s="103">
        <f t="shared" si="5"/>
        <v>0</v>
      </c>
      <c r="L196" s="103">
        <f>SUMIFS('normenblad regulier'!C:C,'normenblad regulier'!A:A,C196,'normenblad regulier'!B:B,J196)</f>
        <v>0</v>
      </c>
      <c r="M196" s="271">
        <v>1</v>
      </c>
      <c r="N196" s="104"/>
      <c r="O196" s="24"/>
    </row>
    <row r="197" spans="1:15" ht="12.75">
      <c r="A197" s="114" t="s">
        <v>89</v>
      </c>
      <c r="B197" s="115" t="s">
        <v>2</v>
      </c>
      <c r="C197" s="124" t="s">
        <v>19</v>
      </c>
      <c r="D197" s="125" t="s">
        <v>355</v>
      </c>
      <c r="E197" s="125" t="s">
        <v>398</v>
      </c>
      <c r="F197" s="125" t="s">
        <v>130</v>
      </c>
      <c r="G197" s="126" t="s">
        <v>93</v>
      </c>
      <c r="H197" s="122">
        <v>9.9</v>
      </c>
      <c r="I197" s="123"/>
      <c r="J197" s="64"/>
      <c r="K197" s="103">
        <f t="shared" si="5"/>
        <v>0</v>
      </c>
      <c r="L197" s="103">
        <f>SUMIFS('normenblad regulier'!C:C,'normenblad regulier'!A:A,C197,'normenblad regulier'!B:B,J197)</f>
        <v>0</v>
      </c>
      <c r="M197" s="271">
        <v>1</v>
      </c>
      <c r="N197" s="104"/>
      <c r="O197" s="24"/>
    </row>
    <row r="198" spans="1:15" ht="12.75">
      <c r="A198" s="114" t="s">
        <v>89</v>
      </c>
      <c r="B198" s="115" t="s">
        <v>2</v>
      </c>
      <c r="C198" s="124" t="s">
        <v>19</v>
      </c>
      <c r="D198" s="125" t="s">
        <v>355</v>
      </c>
      <c r="E198" s="125" t="s">
        <v>399</v>
      </c>
      <c r="F198" s="125" t="s">
        <v>130</v>
      </c>
      <c r="G198" s="126" t="s">
        <v>93</v>
      </c>
      <c r="H198" s="122">
        <v>2.6</v>
      </c>
      <c r="I198" s="123"/>
      <c r="J198" s="64"/>
      <c r="K198" s="103">
        <f t="shared" si="5"/>
        <v>0</v>
      </c>
      <c r="L198" s="103">
        <f>SUMIFS('normenblad regulier'!C:C,'normenblad regulier'!A:A,C198,'normenblad regulier'!B:B,J198)</f>
        <v>0</v>
      </c>
      <c r="M198" s="271">
        <v>1</v>
      </c>
      <c r="N198" s="104"/>
      <c r="O198" s="24"/>
    </row>
    <row r="199" spans="1:15" ht="12.75">
      <c r="A199" s="114" t="s">
        <v>89</v>
      </c>
      <c r="B199" s="115" t="s">
        <v>2</v>
      </c>
      <c r="C199" s="124" t="s">
        <v>14</v>
      </c>
      <c r="D199" s="125" t="s">
        <v>355</v>
      </c>
      <c r="E199" s="125" t="s">
        <v>400</v>
      </c>
      <c r="F199" s="125" t="s">
        <v>401</v>
      </c>
      <c r="G199" s="126" t="s">
        <v>93</v>
      </c>
      <c r="H199" s="122">
        <v>277.60000000000002</v>
      </c>
      <c r="I199" s="123"/>
      <c r="J199" s="64"/>
      <c r="K199" s="103">
        <f t="shared" si="5"/>
        <v>0</v>
      </c>
      <c r="L199" s="103">
        <f>SUMIFS('normenblad regulier'!C:C,'normenblad regulier'!A:A,C199,'normenblad regulier'!B:B,J199)</f>
        <v>0</v>
      </c>
      <c r="M199" s="271">
        <v>1</v>
      </c>
      <c r="N199" s="104"/>
      <c r="O199" s="24"/>
    </row>
    <row r="200" spans="1:15" ht="12.75">
      <c r="A200" s="114" t="s">
        <v>89</v>
      </c>
      <c r="B200" s="115" t="s">
        <v>2</v>
      </c>
      <c r="C200" s="124" t="s">
        <v>14</v>
      </c>
      <c r="D200" s="125" t="s">
        <v>355</v>
      </c>
      <c r="E200" s="125" t="s">
        <v>402</v>
      </c>
      <c r="F200" s="125" t="s">
        <v>370</v>
      </c>
      <c r="G200" s="126" t="s">
        <v>93</v>
      </c>
      <c r="H200" s="122">
        <v>12.4</v>
      </c>
      <c r="I200" s="123"/>
      <c r="J200" s="64"/>
      <c r="K200" s="103">
        <f t="shared" si="5"/>
        <v>0</v>
      </c>
      <c r="L200" s="103">
        <f>SUMIFS('normenblad regulier'!C:C,'normenblad regulier'!A:A,C200,'normenblad regulier'!B:B,J200)</f>
        <v>0</v>
      </c>
      <c r="M200" s="271">
        <v>1</v>
      </c>
      <c r="N200" s="104"/>
      <c r="O200" s="24"/>
    </row>
    <row r="201" spans="1:15" ht="12.75">
      <c r="A201" s="114" t="s">
        <v>89</v>
      </c>
      <c r="B201" s="115" t="s">
        <v>2</v>
      </c>
      <c r="C201" s="124" t="s">
        <v>19</v>
      </c>
      <c r="D201" s="125" t="s">
        <v>355</v>
      </c>
      <c r="E201" s="125" t="s">
        <v>403</v>
      </c>
      <c r="F201" s="125" t="s">
        <v>130</v>
      </c>
      <c r="G201" s="126" t="s">
        <v>93</v>
      </c>
      <c r="H201" s="122">
        <v>2.5</v>
      </c>
      <c r="I201" s="123"/>
      <c r="J201" s="64"/>
      <c r="K201" s="103">
        <f t="shared" si="5"/>
        <v>0</v>
      </c>
      <c r="L201" s="103">
        <f>SUMIFS('normenblad regulier'!C:C,'normenblad regulier'!A:A,C201,'normenblad regulier'!B:B,J201)</f>
        <v>0</v>
      </c>
      <c r="M201" s="271">
        <v>1</v>
      </c>
      <c r="N201" s="104"/>
      <c r="O201" s="24"/>
    </row>
    <row r="202" spans="1:15" ht="12.75">
      <c r="A202" s="114" t="s">
        <v>89</v>
      </c>
      <c r="B202" s="115" t="s">
        <v>2</v>
      </c>
      <c r="C202" s="124" t="s">
        <v>14</v>
      </c>
      <c r="D202" s="125" t="s">
        <v>355</v>
      </c>
      <c r="E202" s="125" t="s">
        <v>404</v>
      </c>
      <c r="F202" s="125" t="s">
        <v>405</v>
      </c>
      <c r="G202" s="126" t="s">
        <v>93</v>
      </c>
      <c r="H202" s="122">
        <v>4.2</v>
      </c>
      <c r="I202" s="123"/>
      <c r="J202" s="64"/>
      <c r="K202" s="103">
        <f t="shared" si="5"/>
        <v>0</v>
      </c>
      <c r="L202" s="103">
        <f>SUMIFS('normenblad regulier'!C:C,'normenblad regulier'!A:A,C202,'normenblad regulier'!B:B,J202)</f>
        <v>0</v>
      </c>
      <c r="M202" s="271">
        <v>1</v>
      </c>
      <c r="N202" s="104"/>
      <c r="O202" s="24"/>
    </row>
    <row r="203" spans="1:15" ht="12.75">
      <c r="A203" s="114" t="s">
        <v>89</v>
      </c>
      <c r="B203" s="115" t="s">
        <v>2</v>
      </c>
      <c r="C203" s="124" t="s">
        <v>19</v>
      </c>
      <c r="D203" s="125" t="s">
        <v>355</v>
      </c>
      <c r="E203" s="125" t="s">
        <v>406</v>
      </c>
      <c r="F203" s="125" t="s">
        <v>130</v>
      </c>
      <c r="G203" s="126" t="s">
        <v>93</v>
      </c>
      <c r="H203" s="122">
        <v>2.5</v>
      </c>
      <c r="I203" s="123"/>
      <c r="J203" s="64"/>
      <c r="K203" s="103">
        <f t="shared" si="5"/>
        <v>0</v>
      </c>
      <c r="L203" s="103">
        <f>SUMIFS('normenblad regulier'!C:C,'normenblad regulier'!A:A,C203,'normenblad regulier'!B:B,J203)</f>
        <v>0</v>
      </c>
      <c r="M203" s="271">
        <v>1</v>
      </c>
      <c r="N203" s="104"/>
      <c r="O203" s="24"/>
    </row>
    <row r="204" spans="1:15" ht="12.75">
      <c r="A204" s="114" t="s">
        <v>89</v>
      </c>
      <c r="B204" s="115" t="s">
        <v>2</v>
      </c>
      <c r="C204" s="124" t="s">
        <v>27</v>
      </c>
      <c r="D204" s="125" t="s">
        <v>355</v>
      </c>
      <c r="E204" s="125" t="s">
        <v>407</v>
      </c>
      <c r="F204" s="125" t="s">
        <v>408</v>
      </c>
      <c r="G204" s="126" t="s">
        <v>93</v>
      </c>
      <c r="H204" s="122"/>
      <c r="I204" s="125">
        <v>9.8000000000000007</v>
      </c>
      <c r="J204" s="64"/>
      <c r="K204" s="103">
        <f t="shared" si="5"/>
        <v>0</v>
      </c>
      <c r="L204" s="103">
        <f>SUMIFS('normenblad regulier'!C:C,'normenblad regulier'!A:A,C204,'normenblad regulier'!B:B,J204)</f>
        <v>1</v>
      </c>
      <c r="M204" s="271">
        <v>1</v>
      </c>
      <c r="N204" s="104">
        <f>K204/L204*M204*'uurtarief opbouw'!$D$40</f>
        <v>0</v>
      </c>
      <c r="O204" s="24"/>
    </row>
    <row r="205" spans="1:15" ht="12.75">
      <c r="A205" s="114" t="s">
        <v>89</v>
      </c>
      <c r="B205" s="115" t="s">
        <v>2</v>
      </c>
      <c r="C205" s="124" t="s">
        <v>26</v>
      </c>
      <c r="D205" s="125" t="s">
        <v>355</v>
      </c>
      <c r="E205" s="125" t="s">
        <v>409</v>
      </c>
      <c r="F205" s="125" t="s">
        <v>174</v>
      </c>
      <c r="G205" s="126" t="s">
        <v>93</v>
      </c>
      <c r="H205" s="122">
        <v>27.9</v>
      </c>
      <c r="I205" s="123"/>
      <c r="J205" s="64"/>
      <c r="K205" s="103">
        <f t="shared" si="5"/>
        <v>0</v>
      </c>
      <c r="L205" s="103">
        <f>SUMIFS('normenblad regulier'!C:C,'normenblad regulier'!A:A,C205,'normenblad regulier'!B:B,J205)</f>
        <v>0</v>
      </c>
      <c r="M205" s="271">
        <v>1</v>
      </c>
      <c r="N205" s="104"/>
      <c r="O205" s="24"/>
    </row>
    <row r="206" spans="1:15" ht="12.75">
      <c r="A206" s="114" t="s">
        <v>89</v>
      </c>
      <c r="B206" s="115" t="s">
        <v>2</v>
      </c>
      <c r="C206" s="124" t="s">
        <v>19</v>
      </c>
      <c r="D206" s="125" t="s">
        <v>355</v>
      </c>
      <c r="E206" s="125" t="s">
        <v>410</v>
      </c>
      <c r="F206" s="125" t="s">
        <v>130</v>
      </c>
      <c r="G206" s="126" t="s">
        <v>93</v>
      </c>
      <c r="H206" s="122">
        <v>5.9</v>
      </c>
      <c r="I206" s="123"/>
      <c r="J206" s="64"/>
      <c r="K206" s="103">
        <f t="shared" si="5"/>
        <v>0</v>
      </c>
      <c r="L206" s="103">
        <f>SUMIFS('normenblad regulier'!C:C,'normenblad regulier'!A:A,C206,'normenblad regulier'!B:B,J206)</f>
        <v>0</v>
      </c>
      <c r="M206" s="271">
        <v>1</v>
      </c>
      <c r="N206" s="104"/>
      <c r="O206" s="24"/>
    </row>
    <row r="207" spans="1:15" ht="12.75">
      <c r="A207" s="114" t="s">
        <v>89</v>
      </c>
      <c r="B207" s="115" t="s">
        <v>2</v>
      </c>
      <c r="C207" s="124" t="s">
        <v>19</v>
      </c>
      <c r="D207" s="125" t="s">
        <v>355</v>
      </c>
      <c r="E207" s="125" t="s">
        <v>411</v>
      </c>
      <c r="F207" s="125" t="s">
        <v>130</v>
      </c>
      <c r="G207" s="126" t="s">
        <v>93</v>
      </c>
      <c r="H207" s="122">
        <v>6.1</v>
      </c>
      <c r="I207" s="123"/>
      <c r="J207" s="64"/>
      <c r="K207" s="103">
        <f t="shared" si="5"/>
        <v>0</v>
      </c>
      <c r="L207" s="103">
        <f>SUMIFS('normenblad regulier'!C:C,'normenblad regulier'!A:A,C207,'normenblad regulier'!B:B,J207)</f>
        <v>0</v>
      </c>
      <c r="M207" s="271">
        <v>1</v>
      </c>
      <c r="N207" s="104"/>
      <c r="O207" s="24"/>
    </row>
    <row r="208" spans="1:15" ht="12.75">
      <c r="A208" s="114" t="s">
        <v>89</v>
      </c>
      <c r="B208" s="115" t="s">
        <v>2</v>
      </c>
      <c r="C208" s="124" t="s">
        <v>19</v>
      </c>
      <c r="D208" s="125" t="s">
        <v>355</v>
      </c>
      <c r="E208" s="125" t="s">
        <v>412</v>
      </c>
      <c r="F208" s="125" t="s">
        <v>130</v>
      </c>
      <c r="G208" s="126" t="s">
        <v>93</v>
      </c>
      <c r="H208" s="122">
        <v>24.3</v>
      </c>
      <c r="I208" s="123"/>
      <c r="J208" s="64"/>
      <c r="K208" s="103">
        <f t="shared" si="5"/>
        <v>0</v>
      </c>
      <c r="L208" s="103">
        <f>SUMIFS('normenblad regulier'!C:C,'normenblad regulier'!A:A,C208,'normenblad regulier'!B:B,J208)</f>
        <v>0</v>
      </c>
      <c r="M208" s="271">
        <v>1</v>
      </c>
      <c r="N208" s="104"/>
      <c r="O208" s="24"/>
    </row>
    <row r="209" spans="1:15" ht="12.75">
      <c r="A209" s="114" t="s">
        <v>89</v>
      </c>
      <c r="B209" s="115" t="s">
        <v>2</v>
      </c>
      <c r="C209" s="33" t="s">
        <v>17</v>
      </c>
      <c r="D209" s="125" t="s">
        <v>355</v>
      </c>
      <c r="E209" s="125" t="s">
        <v>413</v>
      </c>
      <c r="F209" s="125" t="s">
        <v>137</v>
      </c>
      <c r="G209" s="126" t="s">
        <v>138</v>
      </c>
      <c r="H209" s="122">
        <v>1</v>
      </c>
      <c r="I209" s="123"/>
      <c r="J209" s="64">
        <v>255</v>
      </c>
      <c r="K209" s="103">
        <f t="shared" si="5"/>
        <v>255</v>
      </c>
      <c r="L209" s="103">
        <f>SUMIFS('normenblad regulier'!C:C,'normenblad regulier'!A:A,C209,'normenblad regulier'!B:B,J209)</f>
        <v>0</v>
      </c>
      <c r="M209" s="271">
        <v>1</v>
      </c>
      <c r="N209" s="104" t="e">
        <f>K209/L209*M209*'uurtarief opbouw'!$D$40</f>
        <v>#DIV/0!</v>
      </c>
      <c r="O209" s="24"/>
    </row>
    <row r="210" spans="1:15" ht="12.75">
      <c r="A210" s="114" t="s">
        <v>89</v>
      </c>
      <c r="B210" s="115" t="s">
        <v>2</v>
      </c>
      <c r="C210" s="33" t="s">
        <v>17</v>
      </c>
      <c r="D210" s="125" t="s">
        <v>355</v>
      </c>
      <c r="E210" s="125" t="s">
        <v>414</v>
      </c>
      <c r="F210" s="125" t="s">
        <v>137</v>
      </c>
      <c r="G210" s="126" t="s">
        <v>138</v>
      </c>
      <c r="H210" s="122">
        <v>1</v>
      </c>
      <c r="I210" s="123"/>
      <c r="J210" s="64">
        <v>255</v>
      </c>
      <c r="K210" s="103">
        <f t="shared" si="5"/>
        <v>255</v>
      </c>
      <c r="L210" s="103">
        <f>SUMIFS('normenblad regulier'!C:C,'normenblad regulier'!A:A,C210,'normenblad regulier'!B:B,J210)</f>
        <v>0</v>
      </c>
      <c r="M210" s="271">
        <v>1</v>
      </c>
      <c r="N210" s="104" t="e">
        <f>K210/L210*M210*'uurtarief opbouw'!$D$40</f>
        <v>#DIV/0!</v>
      </c>
      <c r="O210" s="24"/>
    </row>
    <row r="211" spans="1:15" ht="12.75">
      <c r="A211" s="114" t="s">
        <v>89</v>
      </c>
      <c r="B211" s="115" t="s">
        <v>2</v>
      </c>
      <c r="C211" s="33" t="s">
        <v>17</v>
      </c>
      <c r="D211" s="125" t="s">
        <v>355</v>
      </c>
      <c r="E211" s="125" t="s">
        <v>415</v>
      </c>
      <c r="F211" s="125" t="s">
        <v>137</v>
      </c>
      <c r="G211" s="126" t="s">
        <v>138</v>
      </c>
      <c r="H211" s="122">
        <v>1</v>
      </c>
      <c r="I211" s="123"/>
      <c r="J211" s="64">
        <v>255</v>
      </c>
      <c r="K211" s="103">
        <f t="shared" si="5"/>
        <v>255</v>
      </c>
      <c r="L211" s="103">
        <f>SUMIFS('normenblad regulier'!C:C,'normenblad regulier'!A:A,C211,'normenblad regulier'!B:B,J211)</f>
        <v>0</v>
      </c>
      <c r="M211" s="271">
        <v>1</v>
      </c>
      <c r="N211" s="104" t="e">
        <f>K211/L211*M211*'uurtarief opbouw'!$D$40</f>
        <v>#DIV/0!</v>
      </c>
      <c r="O211" s="24"/>
    </row>
    <row r="212" spans="1:15" ht="12.75">
      <c r="A212" s="114" t="s">
        <v>89</v>
      </c>
      <c r="B212" s="115" t="s">
        <v>2</v>
      </c>
      <c r="C212" s="33" t="s">
        <v>17</v>
      </c>
      <c r="D212" s="125" t="s">
        <v>355</v>
      </c>
      <c r="E212" s="125" t="s">
        <v>416</v>
      </c>
      <c r="F212" s="125" t="s">
        <v>137</v>
      </c>
      <c r="G212" s="126" t="s">
        <v>138</v>
      </c>
      <c r="H212" s="122">
        <v>1</v>
      </c>
      <c r="I212" s="123"/>
      <c r="J212" s="64">
        <v>255</v>
      </c>
      <c r="K212" s="103">
        <f t="shared" si="5"/>
        <v>255</v>
      </c>
      <c r="L212" s="103">
        <f>SUMIFS('normenblad regulier'!C:C,'normenblad regulier'!A:A,C212,'normenblad regulier'!B:B,J212)</f>
        <v>0</v>
      </c>
      <c r="M212" s="271">
        <v>1</v>
      </c>
      <c r="N212" s="104" t="e">
        <f>K212/L212*M212*'uurtarief opbouw'!$D$40</f>
        <v>#DIV/0!</v>
      </c>
      <c r="O212" s="24"/>
    </row>
    <row r="213" spans="1:15" ht="12.75">
      <c r="A213" s="114" t="s">
        <v>89</v>
      </c>
      <c r="B213" s="115" t="s">
        <v>2</v>
      </c>
      <c r="C213" s="33" t="s">
        <v>17</v>
      </c>
      <c r="D213" s="125" t="s">
        <v>355</v>
      </c>
      <c r="E213" s="125" t="s">
        <v>417</v>
      </c>
      <c r="F213" s="125" t="s">
        <v>137</v>
      </c>
      <c r="G213" s="126" t="s">
        <v>138</v>
      </c>
      <c r="H213" s="122">
        <v>1</v>
      </c>
      <c r="I213" s="123"/>
      <c r="J213" s="64">
        <v>255</v>
      </c>
      <c r="K213" s="103">
        <f t="shared" si="5"/>
        <v>255</v>
      </c>
      <c r="L213" s="103">
        <f>SUMIFS('normenblad regulier'!C:C,'normenblad regulier'!A:A,C213,'normenblad regulier'!B:B,J213)</f>
        <v>0</v>
      </c>
      <c r="M213" s="271">
        <v>1</v>
      </c>
      <c r="N213" s="104" t="e">
        <f>K213/L213*M213*'uurtarief opbouw'!$D$40</f>
        <v>#DIV/0!</v>
      </c>
      <c r="O213" s="24"/>
    </row>
    <row r="214" spans="1:15" ht="12.75">
      <c r="A214" s="114" t="s">
        <v>89</v>
      </c>
      <c r="B214" s="115" t="s">
        <v>2</v>
      </c>
      <c r="C214" s="33" t="s">
        <v>17</v>
      </c>
      <c r="D214" s="125" t="s">
        <v>355</v>
      </c>
      <c r="E214" s="125" t="s">
        <v>418</v>
      </c>
      <c r="F214" s="125" t="s">
        <v>137</v>
      </c>
      <c r="G214" s="126" t="s">
        <v>138</v>
      </c>
      <c r="H214" s="122">
        <v>1</v>
      </c>
      <c r="I214" s="123"/>
      <c r="J214" s="64">
        <v>255</v>
      </c>
      <c r="K214" s="103">
        <f t="shared" si="5"/>
        <v>255</v>
      </c>
      <c r="L214" s="103">
        <f>SUMIFS('normenblad regulier'!C:C,'normenblad regulier'!A:A,C214,'normenblad regulier'!B:B,J214)</f>
        <v>0</v>
      </c>
      <c r="M214" s="271">
        <v>1</v>
      </c>
      <c r="N214" s="104" t="e">
        <f>K214/L214*M214*'uurtarief opbouw'!$D$40</f>
        <v>#DIV/0!</v>
      </c>
      <c r="O214" s="24"/>
    </row>
    <row r="215" spans="1:15" ht="12.75">
      <c r="A215" s="114" t="s">
        <v>89</v>
      </c>
      <c r="B215" s="115" t="s">
        <v>2</v>
      </c>
      <c r="C215" s="33" t="s">
        <v>17</v>
      </c>
      <c r="D215" s="125" t="s">
        <v>355</v>
      </c>
      <c r="E215" s="125" t="s">
        <v>419</v>
      </c>
      <c r="F215" s="125" t="s">
        <v>137</v>
      </c>
      <c r="G215" s="126" t="s">
        <v>138</v>
      </c>
      <c r="H215" s="122">
        <v>1.5</v>
      </c>
      <c r="I215" s="123"/>
      <c r="J215" s="64">
        <v>255</v>
      </c>
      <c r="K215" s="103">
        <f t="shared" si="5"/>
        <v>382.5</v>
      </c>
      <c r="L215" s="103">
        <f>SUMIFS('normenblad regulier'!C:C,'normenblad regulier'!A:A,C215,'normenblad regulier'!B:B,J215)</f>
        <v>0</v>
      </c>
      <c r="M215" s="271">
        <v>1</v>
      </c>
      <c r="N215" s="104" t="e">
        <f>K215/L215*M215*'uurtarief opbouw'!$D$40</f>
        <v>#DIV/0!</v>
      </c>
      <c r="O215" s="24"/>
    </row>
    <row r="216" spans="1:15" ht="12.75">
      <c r="A216" s="114" t="s">
        <v>89</v>
      </c>
      <c r="B216" s="115" t="s">
        <v>2</v>
      </c>
      <c r="C216" s="33" t="s">
        <v>17</v>
      </c>
      <c r="D216" s="125" t="s">
        <v>355</v>
      </c>
      <c r="E216" s="125" t="s">
        <v>420</v>
      </c>
      <c r="F216" s="125" t="s">
        <v>137</v>
      </c>
      <c r="G216" s="126" t="s">
        <v>138</v>
      </c>
      <c r="H216" s="122">
        <v>1.1000000000000001</v>
      </c>
      <c r="I216" s="123"/>
      <c r="J216" s="64">
        <v>255</v>
      </c>
      <c r="K216" s="103">
        <f t="shared" si="5"/>
        <v>280.5</v>
      </c>
      <c r="L216" s="103">
        <f>SUMIFS('normenblad regulier'!C:C,'normenblad regulier'!A:A,C216,'normenblad regulier'!B:B,J216)</f>
        <v>0</v>
      </c>
      <c r="M216" s="271">
        <v>1</v>
      </c>
      <c r="N216" s="104" t="e">
        <f>K216/L216*M216*'uurtarief opbouw'!$D$40</f>
        <v>#DIV/0!</v>
      </c>
      <c r="O216" s="24"/>
    </row>
    <row r="217" spans="1:15" ht="12.75">
      <c r="A217" s="114" t="s">
        <v>89</v>
      </c>
      <c r="B217" s="115" t="s">
        <v>2</v>
      </c>
      <c r="C217" s="33" t="s">
        <v>17</v>
      </c>
      <c r="D217" s="125" t="s">
        <v>355</v>
      </c>
      <c r="E217" s="125" t="s">
        <v>421</v>
      </c>
      <c r="F217" s="125" t="s">
        <v>137</v>
      </c>
      <c r="G217" s="126" t="s">
        <v>138</v>
      </c>
      <c r="H217" s="122">
        <v>1.1000000000000001</v>
      </c>
      <c r="I217" s="123"/>
      <c r="J217" s="64">
        <v>255</v>
      </c>
      <c r="K217" s="103">
        <f t="shared" si="5"/>
        <v>280.5</v>
      </c>
      <c r="L217" s="103">
        <f>SUMIFS('normenblad regulier'!C:C,'normenblad regulier'!A:A,C217,'normenblad regulier'!B:B,J217)</f>
        <v>0</v>
      </c>
      <c r="M217" s="271">
        <v>1</v>
      </c>
      <c r="N217" s="104" t="e">
        <f>K217/L217*M217*'uurtarief opbouw'!$D$40</f>
        <v>#DIV/0!</v>
      </c>
      <c r="O217" s="24"/>
    </row>
    <row r="218" spans="1:15" ht="12.75">
      <c r="A218" s="114" t="s">
        <v>89</v>
      </c>
      <c r="B218" s="115" t="s">
        <v>2</v>
      </c>
      <c r="C218" s="33" t="s">
        <v>17</v>
      </c>
      <c r="D218" s="125" t="s">
        <v>355</v>
      </c>
      <c r="E218" s="125" t="s">
        <v>422</v>
      </c>
      <c r="F218" s="125" t="s">
        <v>137</v>
      </c>
      <c r="G218" s="126" t="s">
        <v>138</v>
      </c>
      <c r="H218" s="122">
        <v>1.1000000000000001</v>
      </c>
      <c r="I218" s="123"/>
      <c r="J218" s="64">
        <v>255</v>
      </c>
      <c r="K218" s="103">
        <f t="shared" si="5"/>
        <v>280.5</v>
      </c>
      <c r="L218" s="103">
        <f>SUMIFS('normenblad regulier'!C:C,'normenblad regulier'!A:A,C218,'normenblad regulier'!B:B,J218)</f>
        <v>0</v>
      </c>
      <c r="M218" s="271">
        <v>1</v>
      </c>
      <c r="N218" s="104" t="e">
        <f>K218/L218*M218*'uurtarief opbouw'!$D$40</f>
        <v>#DIV/0!</v>
      </c>
      <c r="O218" s="24"/>
    </row>
    <row r="219" spans="1:15" ht="12.75">
      <c r="A219" s="114" t="s">
        <v>89</v>
      </c>
      <c r="B219" s="115" t="s">
        <v>2</v>
      </c>
      <c r="C219" s="33" t="s">
        <v>17</v>
      </c>
      <c r="D219" s="125" t="s">
        <v>355</v>
      </c>
      <c r="E219" s="125" t="s">
        <v>423</v>
      </c>
      <c r="F219" s="125" t="s">
        <v>137</v>
      </c>
      <c r="G219" s="126" t="s">
        <v>138</v>
      </c>
      <c r="H219" s="122">
        <v>1.1000000000000001</v>
      </c>
      <c r="I219" s="123"/>
      <c r="J219" s="64">
        <v>255</v>
      </c>
      <c r="K219" s="103">
        <f t="shared" si="5"/>
        <v>280.5</v>
      </c>
      <c r="L219" s="103">
        <f>SUMIFS('normenblad regulier'!C:C,'normenblad regulier'!A:A,C219,'normenblad regulier'!B:B,J219)</f>
        <v>0</v>
      </c>
      <c r="M219" s="271">
        <v>1</v>
      </c>
      <c r="N219" s="104" t="e">
        <f>K219/L219*M219*'uurtarief opbouw'!$D$40</f>
        <v>#DIV/0!</v>
      </c>
      <c r="O219" s="24"/>
    </row>
    <row r="220" spans="1:15" ht="12.75">
      <c r="A220" s="114" t="s">
        <v>89</v>
      </c>
      <c r="B220" s="115" t="s">
        <v>2</v>
      </c>
      <c r="C220" s="124" t="s">
        <v>14</v>
      </c>
      <c r="D220" s="125" t="s">
        <v>355</v>
      </c>
      <c r="E220" s="125" t="s">
        <v>424</v>
      </c>
      <c r="F220" s="125" t="s">
        <v>425</v>
      </c>
      <c r="G220" s="126" t="s">
        <v>93</v>
      </c>
      <c r="H220" s="122">
        <v>70.3</v>
      </c>
      <c r="I220" s="123"/>
      <c r="J220" s="64"/>
      <c r="K220" s="103">
        <f t="shared" si="5"/>
        <v>0</v>
      </c>
      <c r="L220" s="103">
        <f>SUMIFS('normenblad regulier'!C:C,'normenblad regulier'!A:A,C220,'normenblad regulier'!B:B,J220)</f>
        <v>0</v>
      </c>
      <c r="M220" s="271">
        <v>1</v>
      </c>
      <c r="N220" s="104"/>
      <c r="O220" s="24"/>
    </row>
    <row r="221" spans="1:15" ht="12.75">
      <c r="A221" s="114" t="s">
        <v>89</v>
      </c>
      <c r="B221" s="115" t="s">
        <v>2</v>
      </c>
      <c r="C221" s="33" t="s">
        <v>20</v>
      </c>
      <c r="D221" s="125" t="s">
        <v>355</v>
      </c>
      <c r="E221" s="125" t="s">
        <v>426</v>
      </c>
      <c r="F221" s="125" t="s">
        <v>297</v>
      </c>
      <c r="G221" s="126" t="s">
        <v>93</v>
      </c>
      <c r="H221" s="122">
        <v>144.5</v>
      </c>
      <c r="I221" s="125"/>
      <c r="J221" s="64">
        <v>255</v>
      </c>
      <c r="K221" s="103">
        <f t="shared" si="5"/>
        <v>36847.5</v>
      </c>
      <c r="L221" s="103">
        <f>SUMIFS('normenblad regulier'!C:C,'normenblad regulier'!A:A,C221,'normenblad regulier'!B:B,J221)</f>
        <v>0</v>
      </c>
      <c r="M221" s="271">
        <v>1</v>
      </c>
      <c r="N221" s="104" t="e">
        <f>K221/L221*M221*'uurtarief opbouw'!$D$40</f>
        <v>#DIV/0!</v>
      </c>
      <c r="O221" s="24"/>
    </row>
    <row r="222" spans="1:15" ht="12.75">
      <c r="A222" s="114" t="s">
        <v>89</v>
      </c>
      <c r="B222" s="115" t="s">
        <v>2</v>
      </c>
      <c r="C222" s="124" t="s">
        <v>19</v>
      </c>
      <c r="D222" s="125" t="s">
        <v>355</v>
      </c>
      <c r="E222" s="125" t="s">
        <v>427</v>
      </c>
      <c r="F222" s="125" t="s">
        <v>130</v>
      </c>
      <c r="G222" s="126" t="s">
        <v>93</v>
      </c>
      <c r="H222" s="122">
        <v>1.9</v>
      </c>
      <c r="I222" s="123"/>
      <c r="J222" s="64"/>
      <c r="K222" s="103">
        <f t="shared" si="5"/>
        <v>0</v>
      </c>
      <c r="L222" s="103">
        <f>SUMIFS('normenblad regulier'!C:C,'normenblad regulier'!A:A,C222,'normenblad regulier'!B:B,J222)</f>
        <v>0</v>
      </c>
      <c r="M222" s="271">
        <v>1</v>
      </c>
      <c r="N222" s="104"/>
      <c r="O222" s="24"/>
    </row>
    <row r="223" spans="1:15" ht="12.75">
      <c r="A223" s="114" t="s">
        <v>89</v>
      </c>
      <c r="B223" s="115" t="s">
        <v>2</v>
      </c>
      <c r="C223" s="124" t="s">
        <v>19</v>
      </c>
      <c r="D223" s="125" t="s">
        <v>355</v>
      </c>
      <c r="E223" s="125" t="s">
        <v>388</v>
      </c>
      <c r="F223" s="125" t="s">
        <v>130</v>
      </c>
      <c r="G223" s="126" t="s">
        <v>93</v>
      </c>
      <c r="H223" s="122">
        <v>3.3</v>
      </c>
      <c r="I223" s="123"/>
      <c r="J223" s="64"/>
      <c r="K223" s="103">
        <f t="shared" si="5"/>
        <v>0</v>
      </c>
      <c r="L223" s="103">
        <f>SUMIFS('normenblad regulier'!C:C,'normenblad regulier'!A:A,C223,'normenblad regulier'!B:B,J223)</f>
        <v>0</v>
      </c>
      <c r="M223" s="271">
        <v>1</v>
      </c>
      <c r="N223" s="104"/>
      <c r="O223" s="24"/>
    </row>
    <row r="224" spans="1:15" ht="12.75">
      <c r="A224" s="114" t="s">
        <v>89</v>
      </c>
      <c r="B224" s="115" t="s">
        <v>2</v>
      </c>
      <c r="C224" s="124" t="s">
        <v>19</v>
      </c>
      <c r="D224" s="125" t="s">
        <v>355</v>
      </c>
      <c r="E224" s="125" t="s">
        <v>391</v>
      </c>
      <c r="F224" s="125" t="s">
        <v>130</v>
      </c>
      <c r="G224" s="126" t="s">
        <v>93</v>
      </c>
      <c r="H224" s="122">
        <v>3.5</v>
      </c>
      <c r="I224" s="123"/>
      <c r="J224" s="64"/>
      <c r="K224" s="103">
        <f t="shared" si="5"/>
        <v>0</v>
      </c>
      <c r="L224" s="103">
        <f>SUMIFS('normenblad regulier'!C:C,'normenblad regulier'!A:A,C224,'normenblad regulier'!B:B,J224)</f>
        <v>0</v>
      </c>
      <c r="M224" s="271">
        <v>1</v>
      </c>
      <c r="N224" s="104"/>
      <c r="O224" s="24"/>
    </row>
    <row r="225" spans="1:15" ht="12.75">
      <c r="A225" s="114" t="s">
        <v>89</v>
      </c>
      <c r="B225" s="115" t="s">
        <v>2</v>
      </c>
      <c r="C225" s="124" t="s">
        <v>19</v>
      </c>
      <c r="D225" s="125" t="s">
        <v>355</v>
      </c>
      <c r="E225" s="125" t="s">
        <v>398</v>
      </c>
      <c r="F225" s="125" t="s">
        <v>130</v>
      </c>
      <c r="G225" s="126" t="s">
        <v>93</v>
      </c>
      <c r="H225" s="122">
        <v>3.2</v>
      </c>
      <c r="I225" s="123"/>
      <c r="J225" s="64"/>
      <c r="K225" s="103">
        <f t="shared" si="5"/>
        <v>0</v>
      </c>
      <c r="L225" s="103">
        <f>SUMIFS('normenblad regulier'!C:C,'normenblad regulier'!A:A,C225,'normenblad regulier'!B:B,J225)</f>
        <v>0</v>
      </c>
      <c r="M225" s="271">
        <v>1</v>
      </c>
      <c r="N225" s="104"/>
      <c r="O225" s="24"/>
    </row>
    <row r="226" spans="1:15" ht="12.75">
      <c r="A226" s="114" t="s">
        <v>89</v>
      </c>
      <c r="B226" s="115" t="s">
        <v>2</v>
      </c>
      <c r="C226" s="124" t="s">
        <v>19</v>
      </c>
      <c r="D226" s="125" t="s">
        <v>355</v>
      </c>
      <c r="E226" s="125" t="s">
        <v>411</v>
      </c>
      <c r="F226" s="125" t="s">
        <v>130</v>
      </c>
      <c r="G226" s="126" t="s">
        <v>93</v>
      </c>
      <c r="H226" s="122">
        <v>6</v>
      </c>
      <c r="I226" s="123"/>
      <c r="J226" s="64"/>
      <c r="K226" s="103">
        <f t="shared" si="5"/>
        <v>0</v>
      </c>
      <c r="L226" s="103">
        <f>SUMIFS('normenblad regulier'!C:C,'normenblad regulier'!A:A,C226,'normenblad regulier'!B:B,J226)</f>
        <v>0</v>
      </c>
      <c r="M226" s="271">
        <v>1</v>
      </c>
      <c r="N226" s="104"/>
      <c r="O226" s="24"/>
    </row>
    <row r="227" spans="1:15" ht="12.75">
      <c r="A227" s="114" t="s">
        <v>89</v>
      </c>
      <c r="B227" s="115" t="s">
        <v>2</v>
      </c>
      <c r="C227" s="124" t="s">
        <v>14</v>
      </c>
      <c r="D227" s="125" t="s">
        <v>355</v>
      </c>
      <c r="E227" s="125" t="s">
        <v>365</v>
      </c>
      <c r="F227" s="125" t="s">
        <v>366</v>
      </c>
      <c r="G227" s="126" t="s">
        <v>93</v>
      </c>
      <c r="H227" s="122">
        <v>33.1</v>
      </c>
      <c r="I227" s="123"/>
      <c r="J227" s="64"/>
      <c r="K227" s="103">
        <f t="shared" si="5"/>
        <v>0</v>
      </c>
      <c r="L227" s="103">
        <f>SUMIFS('normenblad regulier'!C:C,'normenblad regulier'!A:A,C227,'normenblad regulier'!B:B,J227)</f>
        <v>0</v>
      </c>
      <c r="M227" s="271">
        <v>1</v>
      </c>
      <c r="N227" s="104"/>
      <c r="O227" s="24"/>
    </row>
    <row r="228" spans="1:15" ht="12.75">
      <c r="A228" s="114" t="s">
        <v>89</v>
      </c>
      <c r="B228" s="115" t="s">
        <v>2</v>
      </c>
      <c r="C228" s="124" t="s">
        <v>14</v>
      </c>
      <c r="D228" s="125" t="s">
        <v>355</v>
      </c>
      <c r="E228" s="125" t="s">
        <v>362</v>
      </c>
      <c r="F228" s="125" t="s">
        <v>363</v>
      </c>
      <c r="G228" s="126" t="s">
        <v>93</v>
      </c>
      <c r="H228" s="122">
        <v>12</v>
      </c>
      <c r="I228" s="123"/>
      <c r="J228" s="64"/>
      <c r="K228" s="103">
        <f t="shared" si="5"/>
        <v>0</v>
      </c>
      <c r="L228" s="103">
        <f>SUMIFS('normenblad regulier'!C:C,'normenblad regulier'!A:A,C228,'normenblad regulier'!B:B,J228)</f>
        <v>0</v>
      </c>
      <c r="M228" s="271">
        <v>1</v>
      </c>
      <c r="N228" s="104"/>
      <c r="O228" s="24"/>
    </row>
    <row r="229" spans="1:15" ht="12.75">
      <c r="A229" s="114" t="s">
        <v>89</v>
      </c>
      <c r="B229" s="115" t="s">
        <v>2</v>
      </c>
      <c r="C229" s="124" t="s">
        <v>14</v>
      </c>
      <c r="D229" s="125" t="s">
        <v>355</v>
      </c>
      <c r="E229" s="125" t="s">
        <v>428</v>
      </c>
      <c r="F229" s="125" t="s">
        <v>429</v>
      </c>
      <c r="G229" s="126" t="s">
        <v>93</v>
      </c>
      <c r="H229" s="122">
        <v>6.2</v>
      </c>
      <c r="I229" s="123"/>
      <c r="J229" s="64"/>
      <c r="K229" s="103">
        <f t="shared" si="5"/>
        <v>0</v>
      </c>
      <c r="L229" s="103">
        <f>SUMIFS('normenblad regulier'!C:C,'normenblad regulier'!A:A,C229,'normenblad regulier'!B:B,J229)</f>
        <v>0</v>
      </c>
      <c r="M229" s="271">
        <v>1</v>
      </c>
      <c r="N229" s="104"/>
      <c r="O229" s="24"/>
    </row>
    <row r="230" spans="1:15" ht="12.75">
      <c r="A230" s="114" t="s">
        <v>89</v>
      </c>
      <c r="B230" s="115" t="s">
        <v>2</v>
      </c>
      <c r="C230" s="124" t="s">
        <v>14</v>
      </c>
      <c r="D230" s="125" t="s">
        <v>355</v>
      </c>
      <c r="E230" s="125" t="s">
        <v>430</v>
      </c>
      <c r="F230" s="125" t="s">
        <v>429</v>
      </c>
      <c r="G230" s="126" t="s">
        <v>93</v>
      </c>
      <c r="H230" s="122">
        <v>6.8</v>
      </c>
      <c r="I230" s="123"/>
      <c r="J230" s="64"/>
      <c r="K230" s="103">
        <f t="shared" si="5"/>
        <v>0</v>
      </c>
      <c r="L230" s="103">
        <f>SUMIFS('normenblad regulier'!C:C,'normenblad regulier'!A:A,C230,'normenblad regulier'!B:B,J230)</f>
        <v>0</v>
      </c>
      <c r="M230" s="271">
        <v>1</v>
      </c>
      <c r="N230" s="104"/>
      <c r="O230" s="24"/>
    </row>
    <row r="231" spans="1:15" ht="12.75">
      <c r="A231" s="114" t="s">
        <v>89</v>
      </c>
      <c r="B231" s="115" t="s">
        <v>2</v>
      </c>
      <c r="C231" s="124" t="s">
        <v>14</v>
      </c>
      <c r="D231" s="125" t="s">
        <v>355</v>
      </c>
      <c r="E231" s="125" t="s">
        <v>431</v>
      </c>
      <c r="F231" s="125" t="s">
        <v>432</v>
      </c>
      <c r="G231" s="126" t="s">
        <v>93</v>
      </c>
      <c r="H231" s="122">
        <v>2</v>
      </c>
      <c r="I231" s="123"/>
      <c r="J231" s="64"/>
      <c r="K231" s="103">
        <f t="shared" si="5"/>
        <v>0</v>
      </c>
      <c r="L231" s="103">
        <f>SUMIFS('normenblad regulier'!C:C,'normenblad regulier'!A:A,C231,'normenblad regulier'!B:B,J231)</f>
        <v>0</v>
      </c>
      <c r="M231" s="271">
        <v>1</v>
      </c>
      <c r="N231" s="104"/>
      <c r="O231" s="24"/>
    </row>
    <row r="232" spans="1:15" ht="12.75">
      <c r="A232" s="114" t="s">
        <v>89</v>
      </c>
      <c r="B232" s="115" t="s">
        <v>2</v>
      </c>
      <c r="C232" s="124" t="s">
        <v>27</v>
      </c>
      <c r="D232" s="125" t="s">
        <v>433</v>
      </c>
      <c r="E232" s="125" t="s">
        <v>434</v>
      </c>
      <c r="F232" s="125" t="s">
        <v>435</v>
      </c>
      <c r="G232" s="126" t="s">
        <v>93</v>
      </c>
      <c r="H232" s="122"/>
      <c r="I232" s="125">
        <v>106.9</v>
      </c>
      <c r="J232" s="64"/>
      <c r="K232" s="103">
        <f t="shared" si="5"/>
        <v>0</v>
      </c>
      <c r="L232" s="103">
        <f>SUMIFS('normenblad regulier'!C:C,'normenblad regulier'!A:A,C232,'normenblad regulier'!B:B,J232)</f>
        <v>1</v>
      </c>
      <c r="M232" s="271">
        <v>1</v>
      </c>
      <c r="N232" s="104">
        <f>K232/L232*M232*'uurtarief opbouw'!$D$40</f>
        <v>0</v>
      </c>
      <c r="O232" s="24"/>
    </row>
    <row r="233" spans="1:15" ht="12.75">
      <c r="A233" s="114" t="s">
        <v>89</v>
      </c>
      <c r="B233" s="115" t="s">
        <v>2</v>
      </c>
      <c r="C233" s="124" t="s">
        <v>27</v>
      </c>
      <c r="D233" s="125" t="s">
        <v>433</v>
      </c>
      <c r="E233" s="125" t="s">
        <v>436</v>
      </c>
      <c r="F233" s="125" t="s">
        <v>437</v>
      </c>
      <c r="G233" s="126" t="s">
        <v>93</v>
      </c>
      <c r="H233" s="122"/>
      <c r="I233" s="125">
        <v>71.099999999999994</v>
      </c>
      <c r="J233" s="64"/>
      <c r="K233" s="103">
        <f t="shared" si="5"/>
        <v>0</v>
      </c>
      <c r="L233" s="103">
        <f>SUMIFS('normenblad regulier'!C:C,'normenblad regulier'!A:A,C233,'normenblad regulier'!B:B,J233)</f>
        <v>1</v>
      </c>
      <c r="M233" s="271">
        <v>1</v>
      </c>
      <c r="N233" s="104">
        <f>K233/L233*M233*'uurtarief opbouw'!$D$40</f>
        <v>0</v>
      </c>
      <c r="O233" s="24"/>
    </row>
    <row r="234" spans="1:15" ht="12.75">
      <c r="A234" s="114" t="s">
        <v>89</v>
      </c>
      <c r="B234" s="115" t="s">
        <v>2</v>
      </c>
      <c r="C234" s="124" t="s">
        <v>27</v>
      </c>
      <c r="D234" s="125" t="s">
        <v>433</v>
      </c>
      <c r="E234" s="125" t="s">
        <v>438</v>
      </c>
      <c r="F234" s="125" t="s">
        <v>439</v>
      </c>
      <c r="G234" s="126" t="s">
        <v>93</v>
      </c>
      <c r="H234" s="122"/>
      <c r="I234" s="125">
        <v>14.9</v>
      </c>
      <c r="J234" s="64"/>
      <c r="K234" s="103">
        <f t="shared" si="5"/>
        <v>0</v>
      </c>
      <c r="L234" s="103">
        <f>SUMIFS('normenblad regulier'!C:C,'normenblad regulier'!A:A,C234,'normenblad regulier'!B:B,J234)</f>
        <v>1</v>
      </c>
      <c r="M234" s="271">
        <v>1</v>
      </c>
      <c r="N234" s="104">
        <f>K234/L234*M234*'uurtarief opbouw'!$D$40</f>
        <v>0</v>
      </c>
      <c r="O234" s="24"/>
    </row>
    <row r="235" spans="1:15" ht="12.75">
      <c r="A235" s="114" t="s">
        <v>89</v>
      </c>
      <c r="B235" s="115" t="s">
        <v>2</v>
      </c>
      <c r="C235" s="124" t="s">
        <v>27</v>
      </c>
      <c r="D235" s="125" t="s">
        <v>433</v>
      </c>
      <c r="E235" s="125" t="s">
        <v>440</v>
      </c>
      <c r="F235" s="125" t="s">
        <v>130</v>
      </c>
      <c r="G235" s="126" t="s">
        <v>93</v>
      </c>
      <c r="H235" s="122"/>
      <c r="I235" s="125">
        <v>19.399999999999999</v>
      </c>
      <c r="J235" s="64"/>
      <c r="K235" s="103">
        <f t="shared" si="5"/>
        <v>0</v>
      </c>
      <c r="L235" s="103">
        <f>SUMIFS('normenblad regulier'!C:C,'normenblad regulier'!A:A,C235,'normenblad regulier'!B:B,J235)</f>
        <v>1</v>
      </c>
      <c r="M235" s="271">
        <v>1</v>
      </c>
      <c r="N235" s="104">
        <f>K235/L235*M235*'uurtarief opbouw'!$D$40</f>
        <v>0</v>
      </c>
      <c r="O235" s="24"/>
    </row>
    <row r="236" spans="1:15" ht="12.75">
      <c r="A236" s="114" t="s">
        <v>89</v>
      </c>
      <c r="B236" s="115" t="s">
        <v>2</v>
      </c>
      <c r="C236" s="33" t="s">
        <v>20</v>
      </c>
      <c r="D236" s="125" t="s">
        <v>433</v>
      </c>
      <c r="E236" s="125" t="s">
        <v>441</v>
      </c>
      <c r="F236" s="125" t="s">
        <v>195</v>
      </c>
      <c r="G236" s="126" t="s">
        <v>93</v>
      </c>
      <c r="H236" s="122">
        <v>2538.5</v>
      </c>
      <c r="I236" s="125"/>
      <c r="J236" s="64">
        <v>255</v>
      </c>
      <c r="K236" s="103">
        <f t="shared" si="5"/>
        <v>647317.5</v>
      </c>
      <c r="L236" s="103">
        <f>SUMIFS('normenblad regulier'!C:C,'normenblad regulier'!A:A,C236,'normenblad regulier'!B:B,J236)</f>
        <v>0</v>
      </c>
      <c r="M236" s="271">
        <v>1</v>
      </c>
      <c r="N236" s="104" t="e">
        <f>K236/L236*M236*'uurtarief opbouw'!$D$40</f>
        <v>#DIV/0!</v>
      </c>
      <c r="O236" s="24"/>
    </row>
    <row r="237" spans="1:15" ht="12.75">
      <c r="A237" s="114" t="s">
        <v>89</v>
      </c>
      <c r="B237" s="115" t="s">
        <v>2</v>
      </c>
      <c r="C237" s="124" t="s">
        <v>27</v>
      </c>
      <c r="D237" s="125" t="s">
        <v>433</v>
      </c>
      <c r="E237" s="125" t="s">
        <v>442</v>
      </c>
      <c r="F237" s="125" t="s">
        <v>130</v>
      </c>
      <c r="G237" s="126" t="s">
        <v>93</v>
      </c>
      <c r="H237" s="122"/>
      <c r="I237" s="125">
        <v>20.2</v>
      </c>
      <c r="J237" s="64"/>
      <c r="K237" s="103">
        <f t="shared" si="5"/>
        <v>0</v>
      </c>
      <c r="L237" s="103">
        <f>SUMIFS('normenblad regulier'!C:C,'normenblad regulier'!A:A,C237,'normenblad regulier'!B:B,J237)</f>
        <v>1</v>
      </c>
      <c r="M237" s="271">
        <v>1</v>
      </c>
      <c r="N237" s="104">
        <f>K237/L237*M237*'uurtarief opbouw'!$D$40</f>
        <v>0</v>
      </c>
      <c r="O237" s="24"/>
    </row>
    <row r="238" spans="1:15" ht="12.75">
      <c r="A238" s="114" t="s">
        <v>89</v>
      </c>
      <c r="B238" s="115" t="s">
        <v>2</v>
      </c>
      <c r="C238" s="124" t="s">
        <v>27</v>
      </c>
      <c r="D238" s="125" t="s">
        <v>433</v>
      </c>
      <c r="E238" s="125" t="s">
        <v>443</v>
      </c>
      <c r="F238" s="125" t="s">
        <v>130</v>
      </c>
      <c r="G238" s="126" t="s">
        <v>93</v>
      </c>
      <c r="H238" s="122"/>
      <c r="I238" s="125">
        <v>8.1</v>
      </c>
      <c r="J238" s="64"/>
      <c r="K238" s="103">
        <f t="shared" si="5"/>
        <v>0</v>
      </c>
      <c r="L238" s="103">
        <f>SUMIFS('normenblad regulier'!C:C,'normenblad regulier'!A:A,C238,'normenblad regulier'!B:B,J238)</f>
        <v>1</v>
      </c>
      <c r="M238" s="271">
        <v>1</v>
      </c>
      <c r="N238" s="104">
        <f>K238/L238*M238*'uurtarief opbouw'!$D$40</f>
        <v>0</v>
      </c>
      <c r="O238" s="24"/>
    </row>
    <row r="239" spans="1:15" ht="12.75">
      <c r="A239" s="114" t="s">
        <v>89</v>
      </c>
      <c r="B239" s="115" t="s">
        <v>2</v>
      </c>
      <c r="C239" s="124" t="s">
        <v>27</v>
      </c>
      <c r="D239" s="125" t="s">
        <v>433</v>
      </c>
      <c r="E239" s="125" t="s">
        <v>444</v>
      </c>
      <c r="F239" s="125" t="s">
        <v>346</v>
      </c>
      <c r="G239" s="126" t="s">
        <v>93</v>
      </c>
      <c r="H239" s="122"/>
      <c r="I239" s="125">
        <v>1.4</v>
      </c>
      <c r="J239" s="64"/>
      <c r="K239" s="103">
        <f t="shared" si="5"/>
        <v>0</v>
      </c>
      <c r="L239" s="103">
        <f>SUMIFS('normenblad regulier'!C:C,'normenblad regulier'!A:A,C239,'normenblad regulier'!B:B,J239)</f>
        <v>1</v>
      </c>
      <c r="M239" s="271">
        <v>1</v>
      </c>
      <c r="N239" s="104">
        <f>K239/L239*M239*'uurtarief opbouw'!$D$40</f>
        <v>0</v>
      </c>
    </row>
    <row r="240" spans="1:15" ht="12.75">
      <c r="A240" s="114" t="s">
        <v>89</v>
      </c>
      <c r="B240" s="115" t="s">
        <v>2</v>
      </c>
      <c r="C240" s="124" t="s">
        <v>27</v>
      </c>
      <c r="D240" s="125" t="s">
        <v>433</v>
      </c>
      <c r="E240" s="125" t="s">
        <v>445</v>
      </c>
      <c r="F240" s="125" t="s">
        <v>146</v>
      </c>
      <c r="G240" s="126" t="s">
        <v>93</v>
      </c>
      <c r="H240" s="122"/>
      <c r="I240" s="125">
        <v>1.8</v>
      </c>
      <c r="J240" s="64"/>
      <c r="K240" s="103">
        <f t="shared" si="5"/>
        <v>0</v>
      </c>
      <c r="L240" s="103">
        <f>SUMIFS('normenblad regulier'!C:C,'normenblad regulier'!A:A,C240,'normenblad regulier'!B:B,J240)</f>
        <v>1</v>
      </c>
      <c r="M240" s="271">
        <v>1</v>
      </c>
      <c r="N240" s="104">
        <f>K240/L240*M240*'uurtarief opbouw'!$D$40</f>
        <v>0</v>
      </c>
    </row>
    <row r="241" spans="1:14" ht="12.75">
      <c r="A241" s="114" t="s">
        <v>89</v>
      </c>
      <c r="B241" s="115" t="s">
        <v>2</v>
      </c>
      <c r="C241" s="124" t="s">
        <v>27</v>
      </c>
      <c r="D241" s="125" t="s">
        <v>433</v>
      </c>
      <c r="E241" s="125" t="s">
        <v>446</v>
      </c>
      <c r="F241" s="125" t="s">
        <v>146</v>
      </c>
      <c r="G241" s="126" t="s">
        <v>93</v>
      </c>
      <c r="H241" s="122"/>
      <c r="I241" s="125">
        <v>0.8</v>
      </c>
      <c r="J241" s="64"/>
      <c r="K241" s="103">
        <f t="shared" si="5"/>
        <v>0</v>
      </c>
      <c r="L241" s="103">
        <f>SUMIFS('normenblad regulier'!C:C,'normenblad regulier'!A:A,C241,'normenblad regulier'!B:B,J241)</f>
        <v>1</v>
      </c>
      <c r="M241" s="271">
        <v>1</v>
      </c>
      <c r="N241" s="104">
        <f>K241/L241*M241*'uurtarief opbouw'!$D$40</f>
        <v>0</v>
      </c>
    </row>
    <row r="242" spans="1:14" ht="12.75">
      <c r="A242" s="114" t="s">
        <v>89</v>
      </c>
      <c r="B242" s="115" t="s">
        <v>2</v>
      </c>
      <c r="C242" s="124" t="s">
        <v>27</v>
      </c>
      <c r="D242" s="125" t="s">
        <v>433</v>
      </c>
      <c r="E242" s="125" t="s">
        <v>447</v>
      </c>
      <c r="F242" s="125" t="s">
        <v>146</v>
      </c>
      <c r="G242" s="126" t="s">
        <v>93</v>
      </c>
      <c r="H242" s="122"/>
      <c r="I242" s="125">
        <v>3.2</v>
      </c>
      <c r="J242" s="64"/>
      <c r="K242" s="103">
        <f t="shared" si="5"/>
        <v>0</v>
      </c>
      <c r="L242" s="103">
        <f>SUMIFS('normenblad regulier'!C:C,'normenblad regulier'!A:A,C242,'normenblad regulier'!B:B,J242)</f>
        <v>1</v>
      </c>
      <c r="M242" s="271">
        <v>1</v>
      </c>
      <c r="N242" s="104">
        <f>K242/L242*M242*'uurtarief opbouw'!$D$40</f>
        <v>0</v>
      </c>
    </row>
    <row r="243" spans="1:14" ht="12.75">
      <c r="A243" s="114" t="s">
        <v>89</v>
      </c>
      <c r="B243" s="115" t="s">
        <v>2</v>
      </c>
      <c r="C243" s="124" t="s">
        <v>27</v>
      </c>
      <c r="D243" s="125" t="s">
        <v>433</v>
      </c>
      <c r="E243" s="125" t="s">
        <v>443</v>
      </c>
      <c r="F243" s="125" t="s">
        <v>130</v>
      </c>
      <c r="G243" s="126" t="s">
        <v>93</v>
      </c>
      <c r="H243" s="122"/>
      <c r="I243" s="125">
        <v>9.5</v>
      </c>
      <c r="J243" s="64"/>
      <c r="K243" s="103">
        <f t="shared" si="5"/>
        <v>0</v>
      </c>
      <c r="L243" s="103">
        <f>SUMIFS('normenblad regulier'!C:C,'normenblad regulier'!A:A,C243,'normenblad regulier'!B:B,J243)</f>
        <v>1</v>
      </c>
      <c r="M243" s="271">
        <v>1</v>
      </c>
      <c r="N243" s="104">
        <f>K243/L243*M243*'uurtarief opbouw'!$D$40</f>
        <v>0</v>
      </c>
    </row>
    <row r="244" spans="1:14" ht="12.75">
      <c r="A244" s="114" t="s">
        <v>89</v>
      </c>
      <c r="B244" s="115" t="s">
        <v>2</v>
      </c>
      <c r="C244" s="124" t="s">
        <v>27</v>
      </c>
      <c r="D244" s="125" t="s">
        <v>433</v>
      </c>
      <c r="E244" s="125" t="s">
        <v>448</v>
      </c>
      <c r="F244" s="125" t="s">
        <v>130</v>
      </c>
      <c r="G244" s="126" t="s">
        <v>93</v>
      </c>
      <c r="H244" s="122"/>
      <c r="I244" s="125">
        <v>2.8</v>
      </c>
      <c r="J244" s="64"/>
      <c r="K244" s="103">
        <f t="shared" si="5"/>
        <v>0</v>
      </c>
      <c r="L244" s="103">
        <f>SUMIFS('normenblad regulier'!C:C,'normenblad regulier'!A:A,C244,'normenblad regulier'!B:B,J244)</f>
        <v>1</v>
      </c>
      <c r="M244" s="271">
        <v>1</v>
      </c>
      <c r="N244" s="104">
        <f>K244/L244*M244*'uurtarief opbouw'!$D$40</f>
        <v>0</v>
      </c>
    </row>
    <row r="245" spans="1:14" ht="12.75">
      <c r="A245" s="114" t="s">
        <v>89</v>
      </c>
      <c r="B245" s="115" t="s">
        <v>2</v>
      </c>
      <c r="C245" s="124" t="s">
        <v>14</v>
      </c>
      <c r="D245" s="125" t="s">
        <v>449</v>
      </c>
      <c r="E245" s="125" t="s">
        <v>450</v>
      </c>
      <c r="F245" s="125" t="s">
        <v>451</v>
      </c>
      <c r="G245" s="126" t="s">
        <v>93</v>
      </c>
      <c r="H245" s="122">
        <v>297.5</v>
      </c>
      <c r="I245" s="123"/>
      <c r="J245" s="64"/>
      <c r="K245" s="103">
        <f t="shared" si="5"/>
        <v>0</v>
      </c>
      <c r="L245" s="103">
        <f>SUMIFS('normenblad regulier'!C:C,'normenblad regulier'!A:A,C245,'normenblad regulier'!B:B,J245)</f>
        <v>0</v>
      </c>
      <c r="M245" s="271">
        <v>1</v>
      </c>
      <c r="N245" s="104"/>
    </row>
    <row r="246" spans="1:14" ht="12.75">
      <c r="A246" s="114" t="s">
        <v>89</v>
      </c>
      <c r="B246" s="115" t="s">
        <v>2</v>
      </c>
      <c r="C246" s="124" t="s">
        <v>14</v>
      </c>
      <c r="D246" s="125" t="s">
        <v>449</v>
      </c>
      <c r="E246" s="125" t="s">
        <v>452</v>
      </c>
      <c r="F246" s="125" t="s">
        <v>453</v>
      </c>
      <c r="G246" s="126" t="s">
        <v>93</v>
      </c>
      <c r="H246" s="122">
        <v>53.1</v>
      </c>
      <c r="I246" s="123"/>
      <c r="J246" s="64"/>
      <c r="K246" s="103">
        <f t="shared" si="5"/>
        <v>0</v>
      </c>
      <c r="L246" s="103">
        <f>SUMIFS('normenblad regulier'!C:C,'normenblad regulier'!A:A,C246,'normenblad regulier'!B:B,J246)</f>
        <v>0</v>
      </c>
      <c r="M246" s="271">
        <v>1</v>
      </c>
      <c r="N246" s="104"/>
    </row>
    <row r="247" spans="1:14" ht="12.75">
      <c r="A247" s="114" t="s">
        <v>89</v>
      </c>
      <c r="B247" s="115" t="s">
        <v>2</v>
      </c>
      <c r="C247" s="124" t="s">
        <v>14</v>
      </c>
      <c r="D247" s="125" t="s">
        <v>449</v>
      </c>
      <c r="E247" s="125" t="s">
        <v>454</v>
      </c>
      <c r="F247" s="125" t="s">
        <v>455</v>
      </c>
      <c r="G247" s="126" t="s">
        <v>93</v>
      </c>
      <c r="H247" s="122">
        <v>84.7</v>
      </c>
      <c r="I247" s="123"/>
      <c r="J247" s="64"/>
      <c r="K247" s="103">
        <f t="shared" si="5"/>
        <v>0</v>
      </c>
      <c r="L247" s="103">
        <f>SUMIFS('normenblad regulier'!C:C,'normenblad regulier'!A:A,C247,'normenblad regulier'!B:B,J247)</f>
        <v>0</v>
      </c>
      <c r="M247" s="271">
        <v>1</v>
      </c>
      <c r="N247" s="104"/>
    </row>
    <row r="248" spans="1:14" ht="12.75">
      <c r="A248" s="114" t="s">
        <v>89</v>
      </c>
      <c r="B248" s="115" t="s">
        <v>2</v>
      </c>
      <c r="C248" s="124" t="s">
        <v>14</v>
      </c>
      <c r="D248" s="125" t="s">
        <v>449</v>
      </c>
      <c r="E248" s="125" t="s">
        <v>456</v>
      </c>
      <c r="F248" s="125" t="s">
        <v>457</v>
      </c>
      <c r="G248" s="126" t="s">
        <v>93</v>
      </c>
      <c r="H248" s="122">
        <v>57.8</v>
      </c>
      <c r="I248" s="123"/>
      <c r="J248" s="64"/>
      <c r="K248" s="103">
        <f t="shared" ref="K248:K303" si="6">H248*J248</f>
        <v>0</v>
      </c>
      <c r="L248" s="103">
        <f>SUMIFS('normenblad regulier'!C:C,'normenblad regulier'!A:A,C248,'normenblad regulier'!B:B,J248)</f>
        <v>0</v>
      </c>
      <c r="M248" s="271">
        <v>1</v>
      </c>
      <c r="N248" s="104"/>
    </row>
    <row r="249" spans="1:14" ht="12.75">
      <c r="A249" s="114" t="s">
        <v>89</v>
      </c>
      <c r="B249" s="115" t="s">
        <v>2</v>
      </c>
      <c r="C249" s="124" t="s">
        <v>27</v>
      </c>
      <c r="D249" s="125" t="s">
        <v>449</v>
      </c>
      <c r="E249" s="125" t="s">
        <v>458</v>
      </c>
      <c r="F249" s="125" t="s">
        <v>135</v>
      </c>
      <c r="G249" s="126" t="s">
        <v>93</v>
      </c>
      <c r="H249" s="122"/>
      <c r="I249" s="125">
        <v>3.6</v>
      </c>
      <c r="J249" s="64"/>
      <c r="K249" s="103">
        <f t="shared" si="6"/>
        <v>0</v>
      </c>
      <c r="L249" s="103">
        <f>SUMIFS('normenblad regulier'!C:C,'normenblad regulier'!A:A,C249,'normenblad regulier'!B:B,J249)</f>
        <v>1</v>
      </c>
      <c r="M249" s="271">
        <v>1</v>
      </c>
      <c r="N249" s="104">
        <f>K249/L249*M249*'uurtarief opbouw'!$D$40</f>
        <v>0</v>
      </c>
    </row>
    <row r="250" spans="1:14" ht="12.75">
      <c r="A250" s="114" t="s">
        <v>89</v>
      </c>
      <c r="B250" s="115" t="s">
        <v>2</v>
      </c>
      <c r="C250" s="33" t="s">
        <v>17</v>
      </c>
      <c r="D250" s="125" t="s">
        <v>449</v>
      </c>
      <c r="E250" s="125" t="s">
        <v>459</v>
      </c>
      <c r="F250" s="125" t="s">
        <v>163</v>
      </c>
      <c r="G250" s="126" t="s">
        <v>138</v>
      </c>
      <c r="H250" s="122">
        <v>4.2</v>
      </c>
      <c r="I250" s="123"/>
      <c r="J250" s="64">
        <v>255</v>
      </c>
      <c r="K250" s="103">
        <f t="shared" si="6"/>
        <v>1071</v>
      </c>
      <c r="L250" s="103">
        <f>SUMIFS('normenblad regulier'!C:C,'normenblad regulier'!A:A,C250,'normenblad regulier'!B:B,J250)</f>
        <v>0</v>
      </c>
      <c r="M250" s="271">
        <v>1</v>
      </c>
      <c r="N250" s="104" t="e">
        <f>K250/L250*M250*'uurtarief opbouw'!$D$40</f>
        <v>#DIV/0!</v>
      </c>
    </row>
    <row r="251" spans="1:14" ht="12.75">
      <c r="A251" s="114" t="s">
        <v>89</v>
      </c>
      <c r="B251" s="115" t="s">
        <v>2</v>
      </c>
      <c r="C251" s="33" t="s">
        <v>17</v>
      </c>
      <c r="D251" s="125" t="s">
        <v>449</v>
      </c>
      <c r="E251" s="125" t="s">
        <v>460</v>
      </c>
      <c r="F251" s="125" t="s">
        <v>16</v>
      </c>
      <c r="G251" s="126" t="s">
        <v>93</v>
      </c>
      <c r="H251" s="122">
        <v>9.1999999999999993</v>
      </c>
      <c r="I251" s="123"/>
      <c r="J251" s="64">
        <v>255</v>
      </c>
      <c r="K251" s="103">
        <f t="shared" si="6"/>
        <v>2346</v>
      </c>
      <c r="L251" s="103">
        <f>SUMIFS('normenblad regulier'!C:C,'normenblad regulier'!A:A,C251,'normenblad regulier'!B:B,J251)</f>
        <v>0</v>
      </c>
      <c r="M251" s="271">
        <v>1</v>
      </c>
      <c r="N251" s="104" t="e">
        <f>K251/L251*M251*'uurtarief opbouw'!$D$40</f>
        <v>#DIV/0!</v>
      </c>
    </row>
    <row r="252" spans="1:14" ht="12.75">
      <c r="A252" s="114" t="s">
        <v>89</v>
      </c>
      <c r="B252" s="115" t="s">
        <v>2</v>
      </c>
      <c r="C252" s="124" t="s">
        <v>27</v>
      </c>
      <c r="D252" s="125" t="s">
        <v>449</v>
      </c>
      <c r="E252" s="125" t="s">
        <v>461</v>
      </c>
      <c r="F252" s="125" t="s">
        <v>144</v>
      </c>
      <c r="G252" s="126" t="s">
        <v>93</v>
      </c>
      <c r="H252" s="122"/>
      <c r="I252" s="125">
        <v>1</v>
      </c>
      <c r="J252" s="64"/>
      <c r="K252" s="103">
        <f t="shared" si="6"/>
        <v>0</v>
      </c>
      <c r="L252" s="103">
        <f>SUMIFS('normenblad regulier'!C:C,'normenblad regulier'!A:A,C252,'normenblad regulier'!B:B,J252)</f>
        <v>1</v>
      </c>
      <c r="M252" s="271">
        <v>1</v>
      </c>
      <c r="N252" s="104">
        <f>K252/L252*M252*'uurtarief opbouw'!$D$40</f>
        <v>0</v>
      </c>
    </row>
    <row r="253" spans="1:14" ht="12.75">
      <c r="A253" s="114" t="s">
        <v>89</v>
      </c>
      <c r="B253" s="115" t="s">
        <v>2</v>
      </c>
      <c r="C253" s="124" t="s">
        <v>27</v>
      </c>
      <c r="D253" s="125" t="s">
        <v>449</v>
      </c>
      <c r="E253" s="125" t="s">
        <v>462</v>
      </c>
      <c r="F253" s="125" t="s">
        <v>146</v>
      </c>
      <c r="G253" s="126" t="s">
        <v>93</v>
      </c>
      <c r="H253" s="122"/>
      <c r="I253" s="125">
        <v>10.4</v>
      </c>
      <c r="J253" s="64"/>
      <c r="K253" s="103">
        <f t="shared" si="6"/>
        <v>0</v>
      </c>
      <c r="L253" s="103">
        <f>SUMIFS('normenblad regulier'!C:C,'normenblad regulier'!A:A,C253,'normenblad regulier'!B:B,J253)</f>
        <v>1</v>
      </c>
      <c r="M253" s="271">
        <v>1</v>
      </c>
      <c r="N253" s="104">
        <f>K253/L253*M253*'uurtarief opbouw'!$D$40</f>
        <v>0</v>
      </c>
    </row>
    <row r="254" spans="1:14" ht="12.75">
      <c r="A254" s="114" t="s">
        <v>89</v>
      </c>
      <c r="B254" s="115" t="s">
        <v>2</v>
      </c>
      <c r="C254" s="124" t="s">
        <v>14</v>
      </c>
      <c r="D254" s="125" t="s">
        <v>449</v>
      </c>
      <c r="E254" s="125" t="s">
        <v>463</v>
      </c>
      <c r="F254" s="125" t="s">
        <v>377</v>
      </c>
      <c r="G254" s="126" t="s">
        <v>464</v>
      </c>
      <c r="H254" s="122">
        <v>16</v>
      </c>
      <c r="I254" s="123"/>
      <c r="J254" s="64"/>
      <c r="K254" s="103">
        <f t="shared" si="6"/>
        <v>0</v>
      </c>
      <c r="L254" s="103">
        <f>SUMIFS('normenblad regulier'!C:C,'normenblad regulier'!A:A,C254,'normenblad regulier'!B:B,J254)</f>
        <v>0</v>
      </c>
      <c r="M254" s="271">
        <v>1</v>
      </c>
      <c r="N254" s="104"/>
    </row>
    <row r="255" spans="1:14" ht="12.75">
      <c r="A255" s="114" t="s">
        <v>89</v>
      </c>
      <c r="B255" s="115" t="s">
        <v>2</v>
      </c>
      <c r="C255" s="124" t="s">
        <v>19</v>
      </c>
      <c r="D255" s="125" t="s">
        <v>449</v>
      </c>
      <c r="E255" s="125" t="s">
        <v>465</v>
      </c>
      <c r="F255" s="125" t="s">
        <v>130</v>
      </c>
      <c r="G255" s="126" t="s">
        <v>93</v>
      </c>
      <c r="H255" s="122">
        <v>7</v>
      </c>
      <c r="I255" s="123"/>
      <c r="J255" s="64"/>
      <c r="K255" s="103">
        <f t="shared" si="6"/>
        <v>0</v>
      </c>
      <c r="L255" s="103">
        <f>SUMIFS('normenblad regulier'!C:C,'normenblad regulier'!A:A,C255,'normenblad regulier'!B:B,J255)</f>
        <v>0</v>
      </c>
      <c r="M255" s="271">
        <v>1</v>
      </c>
      <c r="N255" s="104"/>
    </row>
    <row r="256" spans="1:14" ht="12.75">
      <c r="A256" s="114" t="s">
        <v>89</v>
      </c>
      <c r="B256" s="115" t="s">
        <v>2</v>
      </c>
      <c r="C256" s="124" t="s">
        <v>19</v>
      </c>
      <c r="D256" s="125" t="s">
        <v>449</v>
      </c>
      <c r="E256" s="125" t="s">
        <v>466</v>
      </c>
      <c r="F256" s="125" t="s">
        <v>130</v>
      </c>
      <c r="G256" s="126" t="s">
        <v>93</v>
      </c>
      <c r="H256" s="122">
        <v>2.6</v>
      </c>
      <c r="I256" s="123"/>
      <c r="J256" s="64"/>
      <c r="K256" s="103">
        <f t="shared" si="6"/>
        <v>0</v>
      </c>
      <c r="L256" s="103">
        <f>SUMIFS('normenblad regulier'!C:C,'normenblad regulier'!A:A,C256,'normenblad regulier'!B:B,J256)</f>
        <v>0</v>
      </c>
      <c r="M256" s="271">
        <v>1</v>
      </c>
      <c r="N256" s="104"/>
    </row>
    <row r="257" spans="1:14" ht="12.75">
      <c r="A257" s="114" t="s">
        <v>89</v>
      </c>
      <c r="B257" s="115" t="s">
        <v>2</v>
      </c>
      <c r="C257" s="124" t="s">
        <v>19</v>
      </c>
      <c r="D257" s="125" t="s">
        <v>449</v>
      </c>
      <c r="E257" s="125" t="s">
        <v>467</v>
      </c>
      <c r="F257" s="125" t="s">
        <v>130</v>
      </c>
      <c r="G257" s="126" t="s">
        <v>93</v>
      </c>
      <c r="H257" s="122">
        <v>2.5</v>
      </c>
      <c r="I257" s="123"/>
      <c r="J257" s="64"/>
      <c r="K257" s="103">
        <f t="shared" si="6"/>
        <v>0</v>
      </c>
      <c r="L257" s="103">
        <f>SUMIFS('normenblad regulier'!C:C,'normenblad regulier'!A:A,C257,'normenblad regulier'!B:B,J257)</f>
        <v>0</v>
      </c>
      <c r="M257" s="271">
        <v>1</v>
      </c>
      <c r="N257" s="104"/>
    </row>
    <row r="258" spans="1:14" ht="12.75">
      <c r="A258" s="114" t="s">
        <v>89</v>
      </c>
      <c r="B258" s="115" t="s">
        <v>2</v>
      </c>
      <c r="C258" s="124" t="s">
        <v>19</v>
      </c>
      <c r="D258" s="125" t="s">
        <v>449</v>
      </c>
      <c r="E258" s="125" t="s">
        <v>468</v>
      </c>
      <c r="F258" s="125" t="s">
        <v>130</v>
      </c>
      <c r="G258" s="126" t="s">
        <v>93</v>
      </c>
      <c r="H258" s="122">
        <v>13.4</v>
      </c>
      <c r="I258" s="123"/>
      <c r="J258" s="64"/>
      <c r="K258" s="103">
        <f t="shared" si="6"/>
        <v>0</v>
      </c>
      <c r="L258" s="103">
        <f>SUMIFS('normenblad regulier'!C:C,'normenblad regulier'!A:A,C258,'normenblad regulier'!B:B,J258)</f>
        <v>0</v>
      </c>
      <c r="M258" s="271">
        <v>1</v>
      </c>
      <c r="N258" s="104"/>
    </row>
    <row r="259" spans="1:14" ht="12.75">
      <c r="A259" s="114" t="s">
        <v>89</v>
      </c>
      <c r="B259" s="115" t="s">
        <v>2</v>
      </c>
      <c r="C259" s="33" t="s">
        <v>17</v>
      </c>
      <c r="D259" s="125" t="s">
        <v>449</v>
      </c>
      <c r="E259" s="125" t="s">
        <v>469</v>
      </c>
      <c r="F259" s="125" t="s">
        <v>16</v>
      </c>
      <c r="G259" s="126" t="s">
        <v>93</v>
      </c>
      <c r="H259" s="122">
        <v>10.199999999999999</v>
      </c>
      <c r="I259" s="123"/>
      <c r="J259" s="64">
        <v>255</v>
      </c>
      <c r="K259" s="103">
        <f t="shared" si="6"/>
        <v>2601</v>
      </c>
      <c r="L259" s="103">
        <f>SUMIFS('normenblad regulier'!C:C,'normenblad regulier'!A:A,C259,'normenblad regulier'!B:B,J259)</f>
        <v>0</v>
      </c>
      <c r="M259" s="271">
        <v>1</v>
      </c>
      <c r="N259" s="104" t="e">
        <f>K259/L259*M259*'uurtarief opbouw'!$D$40</f>
        <v>#DIV/0!</v>
      </c>
    </row>
    <row r="260" spans="1:14" ht="12.75">
      <c r="A260" s="114" t="s">
        <v>89</v>
      </c>
      <c r="B260" s="115" t="s">
        <v>2</v>
      </c>
      <c r="C260" s="33" t="s">
        <v>17</v>
      </c>
      <c r="D260" s="125" t="s">
        <v>449</v>
      </c>
      <c r="E260" s="125" t="s">
        <v>470</v>
      </c>
      <c r="F260" s="125" t="s">
        <v>163</v>
      </c>
      <c r="G260" s="126" t="s">
        <v>138</v>
      </c>
      <c r="H260" s="122">
        <v>4.5</v>
      </c>
      <c r="I260" s="123"/>
      <c r="J260" s="64">
        <v>255</v>
      </c>
      <c r="K260" s="103">
        <f t="shared" si="6"/>
        <v>1147.5</v>
      </c>
      <c r="L260" s="103">
        <f>SUMIFS('normenblad regulier'!C:C,'normenblad regulier'!A:A,C260,'normenblad regulier'!B:B,J260)</f>
        <v>0</v>
      </c>
      <c r="M260" s="271">
        <v>1</v>
      </c>
      <c r="N260" s="104" t="e">
        <f>K260/L260*M260*'uurtarief opbouw'!$D$40</f>
        <v>#DIV/0!</v>
      </c>
    </row>
    <row r="261" spans="1:14" ht="12.75">
      <c r="A261" s="114" t="s">
        <v>89</v>
      </c>
      <c r="B261" s="115" t="s">
        <v>2</v>
      </c>
      <c r="C261" s="124" t="s">
        <v>14</v>
      </c>
      <c r="D261" s="125" t="s">
        <v>449</v>
      </c>
      <c r="E261" s="125" t="s">
        <v>471</v>
      </c>
      <c r="F261" s="125" t="s">
        <v>140</v>
      </c>
      <c r="G261" s="126" t="s">
        <v>93</v>
      </c>
      <c r="H261" s="122">
        <v>9.3000000000000007</v>
      </c>
      <c r="I261" s="123"/>
      <c r="J261" s="64"/>
      <c r="K261" s="103">
        <f t="shared" si="6"/>
        <v>0</v>
      </c>
      <c r="L261" s="103">
        <f>SUMIFS('normenblad regulier'!C:C,'normenblad regulier'!A:A,C261,'normenblad regulier'!B:B,J261)</f>
        <v>0</v>
      </c>
      <c r="M261" s="271">
        <v>1</v>
      </c>
      <c r="N261" s="104"/>
    </row>
    <row r="262" spans="1:14" ht="12.75">
      <c r="A262" s="114" t="s">
        <v>89</v>
      </c>
      <c r="B262" s="115" t="s">
        <v>2</v>
      </c>
      <c r="C262" s="124" t="s">
        <v>27</v>
      </c>
      <c r="D262" s="125" t="s">
        <v>449</v>
      </c>
      <c r="E262" s="125" t="s">
        <v>472</v>
      </c>
      <c r="F262" s="125" t="s">
        <v>144</v>
      </c>
      <c r="G262" s="126" t="s">
        <v>93</v>
      </c>
      <c r="H262" s="122"/>
      <c r="I262" s="125">
        <v>0.9</v>
      </c>
      <c r="J262" s="64"/>
      <c r="K262" s="103">
        <f t="shared" si="6"/>
        <v>0</v>
      </c>
      <c r="L262" s="103">
        <f>SUMIFS('normenblad regulier'!C:C,'normenblad regulier'!A:A,C262,'normenblad regulier'!B:B,J262)</f>
        <v>1</v>
      </c>
      <c r="M262" s="271">
        <v>1</v>
      </c>
      <c r="N262" s="104">
        <f>K262/L262*M262*'uurtarief opbouw'!$D$40</f>
        <v>0</v>
      </c>
    </row>
    <row r="263" spans="1:14" ht="12.75">
      <c r="A263" s="114" t="s">
        <v>89</v>
      </c>
      <c r="B263" s="115" t="s">
        <v>2</v>
      </c>
      <c r="C263" s="124" t="s">
        <v>27</v>
      </c>
      <c r="D263" s="125" t="s">
        <v>449</v>
      </c>
      <c r="E263" s="125" t="s">
        <v>473</v>
      </c>
      <c r="F263" s="125" t="s">
        <v>146</v>
      </c>
      <c r="G263" s="126" t="s">
        <v>93</v>
      </c>
      <c r="H263" s="122"/>
      <c r="I263" s="125">
        <v>10.1</v>
      </c>
      <c r="J263" s="64"/>
      <c r="K263" s="103">
        <f t="shared" si="6"/>
        <v>0</v>
      </c>
      <c r="L263" s="103">
        <f>SUMIFS('normenblad regulier'!C:C,'normenblad regulier'!A:A,C263,'normenblad regulier'!B:B,J263)</f>
        <v>1</v>
      </c>
      <c r="M263" s="271">
        <v>1</v>
      </c>
      <c r="N263" s="104">
        <f>K263/L263*M263*'uurtarief opbouw'!$D$40</f>
        <v>0</v>
      </c>
    </row>
    <row r="264" spans="1:14" ht="12.75">
      <c r="A264" s="114" t="s">
        <v>89</v>
      </c>
      <c r="B264" s="115" t="s">
        <v>2</v>
      </c>
      <c r="C264" s="124" t="s">
        <v>19</v>
      </c>
      <c r="D264" s="125" t="s">
        <v>449</v>
      </c>
      <c r="E264" s="125" t="s">
        <v>474</v>
      </c>
      <c r="F264" s="125" t="s">
        <v>130</v>
      </c>
      <c r="G264" s="126" t="s">
        <v>93</v>
      </c>
      <c r="H264" s="122">
        <v>13</v>
      </c>
      <c r="I264" s="123"/>
      <c r="J264" s="64"/>
      <c r="K264" s="103">
        <f t="shared" si="6"/>
        <v>0</v>
      </c>
      <c r="L264" s="103">
        <f>SUMIFS('normenblad regulier'!C:C,'normenblad regulier'!A:A,C264,'normenblad regulier'!B:B,J264)</f>
        <v>0</v>
      </c>
      <c r="M264" s="271">
        <v>1</v>
      </c>
      <c r="N264" s="104"/>
    </row>
    <row r="265" spans="1:14" ht="12.75">
      <c r="A265" s="114" t="s">
        <v>89</v>
      </c>
      <c r="B265" s="115" t="s">
        <v>2</v>
      </c>
      <c r="C265" s="124" t="s">
        <v>19</v>
      </c>
      <c r="D265" s="125" t="s">
        <v>449</v>
      </c>
      <c r="E265" s="125" t="s">
        <v>475</v>
      </c>
      <c r="F265" s="125" t="s">
        <v>130</v>
      </c>
      <c r="G265" s="126" t="s">
        <v>93</v>
      </c>
      <c r="H265" s="122">
        <v>7.1</v>
      </c>
      <c r="I265" s="123"/>
      <c r="J265" s="64"/>
      <c r="K265" s="103">
        <f t="shared" si="6"/>
        <v>0</v>
      </c>
      <c r="L265" s="103">
        <f>SUMIFS('normenblad regulier'!C:C,'normenblad regulier'!A:A,C265,'normenblad regulier'!B:B,J265)</f>
        <v>0</v>
      </c>
      <c r="M265" s="271">
        <v>1</v>
      </c>
      <c r="N265" s="104"/>
    </row>
    <row r="266" spans="1:14" ht="12.75">
      <c r="A266" s="114" t="s">
        <v>89</v>
      </c>
      <c r="B266" s="115" t="s">
        <v>2</v>
      </c>
      <c r="C266" s="124" t="s">
        <v>19</v>
      </c>
      <c r="D266" s="125" t="s">
        <v>449</v>
      </c>
      <c r="E266" s="125" t="s">
        <v>476</v>
      </c>
      <c r="F266" s="125" t="s">
        <v>130</v>
      </c>
      <c r="G266" s="126" t="s">
        <v>93</v>
      </c>
      <c r="H266" s="122">
        <v>2.6</v>
      </c>
      <c r="I266" s="123"/>
      <c r="J266" s="64"/>
      <c r="K266" s="103">
        <f t="shared" si="6"/>
        <v>0</v>
      </c>
      <c r="L266" s="103">
        <f>SUMIFS('normenblad regulier'!C:C,'normenblad regulier'!A:A,C266,'normenblad regulier'!B:B,J266)</f>
        <v>0</v>
      </c>
      <c r="M266" s="271">
        <v>1</v>
      </c>
      <c r="N266" s="104"/>
    </row>
    <row r="267" spans="1:14" ht="12.75">
      <c r="A267" s="114" t="s">
        <v>89</v>
      </c>
      <c r="B267" s="115" t="s">
        <v>2</v>
      </c>
      <c r="C267" s="124" t="s">
        <v>19</v>
      </c>
      <c r="D267" s="125" t="s">
        <v>449</v>
      </c>
      <c r="E267" s="125" t="s">
        <v>477</v>
      </c>
      <c r="F267" s="125" t="s">
        <v>130</v>
      </c>
      <c r="G267" s="126" t="s">
        <v>93</v>
      </c>
      <c r="H267" s="122">
        <v>61.6</v>
      </c>
      <c r="I267" s="123"/>
      <c r="J267" s="64"/>
      <c r="K267" s="103">
        <f t="shared" si="6"/>
        <v>0</v>
      </c>
      <c r="L267" s="103">
        <f>SUMIFS('normenblad regulier'!C:C,'normenblad regulier'!A:A,C267,'normenblad regulier'!B:B,J267)</f>
        <v>0</v>
      </c>
      <c r="M267" s="271">
        <v>1</v>
      </c>
      <c r="N267" s="104"/>
    </row>
    <row r="268" spans="1:14" ht="12.75">
      <c r="A268" s="114" t="s">
        <v>89</v>
      </c>
      <c r="B268" s="115" t="s">
        <v>2</v>
      </c>
      <c r="C268" s="124" t="s">
        <v>14</v>
      </c>
      <c r="D268" s="125" t="s">
        <v>449</v>
      </c>
      <c r="E268" s="125" t="s">
        <v>478</v>
      </c>
      <c r="F268" s="125" t="s">
        <v>479</v>
      </c>
      <c r="G268" s="126" t="s">
        <v>93</v>
      </c>
      <c r="H268" s="122">
        <v>174.4</v>
      </c>
      <c r="I268" s="123"/>
      <c r="J268" s="64"/>
      <c r="K268" s="103">
        <f t="shared" si="6"/>
        <v>0</v>
      </c>
      <c r="L268" s="103">
        <f>SUMIFS('normenblad regulier'!C:C,'normenblad regulier'!A:A,C268,'normenblad regulier'!B:B,J268)</f>
        <v>0</v>
      </c>
      <c r="M268" s="271">
        <v>1</v>
      </c>
      <c r="N268" s="104"/>
    </row>
    <row r="269" spans="1:14" ht="12.75">
      <c r="A269" s="114" t="s">
        <v>89</v>
      </c>
      <c r="B269" s="115" t="s">
        <v>2</v>
      </c>
      <c r="C269" s="33" t="s">
        <v>12</v>
      </c>
      <c r="D269" s="125" t="s">
        <v>449</v>
      </c>
      <c r="E269" s="125" t="s">
        <v>480</v>
      </c>
      <c r="F269" s="125" t="s">
        <v>481</v>
      </c>
      <c r="G269" s="126" t="s">
        <v>93</v>
      </c>
      <c r="H269" s="122">
        <v>37.200000000000003</v>
      </c>
      <c r="I269" s="123"/>
      <c r="J269" s="64">
        <v>255</v>
      </c>
      <c r="K269" s="103">
        <f t="shared" si="6"/>
        <v>9486</v>
      </c>
      <c r="L269" s="103">
        <f>SUMIFS('normenblad regulier'!C:C,'normenblad regulier'!A:A,C269,'normenblad regulier'!B:B,J269)</f>
        <v>0</v>
      </c>
      <c r="M269" s="271">
        <v>1</v>
      </c>
      <c r="N269" s="104" t="e">
        <f>K269/L269*M269*'uurtarief opbouw'!$D$40</f>
        <v>#DIV/0!</v>
      </c>
    </row>
    <row r="270" spans="1:14" ht="12.75">
      <c r="A270" s="114" t="s">
        <v>89</v>
      </c>
      <c r="B270" s="115" t="s">
        <v>2</v>
      </c>
      <c r="C270" s="124" t="s">
        <v>14</v>
      </c>
      <c r="D270" s="125" t="s">
        <v>449</v>
      </c>
      <c r="E270" s="125" t="s">
        <v>482</v>
      </c>
      <c r="F270" s="125" t="s">
        <v>483</v>
      </c>
      <c r="G270" s="126" t="s">
        <v>464</v>
      </c>
      <c r="H270" s="122">
        <v>80.099999999999994</v>
      </c>
      <c r="I270" s="123"/>
      <c r="J270" s="64"/>
      <c r="K270" s="103">
        <f t="shared" si="6"/>
        <v>0</v>
      </c>
      <c r="L270" s="103">
        <f>SUMIFS('normenblad regulier'!C:C,'normenblad regulier'!A:A,C270,'normenblad regulier'!B:B,J270)</f>
        <v>0</v>
      </c>
      <c r="M270" s="271">
        <v>1</v>
      </c>
      <c r="N270" s="104"/>
    </row>
    <row r="271" spans="1:14" ht="12.75">
      <c r="A271" s="114" t="s">
        <v>89</v>
      </c>
      <c r="B271" s="115" t="s">
        <v>2</v>
      </c>
      <c r="C271" s="124" t="s">
        <v>14</v>
      </c>
      <c r="D271" s="125" t="s">
        <v>449</v>
      </c>
      <c r="E271" s="125" t="s">
        <v>484</v>
      </c>
      <c r="F271" s="125" t="s">
        <v>483</v>
      </c>
      <c r="G271" s="126" t="s">
        <v>464</v>
      </c>
      <c r="H271" s="122">
        <v>66.3</v>
      </c>
      <c r="I271" s="123"/>
      <c r="J271" s="64"/>
      <c r="K271" s="103">
        <f t="shared" si="6"/>
        <v>0</v>
      </c>
      <c r="L271" s="103">
        <f>SUMIFS('normenblad regulier'!C:C,'normenblad regulier'!A:A,C271,'normenblad regulier'!B:B,J271)</f>
        <v>0</v>
      </c>
      <c r="M271" s="271">
        <v>1</v>
      </c>
      <c r="N271" s="104"/>
    </row>
    <row r="272" spans="1:14" ht="12.75">
      <c r="A272" s="114" t="s">
        <v>89</v>
      </c>
      <c r="B272" s="115" t="s">
        <v>2</v>
      </c>
      <c r="C272" s="124" t="s">
        <v>14</v>
      </c>
      <c r="D272" s="125" t="s">
        <v>449</v>
      </c>
      <c r="E272" s="125" t="s">
        <v>485</v>
      </c>
      <c r="F272" s="125" t="s">
        <v>486</v>
      </c>
      <c r="G272" s="126" t="s">
        <v>93</v>
      </c>
      <c r="H272" s="122">
        <v>13.4</v>
      </c>
      <c r="I272" s="123"/>
      <c r="J272" s="64"/>
      <c r="K272" s="103">
        <f t="shared" si="6"/>
        <v>0</v>
      </c>
      <c r="L272" s="103">
        <f>SUMIFS('normenblad regulier'!C:C,'normenblad regulier'!A:A,C272,'normenblad regulier'!B:B,J272)</f>
        <v>0</v>
      </c>
      <c r="M272" s="271">
        <v>1</v>
      </c>
      <c r="N272" s="104"/>
    </row>
    <row r="273" spans="1:14" ht="12.75">
      <c r="A273" s="114" t="s">
        <v>89</v>
      </c>
      <c r="B273" s="115" t="s">
        <v>2</v>
      </c>
      <c r="C273" s="124" t="s">
        <v>14</v>
      </c>
      <c r="D273" s="125" t="s">
        <v>449</v>
      </c>
      <c r="E273" s="125" t="s">
        <v>487</v>
      </c>
      <c r="F273" s="125" t="s">
        <v>488</v>
      </c>
      <c r="G273" s="126" t="s">
        <v>464</v>
      </c>
      <c r="H273" s="122">
        <v>77.3</v>
      </c>
      <c r="I273" s="123"/>
      <c r="J273" s="64"/>
      <c r="K273" s="103">
        <f t="shared" si="6"/>
        <v>0</v>
      </c>
      <c r="L273" s="103">
        <f>SUMIFS('normenblad regulier'!C:C,'normenblad regulier'!A:A,C273,'normenblad regulier'!B:B,J273)</f>
        <v>0</v>
      </c>
      <c r="M273" s="271">
        <v>1</v>
      </c>
      <c r="N273" s="104"/>
    </row>
    <row r="274" spans="1:14" ht="12.75">
      <c r="A274" s="114" t="s">
        <v>89</v>
      </c>
      <c r="B274" s="115" t="s">
        <v>2</v>
      </c>
      <c r="C274" s="124" t="s">
        <v>14</v>
      </c>
      <c r="D274" s="125" t="s">
        <v>449</v>
      </c>
      <c r="E274" s="125" t="s">
        <v>489</v>
      </c>
      <c r="F274" s="125" t="s">
        <v>490</v>
      </c>
      <c r="G274" s="126" t="s">
        <v>464</v>
      </c>
      <c r="H274" s="122">
        <v>29.1</v>
      </c>
      <c r="I274" s="123"/>
      <c r="J274" s="64"/>
      <c r="K274" s="103">
        <f t="shared" si="6"/>
        <v>0</v>
      </c>
      <c r="L274" s="103">
        <f>SUMIFS('normenblad regulier'!C:C,'normenblad regulier'!A:A,C274,'normenblad regulier'!B:B,J274)</f>
        <v>0</v>
      </c>
      <c r="M274" s="271">
        <v>1</v>
      </c>
      <c r="N274" s="104"/>
    </row>
    <row r="275" spans="1:14" ht="12.75">
      <c r="A275" s="114" t="s">
        <v>89</v>
      </c>
      <c r="B275" s="115" t="s">
        <v>2</v>
      </c>
      <c r="C275" s="124" t="s">
        <v>14</v>
      </c>
      <c r="D275" s="125" t="s">
        <v>449</v>
      </c>
      <c r="E275" s="125" t="s">
        <v>491</v>
      </c>
      <c r="F275" s="125" t="s">
        <v>492</v>
      </c>
      <c r="G275" s="126" t="s">
        <v>464</v>
      </c>
      <c r="H275" s="122">
        <v>38.700000000000003</v>
      </c>
      <c r="I275" s="123"/>
      <c r="J275" s="64"/>
      <c r="K275" s="103">
        <f t="shared" si="6"/>
        <v>0</v>
      </c>
      <c r="L275" s="103">
        <f>SUMIFS('normenblad regulier'!C:C,'normenblad regulier'!A:A,C275,'normenblad regulier'!B:B,J275)</f>
        <v>0</v>
      </c>
      <c r="M275" s="271">
        <v>1</v>
      </c>
      <c r="N275" s="104"/>
    </row>
    <row r="276" spans="1:14" ht="12.75">
      <c r="A276" s="114" t="s">
        <v>89</v>
      </c>
      <c r="B276" s="115" t="s">
        <v>2</v>
      </c>
      <c r="C276" s="124" t="s">
        <v>14</v>
      </c>
      <c r="D276" s="125" t="s">
        <v>449</v>
      </c>
      <c r="E276" s="125" t="s">
        <v>493</v>
      </c>
      <c r="F276" s="125" t="s">
        <v>494</v>
      </c>
      <c r="G276" s="126" t="s">
        <v>93</v>
      </c>
      <c r="H276" s="122">
        <v>36.299999999999997</v>
      </c>
      <c r="I276" s="123"/>
      <c r="J276" s="64"/>
      <c r="K276" s="103">
        <f t="shared" si="6"/>
        <v>0</v>
      </c>
      <c r="L276" s="103">
        <f>SUMIFS('normenblad regulier'!C:C,'normenblad regulier'!A:A,C276,'normenblad regulier'!B:B,J276)</f>
        <v>0</v>
      </c>
      <c r="M276" s="271">
        <v>1</v>
      </c>
      <c r="N276" s="104"/>
    </row>
    <row r="277" spans="1:14" ht="12.75">
      <c r="A277" s="114" t="s">
        <v>89</v>
      </c>
      <c r="B277" s="115" t="s">
        <v>2</v>
      </c>
      <c r="C277" s="33" t="s">
        <v>23</v>
      </c>
      <c r="D277" s="125" t="s">
        <v>449</v>
      </c>
      <c r="E277" s="125" t="s">
        <v>495</v>
      </c>
      <c r="F277" s="125" t="s">
        <v>496</v>
      </c>
      <c r="G277" s="126" t="s">
        <v>93</v>
      </c>
      <c r="H277" s="122">
        <v>32.700000000000003</v>
      </c>
      <c r="I277" s="123"/>
      <c r="J277" s="64">
        <v>255</v>
      </c>
      <c r="K277" s="103">
        <f t="shared" si="6"/>
        <v>8338.5</v>
      </c>
      <c r="L277" s="103">
        <f>SUMIFS('normenblad regulier'!C:C,'normenblad regulier'!A:A,C277,'normenblad regulier'!B:B,J277)</f>
        <v>0</v>
      </c>
      <c r="M277" s="271">
        <v>1</v>
      </c>
      <c r="N277" s="104" t="e">
        <f>K277/L277*M277*'uurtarief opbouw'!$D$40</f>
        <v>#DIV/0!</v>
      </c>
    </row>
    <row r="278" spans="1:14" ht="12.75">
      <c r="A278" s="114" t="s">
        <v>89</v>
      </c>
      <c r="B278" s="115" t="s">
        <v>2</v>
      </c>
      <c r="C278" s="124" t="s">
        <v>14</v>
      </c>
      <c r="D278" s="125" t="s">
        <v>449</v>
      </c>
      <c r="E278" s="125" t="s">
        <v>497</v>
      </c>
      <c r="F278" s="125" t="s">
        <v>498</v>
      </c>
      <c r="G278" s="126" t="s">
        <v>93</v>
      </c>
      <c r="H278" s="122">
        <v>29.8</v>
      </c>
      <c r="I278" s="123"/>
      <c r="J278" s="64"/>
      <c r="K278" s="103">
        <f t="shared" si="6"/>
        <v>0</v>
      </c>
      <c r="L278" s="103">
        <f>SUMIFS('normenblad regulier'!C:C,'normenblad regulier'!A:A,C278,'normenblad regulier'!B:B,J278)</f>
        <v>0</v>
      </c>
      <c r="M278" s="271">
        <v>1</v>
      </c>
      <c r="N278" s="104"/>
    </row>
    <row r="279" spans="1:14" ht="12.75">
      <c r="A279" s="114" t="s">
        <v>89</v>
      </c>
      <c r="B279" s="115" t="s">
        <v>2</v>
      </c>
      <c r="C279" s="124" t="s">
        <v>26</v>
      </c>
      <c r="D279" s="125" t="s">
        <v>449</v>
      </c>
      <c r="E279" s="125" t="s">
        <v>500</v>
      </c>
      <c r="F279" s="125" t="s">
        <v>501</v>
      </c>
      <c r="G279" s="126" t="s">
        <v>93</v>
      </c>
      <c r="H279" s="122">
        <v>13.5</v>
      </c>
      <c r="I279" s="123"/>
      <c r="J279" s="64"/>
      <c r="K279" s="103">
        <f t="shared" si="6"/>
        <v>0</v>
      </c>
      <c r="L279" s="103">
        <f>SUMIFS('normenblad regulier'!C:C,'normenblad regulier'!A:A,C279,'normenblad regulier'!B:B,J279)</f>
        <v>0</v>
      </c>
      <c r="M279" s="271">
        <v>1</v>
      </c>
      <c r="N279" s="104"/>
    </row>
    <row r="280" spans="1:14" ht="12.75">
      <c r="A280" s="114" t="s">
        <v>89</v>
      </c>
      <c r="B280" s="115" t="s">
        <v>2</v>
      </c>
      <c r="C280" s="124" t="s">
        <v>14</v>
      </c>
      <c r="D280" s="125" t="s">
        <v>449</v>
      </c>
      <c r="E280" s="125" t="s">
        <v>502</v>
      </c>
      <c r="F280" s="125" t="s">
        <v>405</v>
      </c>
      <c r="G280" s="126" t="s">
        <v>93</v>
      </c>
      <c r="H280" s="122">
        <v>4.5</v>
      </c>
      <c r="I280" s="123"/>
      <c r="J280" s="64"/>
      <c r="K280" s="103">
        <f t="shared" si="6"/>
        <v>0</v>
      </c>
      <c r="L280" s="103">
        <f>SUMIFS('normenblad regulier'!C:C,'normenblad regulier'!A:A,C280,'normenblad regulier'!B:B,J280)</f>
        <v>0</v>
      </c>
      <c r="M280" s="271">
        <v>1</v>
      </c>
      <c r="N280" s="104"/>
    </row>
    <row r="281" spans="1:14" ht="12.75">
      <c r="A281" s="114" t="s">
        <v>89</v>
      </c>
      <c r="B281" s="115" t="s">
        <v>2</v>
      </c>
      <c r="C281" s="124" t="s">
        <v>14</v>
      </c>
      <c r="D281" s="125" t="s">
        <v>449</v>
      </c>
      <c r="E281" s="125" t="s">
        <v>503</v>
      </c>
      <c r="F281" s="125" t="s">
        <v>170</v>
      </c>
      <c r="G281" s="126" t="s">
        <v>464</v>
      </c>
      <c r="H281" s="122">
        <v>39.9</v>
      </c>
      <c r="I281" s="123"/>
      <c r="J281" s="64"/>
      <c r="K281" s="103">
        <f t="shared" si="6"/>
        <v>0</v>
      </c>
      <c r="L281" s="103">
        <f>SUMIFS('normenblad regulier'!C:C,'normenblad regulier'!A:A,C281,'normenblad regulier'!B:B,J281)</f>
        <v>0</v>
      </c>
      <c r="M281" s="271">
        <v>1</v>
      </c>
      <c r="N281" s="104"/>
    </row>
    <row r="282" spans="1:14" ht="12.75">
      <c r="A282" s="114" t="s">
        <v>89</v>
      </c>
      <c r="B282" s="115" t="s">
        <v>2</v>
      </c>
      <c r="C282" s="124" t="s">
        <v>14</v>
      </c>
      <c r="D282" s="125" t="s">
        <v>449</v>
      </c>
      <c r="E282" s="125" t="s">
        <v>504</v>
      </c>
      <c r="F282" s="125" t="s">
        <v>505</v>
      </c>
      <c r="G282" s="126" t="s">
        <v>93</v>
      </c>
      <c r="H282" s="122">
        <v>9.1</v>
      </c>
      <c r="I282" s="123"/>
      <c r="J282" s="64"/>
      <c r="K282" s="103">
        <f t="shared" si="6"/>
        <v>0</v>
      </c>
      <c r="L282" s="103">
        <f>SUMIFS('normenblad regulier'!C:C,'normenblad regulier'!A:A,C282,'normenblad regulier'!B:B,J282)</f>
        <v>0</v>
      </c>
      <c r="M282" s="271">
        <v>1</v>
      </c>
      <c r="N282" s="104"/>
    </row>
    <row r="283" spans="1:14" ht="12.75">
      <c r="A283" s="114" t="s">
        <v>89</v>
      </c>
      <c r="B283" s="115" t="s">
        <v>2</v>
      </c>
      <c r="C283" s="124" t="s">
        <v>14</v>
      </c>
      <c r="D283" s="125" t="s">
        <v>449</v>
      </c>
      <c r="E283" s="125" t="s">
        <v>506</v>
      </c>
      <c r="F283" s="125" t="s">
        <v>111</v>
      </c>
      <c r="G283" s="126" t="s">
        <v>93</v>
      </c>
      <c r="H283" s="122">
        <v>26.1</v>
      </c>
      <c r="I283" s="123"/>
      <c r="J283" s="64"/>
      <c r="K283" s="103">
        <f t="shared" si="6"/>
        <v>0</v>
      </c>
      <c r="L283" s="103">
        <f>SUMIFS('normenblad regulier'!C:C,'normenblad regulier'!A:A,C283,'normenblad regulier'!B:B,J283)</f>
        <v>0</v>
      </c>
      <c r="M283" s="271">
        <v>1</v>
      </c>
      <c r="N283" s="104"/>
    </row>
    <row r="284" spans="1:14" ht="12.75">
      <c r="A284" s="114" t="s">
        <v>89</v>
      </c>
      <c r="B284" s="115" t="s">
        <v>2</v>
      </c>
      <c r="C284" s="124" t="s">
        <v>26</v>
      </c>
      <c r="D284" s="125" t="s">
        <v>449</v>
      </c>
      <c r="E284" s="125" t="s">
        <v>507</v>
      </c>
      <c r="F284" s="125" t="s">
        <v>508</v>
      </c>
      <c r="G284" s="126" t="s">
        <v>93</v>
      </c>
      <c r="H284" s="122">
        <v>24.5</v>
      </c>
      <c r="I284" s="123"/>
      <c r="J284" s="64"/>
      <c r="K284" s="103">
        <f t="shared" si="6"/>
        <v>0</v>
      </c>
      <c r="L284" s="103">
        <f>SUMIFS('normenblad regulier'!C:C,'normenblad regulier'!A:A,C284,'normenblad regulier'!B:B,J284)</f>
        <v>0</v>
      </c>
      <c r="M284" s="271">
        <v>1</v>
      </c>
      <c r="N284" s="104"/>
    </row>
    <row r="285" spans="1:14" ht="12.75">
      <c r="A285" s="114" t="s">
        <v>89</v>
      </c>
      <c r="B285" s="115" t="s">
        <v>2</v>
      </c>
      <c r="C285" s="124" t="s">
        <v>14</v>
      </c>
      <c r="D285" s="125" t="s">
        <v>449</v>
      </c>
      <c r="E285" s="125" t="s">
        <v>509</v>
      </c>
      <c r="F285" s="125" t="s">
        <v>510</v>
      </c>
      <c r="G285" s="126" t="s">
        <v>93</v>
      </c>
      <c r="H285" s="122">
        <v>130.80000000000001</v>
      </c>
      <c r="I285" s="123"/>
      <c r="J285" s="64"/>
      <c r="K285" s="103">
        <f t="shared" si="6"/>
        <v>0</v>
      </c>
      <c r="L285" s="103">
        <f>SUMIFS('normenblad regulier'!C:C,'normenblad regulier'!A:A,C285,'normenblad regulier'!B:B,J285)</f>
        <v>0</v>
      </c>
      <c r="M285" s="271">
        <v>1</v>
      </c>
      <c r="N285" s="104"/>
    </row>
    <row r="286" spans="1:14" ht="12.75">
      <c r="A286" s="114" t="s">
        <v>89</v>
      </c>
      <c r="B286" s="115" t="s">
        <v>2</v>
      </c>
      <c r="C286" s="124" t="s">
        <v>19</v>
      </c>
      <c r="D286" s="125" t="s">
        <v>449</v>
      </c>
      <c r="E286" s="125" t="s">
        <v>511</v>
      </c>
      <c r="F286" s="125" t="s">
        <v>130</v>
      </c>
      <c r="G286" s="126" t="s">
        <v>93</v>
      </c>
      <c r="H286" s="122">
        <v>2.6</v>
      </c>
      <c r="I286" s="123"/>
      <c r="J286" s="64"/>
      <c r="K286" s="103">
        <f t="shared" si="6"/>
        <v>0</v>
      </c>
      <c r="L286" s="103">
        <f>SUMIFS('normenblad regulier'!C:C,'normenblad regulier'!A:A,C286,'normenblad regulier'!B:B,J286)</f>
        <v>0</v>
      </c>
      <c r="M286" s="271">
        <v>1</v>
      </c>
      <c r="N286" s="104"/>
    </row>
    <row r="287" spans="1:14" ht="12.75">
      <c r="A287" s="114" t="s">
        <v>89</v>
      </c>
      <c r="B287" s="115" t="s">
        <v>2</v>
      </c>
      <c r="C287" s="124" t="s">
        <v>14</v>
      </c>
      <c r="D287" s="125" t="s">
        <v>449</v>
      </c>
      <c r="E287" s="125" t="s">
        <v>512</v>
      </c>
      <c r="F287" s="125" t="s">
        <v>361</v>
      </c>
      <c r="G287" s="126" t="s">
        <v>93</v>
      </c>
      <c r="H287" s="122">
        <v>580.1</v>
      </c>
      <c r="I287" s="123"/>
      <c r="J287" s="64"/>
      <c r="K287" s="103">
        <f t="shared" si="6"/>
        <v>0</v>
      </c>
      <c r="L287" s="103">
        <f>SUMIFS('normenblad regulier'!C:C,'normenblad regulier'!A:A,C287,'normenblad regulier'!B:B,J287)</f>
        <v>0</v>
      </c>
      <c r="M287" s="271">
        <v>1</v>
      </c>
      <c r="N287" s="104"/>
    </row>
    <row r="288" spans="1:14" ht="12.75">
      <c r="A288" s="114" t="s">
        <v>89</v>
      </c>
      <c r="B288" s="115" t="s">
        <v>2</v>
      </c>
      <c r="C288" s="124" t="s">
        <v>19</v>
      </c>
      <c r="D288" s="125" t="s">
        <v>449</v>
      </c>
      <c r="E288" s="125" t="s">
        <v>513</v>
      </c>
      <c r="F288" s="125" t="s">
        <v>130</v>
      </c>
      <c r="G288" s="126" t="s">
        <v>93</v>
      </c>
      <c r="H288" s="122">
        <v>18.8</v>
      </c>
      <c r="I288" s="123"/>
      <c r="J288" s="64"/>
      <c r="K288" s="103">
        <f t="shared" si="6"/>
        <v>0</v>
      </c>
      <c r="L288" s="103">
        <f>SUMIFS('normenblad regulier'!C:C,'normenblad regulier'!A:A,C288,'normenblad regulier'!B:B,J288)</f>
        <v>0</v>
      </c>
      <c r="M288" s="271">
        <v>1</v>
      </c>
      <c r="N288" s="104"/>
    </row>
    <row r="289" spans="1:14" ht="12.75">
      <c r="A289" s="114" t="s">
        <v>89</v>
      </c>
      <c r="B289" s="115" t="s">
        <v>2</v>
      </c>
      <c r="C289" s="124" t="s">
        <v>14</v>
      </c>
      <c r="D289" s="125" t="s">
        <v>449</v>
      </c>
      <c r="E289" s="125" t="s">
        <v>514</v>
      </c>
      <c r="F289" s="125" t="s">
        <v>515</v>
      </c>
      <c r="G289" s="126" t="s">
        <v>93</v>
      </c>
      <c r="H289" s="122">
        <v>27.5</v>
      </c>
      <c r="I289" s="123"/>
      <c r="J289" s="64"/>
      <c r="K289" s="103">
        <f t="shared" si="6"/>
        <v>0</v>
      </c>
      <c r="L289" s="103">
        <f>SUMIFS('normenblad regulier'!C:C,'normenblad regulier'!A:A,C289,'normenblad regulier'!B:B,J289)</f>
        <v>0</v>
      </c>
      <c r="M289" s="271">
        <v>1</v>
      </c>
      <c r="N289" s="104"/>
    </row>
    <row r="290" spans="1:14" ht="12.75">
      <c r="A290" s="114" t="s">
        <v>89</v>
      </c>
      <c r="B290" s="115" t="s">
        <v>2</v>
      </c>
      <c r="C290" s="124" t="s">
        <v>19</v>
      </c>
      <c r="D290" s="125" t="s">
        <v>449</v>
      </c>
      <c r="E290" s="125" t="s">
        <v>516</v>
      </c>
      <c r="F290" s="125" t="s">
        <v>130</v>
      </c>
      <c r="G290" s="126" t="s">
        <v>93</v>
      </c>
      <c r="H290" s="122">
        <v>19.2</v>
      </c>
      <c r="I290" s="123"/>
      <c r="J290" s="64"/>
      <c r="K290" s="103">
        <f t="shared" si="6"/>
        <v>0</v>
      </c>
      <c r="L290" s="103">
        <f>SUMIFS('normenblad regulier'!C:C,'normenblad regulier'!A:A,C290,'normenblad regulier'!B:B,J290)</f>
        <v>0</v>
      </c>
      <c r="M290" s="271">
        <v>1</v>
      </c>
      <c r="N290" s="104"/>
    </row>
    <row r="291" spans="1:14" ht="12.75">
      <c r="A291" s="114" t="s">
        <v>89</v>
      </c>
      <c r="B291" s="115" t="s">
        <v>2</v>
      </c>
      <c r="C291" s="124" t="s">
        <v>19</v>
      </c>
      <c r="D291" s="125" t="s">
        <v>449</v>
      </c>
      <c r="E291" s="125" t="s">
        <v>517</v>
      </c>
      <c r="F291" s="125" t="s">
        <v>130</v>
      </c>
      <c r="G291" s="126" t="s">
        <v>93</v>
      </c>
      <c r="H291" s="122">
        <v>6.1</v>
      </c>
      <c r="I291" s="123"/>
      <c r="J291" s="64"/>
      <c r="K291" s="103">
        <f t="shared" si="6"/>
        <v>0</v>
      </c>
      <c r="L291" s="103">
        <f>SUMIFS('normenblad regulier'!C:C,'normenblad regulier'!A:A,C291,'normenblad regulier'!B:B,J291)</f>
        <v>0</v>
      </c>
      <c r="M291" s="271">
        <v>1</v>
      </c>
      <c r="N291" s="104"/>
    </row>
    <row r="292" spans="1:14" ht="12.75">
      <c r="A292" s="114" t="s">
        <v>89</v>
      </c>
      <c r="B292" s="115" t="s">
        <v>2</v>
      </c>
      <c r="C292" s="124" t="s">
        <v>19</v>
      </c>
      <c r="D292" s="125" t="s">
        <v>449</v>
      </c>
      <c r="E292" s="125" t="s">
        <v>518</v>
      </c>
      <c r="F292" s="125" t="s">
        <v>130</v>
      </c>
      <c r="G292" s="126" t="s">
        <v>93</v>
      </c>
      <c r="H292" s="122">
        <v>27.1</v>
      </c>
      <c r="I292" s="123"/>
      <c r="J292" s="64"/>
      <c r="K292" s="103">
        <f t="shared" si="6"/>
        <v>0</v>
      </c>
      <c r="L292" s="103">
        <f>SUMIFS('normenblad regulier'!C:C,'normenblad regulier'!A:A,C292,'normenblad regulier'!B:B,J292)</f>
        <v>0</v>
      </c>
      <c r="M292" s="271">
        <v>1</v>
      </c>
      <c r="N292" s="104"/>
    </row>
    <row r="293" spans="1:14" ht="12.75">
      <c r="A293" s="114" t="s">
        <v>89</v>
      </c>
      <c r="B293" s="115" t="s">
        <v>2</v>
      </c>
      <c r="C293" s="124" t="s">
        <v>27</v>
      </c>
      <c r="D293" s="125" t="s">
        <v>449</v>
      </c>
      <c r="E293" s="125" t="s">
        <v>519</v>
      </c>
      <c r="F293" s="125" t="s">
        <v>146</v>
      </c>
      <c r="G293" s="126" t="s">
        <v>93</v>
      </c>
      <c r="H293" s="122"/>
      <c r="I293" s="125">
        <v>3.5</v>
      </c>
      <c r="J293" s="64"/>
      <c r="K293" s="103">
        <f t="shared" si="6"/>
        <v>0</v>
      </c>
      <c r="L293" s="103">
        <f>SUMIFS('normenblad regulier'!C:C,'normenblad regulier'!A:A,C293,'normenblad regulier'!B:B,J293)</f>
        <v>1</v>
      </c>
      <c r="M293" s="271">
        <v>1</v>
      </c>
      <c r="N293" s="104">
        <f>K293/L293*M293*'uurtarief opbouw'!$D$40</f>
        <v>0</v>
      </c>
    </row>
    <row r="294" spans="1:14" ht="12.75">
      <c r="A294" s="114" t="s">
        <v>89</v>
      </c>
      <c r="B294" s="115" t="s">
        <v>2</v>
      </c>
      <c r="C294" s="33" t="s">
        <v>17</v>
      </c>
      <c r="D294" s="125" t="s">
        <v>449</v>
      </c>
      <c r="E294" s="125" t="s">
        <v>520</v>
      </c>
      <c r="F294" s="125" t="s">
        <v>163</v>
      </c>
      <c r="G294" s="126" t="s">
        <v>138</v>
      </c>
      <c r="H294" s="122">
        <v>3.9</v>
      </c>
      <c r="I294" s="123"/>
      <c r="J294" s="64">
        <v>255</v>
      </c>
      <c r="K294" s="103">
        <f t="shared" si="6"/>
        <v>994.5</v>
      </c>
      <c r="L294" s="103">
        <f>SUMIFS('normenblad regulier'!C:C,'normenblad regulier'!A:A,C294,'normenblad regulier'!B:B,J294)</f>
        <v>0</v>
      </c>
      <c r="M294" s="271">
        <v>1</v>
      </c>
      <c r="N294" s="104" t="e">
        <f>K294/L294*M294*'uurtarief opbouw'!$D$40</f>
        <v>#DIV/0!</v>
      </c>
    </row>
    <row r="295" spans="1:14" ht="12.75">
      <c r="A295" s="114" t="s">
        <v>89</v>
      </c>
      <c r="B295" s="115" t="s">
        <v>2</v>
      </c>
      <c r="C295" s="33" t="s">
        <v>17</v>
      </c>
      <c r="D295" s="125" t="s">
        <v>449</v>
      </c>
      <c r="E295" s="125" t="s">
        <v>521</v>
      </c>
      <c r="F295" s="125" t="s">
        <v>16</v>
      </c>
      <c r="G295" s="126" t="s">
        <v>93</v>
      </c>
      <c r="H295" s="122">
        <v>3.9</v>
      </c>
      <c r="I295" s="123"/>
      <c r="J295" s="64">
        <v>255</v>
      </c>
      <c r="K295" s="103">
        <f t="shared" si="6"/>
        <v>994.5</v>
      </c>
      <c r="L295" s="103">
        <f>SUMIFS('normenblad regulier'!C:C,'normenblad regulier'!A:A,C295,'normenblad regulier'!B:B,J295)</f>
        <v>0</v>
      </c>
      <c r="M295" s="271">
        <v>1</v>
      </c>
      <c r="N295" s="104" t="e">
        <f>K295/L295*M295*'uurtarief opbouw'!$D$40</f>
        <v>#DIV/0!</v>
      </c>
    </row>
    <row r="296" spans="1:14" ht="12.75">
      <c r="A296" s="114" t="s">
        <v>89</v>
      </c>
      <c r="B296" s="115" t="s">
        <v>2</v>
      </c>
      <c r="C296" s="124" t="s">
        <v>14</v>
      </c>
      <c r="D296" s="125" t="s">
        <v>449</v>
      </c>
      <c r="E296" s="125" t="s">
        <v>522</v>
      </c>
      <c r="F296" s="125" t="s">
        <v>523</v>
      </c>
      <c r="G296" s="126" t="s">
        <v>93</v>
      </c>
      <c r="H296" s="122">
        <v>1.3</v>
      </c>
      <c r="I296" s="123"/>
      <c r="J296" s="64"/>
      <c r="K296" s="103">
        <f t="shared" si="6"/>
        <v>0</v>
      </c>
      <c r="L296" s="103">
        <f>SUMIFS('normenblad regulier'!C:C,'normenblad regulier'!A:A,C296,'normenblad regulier'!B:B,J296)</f>
        <v>0</v>
      </c>
      <c r="M296" s="271">
        <v>1</v>
      </c>
      <c r="N296" s="104"/>
    </row>
    <row r="297" spans="1:14" ht="12.75">
      <c r="A297" s="114" t="s">
        <v>89</v>
      </c>
      <c r="B297" s="115" t="s">
        <v>2</v>
      </c>
      <c r="C297" s="124" t="s">
        <v>19</v>
      </c>
      <c r="D297" s="125" t="s">
        <v>449</v>
      </c>
      <c r="E297" s="125" t="s">
        <v>524</v>
      </c>
      <c r="F297" s="125" t="s">
        <v>130</v>
      </c>
      <c r="G297" s="126" t="s">
        <v>93</v>
      </c>
      <c r="H297" s="122">
        <v>11.1</v>
      </c>
      <c r="I297" s="123"/>
      <c r="J297" s="64"/>
      <c r="K297" s="103">
        <f t="shared" si="6"/>
        <v>0</v>
      </c>
      <c r="L297" s="103">
        <f>SUMIFS('normenblad regulier'!C:C,'normenblad regulier'!A:A,C297,'normenblad regulier'!B:B,J297)</f>
        <v>0</v>
      </c>
      <c r="M297" s="271">
        <v>1</v>
      </c>
      <c r="N297" s="104"/>
    </row>
    <row r="298" spans="1:14" ht="12.75">
      <c r="A298" s="114" t="s">
        <v>89</v>
      </c>
      <c r="B298" s="115" t="s">
        <v>2</v>
      </c>
      <c r="C298" s="124" t="s">
        <v>19</v>
      </c>
      <c r="D298" s="125" t="s">
        <v>449</v>
      </c>
      <c r="E298" s="125" t="s">
        <v>525</v>
      </c>
      <c r="F298" s="125" t="s">
        <v>130</v>
      </c>
      <c r="G298" s="126" t="s">
        <v>93</v>
      </c>
      <c r="H298" s="122">
        <v>12.8</v>
      </c>
      <c r="I298" s="123"/>
      <c r="J298" s="64"/>
      <c r="K298" s="103">
        <f t="shared" si="6"/>
        <v>0</v>
      </c>
      <c r="L298" s="103">
        <f>SUMIFS('normenblad regulier'!C:C,'normenblad regulier'!A:A,C298,'normenblad regulier'!B:B,J298)</f>
        <v>0</v>
      </c>
      <c r="M298" s="271">
        <v>1</v>
      </c>
      <c r="N298" s="104"/>
    </row>
    <row r="299" spans="1:14" ht="12.75">
      <c r="A299" s="114" t="s">
        <v>89</v>
      </c>
      <c r="B299" s="115" t="s">
        <v>2</v>
      </c>
      <c r="C299" s="124" t="s">
        <v>27</v>
      </c>
      <c r="D299" s="125" t="s">
        <v>449</v>
      </c>
      <c r="E299" s="125" t="s">
        <v>526</v>
      </c>
      <c r="F299" s="125" t="s">
        <v>346</v>
      </c>
      <c r="G299" s="126" t="s">
        <v>93</v>
      </c>
      <c r="H299" s="122"/>
      <c r="I299" s="125">
        <v>1.4</v>
      </c>
      <c r="J299" s="64"/>
      <c r="K299" s="103">
        <f t="shared" si="6"/>
        <v>0</v>
      </c>
      <c r="L299" s="103">
        <f>SUMIFS('normenblad regulier'!C:C,'normenblad regulier'!A:A,C299,'normenblad regulier'!B:B,J299)</f>
        <v>1</v>
      </c>
      <c r="M299" s="271">
        <v>1</v>
      </c>
      <c r="N299" s="104">
        <f>K299/L299*M299*'uurtarief opbouw'!$D$40</f>
        <v>0</v>
      </c>
    </row>
    <row r="300" spans="1:14" ht="12.75">
      <c r="A300" s="114" t="s">
        <v>89</v>
      </c>
      <c r="B300" s="115" t="s">
        <v>2</v>
      </c>
      <c r="C300" s="124" t="s">
        <v>14</v>
      </c>
      <c r="D300" s="125" t="s">
        <v>449</v>
      </c>
      <c r="E300" s="125" t="s">
        <v>527</v>
      </c>
      <c r="F300" s="125" t="s">
        <v>528</v>
      </c>
      <c r="G300" s="126" t="s">
        <v>464</v>
      </c>
      <c r="H300" s="122">
        <v>246.6</v>
      </c>
      <c r="I300" s="123"/>
      <c r="J300" s="64"/>
      <c r="K300" s="103">
        <f t="shared" si="6"/>
        <v>0</v>
      </c>
      <c r="L300" s="103">
        <f>SUMIFS('normenblad regulier'!C:C,'normenblad regulier'!A:A,C300,'normenblad regulier'!B:B,J300)</f>
        <v>0</v>
      </c>
      <c r="M300" s="271">
        <v>1</v>
      </c>
      <c r="N300" s="104"/>
    </row>
    <row r="301" spans="1:14" ht="12.75">
      <c r="A301" s="114" t="s">
        <v>89</v>
      </c>
      <c r="B301" s="115" t="s">
        <v>2</v>
      </c>
      <c r="C301" s="124" t="s">
        <v>14</v>
      </c>
      <c r="D301" s="125" t="s">
        <v>449</v>
      </c>
      <c r="E301" s="125" t="s">
        <v>529</v>
      </c>
      <c r="F301" s="125" t="s">
        <v>530</v>
      </c>
      <c r="G301" s="126" t="s">
        <v>93</v>
      </c>
      <c r="H301" s="122">
        <v>66.3</v>
      </c>
      <c r="I301" s="123"/>
      <c r="J301" s="64"/>
      <c r="K301" s="103">
        <f t="shared" si="6"/>
        <v>0</v>
      </c>
      <c r="L301" s="103">
        <f>SUMIFS('normenblad regulier'!C:C,'normenblad regulier'!A:A,C301,'normenblad regulier'!B:B,J301)</f>
        <v>0</v>
      </c>
      <c r="M301" s="271">
        <v>1</v>
      </c>
      <c r="N301" s="104"/>
    </row>
    <row r="302" spans="1:14" ht="12.75">
      <c r="A302" s="114" t="s">
        <v>89</v>
      </c>
      <c r="B302" s="115" t="s">
        <v>2</v>
      </c>
      <c r="C302" s="124" t="s">
        <v>14</v>
      </c>
      <c r="D302" s="125" t="s">
        <v>449</v>
      </c>
      <c r="E302" s="125" t="s">
        <v>531</v>
      </c>
      <c r="F302" s="125" t="s">
        <v>532</v>
      </c>
      <c r="G302" s="126" t="s">
        <v>464</v>
      </c>
      <c r="H302" s="122">
        <v>117.2</v>
      </c>
      <c r="I302" s="123"/>
      <c r="J302" s="64"/>
      <c r="K302" s="103">
        <f t="shared" si="6"/>
        <v>0</v>
      </c>
      <c r="L302" s="103">
        <f>SUMIFS('normenblad regulier'!C:C,'normenblad regulier'!A:A,C302,'normenblad regulier'!B:B,J302)</f>
        <v>0</v>
      </c>
      <c r="M302" s="271">
        <v>1</v>
      </c>
      <c r="N302" s="104"/>
    </row>
    <row r="303" spans="1:14" ht="12.75">
      <c r="A303" s="114" t="s">
        <v>89</v>
      </c>
      <c r="B303" s="115" t="s">
        <v>2</v>
      </c>
      <c r="C303" s="124" t="s">
        <v>14</v>
      </c>
      <c r="D303" s="125" t="s">
        <v>449</v>
      </c>
      <c r="E303" s="125" t="s">
        <v>533</v>
      </c>
      <c r="F303" s="125" t="s">
        <v>140</v>
      </c>
      <c r="G303" s="126" t="s">
        <v>93</v>
      </c>
      <c r="H303" s="122">
        <v>8</v>
      </c>
      <c r="I303" s="123"/>
      <c r="J303" s="64"/>
      <c r="K303" s="103">
        <f t="shared" si="6"/>
        <v>0</v>
      </c>
      <c r="L303" s="103">
        <f>SUMIFS('normenblad regulier'!C:C,'normenblad regulier'!A:A,C303,'normenblad regulier'!B:B,J303)</f>
        <v>0</v>
      </c>
      <c r="M303" s="271">
        <v>1</v>
      </c>
      <c r="N303" s="104"/>
    </row>
    <row r="304" spans="1:14" ht="12.75">
      <c r="A304" s="114" t="s">
        <v>89</v>
      </c>
      <c r="B304" s="115" t="s">
        <v>2</v>
      </c>
      <c r="C304" s="124" t="s">
        <v>27</v>
      </c>
      <c r="D304" s="125" t="s">
        <v>449</v>
      </c>
      <c r="E304" s="125" t="s">
        <v>534</v>
      </c>
      <c r="F304" s="125" t="s">
        <v>153</v>
      </c>
      <c r="G304" s="126" t="s">
        <v>93</v>
      </c>
      <c r="H304" s="122"/>
      <c r="I304" s="125">
        <v>2.5</v>
      </c>
      <c r="J304" s="64"/>
      <c r="K304" s="103">
        <f t="shared" ref="K304:K364" si="7">H304*J304</f>
        <v>0</v>
      </c>
      <c r="L304" s="103">
        <f>SUMIFS('normenblad regulier'!C:C,'normenblad regulier'!A:A,C304,'normenblad regulier'!B:B,J304)</f>
        <v>1</v>
      </c>
      <c r="M304" s="271">
        <v>1</v>
      </c>
      <c r="N304" s="104">
        <f>K304/L304*M304*'uurtarief opbouw'!$D$40</f>
        <v>0</v>
      </c>
    </row>
    <row r="305" spans="1:14" ht="12.75">
      <c r="A305" s="114" t="s">
        <v>89</v>
      </c>
      <c r="B305" s="115" t="s">
        <v>2</v>
      </c>
      <c r="C305" s="124" t="s">
        <v>19</v>
      </c>
      <c r="D305" s="125" t="s">
        <v>449</v>
      </c>
      <c r="E305" s="125" t="s">
        <v>535</v>
      </c>
      <c r="F305" s="125" t="s">
        <v>130</v>
      </c>
      <c r="G305" s="126" t="s">
        <v>93</v>
      </c>
      <c r="H305" s="122">
        <v>4.5</v>
      </c>
      <c r="I305" s="123"/>
      <c r="J305" s="64"/>
      <c r="K305" s="103">
        <f t="shared" si="7"/>
        <v>0</v>
      </c>
      <c r="L305" s="103">
        <f>SUMIFS('normenblad regulier'!C:C,'normenblad regulier'!A:A,C305,'normenblad regulier'!B:B,J305)</f>
        <v>0</v>
      </c>
      <c r="M305" s="271">
        <v>1</v>
      </c>
      <c r="N305" s="104"/>
    </row>
    <row r="306" spans="1:14" ht="12.75">
      <c r="A306" s="114" t="s">
        <v>89</v>
      </c>
      <c r="B306" s="115" t="s">
        <v>2</v>
      </c>
      <c r="C306" s="33" t="s">
        <v>17</v>
      </c>
      <c r="D306" s="125" t="s">
        <v>449</v>
      </c>
      <c r="E306" s="125" t="s">
        <v>536</v>
      </c>
      <c r="F306" s="125" t="s">
        <v>137</v>
      </c>
      <c r="G306" s="126" t="s">
        <v>138</v>
      </c>
      <c r="H306" s="122">
        <v>1.7</v>
      </c>
      <c r="I306" s="123"/>
      <c r="J306" s="64">
        <v>255</v>
      </c>
      <c r="K306" s="103">
        <f t="shared" si="7"/>
        <v>433.5</v>
      </c>
      <c r="L306" s="103">
        <f>SUMIFS('normenblad regulier'!C:C,'normenblad regulier'!A:A,C306,'normenblad regulier'!B:B,J306)</f>
        <v>0</v>
      </c>
      <c r="M306" s="271">
        <v>1</v>
      </c>
      <c r="N306" s="104" t="e">
        <f>K306/L306*M306*'uurtarief opbouw'!$D$40</f>
        <v>#DIV/0!</v>
      </c>
    </row>
    <row r="307" spans="1:14" ht="12.75">
      <c r="A307" s="114" t="s">
        <v>89</v>
      </c>
      <c r="B307" s="115" t="s">
        <v>2</v>
      </c>
      <c r="C307" s="33" t="s">
        <v>17</v>
      </c>
      <c r="D307" s="125" t="s">
        <v>449</v>
      </c>
      <c r="E307" s="125" t="s">
        <v>537</v>
      </c>
      <c r="F307" s="125" t="s">
        <v>137</v>
      </c>
      <c r="G307" s="126" t="s">
        <v>138</v>
      </c>
      <c r="H307" s="122">
        <v>1.1000000000000001</v>
      </c>
      <c r="I307" s="123"/>
      <c r="J307" s="64">
        <v>255</v>
      </c>
      <c r="K307" s="103">
        <f t="shared" si="7"/>
        <v>280.5</v>
      </c>
      <c r="L307" s="103">
        <f>SUMIFS('normenblad regulier'!C:C,'normenblad regulier'!A:A,C307,'normenblad regulier'!B:B,J307)</f>
        <v>0</v>
      </c>
      <c r="M307" s="271">
        <v>1</v>
      </c>
      <c r="N307" s="104" t="e">
        <f>K307/L307*M307*'uurtarief opbouw'!$D$40</f>
        <v>#DIV/0!</v>
      </c>
    </row>
    <row r="308" spans="1:14" ht="12.75">
      <c r="A308" s="114" t="s">
        <v>89</v>
      </c>
      <c r="B308" s="115" t="s">
        <v>2</v>
      </c>
      <c r="C308" s="33" t="s">
        <v>17</v>
      </c>
      <c r="D308" s="125" t="s">
        <v>449</v>
      </c>
      <c r="E308" s="125" t="s">
        <v>538</v>
      </c>
      <c r="F308" s="125" t="s">
        <v>137</v>
      </c>
      <c r="G308" s="126" t="s">
        <v>138</v>
      </c>
      <c r="H308" s="122">
        <v>1.1000000000000001</v>
      </c>
      <c r="I308" s="123"/>
      <c r="J308" s="64">
        <v>255</v>
      </c>
      <c r="K308" s="103">
        <f t="shared" si="7"/>
        <v>280.5</v>
      </c>
      <c r="L308" s="103">
        <f>SUMIFS('normenblad regulier'!C:C,'normenblad regulier'!A:A,C308,'normenblad regulier'!B:B,J308)</f>
        <v>0</v>
      </c>
      <c r="M308" s="271">
        <v>1</v>
      </c>
      <c r="N308" s="104" t="e">
        <f>K308/L308*M308*'uurtarief opbouw'!$D$40</f>
        <v>#DIV/0!</v>
      </c>
    </row>
    <row r="309" spans="1:14" ht="12.75">
      <c r="A309" s="114" t="s">
        <v>89</v>
      </c>
      <c r="B309" s="115" t="s">
        <v>2</v>
      </c>
      <c r="C309" s="33" t="s">
        <v>17</v>
      </c>
      <c r="D309" s="125" t="s">
        <v>449</v>
      </c>
      <c r="E309" s="125" t="s">
        <v>539</v>
      </c>
      <c r="F309" s="125" t="s">
        <v>137</v>
      </c>
      <c r="G309" s="126" t="s">
        <v>138</v>
      </c>
      <c r="H309" s="122">
        <v>1.1000000000000001</v>
      </c>
      <c r="I309" s="123"/>
      <c r="J309" s="64">
        <v>255</v>
      </c>
      <c r="K309" s="103">
        <f t="shared" si="7"/>
        <v>280.5</v>
      </c>
      <c r="L309" s="103">
        <f>SUMIFS('normenblad regulier'!C:C,'normenblad regulier'!A:A,C309,'normenblad regulier'!B:B,J309)</f>
        <v>0</v>
      </c>
      <c r="M309" s="271">
        <v>1</v>
      </c>
      <c r="N309" s="104" t="e">
        <f>K309/L309*M309*'uurtarief opbouw'!$D$40</f>
        <v>#DIV/0!</v>
      </c>
    </row>
    <row r="310" spans="1:14" ht="12.75">
      <c r="A310" s="114" t="s">
        <v>89</v>
      </c>
      <c r="B310" s="115" t="s">
        <v>2</v>
      </c>
      <c r="C310" s="33" t="s">
        <v>17</v>
      </c>
      <c r="D310" s="125" t="s">
        <v>449</v>
      </c>
      <c r="E310" s="125" t="s">
        <v>540</v>
      </c>
      <c r="F310" s="125" t="s">
        <v>137</v>
      </c>
      <c r="G310" s="126" t="s">
        <v>138</v>
      </c>
      <c r="H310" s="122">
        <v>1.1000000000000001</v>
      </c>
      <c r="I310" s="123"/>
      <c r="J310" s="64">
        <v>255</v>
      </c>
      <c r="K310" s="103">
        <f t="shared" si="7"/>
        <v>280.5</v>
      </c>
      <c r="L310" s="103">
        <f>SUMIFS('normenblad regulier'!C:C,'normenblad regulier'!A:A,C310,'normenblad regulier'!B:B,J310)</f>
        <v>0</v>
      </c>
      <c r="M310" s="271">
        <v>1</v>
      </c>
      <c r="N310" s="104" t="e">
        <f>K310/L310*M310*'uurtarief opbouw'!$D$40</f>
        <v>#DIV/0!</v>
      </c>
    </row>
    <row r="311" spans="1:14" ht="12.75">
      <c r="A311" s="114" t="s">
        <v>89</v>
      </c>
      <c r="B311" s="115" t="s">
        <v>2</v>
      </c>
      <c r="C311" s="33" t="s">
        <v>17</v>
      </c>
      <c r="D311" s="125" t="s">
        <v>449</v>
      </c>
      <c r="E311" s="125" t="s">
        <v>541</v>
      </c>
      <c r="F311" s="125" t="s">
        <v>137</v>
      </c>
      <c r="G311" s="126" t="s">
        <v>138</v>
      </c>
      <c r="H311" s="122">
        <v>1.1000000000000001</v>
      </c>
      <c r="I311" s="123"/>
      <c r="J311" s="64">
        <v>255</v>
      </c>
      <c r="K311" s="103">
        <f t="shared" si="7"/>
        <v>280.5</v>
      </c>
      <c r="L311" s="103">
        <f>SUMIFS('normenblad regulier'!C:C,'normenblad regulier'!A:A,C311,'normenblad regulier'!B:B,J311)</f>
        <v>0</v>
      </c>
      <c r="M311" s="271">
        <v>1</v>
      </c>
      <c r="N311" s="104" t="e">
        <f>K311/L311*M311*'uurtarief opbouw'!$D$40</f>
        <v>#DIV/0!</v>
      </c>
    </row>
    <row r="312" spans="1:14" ht="12.75">
      <c r="A312" s="114" t="s">
        <v>89</v>
      </c>
      <c r="B312" s="115" t="s">
        <v>2</v>
      </c>
      <c r="C312" s="33" t="s">
        <v>17</v>
      </c>
      <c r="D312" s="125" t="s">
        <v>449</v>
      </c>
      <c r="E312" s="125" t="s">
        <v>542</v>
      </c>
      <c r="F312" s="125" t="s">
        <v>137</v>
      </c>
      <c r="G312" s="126" t="s">
        <v>138</v>
      </c>
      <c r="H312" s="122">
        <v>1</v>
      </c>
      <c r="I312" s="123"/>
      <c r="J312" s="64">
        <v>255</v>
      </c>
      <c r="K312" s="103">
        <f t="shared" si="7"/>
        <v>255</v>
      </c>
      <c r="L312" s="103">
        <f>SUMIFS('normenblad regulier'!C:C,'normenblad regulier'!A:A,C312,'normenblad regulier'!B:B,J312)</f>
        <v>0</v>
      </c>
      <c r="M312" s="271">
        <v>1</v>
      </c>
      <c r="N312" s="104" t="e">
        <f>K312/L312*M312*'uurtarief opbouw'!$D$40</f>
        <v>#DIV/0!</v>
      </c>
    </row>
    <row r="313" spans="1:14" ht="12.75">
      <c r="A313" s="114" t="s">
        <v>89</v>
      </c>
      <c r="B313" s="115" t="s">
        <v>2</v>
      </c>
      <c r="C313" s="33" t="s">
        <v>17</v>
      </c>
      <c r="D313" s="125" t="s">
        <v>449</v>
      </c>
      <c r="E313" s="125" t="s">
        <v>543</v>
      </c>
      <c r="F313" s="125" t="s">
        <v>137</v>
      </c>
      <c r="G313" s="126" t="s">
        <v>138</v>
      </c>
      <c r="H313" s="122">
        <v>1</v>
      </c>
      <c r="I313" s="123"/>
      <c r="J313" s="64">
        <v>255</v>
      </c>
      <c r="K313" s="103">
        <f t="shared" si="7"/>
        <v>255</v>
      </c>
      <c r="L313" s="103">
        <f>SUMIFS('normenblad regulier'!C:C,'normenblad regulier'!A:A,C313,'normenblad regulier'!B:B,J313)</f>
        <v>0</v>
      </c>
      <c r="M313" s="271">
        <v>1</v>
      </c>
      <c r="N313" s="104" t="e">
        <f>K313/L313*M313*'uurtarief opbouw'!$D$40</f>
        <v>#DIV/0!</v>
      </c>
    </row>
    <row r="314" spans="1:14" ht="12.75">
      <c r="A314" s="114" t="s">
        <v>89</v>
      </c>
      <c r="B314" s="115" t="s">
        <v>2</v>
      </c>
      <c r="C314" s="33" t="s">
        <v>17</v>
      </c>
      <c r="D314" s="125" t="s">
        <v>449</v>
      </c>
      <c r="E314" s="125" t="s">
        <v>544</v>
      </c>
      <c r="F314" s="125" t="s">
        <v>137</v>
      </c>
      <c r="G314" s="126" t="s">
        <v>138</v>
      </c>
      <c r="H314" s="122">
        <v>1</v>
      </c>
      <c r="I314" s="123"/>
      <c r="J314" s="64">
        <v>255</v>
      </c>
      <c r="K314" s="103">
        <f t="shared" si="7"/>
        <v>255</v>
      </c>
      <c r="L314" s="103">
        <f>SUMIFS('normenblad regulier'!C:C,'normenblad regulier'!A:A,C314,'normenblad regulier'!B:B,J314)</f>
        <v>0</v>
      </c>
      <c r="M314" s="271">
        <v>1</v>
      </c>
      <c r="N314" s="104" t="e">
        <f>K314/L314*M314*'uurtarief opbouw'!$D$40</f>
        <v>#DIV/0!</v>
      </c>
    </row>
    <row r="315" spans="1:14" ht="12.75">
      <c r="A315" s="114" t="s">
        <v>89</v>
      </c>
      <c r="B315" s="115" t="s">
        <v>2</v>
      </c>
      <c r="C315" s="33" t="s">
        <v>17</v>
      </c>
      <c r="D315" s="125" t="s">
        <v>449</v>
      </c>
      <c r="E315" s="125" t="s">
        <v>545</v>
      </c>
      <c r="F315" s="125" t="s">
        <v>137</v>
      </c>
      <c r="G315" s="126" t="s">
        <v>138</v>
      </c>
      <c r="H315" s="122">
        <v>1</v>
      </c>
      <c r="I315" s="123"/>
      <c r="J315" s="64">
        <v>255</v>
      </c>
      <c r="K315" s="103">
        <f t="shared" si="7"/>
        <v>255</v>
      </c>
      <c r="L315" s="103">
        <f>SUMIFS('normenblad regulier'!C:C,'normenblad regulier'!A:A,C315,'normenblad regulier'!B:B,J315)</f>
        <v>0</v>
      </c>
      <c r="M315" s="271">
        <v>1</v>
      </c>
      <c r="N315" s="104" t="e">
        <f>K315/L315*M315*'uurtarief opbouw'!$D$40</f>
        <v>#DIV/0!</v>
      </c>
    </row>
    <row r="316" spans="1:14" ht="12.75">
      <c r="A316" s="114" t="s">
        <v>89</v>
      </c>
      <c r="B316" s="115" t="s">
        <v>2</v>
      </c>
      <c r="C316" s="33" t="s">
        <v>17</v>
      </c>
      <c r="D316" s="125" t="s">
        <v>449</v>
      </c>
      <c r="E316" s="125" t="s">
        <v>546</v>
      </c>
      <c r="F316" s="125" t="s">
        <v>137</v>
      </c>
      <c r="G316" s="126" t="s">
        <v>138</v>
      </c>
      <c r="H316" s="122">
        <v>1</v>
      </c>
      <c r="I316" s="123"/>
      <c r="J316" s="64">
        <v>255</v>
      </c>
      <c r="K316" s="103">
        <f t="shared" si="7"/>
        <v>255</v>
      </c>
      <c r="L316" s="103">
        <f>SUMIFS('normenblad regulier'!C:C,'normenblad regulier'!A:A,C316,'normenblad regulier'!B:B,J316)</f>
        <v>0</v>
      </c>
      <c r="M316" s="271">
        <v>1</v>
      </c>
      <c r="N316" s="104" t="e">
        <f>K316/L316*M316*'uurtarief opbouw'!$D$40</f>
        <v>#DIV/0!</v>
      </c>
    </row>
    <row r="317" spans="1:14" ht="12.75">
      <c r="A317" s="114" t="s">
        <v>89</v>
      </c>
      <c r="B317" s="115" t="s">
        <v>2</v>
      </c>
      <c r="C317" s="33" t="s">
        <v>17</v>
      </c>
      <c r="D317" s="125" t="s">
        <v>449</v>
      </c>
      <c r="E317" s="125" t="s">
        <v>547</v>
      </c>
      <c r="F317" s="125" t="s">
        <v>137</v>
      </c>
      <c r="G317" s="126" t="s">
        <v>138</v>
      </c>
      <c r="H317" s="122">
        <v>1</v>
      </c>
      <c r="I317" s="123"/>
      <c r="J317" s="64">
        <v>255</v>
      </c>
      <c r="K317" s="103">
        <f t="shared" si="7"/>
        <v>255</v>
      </c>
      <c r="L317" s="103">
        <f>SUMIFS('normenblad regulier'!C:C,'normenblad regulier'!A:A,C317,'normenblad regulier'!B:B,J317)</f>
        <v>0</v>
      </c>
      <c r="M317" s="271">
        <v>1</v>
      </c>
      <c r="N317" s="104" t="e">
        <f>K317/L317*M317*'uurtarief opbouw'!$D$40</f>
        <v>#DIV/0!</v>
      </c>
    </row>
    <row r="318" spans="1:14" ht="12.75">
      <c r="A318" s="114" t="s">
        <v>89</v>
      </c>
      <c r="B318" s="115" t="s">
        <v>2</v>
      </c>
      <c r="C318" s="124" t="s">
        <v>27</v>
      </c>
      <c r="D318" s="125" t="s">
        <v>449</v>
      </c>
      <c r="E318" s="125" t="s">
        <v>548</v>
      </c>
      <c r="F318" s="125" t="s">
        <v>153</v>
      </c>
      <c r="G318" s="126" t="s">
        <v>93</v>
      </c>
      <c r="H318" s="122"/>
      <c r="I318" s="125">
        <v>6.8</v>
      </c>
      <c r="J318" s="64"/>
      <c r="K318" s="103">
        <f t="shared" si="7"/>
        <v>0</v>
      </c>
      <c r="L318" s="103">
        <f>SUMIFS('normenblad regulier'!C:C,'normenblad regulier'!A:A,C318,'normenblad regulier'!B:B,J318)</f>
        <v>1</v>
      </c>
      <c r="M318" s="271">
        <v>1</v>
      </c>
      <c r="N318" s="104">
        <f>K318/L318*M318*'uurtarief opbouw'!$D$40</f>
        <v>0</v>
      </c>
    </row>
    <row r="319" spans="1:14" ht="12.75">
      <c r="A319" s="114" t="s">
        <v>89</v>
      </c>
      <c r="B319" s="115" t="s">
        <v>2</v>
      </c>
      <c r="C319" s="124" t="s">
        <v>19</v>
      </c>
      <c r="D319" s="125" t="s">
        <v>449</v>
      </c>
      <c r="E319" s="125" t="s">
        <v>549</v>
      </c>
      <c r="F319" s="125" t="s">
        <v>130</v>
      </c>
      <c r="G319" s="126" t="s">
        <v>93</v>
      </c>
      <c r="H319" s="122">
        <v>6.5</v>
      </c>
      <c r="I319" s="123"/>
      <c r="J319" s="64"/>
      <c r="K319" s="103">
        <f t="shared" si="7"/>
        <v>0</v>
      </c>
      <c r="L319" s="103">
        <f>SUMIFS('normenblad regulier'!C:C,'normenblad regulier'!A:A,C319,'normenblad regulier'!B:B,J319)</f>
        <v>0</v>
      </c>
      <c r="M319" s="271">
        <v>1</v>
      </c>
      <c r="N319" s="104"/>
    </row>
    <row r="320" spans="1:14" ht="12.75">
      <c r="A320" s="114" t="s">
        <v>89</v>
      </c>
      <c r="B320" s="115" t="s">
        <v>2</v>
      </c>
      <c r="C320" s="124" t="s">
        <v>27</v>
      </c>
      <c r="D320" s="125" t="s">
        <v>449</v>
      </c>
      <c r="E320" s="125" t="s">
        <v>550</v>
      </c>
      <c r="F320" s="125" t="s">
        <v>551</v>
      </c>
      <c r="G320" s="126" t="s">
        <v>464</v>
      </c>
      <c r="H320" s="122"/>
      <c r="I320" s="125">
        <v>21.8</v>
      </c>
      <c r="J320" s="64"/>
      <c r="K320" s="103">
        <f t="shared" si="7"/>
        <v>0</v>
      </c>
      <c r="L320" s="103">
        <f>SUMIFS('normenblad regulier'!C:C,'normenblad regulier'!A:A,C320,'normenblad regulier'!B:B,J320)</f>
        <v>1</v>
      </c>
      <c r="M320" s="271">
        <v>1</v>
      </c>
      <c r="N320" s="104">
        <f>K320/L320*M320*'uurtarief opbouw'!$D$40</f>
        <v>0</v>
      </c>
    </row>
    <row r="321" spans="1:14" ht="12.75">
      <c r="A321" s="114" t="s">
        <v>89</v>
      </c>
      <c r="B321" s="115" t="s">
        <v>2</v>
      </c>
      <c r="C321" s="124" t="s">
        <v>14</v>
      </c>
      <c r="D321" s="125" t="s">
        <v>449</v>
      </c>
      <c r="E321" s="125" t="s">
        <v>552</v>
      </c>
      <c r="F321" s="125" t="s">
        <v>553</v>
      </c>
      <c r="G321" s="126" t="s">
        <v>464</v>
      </c>
      <c r="H321" s="122">
        <v>8.1</v>
      </c>
      <c r="I321" s="123"/>
      <c r="J321" s="64"/>
      <c r="K321" s="103">
        <f t="shared" si="7"/>
        <v>0</v>
      </c>
      <c r="L321" s="103">
        <f>SUMIFS('normenblad regulier'!C:C,'normenblad regulier'!A:A,C321,'normenblad regulier'!B:B,J321)</f>
        <v>0</v>
      </c>
      <c r="M321" s="271">
        <v>1</v>
      </c>
      <c r="N321" s="104"/>
    </row>
    <row r="322" spans="1:14" ht="12.75">
      <c r="A322" s="114" t="s">
        <v>89</v>
      </c>
      <c r="B322" s="115" t="s">
        <v>2</v>
      </c>
      <c r="C322" s="124" t="s">
        <v>14</v>
      </c>
      <c r="D322" s="125" t="s">
        <v>449</v>
      </c>
      <c r="E322" s="125" t="s">
        <v>554</v>
      </c>
      <c r="F322" s="125" t="s">
        <v>555</v>
      </c>
      <c r="G322" s="126" t="s">
        <v>464</v>
      </c>
      <c r="H322" s="122">
        <v>30.6</v>
      </c>
      <c r="I322" s="123"/>
      <c r="J322" s="64"/>
      <c r="K322" s="103">
        <f t="shared" si="7"/>
        <v>0</v>
      </c>
      <c r="L322" s="103">
        <f>SUMIFS('normenblad regulier'!C:C,'normenblad regulier'!A:A,C322,'normenblad regulier'!B:B,J322)</f>
        <v>0</v>
      </c>
      <c r="M322" s="271">
        <v>1</v>
      </c>
      <c r="N322" s="104"/>
    </row>
    <row r="323" spans="1:14" ht="12.75">
      <c r="A323" s="114" t="s">
        <v>89</v>
      </c>
      <c r="B323" s="115" t="s">
        <v>2</v>
      </c>
      <c r="C323" s="124" t="s">
        <v>14</v>
      </c>
      <c r="D323" s="125" t="s">
        <v>449</v>
      </c>
      <c r="E323" s="125" t="s">
        <v>556</v>
      </c>
      <c r="F323" s="125" t="s">
        <v>557</v>
      </c>
      <c r="G323" s="126" t="s">
        <v>464</v>
      </c>
      <c r="H323" s="122">
        <v>40.9</v>
      </c>
      <c r="I323" s="123"/>
      <c r="J323" s="64"/>
      <c r="K323" s="103">
        <f t="shared" si="7"/>
        <v>0</v>
      </c>
      <c r="L323" s="103">
        <f>SUMIFS('normenblad regulier'!C:C,'normenblad regulier'!A:A,C323,'normenblad regulier'!B:B,J323)</f>
        <v>0</v>
      </c>
      <c r="M323" s="271">
        <v>1</v>
      </c>
      <c r="N323" s="104"/>
    </row>
    <row r="324" spans="1:14" ht="12.75">
      <c r="A324" s="114" t="s">
        <v>89</v>
      </c>
      <c r="B324" s="115" t="s">
        <v>2</v>
      </c>
      <c r="C324" s="124" t="s">
        <v>14</v>
      </c>
      <c r="D324" s="125" t="s">
        <v>449</v>
      </c>
      <c r="E324" s="125" t="s">
        <v>558</v>
      </c>
      <c r="F324" s="125" t="s">
        <v>559</v>
      </c>
      <c r="G324" s="126" t="s">
        <v>464</v>
      </c>
      <c r="H324" s="122">
        <v>32.200000000000003</v>
      </c>
      <c r="I324" s="123"/>
      <c r="J324" s="64"/>
      <c r="K324" s="103">
        <f t="shared" si="7"/>
        <v>0</v>
      </c>
      <c r="L324" s="103">
        <f>SUMIFS('normenblad regulier'!C:C,'normenblad regulier'!A:A,C324,'normenblad regulier'!B:B,J324)</f>
        <v>0</v>
      </c>
      <c r="M324" s="271">
        <v>1</v>
      </c>
      <c r="N324" s="104"/>
    </row>
    <row r="325" spans="1:14" ht="12.75">
      <c r="A325" s="114" t="s">
        <v>89</v>
      </c>
      <c r="B325" s="115" t="s">
        <v>2</v>
      </c>
      <c r="C325" s="124" t="s">
        <v>14</v>
      </c>
      <c r="D325" s="125" t="s">
        <v>449</v>
      </c>
      <c r="E325" s="125" t="s">
        <v>560</v>
      </c>
      <c r="F325" s="125" t="s">
        <v>561</v>
      </c>
      <c r="G325" s="126" t="s">
        <v>464</v>
      </c>
      <c r="H325" s="122">
        <v>12.6</v>
      </c>
      <c r="I325" s="123"/>
      <c r="J325" s="64"/>
      <c r="K325" s="103">
        <f t="shared" si="7"/>
        <v>0</v>
      </c>
      <c r="L325" s="103">
        <f>SUMIFS('normenblad regulier'!C:C,'normenblad regulier'!A:A,C325,'normenblad regulier'!B:B,J325)</f>
        <v>0</v>
      </c>
      <c r="M325" s="271">
        <v>1</v>
      </c>
      <c r="N325" s="104"/>
    </row>
    <row r="326" spans="1:14" ht="12.75">
      <c r="A326" s="114" t="s">
        <v>89</v>
      </c>
      <c r="B326" s="115" t="s">
        <v>2</v>
      </c>
      <c r="C326" s="124" t="s">
        <v>14</v>
      </c>
      <c r="D326" s="125" t="s">
        <v>449</v>
      </c>
      <c r="E326" s="125" t="s">
        <v>562</v>
      </c>
      <c r="F326" s="125" t="s">
        <v>563</v>
      </c>
      <c r="G326" s="126" t="s">
        <v>464</v>
      </c>
      <c r="H326" s="122">
        <v>12.4</v>
      </c>
      <c r="I326" s="123"/>
      <c r="J326" s="64"/>
      <c r="K326" s="103">
        <f t="shared" si="7"/>
        <v>0</v>
      </c>
      <c r="L326" s="103">
        <f>SUMIFS('normenblad regulier'!C:C,'normenblad regulier'!A:A,C326,'normenblad regulier'!B:B,J326)</f>
        <v>0</v>
      </c>
      <c r="M326" s="271">
        <v>1</v>
      </c>
      <c r="N326" s="104"/>
    </row>
    <row r="327" spans="1:14" ht="12.75">
      <c r="A327" s="114" t="s">
        <v>89</v>
      </c>
      <c r="B327" s="115" t="s">
        <v>2</v>
      </c>
      <c r="C327" s="124" t="s">
        <v>14</v>
      </c>
      <c r="D327" s="125" t="s">
        <v>449</v>
      </c>
      <c r="E327" s="125" t="s">
        <v>564</v>
      </c>
      <c r="F327" s="125" t="s">
        <v>565</v>
      </c>
      <c r="G327" s="126" t="s">
        <v>464</v>
      </c>
      <c r="H327" s="122">
        <v>14.5</v>
      </c>
      <c r="I327" s="123"/>
      <c r="J327" s="64"/>
      <c r="K327" s="103">
        <f t="shared" si="7"/>
        <v>0</v>
      </c>
      <c r="L327" s="103">
        <f>SUMIFS('normenblad regulier'!C:C,'normenblad regulier'!A:A,C327,'normenblad regulier'!B:B,J327)</f>
        <v>0</v>
      </c>
      <c r="M327" s="271">
        <v>1</v>
      </c>
      <c r="N327" s="104"/>
    </row>
    <row r="328" spans="1:14" ht="12.75">
      <c r="A328" s="114" t="s">
        <v>89</v>
      </c>
      <c r="B328" s="115" t="s">
        <v>2</v>
      </c>
      <c r="C328" s="124" t="s">
        <v>14</v>
      </c>
      <c r="D328" s="125" t="s">
        <v>449</v>
      </c>
      <c r="E328" s="125" t="s">
        <v>566</v>
      </c>
      <c r="F328" s="125" t="s">
        <v>567</v>
      </c>
      <c r="G328" s="126" t="s">
        <v>464</v>
      </c>
      <c r="H328" s="122">
        <v>23.8</v>
      </c>
      <c r="I328" s="123"/>
      <c r="J328" s="64"/>
      <c r="K328" s="103">
        <f t="shared" si="7"/>
        <v>0</v>
      </c>
      <c r="L328" s="103">
        <f>SUMIFS('normenblad regulier'!C:C,'normenblad regulier'!A:A,C328,'normenblad regulier'!B:B,J328)</f>
        <v>0</v>
      </c>
      <c r="M328" s="271">
        <v>1</v>
      </c>
      <c r="N328" s="104"/>
    </row>
    <row r="329" spans="1:14" ht="12.75">
      <c r="A329" s="114" t="s">
        <v>89</v>
      </c>
      <c r="B329" s="115" t="s">
        <v>2</v>
      </c>
      <c r="C329" s="124" t="s">
        <v>14</v>
      </c>
      <c r="D329" s="125" t="s">
        <v>449</v>
      </c>
      <c r="E329" s="125" t="s">
        <v>568</v>
      </c>
      <c r="F329" s="125" t="s">
        <v>569</v>
      </c>
      <c r="G329" s="126" t="s">
        <v>464</v>
      </c>
      <c r="H329" s="122">
        <v>84.5</v>
      </c>
      <c r="I329" s="123"/>
      <c r="J329" s="64"/>
      <c r="K329" s="103">
        <f t="shared" si="7"/>
        <v>0</v>
      </c>
      <c r="L329" s="103">
        <f>SUMIFS('normenblad regulier'!C:C,'normenblad regulier'!A:A,C329,'normenblad regulier'!B:B,J329)</f>
        <v>0</v>
      </c>
      <c r="M329" s="271">
        <v>1</v>
      </c>
      <c r="N329" s="104"/>
    </row>
    <row r="330" spans="1:14" ht="12.75">
      <c r="A330" s="114" t="s">
        <v>89</v>
      </c>
      <c r="B330" s="115" t="s">
        <v>2</v>
      </c>
      <c r="C330" s="33" t="s">
        <v>17</v>
      </c>
      <c r="D330" s="125" t="s">
        <v>449</v>
      </c>
      <c r="E330" s="125" t="s">
        <v>570</v>
      </c>
      <c r="F330" s="125" t="s">
        <v>248</v>
      </c>
      <c r="G330" s="126" t="s">
        <v>138</v>
      </c>
      <c r="H330" s="122">
        <v>72.3</v>
      </c>
      <c r="I330" s="123"/>
      <c r="J330" s="64">
        <v>255</v>
      </c>
      <c r="K330" s="103">
        <f t="shared" si="7"/>
        <v>18436.5</v>
      </c>
      <c r="L330" s="103">
        <f>SUMIFS('normenblad regulier'!C:C,'normenblad regulier'!A:A,C330,'normenblad regulier'!B:B,J330)</f>
        <v>0</v>
      </c>
      <c r="M330" s="271">
        <v>0.8</v>
      </c>
      <c r="N330" s="104" t="e">
        <f>K330/L330*M330*'uurtarief opbouw'!$D$40</f>
        <v>#DIV/0!</v>
      </c>
    </row>
    <row r="331" spans="1:14" ht="12.75">
      <c r="A331" s="114" t="s">
        <v>89</v>
      </c>
      <c r="B331" s="115" t="s">
        <v>2</v>
      </c>
      <c r="C331" s="33" t="s">
        <v>17</v>
      </c>
      <c r="D331" s="125" t="s">
        <v>449</v>
      </c>
      <c r="E331" s="125" t="s">
        <v>571</v>
      </c>
      <c r="F331" s="125" t="s">
        <v>248</v>
      </c>
      <c r="G331" s="126" t="s">
        <v>138</v>
      </c>
      <c r="H331" s="122">
        <v>42.3</v>
      </c>
      <c r="I331" s="123"/>
      <c r="J331" s="64">
        <v>255</v>
      </c>
      <c r="K331" s="103">
        <f t="shared" si="7"/>
        <v>10786.5</v>
      </c>
      <c r="L331" s="103">
        <f>SUMIFS('normenblad regulier'!C:C,'normenblad regulier'!A:A,C331,'normenblad regulier'!B:B,J331)</f>
        <v>0</v>
      </c>
      <c r="M331" s="271">
        <v>0.8</v>
      </c>
      <c r="N331" s="104" t="e">
        <f>K331/L331*M331*'uurtarief opbouw'!$D$40</f>
        <v>#DIV/0!</v>
      </c>
    </row>
    <row r="332" spans="1:14" ht="12.75">
      <c r="A332" s="114" t="s">
        <v>89</v>
      </c>
      <c r="B332" s="115" t="s">
        <v>2</v>
      </c>
      <c r="C332" s="124" t="s">
        <v>14</v>
      </c>
      <c r="D332" s="125" t="s">
        <v>449</v>
      </c>
      <c r="E332" s="125" t="s">
        <v>572</v>
      </c>
      <c r="F332" s="125" t="s">
        <v>573</v>
      </c>
      <c r="G332" s="126" t="s">
        <v>464</v>
      </c>
      <c r="H332" s="122">
        <v>6.8</v>
      </c>
      <c r="I332" s="123"/>
      <c r="J332" s="64"/>
      <c r="K332" s="103">
        <f t="shared" si="7"/>
        <v>0</v>
      </c>
      <c r="L332" s="103">
        <f>SUMIFS('normenblad regulier'!C:C,'normenblad regulier'!A:A,C332,'normenblad regulier'!B:B,J332)</f>
        <v>0</v>
      </c>
      <c r="M332" s="271">
        <v>1</v>
      </c>
      <c r="N332" s="104"/>
    </row>
    <row r="333" spans="1:14" ht="12.75">
      <c r="A333" s="114" t="s">
        <v>89</v>
      </c>
      <c r="B333" s="115" t="s">
        <v>2</v>
      </c>
      <c r="C333" s="124" t="s">
        <v>14</v>
      </c>
      <c r="D333" s="125" t="s">
        <v>449</v>
      </c>
      <c r="E333" s="125" t="s">
        <v>574</v>
      </c>
      <c r="F333" s="125" t="s">
        <v>575</v>
      </c>
      <c r="G333" s="126" t="s">
        <v>464</v>
      </c>
      <c r="H333" s="122">
        <v>53.1</v>
      </c>
      <c r="I333" s="123"/>
      <c r="J333" s="64"/>
      <c r="K333" s="103">
        <f t="shared" si="7"/>
        <v>0</v>
      </c>
      <c r="L333" s="103">
        <f>SUMIFS('normenblad regulier'!C:C,'normenblad regulier'!A:A,C333,'normenblad regulier'!B:B,J333)</f>
        <v>0</v>
      </c>
      <c r="M333" s="271">
        <v>1</v>
      </c>
      <c r="N333" s="104"/>
    </row>
    <row r="334" spans="1:14" ht="12.75">
      <c r="A334" s="114" t="s">
        <v>89</v>
      </c>
      <c r="B334" s="115" t="s">
        <v>2</v>
      </c>
      <c r="C334" s="124" t="s">
        <v>14</v>
      </c>
      <c r="D334" s="125" t="s">
        <v>449</v>
      </c>
      <c r="E334" s="125" t="s">
        <v>576</v>
      </c>
      <c r="F334" s="125" t="s">
        <v>577</v>
      </c>
      <c r="G334" s="126" t="s">
        <v>464</v>
      </c>
      <c r="H334" s="122">
        <v>39.700000000000003</v>
      </c>
      <c r="I334" s="123"/>
      <c r="J334" s="64"/>
      <c r="K334" s="103">
        <f t="shared" si="7"/>
        <v>0</v>
      </c>
      <c r="L334" s="103">
        <f>SUMIFS('normenblad regulier'!C:C,'normenblad regulier'!A:A,C334,'normenblad regulier'!B:B,J334)</f>
        <v>0</v>
      </c>
      <c r="M334" s="271">
        <v>1</v>
      </c>
      <c r="N334" s="104"/>
    </row>
    <row r="335" spans="1:14" ht="12.75">
      <c r="A335" s="114" t="s">
        <v>89</v>
      </c>
      <c r="B335" s="115" t="s">
        <v>2</v>
      </c>
      <c r="C335" s="33" t="s">
        <v>23</v>
      </c>
      <c r="D335" s="125" t="s">
        <v>449</v>
      </c>
      <c r="E335" s="125" t="s">
        <v>578</v>
      </c>
      <c r="F335" s="125" t="s">
        <v>579</v>
      </c>
      <c r="G335" s="126" t="s">
        <v>464</v>
      </c>
      <c r="H335" s="122">
        <v>15.8</v>
      </c>
      <c r="I335" s="123"/>
      <c r="J335" s="64">
        <v>255</v>
      </c>
      <c r="K335" s="103">
        <f t="shared" si="7"/>
        <v>4029</v>
      </c>
      <c r="L335" s="103">
        <f>SUMIFS('normenblad regulier'!C:C,'normenblad regulier'!A:A,C335,'normenblad regulier'!B:B,J335)</f>
        <v>0</v>
      </c>
      <c r="M335" s="271">
        <v>1</v>
      </c>
      <c r="N335" s="104" t="e">
        <f>K335/L335*M335*'uurtarief opbouw'!$D$40</f>
        <v>#DIV/0!</v>
      </c>
    </row>
    <row r="336" spans="1:14" ht="12.75">
      <c r="A336" s="114" t="s">
        <v>89</v>
      </c>
      <c r="B336" s="115" t="s">
        <v>2</v>
      </c>
      <c r="C336" s="33" t="s">
        <v>17</v>
      </c>
      <c r="D336" s="125" t="s">
        <v>449</v>
      </c>
      <c r="E336" s="125" t="s">
        <v>580</v>
      </c>
      <c r="F336" s="125" t="s">
        <v>137</v>
      </c>
      <c r="G336" s="126" t="s">
        <v>138</v>
      </c>
      <c r="H336" s="122">
        <v>1.4</v>
      </c>
      <c r="I336" s="123"/>
      <c r="J336" s="64">
        <v>255</v>
      </c>
      <c r="K336" s="103">
        <f t="shared" si="7"/>
        <v>357</v>
      </c>
      <c r="L336" s="103">
        <f>SUMIFS('normenblad regulier'!C:C,'normenblad regulier'!A:A,C336,'normenblad regulier'!B:B,J336)</f>
        <v>0</v>
      </c>
      <c r="M336" s="271">
        <v>1</v>
      </c>
      <c r="N336" s="104" t="e">
        <f>K336/L336*M336*'uurtarief opbouw'!$D$40</f>
        <v>#DIV/0!</v>
      </c>
    </row>
    <row r="337" spans="1:14" ht="12.75">
      <c r="A337" s="114" t="s">
        <v>89</v>
      </c>
      <c r="B337" s="115" t="s">
        <v>2</v>
      </c>
      <c r="C337" s="33" t="s">
        <v>17</v>
      </c>
      <c r="D337" s="125" t="s">
        <v>449</v>
      </c>
      <c r="E337" s="125" t="s">
        <v>581</v>
      </c>
      <c r="F337" s="125" t="s">
        <v>137</v>
      </c>
      <c r="G337" s="126" t="s">
        <v>138</v>
      </c>
      <c r="H337" s="122">
        <v>1.1000000000000001</v>
      </c>
      <c r="I337" s="123"/>
      <c r="J337" s="64">
        <v>255</v>
      </c>
      <c r="K337" s="103">
        <f t="shared" si="7"/>
        <v>280.5</v>
      </c>
      <c r="L337" s="103">
        <f>SUMIFS('normenblad regulier'!C:C,'normenblad regulier'!A:A,C337,'normenblad regulier'!B:B,J337)</f>
        <v>0</v>
      </c>
      <c r="M337" s="271">
        <v>1</v>
      </c>
      <c r="N337" s="104" t="e">
        <f>K337/L337*M337*'uurtarief opbouw'!$D$40</f>
        <v>#DIV/0!</v>
      </c>
    </row>
    <row r="338" spans="1:14" ht="12.75">
      <c r="A338" s="114" t="s">
        <v>89</v>
      </c>
      <c r="B338" s="115" t="s">
        <v>2</v>
      </c>
      <c r="C338" s="33" t="s">
        <v>17</v>
      </c>
      <c r="D338" s="125" t="s">
        <v>449</v>
      </c>
      <c r="E338" s="125" t="s">
        <v>582</v>
      </c>
      <c r="F338" s="125" t="s">
        <v>137</v>
      </c>
      <c r="G338" s="126" t="s">
        <v>138</v>
      </c>
      <c r="H338" s="122">
        <v>1.1000000000000001</v>
      </c>
      <c r="I338" s="123"/>
      <c r="J338" s="64">
        <v>255</v>
      </c>
      <c r="K338" s="103">
        <f t="shared" si="7"/>
        <v>280.5</v>
      </c>
      <c r="L338" s="103">
        <f>SUMIFS('normenblad regulier'!C:C,'normenblad regulier'!A:A,C338,'normenblad regulier'!B:B,J338)</f>
        <v>0</v>
      </c>
      <c r="M338" s="271">
        <v>1</v>
      </c>
      <c r="N338" s="104" t="e">
        <f>K338/L338*M338*'uurtarief opbouw'!$D$40</f>
        <v>#DIV/0!</v>
      </c>
    </row>
    <row r="339" spans="1:14" ht="12.75">
      <c r="A339" s="114" t="s">
        <v>89</v>
      </c>
      <c r="B339" s="115" t="s">
        <v>2</v>
      </c>
      <c r="C339" s="33" t="s">
        <v>17</v>
      </c>
      <c r="D339" s="125" t="s">
        <v>449</v>
      </c>
      <c r="E339" s="125" t="s">
        <v>583</v>
      </c>
      <c r="F339" s="125" t="s">
        <v>137</v>
      </c>
      <c r="G339" s="126" t="s">
        <v>138</v>
      </c>
      <c r="H339" s="122">
        <v>1.4</v>
      </c>
      <c r="I339" s="123"/>
      <c r="J339" s="64">
        <v>255</v>
      </c>
      <c r="K339" s="103">
        <f t="shared" si="7"/>
        <v>357</v>
      </c>
      <c r="L339" s="103">
        <f>SUMIFS('normenblad regulier'!C:C,'normenblad regulier'!A:A,C339,'normenblad regulier'!B:B,J339)</f>
        <v>0</v>
      </c>
      <c r="M339" s="271">
        <v>1</v>
      </c>
      <c r="N339" s="104" t="e">
        <f>K339/L339*M339*'uurtarief opbouw'!$D$40</f>
        <v>#DIV/0!</v>
      </c>
    </row>
    <row r="340" spans="1:14" ht="12.75">
      <c r="A340" s="114" t="s">
        <v>89</v>
      </c>
      <c r="B340" s="115" t="s">
        <v>2</v>
      </c>
      <c r="C340" s="33" t="s">
        <v>17</v>
      </c>
      <c r="D340" s="125" t="s">
        <v>449</v>
      </c>
      <c r="E340" s="125" t="s">
        <v>584</v>
      </c>
      <c r="F340" s="125" t="s">
        <v>137</v>
      </c>
      <c r="G340" s="126" t="s">
        <v>138</v>
      </c>
      <c r="H340" s="122">
        <v>1.5</v>
      </c>
      <c r="I340" s="123"/>
      <c r="J340" s="64">
        <v>255</v>
      </c>
      <c r="K340" s="103">
        <f t="shared" si="7"/>
        <v>382.5</v>
      </c>
      <c r="L340" s="103">
        <f>SUMIFS('normenblad regulier'!C:C,'normenblad regulier'!A:A,C340,'normenblad regulier'!B:B,J340)</f>
        <v>0</v>
      </c>
      <c r="M340" s="271">
        <v>1</v>
      </c>
      <c r="N340" s="104" t="e">
        <f>K340/L340*M340*'uurtarief opbouw'!$D$40</f>
        <v>#DIV/0!</v>
      </c>
    </row>
    <row r="341" spans="1:14" ht="12.75">
      <c r="A341" s="114" t="s">
        <v>89</v>
      </c>
      <c r="B341" s="115" t="s">
        <v>2</v>
      </c>
      <c r="C341" s="33" t="s">
        <v>17</v>
      </c>
      <c r="D341" s="125" t="s">
        <v>449</v>
      </c>
      <c r="E341" s="125" t="s">
        <v>585</v>
      </c>
      <c r="F341" s="125" t="s">
        <v>137</v>
      </c>
      <c r="G341" s="126" t="s">
        <v>138</v>
      </c>
      <c r="H341" s="122">
        <v>1.5</v>
      </c>
      <c r="I341" s="123"/>
      <c r="J341" s="64">
        <v>255</v>
      </c>
      <c r="K341" s="103">
        <f t="shared" si="7"/>
        <v>382.5</v>
      </c>
      <c r="L341" s="103">
        <f>SUMIFS('normenblad regulier'!C:C,'normenblad regulier'!A:A,C341,'normenblad regulier'!B:B,J341)</f>
        <v>0</v>
      </c>
      <c r="M341" s="271">
        <v>1</v>
      </c>
      <c r="N341" s="104" t="e">
        <f>K341/L341*M341*'uurtarief opbouw'!$D$40</f>
        <v>#DIV/0!</v>
      </c>
    </row>
    <row r="342" spans="1:14" ht="12.75">
      <c r="A342" s="114" t="s">
        <v>89</v>
      </c>
      <c r="B342" s="115" t="s">
        <v>2</v>
      </c>
      <c r="C342" s="33" t="s">
        <v>17</v>
      </c>
      <c r="D342" s="125" t="s">
        <v>449</v>
      </c>
      <c r="E342" s="125" t="s">
        <v>586</v>
      </c>
      <c r="F342" s="125" t="s">
        <v>279</v>
      </c>
      <c r="G342" s="126" t="s">
        <v>93</v>
      </c>
      <c r="H342" s="122">
        <v>1.8</v>
      </c>
      <c r="I342" s="123"/>
      <c r="J342" s="64">
        <v>255</v>
      </c>
      <c r="K342" s="103">
        <f t="shared" si="7"/>
        <v>459</v>
      </c>
      <c r="L342" s="103">
        <f>SUMIFS('normenblad regulier'!C:C,'normenblad regulier'!A:A,C342,'normenblad regulier'!B:B,J342)</f>
        <v>0</v>
      </c>
      <c r="M342" s="271">
        <v>1</v>
      </c>
      <c r="N342" s="104" t="e">
        <f>K342/L342*M342*'uurtarief opbouw'!$D$40</f>
        <v>#DIV/0!</v>
      </c>
    </row>
    <row r="343" spans="1:14" ht="12.75">
      <c r="A343" s="114" t="s">
        <v>89</v>
      </c>
      <c r="B343" s="115" t="s">
        <v>2</v>
      </c>
      <c r="C343" s="33" t="s">
        <v>17</v>
      </c>
      <c r="D343" s="125" t="s">
        <v>449</v>
      </c>
      <c r="E343" s="125" t="s">
        <v>587</v>
      </c>
      <c r="F343" s="125" t="s">
        <v>279</v>
      </c>
      <c r="G343" s="126" t="s">
        <v>93</v>
      </c>
      <c r="H343" s="122">
        <v>1.8</v>
      </c>
      <c r="I343" s="123"/>
      <c r="J343" s="64">
        <v>255</v>
      </c>
      <c r="K343" s="103">
        <f t="shared" si="7"/>
        <v>459</v>
      </c>
      <c r="L343" s="103">
        <f>SUMIFS('normenblad regulier'!C:C,'normenblad regulier'!A:A,C343,'normenblad regulier'!B:B,J343)</f>
        <v>0</v>
      </c>
      <c r="M343" s="271">
        <v>1</v>
      </c>
      <c r="N343" s="104" t="e">
        <f>K343/L343*M343*'uurtarief opbouw'!$D$40</f>
        <v>#DIV/0!</v>
      </c>
    </row>
    <row r="344" spans="1:14" ht="12.75">
      <c r="A344" s="114" t="s">
        <v>89</v>
      </c>
      <c r="B344" s="115" t="s">
        <v>2</v>
      </c>
      <c r="C344" s="33" t="s">
        <v>17</v>
      </c>
      <c r="D344" s="125" t="s">
        <v>449</v>
      </c>
      <c r="E344" s="125" t="s">
        <v>588</v>
      </c>
      <c r="F344" s="125" t="s">
        <v>279</v>
      </c>
      <c r="G344" s="126" t="s">
        <v>93</v>
      </c>
      <c r="H344" s="122">
        <v>1.8</v>
      </c>
      <c r="I344" s="123"/>
      <c r="J344" s="64">
        <v>255</v>
      </c>
      <c r="K344" s="103">
        <f t="shared" si="7"/>
        <v>459</v>
      </c>
      <c r="L344" s="103">
        <f>SUMIFS('normenblad regulier'!C:C,'normenblad regulier'!A:A,C344,'normenblad regulier'!B:B,J344)</f>
        <v>0</v>
      </c>
      <c r="M344" s="271">
        <v>1</v>
      </c>
      <c r="N344" s="104" t="e">
        <f>K344/L344*M344*'uurtarief opbouw'!$D$40</f>
        <v>#DIV/0!</v>
      </c>
    </row>
    <row r="345" spans="1:14" ht="12.75">
      <c r="A345" s="114" t="s">
        <v>89</v>
      </c>
      <c r="B345" s="115" t="s">
        <v>2</v>
      </c>
      <c r="C345" s="33" t="s">
        <v>17</v>
      </c>
      <c r="D345" s="125" t="s">
        <v>449</v>
      </c>
      <c r="E345" s="125" t="s">
        <v>589</v>
      </c>
      <c r="F345" s="125" t="s">
        <v>279</v>
      </c>
      <c r="G345" s="126" t="s">
        <v>93</v>
      </c>
      <c r="H345" s="122">
        <v>1.8</v>
      </c>
      <c r="I345" s="123"/>
      <c r="J345" s="64">
        <v>255</v>
      </c>
      <c r="K345" s="103">
        <f t="shared" si="7"/>
        <v>459</v>
      </c>
      <c r="L345" s="103">
        <f>SUMIFS('normenblad regulier'!C:C,'normenblad regulier'!A:A,C345,'normenblad regulier'!B:B,J345)</f>
        <v>0</v>
      </c>
      <c r="M345" s="271">
        <v>1</v>
      </c>
      <c r="N345" s="104" t="e">
        <f>K345/L345*M345*'uurtarief opbouw'!$D$40</f>
        <v>#DIV/0!</v>
      </c>
    </row>
    <row r="346" spans="1:14" ht="12.75">
      <c r="A346" s="114" t="s">
        <v>89</v>
      </c>
      <c r="B346" s="115" t="s">
        <v>2</v>
      </c>
      <c r="C346" s="124" t="s">
        <v>14</v>
      </c>
      <c r="D346" s="125" t="s">
        <v>449</v>
      </c>
      <c r="E346" s="125" t="s">
        <v>590</v>
      </c>
      <c r="F346" s="125" t="s">
        <v>591</v>
      </c>
      <c r="G346" s="126" t="s">
        <v>464</v>
      </c>
      <c r="H346" s="122">
        <v>33.1</v>
      </c>
      <c r="I346" s="123"/>
      <c r="J346" s="64"/>
      <c r="K346" s="103">
        <f t="shared" si="7"/>
        <v>0</v>
      </c>
      <c r="L346" s="103">
        <f>SUMIFS('normenblad regulier'!C:C,'normenblad regulier'!A:A,C346,'normenblad regulier'!B:B,J346)</f>
        <v>0</v>
      </c>
      <c r="M346" s="271">
        <v>1</v>
      </c>
      <c r="N346" s="104"/>
    </row>
    <row r="347" spans="1:14" ht="12.75">
      <c r="A347" s="114" t="s">
        <v>89</v>
      </c>
      <c r="B347" s="115" t="s">
        <v>2</v>
      </c>
      <c r="C347" s="124" t="s">
        <v>14</v>
      </c>
      <c r="D347" s="125" t="s">
        <v>449</v>
      </c>
      <c r="E347" s="125" t="s">
        <v>592</v>
      </c>
      <c r="F347" s="125" t="s">
        <v>565</v>
      </c>
      <c r="G347" s="126" t="s">
        <v>464</v>
      </c>
      <c r="H347" s="122">
        <v>40.6</v>
      </c>
      <c r="I347" s="123"/>
      <c r="J347" s="64"/>
      <c r="K347" s="103">
        <f t="shared" si="7"/>
        <v>0</v>
      </c>
      <c r="L347" s="103">
        <f>SUMIFS('normenblad regulier'!C:C,'normenblad regulier'!A:A,C347,'normenblad regulier'!B:B,J347)</f>
        <v>0</v>
      </c>
      <c r="M347" s="271">
        <v>1</v>
      </c>
      <c r="N347" s="104"/>
    </row>
    <row r="348" spans="1:14" ht="12.75">
      <c r="A348" s="114" t="s">
        <v>89</v>
      </c>
      <c r="B348" s="115" t="s">
        <v>2</v>
      </c>
      <c r="C348" s="124" t="s">
        <v>14</v>
      </c>
      <c r="D348" s="125" t="s">
        <v>449</v>
      </c>
      <c r="E348" s="125" t="s">
        <v>593</v>
      </c>
      <c r="F348" s="125" t="s">
        <v>594</v>
      </c>
      <c r="G348" s="126" t="s">
        <v>93</v>
      </c>
      <c r="H348" s="122">
        <v>19.8</v>
      </c>
      <c r="I348" s="123"/>
      <c r="J348" s="64"/>
      <c r="K348" s="103">
        <f t="shared" si="7"/>
        <v>0</v>
      </c>
      <c r="L348" s="103">
        <f>SUMIFS('normenblad regulier'!C:C,'normenblad regulier'!A:A,C348,'normenblad regulier'!B:B,J348)</f>
        <v>0</v>
      </c>
      <c r="M348" s="271">
        <v>1</v>
      </c>
      <c r="N348" s="104"/>
    </row>
    <row r="349" spans="1:14" ht="12.75">
      <c r="A349" s="114" t="s">
        <v>89</v>
      </c>
      <c r="B349" s="115" t="s">
        <v>2</v>
      </c>
      <c r="C349" s="124" t="s">
        <v>14</v>
      </c>
      <c r="D349" s="125" t="s">
        <v>449</v>
      </c>
      <c r="E349" s="125" t="s">
        <v>595</v>
      </c>
      <c r="F349" s="125" t="s">
        <v>596</v>
      </c>
      <c r="G349" s="126" t="s">
        <v>464</v>
      </c>
      <c r="H349" s="122">
        <v>11.5</v>
      </c>
      <c r="I349" s="123"/>
      <c r="J349" s="64"/>
      <c r="K349" s="103">
        <f t="shared" si="7"/>
        <v>0</v>
      </c>
      <c r="L349" s="103">
        <f>SUMIFS('normenblad regulier'!C:C,'normenblad regulier'!A:A,C349,'normenblad regulier'!B:B,J349)</f>
        <v>0</v>
      </c>
      <c r="M349" s="271">
        <v>1</v>
      </c>
      <c r="N349" s="104"/>
    </row>
    <row r="350" spans="1:14" ht="12.75">
      <c r="A350" s="114" t="s">
        <v>89</v>
      </c>
      <c r="B350" s="115" t="s">
        <v>2</v>
      </c>
      <c r="C350" s="124" t="s">
        <v>19</v>
      </c>
      <c r="D350" s="125" t="s">
        <v>449</v>
      </c>
      <c r="E350" s="125" t="s">
        <v>597</v>
      </c>
      <c r="F350" s="125" t="s">
        <v>130</v>
      </c>
      <c r="G350" s="126" t="s">
        <v>93</v>
      </c>
      <c r="H350" s="122">
        <v>13.1</v>
      </c>
      <c r="I350" s="123"/>
      <c r="J350" s="64"/>
      <c r="K350" s="103">
        <f t="shared" si="7"/>
        <v>0</v>
      </c>
      <c r="L350" s="103">
        <f>SUMIFS('normenblad regulier'!C:C,'normenblad regulier'!A:A,C350,'normenblad regulier'!B:B,J350)</f>
        <v>0</v>
      </c>
      <c r="M350" s="271">
        <v>1</v>
      </c>
      <c r="N350" s="104"/>
    </row>
    <row r="351" spans="1:14" ht="12.75">
      <c r="A351" s="114" t="s">
        <v>89</v>
      </c>
      <c r="B351" s="115" t="s">
        <v>2</v>
      </c>
      <c r="C351" s="124" t="s">
        <v>27</v>
      </c>
      <c r="D351" s="125" t="s">
        <v>449</v>
      </c>
      <c r="E351" s="125" t="s">
        <v>598</v>
      </c>
      <c r="F351" s="125" t="s">
        <v>599</v>
      </c>
      <c r="G351" s="126" t="s">
        <v>93</v>
      </c>
      <c r="H351" s="122"/>
      <c r="I351" s="125">
        <v>3.5</v>
      </c>
      <c r="J351" s="64"/>
      <c r="K351" s="103">
        <f t="shared" si="7"/>
        <v>0</v>
      </c>
      <c r="L351" s="103">
        <f>SUMIFS('normenblad regulier'!C:C,'normenblad regulier'!A:A,C351,'normenblad regulier'!B:B,J351)</f>
        <v>1</v>
      </c>
      <c r="M351" s="271">
        <v>1</v>
      </c>
      <c r="N351" s="104">
        <f>K351/L351*M351*'uurtarief opbouw'!$D$40</f>
        <v>0</v>
      </c>
    </row>
    <row r="352" spans="1:14" ht="12.75">
      <c r="A352" s="114" t="s">
        <v>89</v>
      </c>
      <c r="B352" s="115" t="s">
        <v>2</v>
      </c>
      <c r="C352" s="124" t="s">
        <v>14</v>
      </c>
      <c r="D352" s="125" t="s">
        <v>449</v>
      </c>
      <c r="E352" s="125" t="s">
        <v>600</v>
      </c>
      <c r="F352" s="125" t="s">
        <v>601</v>
      </c>
      <c r="G352" s="126" t="s">
        <v>93</v>
      </c>
      <c r="H352" s="122">
        <v>9.5</v>
      </c>
      <c r="I352" s="123"/>
      <c r="J352" s="64"/>
      <c r="K352" s="103">
        <f t="shared" si="7"/>
        <v>0</v>
      </c>
      <c r="L352" s="103">
        <f>SUMIFS('normenblad regulier'!C:C,'normenblad regulier'!A:A,C352,'normenblad regulier'!B:B,J352)</f>
        <v>0</v>
      </c>
      <c r="M352" s="271">
        <v>1</v>
      </c>
      <c r="N352" s="104"/>
    </row>
    <row r="353" spans="1:18" ht="12.75">
      <c r="A353" s="114" t="s">
        <v>89</v>
      </c>
      <c r="B353" s="115" t="s">
        <v>2</v>
      </c>
      <c r="C353" s="33" t="s">
        <v>12</v>
      </c>
      <c r="D353" s="125" t="s">
        <v>449</v>
      </c>
      <c r="E353" s="125" t="s">
        <v>602</v>
      </c>
      <c r="F353" s="125" t="s">
        <v>305</v>
      </c>
      <c r="G353" s="126" t="s">
        <v>93</v>
      </c>
      <c r="H353" s="122">
        <v>1.2</v>
      </c>
      <c r="I353" s="123"/>
      <c r="J353" s="64">
        <v>255</v>
      </c>
      <c r="K353" s="103">
        <f t="shared" si="7"/>
        <v>306</v>
      </c>
      <c r="L353" s="103">
        <f>SUMIFS('normenblad regulier'!C:C,'normenblad regulier'!A:A,C353,'normenblad regulier'!B:B,J353)</f>
        <v>0</v>
      </c>
      <c r="M353" s="271">
        <v>1</v>
      </c>
      <c r="N353" s="104" t="e">
        <f>K353/L353*M353*'uurtarief opbouw'!$D$40</f>
        <v>#DIV/0!</v>
      </c>
    </row>
    <row r="354" spans="1:18" ht="12.75">
      <c r="A354" s="114" t="s">
        <v>89</v>
      </c>
      <c r="B354" s="115" t="s">
        <v>2</v>
      </c>
      <c r="C354" s="124" t="s">
        <v>19</v>
      </c>
      <c r="D354" s="125" t="s">
        <v>449</v>
      </c>
      <c r="E354" s="125" t="s">
        <v>477</v>
      </c>
      <c r="F354" s="125" t="s">
        <v>130</v>
      </c>
      <c r="G354" s="126" t="s">
        <v>93</v>
      </c>
      <c r="H354" s="122">
        <v>158.4</v>
      </c>
      <c r="I354" s="123"/>
      <c r="J354" s="64"/>
      <c r="K354" s="103">
        <f t="shared" si="7"/>
        <v>0</v>
      </c>
      <c r="L354" s="103">
        <f>SUMIFS('normenblad regulier'!C:C,'normenblad regulier'!A:A,C354,'normenblad regulier'!B:B,J354)</f>
        <v>0</v>
      </c>
      <c r="M354" s="271">
        <v>1</v>
      </c>
      <c r="N354" s="104"/>
    </row>
    <row r="355" spans="1:18" ht="12.75">
      <c r="A355" s="114" t="s">
        <v>89</v>
      </c>
      <c r="B355" s="115" t="s">
        <v>2</v>
      </c>
      <c r="C355" s="124" t="s">
        <v>19</v>
      </c>
      <c r="D355" s="125" t="s">
        <v>449</v>
      </c>
      <c r="E355" s="125" t="s">
        <v>517</v>
      </c>
      <c r="F355" s="125" t="s">
        <v>130</v>
      </c>
      <c r="G355" s="126" t="s">
        <v>93</v>
      </c>
      <c r="H355" s="122">
        <v>6</v>
      </c>
      <c r="I355" s="123"/>
      <c r="J355" s="64"/>
      <c r="K355" s="103">
        <f t="shared" si="7"/>
        <v>0</v>
      </c>
      <c r="L355" s="103">
        <f>SUMIFS('normenblad regulier'!C:C,'normenblad regulier'!A:A,C355,'normenblad regulier'!B:B,J355)</f>
        <v>0</v>
      </c>
      <c r="M355" s="271">
        <v>1</v>
      </c>
      <c r="N355" s="104"/>
    </row>
    <row r="356" spans="1:18" ht="12.75">
      <c r="A356" s="114" t="s">
        <v>89</v>
      </c>
      <c r="B356" s="115" t="s">
        <v>2</v>
      </c>
      <c r="C356" s="124" t="s">
        <v>19</v>
      </c>
      <c r="D356" s="125" t="s">
        <v>449</v>
      </c>
      <c r="E356" s="125" t="s">
        <v>475</v>
      </c>
      <c r="F356" s="125" t="s">
        <v>130</v>
      </c>
      <c r="G356" s="126" t="s">
        <v>93</v>
      </c>
      <c r="H356" s="122">
        <v>3.2</v>
      </c>
      <c r="I356" s="123"/>
      <c r="J356" s="64"/>
      <c r="K356" s="103">
        <f t="shared" si="7"/>
        <v>0</v>
      </c>
      <c r="L356" s="103">
        <f>SUMIFS('normenblad regulier'!C:C,'normenblad regulier'!A:A,C356,'normenblad regulier'!B:B,J356)</f>
        <v>0</v>
      </c>
      <c r="M356" s="271">
        <v>1</v>
      </c>
      <c r="N356" s="104"/>
    </row>
    <row r="357" spans="1:18" ht="12.75">
      <c r="A357" s="114" t="s">
        <v>89</v>
      </c>
      <c r="B357" s="115" t="s">
        <v>2</v>
      </c>
      <c r="C357" s="124" t="s">
        <v>19</v>
      </c>
      <c r="D357" s="125" t="s">
        <v>449</v>
      </c>
      <c r="E357" s="125" t="s">
        <v>465</v>
      </c>
      <c r="F357" s="125" t="s">
        <v>130</v>
      </c>
      <c r="G357" s="126" t="s">
        <v>93</v>
      </c>
      <c r="H357" s="122">
        <v>3.5</v>
      </c>
      <c r="I357" s="123"/>
      <c r="J357" s="64"/>
      <c r="K357" s="103">
        <f t="shared" si="7"/>
        <v>0</v>
      </c>
      <c r="L357" s="103">
        <f>SUMIFS('normenblad regulier'!C:C,'normenblad regulier'!A:A,C357,'normenblad regulier'!B:B,J357)</f>
        <v>0</v>
      </c>
      <c r="M357" s="271">
        <v>1</v>
      </c>
      <c r="N357" s="104"/>
    </row>
    <row r="358" spans="1:18" ht="12.75">
      <c r="A358" s="114" t="s">
        <v>89</v>
      </c>
      <c r="B358" s="115" t="s">
        <v>2</v>
      </c>
      <c r="C358" s="124" t="s">
        <v>27</v>
      </c>
      <c r="D358" s="125" t="s">
        <v>449</v>
      </c>
      <c r="E358" s="125" t="s">
        <v>603</v>
      </c>
      <c r="F358" s="125" t="s">
        <v>153</v>
      </c>
      <c r="G358" s="126" t="s">
        <v>93</v>
      </c>
      <c r="H358" s="122"/>
      <c r="I358" s="125">
        <v>9.1999999999999993</v>
      </c>
      <c r="J358" s="64"/>
      <c r="K358" s="103">
        <f t="shared" si="7"/>
        <v>0</v>
      </c>
      <c r="L358" s="103">
        <f>SUMIFS('normenblad regulier'!C:C,'normenblad regulier'!A:A,C358,'normenblad regulier'!B:B,J358)</f>
        <v>1</v>
      </c>
      <c r="M358" s="271">
        <v>1</v>
      </c>
      <c r="N358" s="104">
        <f>K358/L358*M358*'uurtarief opbouw'!$D$40</f>
        <v>0</v>
      </c>
    </row>
    <row r="359" spans="1:18" ht="12.75">
      <c r="A359" s="114" t="s">
        <v>89</v>
      </c>
      <c r="B359" s="115" t="s">
        <v>2</v>
      </c>
      <c r="C359" s="124" t="s">
        <v>26</v>
      </c>
      <c r="D359" s="125" t="s">
        <v>449</v>
      </c>
      <c r="E359" s="125" t="s">
        <v>604</v>
      </c>
      <c r="F359" s="125" t="s">
        <v>605</v>
      </c>
      <c r="G359" s="126" t="s">
        <v>464</v>
      </c>
      <c r="H359" s="122">
        <v>12.5</v>
      </c>
      <c r="I359" s="123"/>
      <c r="J359" s="64"/>
      <c r="K359" s="103">
        <f t="shared" si="7"/>
        <v>0</v>
      </c>
      <c r="L359" s="103">
        <f>SUMIFS('normenblad regulier'!C:C,'normenblad regulier'!A:A,C359,'normenblad regulier'!B:B,J359)</f>
        <v>0</v>
      </c>
      <c r="M359" s="271">
        <v>1</v>
      </c>
      <c r="N359" s="104"/>
    </row>
    <row r="360" spans="1:18" ht="12.75">
      <c r="A360" s="114" t="s">
        <v>89</v>
      </c>
      <c r="B360" s="115" t="s">
        <v>2</v>
      </c>
      <c r="C360" s="124" t="s">
        <v>19</v>
      </c>
      <c r="D360" s="125" t="s">
        <v>449</v>
      </c>
      <c r="E360" s="125" t="s">
        <v>606</v>
      </c>
      <c r="F360" s="125" t="s">
        <v>130</v>
      </c>
      <c r="G360" s="126" t="s">
        <v>464</v>
      </c>
      <c r="H360" s="122">
        <v>30.9</v>
      </c>
      <c r="I360" s="123"/>
      <c r="J360" s="64"/>
      <c r="K360" s="103">
        <f t="shared" si="7"/>
        <v>0</v>
      </c>
      <c r="L360" s="103">
        <f>SUMIFS('normenblad regulier'!C:C,'normenblad regulier'!A:A,C360,'normenblad regulier'!B:B,J360)</f>
        <v>0</v>
      </c>
      <c r="M360" s="271">
        <v>1</v>
      </c>
      <c r="N360" s="104"/>
    </row>
    <row r="361" spans="1:18" ht="12.75">
      <c r="A361" s="114" t="s">
        <v>89</v>
      </c>
      <c r="B361" s="115" t="s">
        <v>2</v>
      </c>
      <c r="C361" s="124" t="s">
        <v>14</v>
      </c>
      <c r="D361" s="125" t="s">
        <v>449</v>
      </c>
      <c r="E361" s="125" t="s">
        <v>607</v>
      </c>
      <c r="F361" s="125" t="s">
        <v>608</v>
      </c>
      <c r="G361" s="126" t="s">
        <v>464</v>
      </c>
      <c r="H361" s="122">
        <v>27.4</v>
      </c>
      <c r="I361" s="123"/>
      <c r="J361" s="64"/>
      <c r="K361" s="103">
        <f t="shared" si="7"/>
        <v>0</v>
      </c>
      <c r="L361" s="103">
        <f>SUMIFS('normenblad regulier'!C:C,'normenblad regulier'!A:A,C361,'normenblad regulier'!B:B,J361)</f>
        <v>0</v>
      </c>
      <c r="M361" s="271">
        <v>1</v>
      </c>
      <c r="N361" s="104"/>
    </row>
    <row r="362" spans="1:18" ht="12.75">
      <c r="A362" s="114" t="s">
        <v>89</v>
      </c>
      <c r="B362" s="115" t="s">
        <v>2</v>
      </c>
      <c r="C362" s="124" t="s">
        <v>19</v>
      </c>
      <c r="D362" s="125" t="s">
        <v>449</v>
      </c>
      <c r="E362" s="125" t="s">
        <v>609</v>
      </c>
      <c r="F362" s="125" t="s">
        <v>130</v>
      </c>
      <c r="G362" s="126" t="s">
        <v>93</v>
      </c>
      <c r="H362" s="122">
        <v>5.2</v>
      </c>
      <c r="I362" s="123"/>
      <c r="J362" s="64"/>
      <c r="K362" s="103">
        <f t="shared" si="7"/>
        <v>0</v>
      </c>
      <c r="L362" s="103">
        <f>SUMIFS('normenblad regulier'!C:C,'normenblad regulier'!A:A,C362,'normenblad regulier'!B:B,J362)</f>
        <v>0</v>
      </c>
      <c r="M362" s="271">
        <v>1</v>
      </c>
      <c r="N362" s="104"/>
    </row>
    <row r="363" spans="1:18" ht="12.75">
      <c r="A363" s="114" t="s">
        <v>89</v>
      </c>
      <c r="B363" s="115" t="s">
        <v>2</v>
      </c>
      <c r="C363" s="124" t="s">
        <v>19</v>
      </c>
      <c r="D363" s="125" t="s">
        <v>449</v>
      </c>
      <c r="E363" s="125" t="s">
        <v>610</v>
      </c>
      <c r="F363" s="125" t="s">
        <v>130</v>
      </c>
      <c r="G363" s="126" t="s">
        <v>93</v>
      </c>
      <c r="H363" s="122">
        <v>5.2</v>
      </c>
      <c r="I363" s="123"/>
      <c r="J363" s="64"/>
      <c r="K363" s="103">
        <f t="shared" si="7"/>
        <v>0</v>
      </c>
      <c r="L363" s="103">
        <f>SUMIFS('normenblad regulier'!C:C,'normenblad regulier'!A:A,C363,'normenblad regulier'!B:B,J363)</f>
        <v>0</v>
      </c>
      <c r="M363" s="271">
        <v>1</v>
      </c>
      <c r="N363" s="104"/>
    </row>
    <row r="364" spans="1:18" ht="12.75">
      <c r="A364" s="114" t="s">
        <v>89</v>
      </c>
      <c r="B364" s="115" t="s">
        <v>2</v>
      </c>
      <c r="C364" s="124" t="s">
        <v>14</v>
      </c>
      <c r="D364" s="125" t="s">
        <v>449</v>
      </c>
      <c r="E364" s="125" t="s">
        <v>611</v>
      </c>
      <c r="F364" s="125" t="s">
        <v>612</v>
      </c>
      <c r="G364" s="126" t="s">
        <v>93</v>
      </c>
      <c r="H364" s="122">
        <v>61.6</v>
      </c>
      <c r="I364" s="123"/>
      <c r="J364" s="64"/>
      <c r="K364" s="103">
        <f t="shared" si="7"/>
        <v>0</v>
      </c>
      <c r="L364" s="103">
        <f>SUMIFS('normenblad regulier'!C:C,'normenblad regulier'!A:A,C364,'normenblad regulier'!B:B,J364)</f>
        <v>0</v>
      </c>
      <c r="M364" s="271">
        <v>1</v>
      </c>
      <c r="N364" s="104"/>
      <c r="P364" s="24"/>
      <c r="Q364" s="196"/>
      <c r="R364" s="196"/>
    </row>
    <row r="366" spans="1:18" ht="12" thickBot="1">
      <c r="I366" s="63"/>
      <c r="N366" s="129"/>
      <c r="P366" s="196"/>
    </row>
    <row r="367" spans="1:18">
      <c r="C367" s="325" t="s">
        <v>613</v>
      </c>
      <c r="D367" s="326"/>
      <c r="E367" s="326"/>
      <c r="F367" s="326"/>
      <c r="G367" s="326"/>
      <c r="H367" s="326"/>
      <c r="I367" s="326"/>
      <c r="J367" s="326"/>
      <c r="K367" s="326"/>
      <c r="L367" s="326"/>
      <c r="M367" s="326"/>
      <c r="N367" s="327"/>
    </row>
    <row r="368" spans="1:18">
      <c r="C368" s="328"/>
      <c r="D368" s="329"/>
      <c r="E368" s="329"/>
      <c r="F368" s="329"/>
      <c r="G368" s="329"/>
      <c r="H368" s="329"/>
      <c r="I368" s="329"/>
      <c r="J368" s="329"/>
      <c r="K368" s="329"/>
      <c r="L368" s="329"/>
      <c r="M368" s="329"/>
      <c r="N368" s="330"/>
    </row>
    <row r="369" spans="3:14">
      <c r="C369" s="328"/>
      <c r="D369" s="329"/>
      <c r="E369" s="329"/>
      <c r="F369" s="329"/>
      <c r="G369" s="329"/>
      <c r="H369" s="329"/>
      <c r="I369" s="329"/>
      <c r="J369" s="329"/>
      <c r="K369" s="329"/>
      <c r="L369" s="329"/>
      <c r="M369" s="329"/>
      <c r="N369" s="330"/>
    </row>
    <row r="370" spans="3:14">
      <c r="C370" s="328"/>
      <c r="D370" s="329"/>
      <c r="E370" s="329"/>
      <c r="F370" s="329"/>
      <c r="G370" s="329"/>
      <c r="H370" s="329"/>
      <c r="I370" s="329"/>
      <c r="J370" s="329"/>
      <c r="K370" s="329"/>
      <c r="L370" s="329"/>
      <c r="M370" s="329"/>
      <c r="N370" s="330"/>
    </row>
    <row r="371" spans="3:14">
      <c r="C371" s="328"/>
      <c r="D371" s="329"/>
      <c r="E371" s="329"/>
      <c r="F371" s="329"/>
      <c r="G371" s="329"/>
      <c r="H371" s="329"/>
      <c r="I371" s="329"/>
      <c r="J371" s="329"/>
      <c r="K371" s="329"/>
      <c r="L371" s="329"/>
      <c r="M371" s="329"/>
      <c r="N371" s="330"/>
    </row>
    <row r="372" spans="3:14">
      <c r="C372" s="328"/>
      <c r="D372" s="329"/>
      <c r="E372" s="329"/>
      <c r="F372" s="329"/>
      <c r="G372" s="329"/>
      <c r="H372" s="329"/>
      <c r="I372" s="329"/>
      <c r="J372" s="329"/>
      <c r="K372" s="329"/>
      <c r="L372" s="329"/>
      <c r="M372" s="329"/>
      <c r="N372" s="330"/>
    </row>
    <row r="373" spans="3:14">
      <c r="C373" s="328"/>
      <c r="D373" s="329"/>
      <c r="E373" s="329"/>
      <c r="F373" s="329"/>
      <c r="G373" s="329"/>
      <c r="H373" s="329"/>
      <c r="I373" s="329"/>
      <c r="J373" s="329"/>
      <c r="K373" s="329"/>
      <c r="L373" s="329"/>
      <c r="M373" s="329"/>
      <c r="N373" s="330"/>
    </row>
    <row r="374" spans="3:14">
      <c r="C374" s="328"/>
      <c r="D374" s="329"/>
      <c r="E374" s="329"/>
      <c r="F374" s="329"/>
      <c r="G374" s="329"/>
      <c r="H374" s="329"/>
      <c r="I374" s="329"/>
      <c r="J374" s="329"/>
      <c r="K374" s="329"/>
      <c r="L374" s="329"/>
      <c r="M374" s="329"/>
      <c r="N374" s="330"/>
    </row>
    <row r="375" spans="3:14">
      <c r="C375" s="328"/>
      <c r="D375" s="329"/>
      <c r="E375" s="329"/>
      <c r="F375" s="329"/>
      <c r="G375" s="329"/>
      <c r="H375" s="329"/>
      <c r="I375" s="329"/>
      <c r="J375" s="329"/>
      <c r="K375" s="329"/>
      <c r="L375" s="329"/>
      <c r="M375" s="329"/>
      <c r="N375" s="330"/>
    </row>
    <row r="376" spans="3:14" ht="12" thickBot="1">
      <c r="C376" s="331"/>
      <c r="D376" s="332"/>
      <c r="E376" s="332"/>
      <c r="F376" s="332"/>
      <c r="G376" s="332"/>
      <c r="H376" s="332"/>
      <c r="I376" s="332"/>
      <c r="J376" s="332"/>
      <c r="K376" s="332"/>
      <c r="L376" s="332"/>
      <c r="M376" s="332"/>
      <c r="N376" s="333"/>
    </row>
  </sheetData>
  <autoFilter ref="A1:AA364" xr:uid="{ADB12736-BEE9-4D54-89D7-C2B8640991BD}"/>
  <mergeCells count="1">
    <mergeCell ref="C367:N376"/>
  </mergeCells>
  <dataValidations count="1">
    <dataValidation type="list" errorStyle="warning" allowBlank="1" showDropDown="1" errorTitle="Foutieve ruimtesoort" error="Deze ruimtesoort komt niet overeen met de gestelde voorwaarden." promptTitle="Ruimtesoort" prompt="De ruimtesoort moet beginnen met een hoofdletter en is altijd in enkelvoud. De ruimtesoort dient in Relatics bekend te zijn." sqref="C1:D1 D365:D366 C365:C367 C377:D1048576" xr:uid="{6B19CA22-770A-1640-94AD-C2062D565162}">
      <formula1>RS</formula1>
    </dataValidation>
  </dataValidations>
  <printOptions gridLines="1"/>
  <pageMargins left="0.75" right="0.75" top="1" bottom="1" header="0.5" footer="0.5"/>
  <pageSetup paperSize="9" scale="5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0A114-D7E9-0A4A-9B2A-F1E3E2BDB513}">
  <sheetPr filterMode="1"/>
  <dimension ref="A1:AA377"/>
  <sheetViews>
    <sheetView topLeftCell="B1" zoomScaleNormal="100" workbookViewId="0">
      <selection activeCell="C60" sqref="C60"/>
    </sheetView>
  </sheetViews>
  <sheetFormatPr defaultColWidth="8.85546875" defaultRowHeight="11.25"/>
  <cols>
    <col min="1" max="1" width="12.7109375" style="1" bestFit="1" customWidth="1"/>
    <col min="2" max="2" width="21" style="101" bestFit="1" customWidth="1"/>
    <col min="3" max="3" width="35.7109375" style="3" bestFit="1" customWidth="1"/>
    <col min="4" max="4" width="14.140625" style="3" bestFit="1" customWidth="1"/>
    <col min="5" max="5" width="8.85546875" style="7" bestFit="1" customWidth="1"/>
    <col min="6" max="6" width="29.7109375" style="3" bestFit="1" customWidth="1"/>
    <col min="7" max="7" width="17.85546875" style="1" bestFit="1" customWidth="1"/>
    <col min="8" max="8" width="14.140625" style="63" bestFit="1" customWidth="1"/>
    <col min="9" max="9" width="15.42578125" style="4" bestFit="1" customWidth="1"/>
    <col min="10" max="10" width="8.85546875" style="5" bestFit="1" customWidth="1"/>
    <col min="11" max="11" width="15.140625" style="5" bestFit="1" customWidth="1"/>
    <col min="12" max="12" width="9.42578125" style="5" bestFit="1" customWidth="1"/>
    <col min="13" max="13" width="10" style="23" bestFit="1" customWidth="1"/>
    <col min="14" max="14" width="15.42578125" style="1" bestFit="1" customWidth="1"/>
    <col min="15" max="15" width="15.42578125" style="1" hidden="1" customWidth="1"/>
    <col min="16" max="17" width="11.85546875" style="1" customWidth="1"/>
    <col min="18" max="26" width="9.140625" style="1" customWidth="1"/>
    <col min="27" max="27" width="8.85546875" style="2"/>
    <col min="28" max="16384" width="8.85546875" style="1"/>
  </cols>
  <sheetData>
    <row r="1" spans="1:27">
      <c r="A1" s="263" t="s">
        <v>76</v>
      </c>
      <c r="B1" s="264" t="s">
        <v>77</v>
      </c>
      <c r="C1" s="265" t="s">
        <v>78</v>
      </c>
      <c r="D1" s="265" t="s">
        <v>79</v>
      </c>
      <c r="E1" s="266" t="s">
        <v>80</v>
      </c>
      <c r="F1" s="265" t="s">
        <v>81</v>
      </c>
      <c r="G1" s="267" t="s">
        <v>82</v>
      </c>
      <c r="H1" s="268" t="s">
        <v>83</v>
      </c>
      <c r="I1" s="269" t="s">
        <v>84</v>
      </c>
      <c r="J1" s="270" t="s">
        <v>85</v>
      </c>
      <c r="K1" s="270" t="s">
        <v>86</v>
      </c>
      <c r="L1" s="270" t="s">
        <v>6</v>
      </c>
      <c r="M1" s="268" t="s">
        <v>87</v>
      </c>
      <c r="N1" s="263" t="s">
        <v>88</v>
      </c>
      <c r="O1" s="30"/>
    </row>
    <row r="2" spans="1:27" ht="12.75" hidden="1">
      <c r="A2" s="114" t="s">
        <v>89</v>
      </c>
      <c r="B2" s="115" t="s">
        <v>2</v>
      </c>
      <c r="C2" s="33" t="s">
        <v>10</v>
      </c>
      <c r="D2" s="125" t="s">
        <v>90</v>
      </c>
      <c r="E2" s="125" t="s">
        <v>91</v>
      </c>
      <c r="F2" s="125" t="s">
        <v>92</v>
      </c>
      <c r="G2" s="126" t="s">
        <v>93</v>
      </c>
      <c r="H2" s="122">
        <v>16.2</v>
      </c>
      <c r="I2" s="102"/>
      <c r="J2" s="64">
        <v>102</v>
      </c>
      <c r="K2" s="103">
        <f t="shared" ref="K2" si="0">H2*J2</f>
        <v>1652.3999999999999</v>
      </c>
      <c r="L2" s="103">
        <f>SUMIFS('normenblad regulier'!C:C,'normenblad regulier'!A:A,C2,'normenblad regulier'!B:B,J2)</f>
        <v>0</v>
      </c>
      <c r="M2" s="271">
        <v>1</v>
      </c>
      <c r="N2" s="104" t="e">
        <f>K2/L2*M2*'Dagkracht '!$C$22</f>
        <v>#DIV/0!</v>
      </c>
      <c r="O2" s="105"/>
      <c r="AA2" s="6"/>
    </row>
    <row r="3" spans="1:27" ht="12.75" hidden="1">
      <c r="A3" s="114" t="s">
        <v>89</v>
      </c>
      <c r="B3" s="115" t="s">
        <v>2</v>
      </c>
      <c r="C3" s="33" t="s">
        <v>10</v>
      </c>
      <c r="D3" s="125" t="s">
        <v>90</v>
      </c>
      <c r="E3" s="125" t="s">
        <v>94</v>
      </c>
      <c r="F3" s="125" t="s">
        <v>95</v>
      </c>
      <c r="G3" s="126" t="s">
        <v>93</v>
      </c>
      <c r="H3" s="122">
        <v>85.7</v>
      </c>
      <c r="I3" s="102"/>
      <c r="J3" s="64">
        <v>102</v>
      </c>
      <c r="K3" s="103">
        <f>H3*J3</f>
        <v>8741.4</v>
      </c>
      <c r="L3" s="103">
        <f>SUMIFS('normenblad regulier'!C:C,'normenblad regulier'!A:A,C3,'normenblad regulier'!B:B,J3)</f>
        <v>0</v>
      </c>
      <c r="M3" s="271">
        <v>1</v>
      </c>
      <c r="N3" s="104" t="e">
        <f>K3/L3*M3*'Dagkracht '!$C$22</f>
        <v>#DIV/0!</v>
      </c>
      <c r="O3" s="105" t="e">
        <f>N3/'uurtarief opbouw'!$D$40/'ruimtest. dagkracht Weekenddag'!J3</f>
        <v>#DIV/0!</v>
      </c>
    </row>
    <row r="4" spans="1:27" ht="12.75" hidden="1">
      <c r="A4" s="114" t="s">
        <v>89</v>
      </c>
      <c r="B4" s="115" t="s">
        <v>2</v>
      </c>
      <c r="C4" s="33" t="s">
        <v>10</v>
      </c>
      <c r="D4" s="125" t="s">
        <v>90</v>
      </c>
      <c r="E4" s="125" t="s">
        <v>96</v>
      </c>
      <c r="F4" s="125" t="s">
        <v>97</v>
      </c>
      <c r="G4" s="126" t="s">
        <v>93</v>
      </c>
      <c r="H4" s="122">
        <v>91.3</v>
      </c>
      <c r="I4" s="102"/>
      <c r="J4" s="64">
        <v>102</v>
      </c>
      <c r="K4" s="103">
        <f t="shared" ref="K4:K67" si="1">H4*J4</f>
        <v>9312.6</v>
      </c>
      <c r="L4" s="103">
        <f>SUMIFS('normenblad regulier'!C:C,'normenblad regulier'!A:A,C4,'normenblad regulier'!B:B,J4)</f>
        <v>0</v>
      </c>
      <c r="M4" s="271">
        <v>1</v>
      </c>
      <c r="N4" s="104" t="e">
        <f>K4/L4*M4*'Dagkracht '!$C$22</f>
        <v>#DIV/0!</v>
      </c>
      <c r="O4" s="105" t="e">
        <f>N4/'uurtarief opbouw'!$D$40/'ruimtest. dagkracht Weekenddag'!J4</f>
        <v>#DIV/0!</v>
      </c>
    </row>
    <row r="5" spans="1:27" ht="12.75" hidden="1">
      <c r="A5" s="114" t="s">
        <v>89</v>
      </c>
      <c r="B5" s="115" t="s">
        <v>2</v>
      </c>
      <c r="C5" s="33" t="s">
        <v>10</v>
      </c>
      <c r="D5" s="125" t="s">
        <v>90</v>
      </c>
      <c r="E5" s="125" t="s">
        <v>98</v>
      </c>
      <c r="F5" s="125" t="s">
        <v>99</v>
      </c>
      <c r="G5" s="126" t="s">
        <v>93</v>
      </c>
      <c r="H5" s="122">
        <v>131.1</v>
      </c>
      <c r="I5" s="102"/>
      <c r="J5" s="64">
        <v>102</v>
      </c>
      <c r="K5" s="103">
        <f t="shared" si="1"/>
        <v>13372.199999999999</v>
      </c>
      <c r="L5" s="103">
        <f>SUMIFS('normenblad regulier'!C:C,'normenblad regulier'!A:A,C5,'normenblad regulier'!B:B,J5)</f>
        <v>0</v>
      </c>
      <c r="M5" s="271">
        <v>1</v>
      </c>
      <c r="N5" s="104" t="e">
        <f>K5/L5*M5*'Dagkracht '!$C$22</f>
        <v>#DIV/0!</v>
      </c>
      <c r="O5" s="105" t="e">
        <f>N5/'uurtarief opbouw'!$D$40/'ruimtest. dagkracht Weekenddag'!J5</f>
        <v>#DIV/0!</v>
      </c>
    </row>
    <row r="6" spans="1:27" ht="12.75" hidden="1">
      <c r="A6" s="114" t="s">
        <v>89</v>
      </c>
      <c r="B6" s="115" t="s">
        <v>2</v>
      </c>
      <c r="C6" s="33" t="s">
        <v>10</v>
      </c>
      <c r="D6" s="125" t="s">
        <v>90</v>
      </c>
      <c r="E6" s="125" t="s">
        <v>100</v>
      </c>
      <c r="F6" s="125" t="s">
        <v>101</v>
      </c>
      <c r="G6" s="126" t="s">
        <v>93</v>
      </c>
      <c r="H6" s="122">
        <v>102.4</v>
      </c>
      <c r="I6" s="102"/>
      <c r="J6" s="64">
        <v>102</v>
      </c>
      <c r="K6" s="103">
        <f t="shared" si="1"/>
        <v>10444.800000000001</v>
      </c>
      <c r="L6" s="103">
        <f>SUMIFS('normenblad regulier'!C:C,'normenblad regulier'!A:A,C6,'normenblad regulier'!B:B,J6)</f>
        <v>0</v>
      </c>
      <c r="M6" s="271">
        <v>1</v>
      </c>
      <c r="N6" s="104" t="e">
        <f>K6/L6*M6*'Dagkracht '!$C$22</f>
        <v>#DIV/0!</v>
      </c>
      <c r="O6" s="105" t="e">
        <f>N6/'uurtarief opbouw'!$D$40/'ruimtest. dagkracht Weekenddag'!J6</f>
        <v>#DIV/0!</v>
      </c>
    </row>
    <row r="7" spans="1:27" ht="12.75" hidden="1">
      <c r="A7" s="114" t="s">
        <v>89</v>
      </c>
      <c r="B7" s="115" t="s">
        <v>2</v>
      </c>
      <c r="C7" s="33" t="s">
        <v>10</v>
      </c>
      <c r="D7" s="125" t="s">
        <v>90</v>
      </c>
      <c r="E7" s="125" t="s">
        <v>102</v>
      </c>
      <c r="F7" s="125" t="s">
        <v>103</v>
      </c>
      <c r="G7" s="126" t="s">
        <v>93</v>
      </c>
      <c r="H7" s="122">
        <v>69.2</v>
      </c>
      <c r="I7" s="64"/>
      <c r="J7" s="64">
        <v>102</v>
      </c>
      <c r="K7" s="103">
        <f t="shared" si="1"/>
        <v>7058.4000000000005</v>
      </c>
      <c r="L7" s="103">
        <f>SUMIFS('normenblad regulier'!C:C,'normenblad regulier'!A:A,C7,'normenblad regulier'!B:B,J7)</f>
        <v>0</v>
      </c>
      <c r="M7" s="271">
        <v>1</v>
      </c>
      <c r="N7" s="104" t="e">
        <f>K7/L7*M7*'Dagkracht '!$C$22</f>
        <v>#DIV/0!</v>
      </c>
      <c r="O7" s="105" t="e">
        <f>N7/'uurtarief opbouw'!$D$40/'ruimtest. dagkracht Weekenddag'!J7</f>
        <v>#DIV/0!</v>
      </c>
    </row>
    <row r="8" spans="1:27" ht="12.75" hidden="1">
      <c r="A8" s="114" t="s">
        <v>89</v>
      </c>
      <c r="B8" s="115" t="s">
        <v>2</v>
      </c>
      <c r="C8" s="33" t="s">
        <v>10</v>
      </c>
      <c r="D8" s="125" t="s">
        <v>90</v>
      </c>
      <c r="E8" s="125" t="s">
        <v>104</v>
      </c>
      <c r="F8" s="125" t="s">
        <v>105</v>
      </c>
      <c r="G8" s="126" t="s">
        <v>93</v>
      </c>
      <c r="H8" s="122">
        <v>41.1</v>
      </c>
      <c r="I8" s="102"/>
      <c r="J8" s="64">
        <v>102</v>
      </c>
      <c r="K8" s="103">
        <f t="shared" si="1"/>
        <v>4192.2</v>
      </c>
      <c r="L8" s="103">
        <f>SUMIFS('normenblad regulier'!C:C,'normenblad regulier'!A:A,C8,'normenblad regulier'!B:B,J8)</f>
        <v>0</v>
      </c>
      <c r="M8" s="271">
        <v>1</v>
      </c>
      <c r="N8" s="104" t="e">
        <f>K8/L8*M8*'Dagkracht '!$C$22</f>
        <v>#DIV/0!</v>
      </c>
      <c r="O8" s="105" t="e">
        <f>N8/'uurtarief opbouw'!$D$40/'ruimtest. dagkracht Weekenddag'!J8</f>
        <v>#DIV/0!</v>
      </c>
    </row>
    <row r="9" spans="1:27" ht="12.75" hidden="1">
      <c r="A9" s="114" t="s">
        <v>89</v>
      </c>
      <c r="B9" s="115" t="s">
        <v>2</v>
      </c>
      <c r="C9" s="33" t="s">
        <v>21</v>
      </c>
      <c r="D9" s="125" t="s">
        <v>90</v>
      </c>
      <c r="E9" s="125" t="s">
        <v>106</v>
      </c>
      <c r="F9" s="125" t="s">
        <v>107</v>
      </c>
      <c r="G9" s="126" t="s">
        <v>93</v>
      </c>
      <c r="H9" s="122">
        <v>14.4</v>
      </c>
      <c r="I9" s="102"/>
      <c r="J9" s="64">
        <v>102</v>
      </c>
      <c r="K9" s="103">
        <f t="shared" si="1"/>
        <v>1468.8</v>
      </c>
      <c r="L9" s="103">
        <f>SUMIFS('normenblad regulier'!C:C,'normenblad regulier'!A:A,C9,'normenblad regulier'!B:B,J9)</f>
        <v>0</v>
      </c>
      <c r="M9" s="271">
        <v>1</v>
      </c>
      <c r="N9" s="104" t="e">
        <f>K9/L9*M9*'Dagkracht '!$C$22</f>
        <v>#DIV/0!</v>
      </c>
      <c r="O9" s="105" t="e">
        <f>N9/'uurtarief opbouw'!$D$40/'ruimtest. dagkracht Weekenddag'!J9</f>
        <v>#DIV/0!</v>
      </c>
    </row>
    <row r="10" spans="1:27" ht="12.75" hidden="1">
      <c r="A10" s="114" t="s">
        <v>89</v>
      </c>
      <c r="B10" s="115" t="s">
        <v>2</v>
      </c>
      <c r="C10" s="33" t="s">
        <v>10</v>
      </c>
      <c r="D10" s="125" t="s">
        <v>90</v>
      </c>
      <c r="E10" s="125" t="s">
        <v>108</v>
      </c>
      <c r="F10" s="125" t="s">
        <v>109</v>
      </c>
      <c r="G10" s="126" t="s">
        <v>93</v>
      </c>
      <c r="H10" s="122">
        <v>261.5</v>
      </c>
      <c r="I10" s="102"/>
      <c r="J10" s="64">
        <v>102</v>
      </c>
      <c r="K10" s="103">
        <f t="shared" si="1"/>
        <v>26673</v>
      </c>
      <c r="L10" s="103">
        <f>SUMIFS('normenblad regulier'!C:C,'normenblad regulier'!A:A,C10,'normenblad regulier'!B:B,J10)</f>
        <v>0</v>
      </c>
      <c r="M10" s="271">
        <v>1</v>
      </c>
      <c r="N10" s="104" t="e">
        <f>K10/L10*M10*'Dagkracht '!$C$22</f>
        <v>#DIV/0!</v>
      </c>
      <c r="O10" s="105" t="e">
        <f>N10/'uurtarief opbouw'!$D$40/'ruimtest. dagkracht Weekenddag'!J10</f>
        <v>#DIV/0!</v>
      </c>
    </row>
    <row r="11" spans="1:27" ht="12.75" hidden="1">
      <c r="A11" s="114" t="s">
        <v>89</v>
      </c>
      <c r="B11" s="115" t="s">
        <v>2</v>
      </c>
      <c r="C11" s="33" t="s">
        <v>10</v>
      </c>
      <c r="D11" s="125" t="s">
        <v>90</v>
      </c>
      <c r="E11" s="125" t="s">
        <v>110</v>
      </c>
      <c r="F11" s="125" t="s">
        <v>111</v>
      </c>
      <c r="G11" s="126" t="s">
        <v>93</v>
      </c>
      <c r="H11" s="122">
        <v>32.299999999999997</v>
      </c>
      <c r="I11" s="102"/>
      <c r="J11" s="64">
        <v>102</v>
      </c>
      <c r="K11" s="103">
        <f t="shared" si="1"/>
        <v>3294.6</v>
      </c>
      <c r="L11" s="103">
        <f>SUMIFS('normenblad regulier'!C:C,'normenblad regulier'!A:A,C11,'normenblad regulier'!B:B,J11)</f>
        <v>0</v>
      </c>
      <c r="M11" s="271">
        <v>1</v>
      </c>
      <c r="N11" s="104" t="e">
        <f>K11/L11*M11*'Dagkracht '!$C$22</f>
        <v>#DIV/0!</v>
      </c>
      <c r="O11" s="105" t="e">
        <f>N11/'uurtarief opbouw'!$D$40/'ruimtest. dagkracht Weekenddag'!J11</f>
        <v>#DIV/0!</v>
      </c>
    </row>
    <row r="12" spans="1:27" ht="12.75" hidden="1">
      <c r="A12" s="114" t="s">
        <v>89</v>
      </c>
      <c r="B12" s="115" t="s">
        <v>2</v>
      </c>
      <c r="C12" s="33" t="s">
        <v>21</v>
      </c>
      <c r="D12" s="125" t="s">
        <v>90</v>
      </c>
      <c r="E12" s="125" t="s">
        <v>112</v>
      </c>
      <c r="F12" s="125" t="s">
        <v>113</v>
      </c>
      <c r="G12" s="126" t="s">
        <v>93</v>
      </c>
      <c r="H12" s="122">
        <v>4.0999999999999996</v>
      </c>
      <c r="I12" s="102"/>
      <c r="J12" s="64">
        <v>102</v>
      </c>
      <c r="K12" s="103">
        <f t="shared" si="1"/>
        <v>418.2</v>
      </c>
      <c r="L12" s="103">
        <f>SUMIFS('normenblad regulier'!C:C,'normenblad regulier'!A:A,C12,'normenblad regulier'!B:B,J12)</f>
        <v>0</v>
      </c>
      <c r="M12" s="271">
        <v>1</v>
      </c>
      <c r="N12" s="104" t="e">
        <f>K12/L12*M12*'Dagkracht '!$C$22</f>
        <v>#DIV/0!</v>
      </c>
      <c r="O12" s="105" t="e">
        <f>N12/'uurtarief opbouw'!$D$40/'ruimtest. dagkracht Weekenddag'!J12</f>
        <v>#DIV/0!</v>
      </c>
    </row>
    <row r="13" spans="1:27" ht="12.75" hidden="1">
      <c r="A13" s="114" t="s">
        <v>89</v>
      </c>
      <c r="B13" s="115" t="s">
        <v>2</v>
      </c>
      <c r="C13" s="124" t="s">
        <v>14</v>
      </c>
      <c r="D13" s="125" t="s">
        <v>90</v>
      </c>
      <c r="E13" s="125" t="s">
        <v>114</v>
      </c>
      <c r="F13" s="125" t="s">
        <v>115</v>
      </c>
      <c r="G13" s="126" t="s">
        <v>93</v>
      </c>
      <c r="H13" s="122">
        <v>0.5</v>
      </c>
      <c r="I13" s="64"/>
      <c r="J13" s="64"/>
      <c r="K13" s="103">
        <f t="shared" si="1"/>
        <v>0</v>
      </c>
      <c r="L13" s="103">
        <f>SUMIFS('normenblad regulier'!C:C,'normenblad regulier'!A:A,C13,'normenblad regulier'!B:B,J13)</f>
        <v>0</v>
      </c>
      <c r="M13" s="271">
        <v>1</v>
      </c>
      <c r="N13" s="104"/>
      <c r="O13" s="103">
        <f t="shared" ref="O13" si="2">L13*N13</f>
        <v>0</v>
      </c>
    </row>
    <row r="14" spans="1:27" ht="12.75" hidden="1">
      <c r="A14" s="114" t="s">
        <v>89</v>
      </c>
      <c r="B14" s="115" t="s">
        <v>2</v>
      </c>
      <c r="C14" s="33" t="s">
        <v>21</v>
      </c>
      <c r="D14" s="125" t="s">
        <v>90</v>
      </c>
      <c r="E14" s="125" t="s">
        <v>116</v>
      </c>
      <c r="F14" s="125" t="s">
        <v>117</v>
      </c>
      <c r="G14" s="126" t="s">
        <v>93</v>
      </c>
      <c r="H14" s="122">
        <v>75.400000000000006</v>
      </c>
      <c r="I14" s="64"/>
      <c r="J14" s="64">
        <v>102</v>
      </c>
      <c r="K14" s="103">
        <f t="shared" si="1"/>
        <v>7690.8</v>
      </c>
      <c r="L14" s="103">
        <f>SUMIFS('normenblad regulier'!C:C,'normenblad regulier'!A:A,C14,'normenblad regulier'!B:B,J14)</f>
        <v>0</v>
      </c>
      <c r="M14" s="271">
        <v>1</v>
      </c>
      <c r="N14" s="104" t="e">
        <f>K14/L14*M14*'Dagkracht '!$C$22</f>
        <v>#DIV/0!</v>
      </c>
      <c r="O14" s="105" t="e">
        <f>N14/'uurtarief opbouw'!$D$40/'ruimtest. dagkracht Weekenddag'!J14</f>
        <v>#DIV/0!</v>
      </c>
    </row>
    <row r="15" spans="1:27" ht="12.75" hidden="1">
      <c r="A15" s="114" t="s">
        <v>89</v>
      </c>
      <c r="B15" s="115" t="s">
        <v>2</v>
      </c>
      <c r="C15" s="33" t="s">
        <v>24</v>
      </c>
      <c r="D15" s="125" t="s">
        <v>90</v>
      </c>
      <c r="E15" s="125" t="s">
        <v>118</v>
      </c>
      <c r="F15" s="125" t="s">
        <v>119</v>
      </c>
      <c r="G15" s="126" t="s">
        <v>93</v>
      </c>
      <c r="H15" s="122">
        <v>9.9</v>
      </c>
      <c r="I15" s="102"/>
      <c r="J15" s="64">
        <v>102</v>
      </c>
      <c r="K15" s="103">
        <f t="shared" si="1"/>
        <v>1009.8000000000001</v>
      </c>
      <c r="L15" s="103">
        <f>SUMIFS('normenblad regulier'!C:C,'normenblad regulier'!A:A,C15,'normenblad regulier'!B:B,J15)</f>
        <v>0</v>
      </c>
      <c r="M15" s="271">
        <v>1</v>
      </c>
      <c r="N15" s="104" t="e">
        <f>K15/L15*M15*'Dagkracht '!$C$22</f>
        <v>#DIV/0!</v>
      </c>
      <c r="O15" s="105" t="e">
        <f>N15/'uurtarief opbouw'!$D$40/'ruimtest. dagkracht Weekenddag'!J15</f>
        <v>#DIV/0!</v>
      </c>
    </row>
    <row r="16" spans="1:27" ht="12.75" hidden="1">
      <c r="A16" s="114" t="s">
        <v>89</v>
      </c>
      <c r="B16" s="115" t="s">
        <v>2</v>
      </c>
      <c r="C16" s="33" t="s">
        <v>24</v>
      </c>
      <c r="D16" s="125" t="s">
        <v>90</v>
      </c>
      <c r="E16" s="125" t="s">
        <v>120</v>
      </c>
      <c r="F16" s="125" t="s">
        <v>119</v>
      </c>
      <c r="G16" s="126" t="s">
        <v>93</v>
      </c>
      <c r="H16" s="122">
        <v>10.199999999999999</v>
      </c>
      <c r="I16" s="102"/>
      <c r="J16" s="64">
        <v>102</v>
      </c>
      <c r="K16" s="103">
        <f t="shared" si="1"/>
        <v>1040.3999999999999</v>
      </c>
      <c r="L16" s="103">
        <f>SUMIFS('normenblad regulier'!C:C,'normenblad regulier'!A:A,C16,'normenblad regulier'!B:B,J16)</f>
        <v>0</v>
      </c>
      <c r="M16" s="271">
        <v>1</v>
      </c>
      <c r="N16" s="104" t="e">
        <f>K16/L16*M16*'Dagkracht '!$C$22</f>
        <v>#DIV/0!</v>
      </c>
      <c r="O16" s="105" t="e">
        <f>N16/'uurtarief opbouw'!$D$40/'ruimtest. dagkracht Weekenddag'!J16</f>
        <v>#DIV/0!</v>
      </c>
    </row>
    <row r="17" spans="1:15" ht="12.75" hidden="1">
      <c r="A17" s="114" t="s">
        <v>89</v>
      </c>
      <c r="B17" s="115" t="s">
        <v>2</v>
      </c>
      <c r="C17" s="33" t="s">
        <v>24</v>
      </c>
      <c r="D17" s="125" t="s">
        <v>90</v>
      </c>
      <c r="E17" s="125" t="s">
        <v>121</v>
      </c>
      <c r="F17" s="125" t="s">
        <v>119</v>
      </c>
      <c r="G17" s="126" t="s">
        <v>93</v>
      </c>
      <c r="H17" s="122">
        <v>10</v>
      </c>
      <c r="I17" s="102"/>
      <c r="J17" s="64">
        <v>102</v>
      </c>
      <c r="K17" s="103">
        <f t="shared" si="1"/>
        <v>1020</v>
      </c>
      <c r="L17" s="103">
        <f>SUMIFS('normenblad regulier'!C:C,'normenblad regulier'!A:A,C17,'normenblad regulier'!B:B,J17)</f>
        <v>0</v>
      </c>
      <c r="M17" s="271">
        <v>1</v>
      </c>
      <c r="N17" s="104" t="e">
        <f>K17/L17*M17*'Dagkracht '!$C$22</f>
        <v>#DIV/0!</v>
      </c>
      <c r="O17" s="105" t="e">
        <f>N17/'uurtarief opbouw'!$D$40/'ruimtest. dagkracht Weekenddag'!J17</f>
        <v>#DIV/0!</v>
      </c>
    </row>
    <row r="18" spans="1:15" ht="12.75" hidden="1">
      <c r="A18" s="114" t="s">
        <v>89</v>
      </c>
      <c r="B18" s="115" t="s">
        <v>2</v>
      </c>
      <c r="C18" s="33" t="s">
        <v>10</v>
      </c>
      <c r="D18" s="125" t="s">
        <v>90</v>
      </c>
      <c r="E18" s="125" t="s">
        <v>122</v>
      </c>
      <c r="F18" s="125" t="s">
        <v>123</v>
      </c>
      <c r="G18" s="126" t="s">
        <v>93</v>
      </c>
      <c r="H18" s="122">
        <v>67.5</v>
      </c>
      <c r="I18" s="102"/>
      <c r="J18" s="64">
        <v>102</v>
      </c>
      <c r="K18" s="103">
        <f t="shared" si="1"/>
        <v>6885</v>
      </c>
      <c r="L18" s="103">
        <f>SUMIFS('normenblad regulier'!C:C,'normenblad regulier'!A:A,C18,'normenblad regulier'!B:B,J18)</f>
        <v>0</v>
      </c>
      <c r="M18" s="271">
        <v>1</v>
      </c>
      <c r="N18" s="104" t="e">
        <f>K18/L18*M18*'Dagkracht '!$C$22</f>
        <v>#DIV/0!</v>
      </c>
      <c r="O18" s="105" t="e">
        <f>N18/'uurtarief opbouw'!$D$40/'ruimtest. dagkracht Weekenddag'!J18</f>
        <v>#DIV/0!</v>
      </c>
    </row>
    <row r="19" spans="1:15" ht="12.75" hidden="1">
      <c r="A19" s="114" t="s">
        <v>89</v>
      </c>
      <c r="B19" s="115" t="s">
        <v>2</v>
      </c>
      <c r="C19" s="33" t="s">
        <v>10</v>
      </c>
      <c r="D19" s="125" t="s">
        <v>90</v>
      </c>
      <c r="E19" s="125" t="s">
        <v>124</v>
      </c>
      <c r="F19" s="125" t="s">
        <v>111</v>
      </c>
      <c r="G19" s="126" t="s">
        <v>93</v>
      </c>
      <c r="H19" s="122">
        <v>34.200000000000003</v>
      </c>
      <c r="I19" s="102"/>
      <c r="J19" s="64">
        <v>102</v>
      </c>
      <c r="K19" s="103">
        <f t="shared" si="1"/>
        <v>3488.4</v>
      </c>
      <c r="L19" s="103">
        <f>SUMIFS('normenblad regulier'!C:C,'normenblad regulier'!A:A,C19,'normenblad regulier'!B:B,J19)</f>
        <v>0</v>
      </c>
      <c r="M19" s="271">
        <v>1</v>
      </c>
      <c r="N19" s="104" t="e">
        <f>K19/L19*M19*'Dagkracht '!$C$22</f>
        <v>#DIV/0!</v>
      </c>
      <c r="O19" s="105" t="e">
        <f>N19/'uurtarief opbouw'!$D$40/'ruimtest. dagkracht Weekenddag'!J19</f>
        <v>#DIV/0!</v>
      </c>
    </row>
    <row r="20" spans="1:15" ht="12.75" hidden="1">
      <c r="A20" s="114" t="s">
        <v>89</v>
      </c>
      <c r="B20" s="115" t="s">
        <v>2</v>
      </c>
      <c r="C20" s="33" t="s">
        <v>10</v>
      </c>
      <c r="D20" s="125" t="s">
        <v>90</v>
      </c>
      <c r="E20" s="125" t="s">
        <v>125</v>
      </c>
      <c r="F20" s="125" t="s">
        <v>126</v>
      </c>
      <c r="G20" s="126" t="s">
        <v>93</v>
      </c>
      <c r="H20" s="122">
        <v>190.8</v>
      </c>
      <c r="I20" s="102"/>
      <c r="J20" s="64">
        <v>102</v>
      </c>
      <c r="K20" s="103">
        <f t="shared" si="1"/>
        <v>19461.600000000002</v>
      </c>
      <c r="L20" s="103">
        <f>SUMIFS('normenblad regulier'!C:C,'normenblad regulier'!A:A,C20,'normenblad regulier'!B:B,J20)</f>
        <v>0</v>
      </c>
      <c r="M20" s="271">
        <v>1</v>
      </c>
      <c r="N20" s="104" t="e">
        <f>K20/L20*M20*'Dagkracht '!$C$22</f>
        <v>#DIV/0!</v>
      </c>
      <c r="O20" s="105" t="e">
        <f>N20/'uurtarief opbouw'!$D$40/'ruimtest. dagkracht Weekenddag'!J20</f>
        <v>#DIV/0!</v>
      </c>
    </row>
    <row r="21" spans="1:15" ht="12.75" hidden="1">
      <c r="A21" s="114" t="s">
        <v>89</v>
      </c>
      <c r="B21" s="115" t="s">
        <v>2</v>
      </c>
      <c r="C21" s="33" t="s">
        <v>10</v>
      </c>
      <c r="D21" s="125" t="s">
        <v>90</v>
      </c>
      <c r="E21" s="125" t="s">
        <v>127</v>
      </c>
      <c r="F21" s="125" t="s">
        <v>128</v>
      </c>
      <c r="G21" s="126" t="s">
        <v>93</v>
      </c>
      <c r="H21" s="122">
        <v>27.7</v>
      </c>
      <c r="I21" s="102"/>
      <c r="J21" s="64">
        <v>102</v>
      </c>
      <c r="K21" s="103">
        <f t="shared" si="1"/>
        <v>2825.4</v>
      </c>
      <c r="L21" s="103">
        <f>SUMIFS('normenblad regulier'!C:C,'normenblad regulier'!A:A,C21,'normenblad regulier'!B:B,J21)</f>
        <v>0</v>
      </c>
      <c r="M21" s="271">
        <v>1</v>
      </c>
      <c r="N21" s="104" t="e">
        <f>K21/L21*M21*'Dagkracht '!$C$22</f>
        <v>#DIV/0!</v>
      </c>
      <c r="O21" s="105" t="e">
        <f>N21/'uurtarief opbouw'!$D$40/'ruimtest. dagkracht Weekenddag'!J21</f>
        <v>#DIV/0!</v>
      </c>
    </row>
    <row r="22" spans="1:15" ht="12.75" hidden="1">
      <c r="A22" s="114" t="s">
        <v>89</v>
      </c>
      <c r="B22" s="115" t="s">
        <v>2</v>
      </c>
      <c r="C22" s="33" t="s">
        <v>21</v>
      </c>
      <c r="D22" s="125" t="s">
        <v>90</v>
      </c>
      <c r="E22" s="125" t="s">
        <v>129</v>
      </c>
      <c r="F22" s="125" t="s">
        <v>130</v>
      </c>
      <c r="G22" s="126" t="s">
        <v>93</v>
      </c>
      <c r="H22" s="122">
        <v>41.5</v>
      </c>
      <c r="I22" s="102"/>
      <c r="J22" s="64">
        <v>102</v>
      </c>
      <c r="K22" s="103">
        <f t="shared" si="1"/>
        <v>4233</v>
      </c>
      <c r="L22" s="103">
        <f>SUMIFS('normenblad regulier'!C:C,'normenblad regulier'!A:A,C22,'normenblad regulier'!B:B,J22)</f>
        <v>0</v>
      </c>
      <c r="M22" s="271">
        <v>1</v>
      </c>
      <c r="N22" s="104" t="e">
        <f>K22/L22*M22*'Dagkracht '!$C$22</f>
        <v>#DIV/0!</v>
      </c>
      <c r="O22" s="105" t="e">
        <f>N22/'uurtarief opbouw'!$D$40/'ruimtest. dagkracht Weekenddag'!J22</f>
        <v>#DIV/0!</v>
      </c>
    </row>
    <row r="23" spans="1:15" ht="12.75" hidden="1">
      <c r="A23" s="114" t="s">
        <v>89</v>
      </c>
      <c r="B23" s="115" t="s">
        <v>2</v>
      </c>
      <c r="C23" s="124" t="s">
        <v>14</v>
      </c>
      <c r="D23" s="125" t="s">
        <v>90</v>
      </c>
      <c r="E23" s="125" t="s">
        <v>131</v>
      </c>
      <c r="F23" s="125" t="s">
        <v>132</v>
      </c>
      <c r="G23" s="126" t="s">
        <v>93</v>
      </c>
      <c r="H23" s="122">
        <v>38.1</v>
      </c>
      <c r="I23" s="102"/>
      <c r="J23" s="64"/>
      <c r="K23" s="103">
        <f t="shared" si="1"/>
        <v>0</v>
      </c>
      <c r="L23" s="103">
        <f>SUMIFS('normenblad regulier'!C:C,'normenblad regulier'!A:A,C23,'normenblad regulier'!B:B,J23)</f>
        <v>0</v>
      </c>
      <c r="M23" s="271">
        <v>1</v>
      </c>
      <c r="N23" s="104"/>
      <c r="O23" s="105" t="e">
        <f>N23/'uurtarief opbouw'!$D$40/'ruimtest. dagkracht Weekenddag'!J23</f>
        <v>#DIV/0!</v>
      </c>
    </row>
    <row r="24" spans="1:15" ht="12.75" hidden="1">
      <c r="A24" s="114" t="s">
        <v>89</v>
      </c>
      <c r="B24" s="115" t="s">
        <v>2</v>
      </c>
      <c r="C24" s="33" t="s">
        <v>21</v>
      </c>
      <c r="D24" s="125" t="s">
        <v>90</v>
      </c>
      <c r="E24" s="125" t="s">
        <v>133</v>
      </c>
      <c r="F24" s="125" t="s">
        <v>130</v>
      </c>
      <c r="G24" s="126" t="s">
        <v>93</v>
      </c>
      <c r="H24" s="122">
        <v>307.7</v>
      </c>
      <c r="I24" s="64"/>
      <c r="J24" s="64">
        <v>102</v>
      </c>
      <c r="K24" s="103">
        <f t="shared" si="1"/>
        <v>31385.399999999998</v>
      </c>
      <c r="L24" s="103">
        <f>SUMIFS('normenblad regulier'!C:C,'normenblad regulier'!A:A,C24,'normenblad regulier'!B:B,J24)</f>
        <v>0</v>
      </c>
      <c r="M24" s="271">
        <v>1</v>
      </c>
      <c r="N24" s="104" t="e">
        <f>K24/L24*M24*'Dagkracht '!$C$22</f>
        <v>#DIV/0!</v>
      </c>
      <c r="O24" s="105" t="e">
        <f>N24/'uurtarief opbouw'!$D$40/'ruimtest. dagkracht Weekenddag'!J24</f>
        <v>#DIV/0!</v>
      </c>
    </row>
    <row r="25" spans="1:15" ht="12.75" hidden="1">
      <c r="A25" s="114" t="s">
        <v>89</v>
      </c>
      <c r="B25" s="115" t="s">
        <v>2</v>
      </c>
      <c r="C25" s="124" t="s">
        <v>27</v>
      </c>
      <c r="D25" s="125" t="s">
        <v>90</v>
      </c>
      <c r="E25" s="125" t="s">
        <v>134</v>
      </c>
      <c r="F25" s="125" t="s">
        <v>135</v>
      </c>
      <c r="G25" s="126" t="s">
        <v>93</v>
      </c>
      <c r="H25" s="122"/>
      <c r="I25" s="125">
        <v>3.6</v>
      </c>
      <c r="J25" s="64"/>
      <c r="K25" s="103">
        <f t="shared" si="1"/>
        <v>0</v>
      </c>
      <c r="L25" s="103">
        <f>SUMIFS('normenblad regulier'!C:C,'normenblad regulier'!A:A,C25,'normenblad regulier'!B:B,J25)</f>
        <v>1</v>
      </c>
      <c r="M25" s="271">
        <v>1</v>
      </c>
      <c r="N25" s="104"/>
      <c r="O25" s="105" t="e">
        <f>N25/'uurtarief opbouw'!$D$40/'ruimtest. dagkracht Weekenddag'!J25</f>
        <v>#DIV/0!</v>
      </c>
    </row>
    <row r="26" spans="1:15" ht="12.75" hidden="1">
      <c r="A26" s="114" t="s">
        <v>89</v>
      </c>
      <c r="B26" s="115" t="s">
        <v>2</v>
      </c>
      <c r="C26" s="33" t="s">
        <v>18</v>
      </c>
      <c r="D26" s="125" t="s">
        <v>90</v>
      </c>
      <c r="E26" s="125" t="s">
        <v>136</v>
      </c>
      <c r="F26" s="125" t="s">
        <v>137</v>
      </c>
      <c r="G26" s="126" t="s">
        <v>138</v>
      </c>
      <c r="H26" s="122">
        <v>4.2</v>
      </c>
      <c r="I26" s="125"/>
      <c r="J26" s="64">
        <v>102</v>
      </c>
      <c r="K26" s="103">
        <f t="shared" si="1"/>
        <v>428.40000000000003</v>
      </c>
      <c r="L26" s="103">
        <f>SUMIFS('normenblad regulier'!C:C,'normenblad regulier'!A:A,C26,'normenblad regulier'!B:B,J26)</f>
        <v>0</v>
      </c>
      <c r="M26" s="271">
        <v>1</v>
      </c>
      <c r="N26" s="104" t="e">
        <f>K26/L26*M26*'Dagkracht '!$C$22</f>
        <v>#DIV/0!</v>
      </c>
      <c r="O26" s="105" t="e">
        <f>N26/'uurtarief opbouw'!$D$40/'ruimtest. dagkracht Weekenddag'!J26</f>
        <v>#DIV/0!</v>
      </c>
    </row>
    <row r="27" spans="1:15" ht="12.75" hidden="1">
      <c r="A27" s="114" t="s">
        <v>89</v>
      </c>
      <c r="B27" s="115" t="s">
        <v>2</v>
      </c>
      <c r="C27" s="124" t="s">
        <v>14</v>
      </c>
      <c r="D27" s="125" t="s">
        <v>90</v>
      </c>
      <c r="E27" s="125" t="s">
        <v>139</v>
      </c>
      <c r="F27" s="125" t="s">
        <v>140</v>
      </c>
      <c r="G27" s="126" t="s">
        <v>93</v>
      </c>
      <c r="H27" s="122">
        <v>9.3000000000000007</v>
      </c>
      <c r="I27" s="125"/>
      <c r="J27" s="64"/>
      <c r="K27" s="103">
        <f t="shared" si="1"/>
        <v>0</v>
      </c>
      <c r="L27" s="103">
        <f>SUMIFS('normenblad regulier'!C:C,'normenblad regulier'!A:A,C27,'normenblad regulier'!B:B,J27)</f>
        <v>0</v>
      </c>
      <c r="M27" s="271">
        <v>1</v>
      </c>
      <c r="N27" s="104"/>
      <c r="O27" s="105" t="e">
        <f>N27/'uurtarief opbouw'!$D$40/'ruimtest. dagkracht Weekenddag'!J27</f>
        <v>#DIV/0!</v>
      </c>
    </row>
    <row r="28" spans="1:15" ht="12.75" hidden="1">
      <c r="A28" s="114" t="s">
        <v>89</v>
      </c>
      <c r="B28" s="115" t="s">
        <v>2</v>
      </c>
      <c r="C28" s="33" t="s">
        <v>24</v>
      </c>
      <c r="D28" s="125" t="s">
        <v>90</v>
      </c>
      <c r="E28" s="125" t="s">
        <v>141</v>
      </c>
      <c r="F28" s="125" t="s">
        <v>142</v>
      </c>
      <c r="G28" s="126" t="s">
        <v>93</v>
      </c>
      <c r="H28" s="122">
        <v>17.7</v>
      </c>
      <c r="I28" s="125"/>
      <c r="J28" s="64">
        <v>102</v>
      </c>
      <c r="K28" s="103">
        <f t="shared" si="1"/>
        <v>1805.3999999999999</v>
      </c>
      <c r="L28" s="103">
        <f>SUMIFS('normenblad regulier'!C:C,'normenblad regulier'!A:A,C28,'normenblad regulier'!B:B,J28)</f>
        <v>0</v>
      </c>
      <c r="M28" s="271">
        <v>1</v>
      </c>
      <c r="N28" s="104" t="e">
        <f>K28/L28*M28*'Dagkracht '!$C$22</f>
        <v>#DIV/0!</v>
      </c>
      <c r="O28" s="105"/>
    </row>
    <row r="29" spans="1:15" ht="12.75" hidden="1">
      <c r="A29" s="114" t="s">
        <v>89</v>
      </c>
      <c r="B29" s="115" t="s">
        <v>2</v>
      </c>
      <c r="C29" s="124" t="s">
        <v>27</v>
      </c>
      <c r="D29" s="125" t="s">
        <v>90</v>
      </c>
      <c r="E29" s="125" t="s">
        <v>143</v>
      </c>
      <c r="F29" s="125" t="s">
        <v>144</v>
      </c>
      <c r="G29" s="126" t="s">
        <v>93</v>
      </c>
      <c r="H29" s="122"/>
      <c r="I29" s="125">
        <v>1</v>
      </c>
      <c r="J29" s="64"/>
      <c r="K29" s="103">
        <f t="shared" si="1"/>
        <v>0</v>
      </c>
      <c r="L29" s="103">
        <f>SUMIFS('normenblad regulier'!C:C,'normenblad regulier'!A:A,C29,'normenblad regulier'!B:B,J29)</f>
        <v>1</v>
      </c>
      <c r="M29" s="271">
        <v>1</v>
      </c>
      <c r="N29" s="104"/>
      <c r="O29" s="105" t="e">
        <f>N29/'uurtarief opbouw'!$D$40/'ruimtest. dagkracht Weekenddag'!J29</f>
        <v>#DIV/0!</v>
      </c>
    </row>
    <row r="30" spans="1:15" ht="12.75" hidden="1">
      <c r="A30" s="114" t="s">
        <v>89</v>
      </c>
      <c r="B30" s="115" t="s">
        <v>2</v>
      </c>
      <c r="C30" s="124" t="s">
        <v>27</v>
      </c>
      <c r="D30" s="125" t="s">
        <v>90</v>
      </c>
      <c r="E30" s="125" t="s">
        <v>145</v>
      </c>
      <c r="F30" s="125" t="s">
        <v>146</v>
      </c>
      <c r="G30" s="126" t="s">
        <v>93</v>
      </c>
      <c r="H30" s="122"/>
      <c r="I30" s="125">
        <v>10.4</v>
      </c>
      <c r="J30" s="64"/>
      <c r="K30" s="103">
        <f t="shared" si="1"/>
        <v>0</v>
      </c>
      <c r="L30" s="103">
        <f>SUMIFS('normenblad regulier'!C:C,'normenblad regulier'!A:A,C30,'normenblad regulier'!B:B,J30)</f>
        <v>1</v>
      </c>
      <c r="M30" s="271">
        <v>1</v>
      </c>
      <c r="N30" s="104"/>
      <c r="O30" s="105" t="e">
        <f>N30/'uurtarief opbouw'!$D$40/'ruimtest. dagkracht Weekenddag'!J30</f>
        <v>#DIV/0!</v>
      </c>
    </row>
    <row r="31" spans="1:15" ht="12.75" hidden="1">
      <c r="A31" s="114" t="s">
        <v>89</v>
      </c>
      <c r="B31" s="115" t="s">
        <v>2</v>
      </c>
      <c r="C31" s="33" t="s">
        <v>21</v>
      </c>
      <c r="D31" s="125" t="s">
        <v>90</v>
      </c>
      <c r="E31" s="125" t="s">
        <v>147</v>
      </c>
      <c r="F31" s="125" t="s">
        <v>148</v>
      </c>
      <c r="G31" s="126" t="s">
        <v>149</v>
      </c>
      <c r="H31" s="122">
        <v>4.5</v>
      </c>
      <c r="I31" s="125"/>
      <c r="J31" s="64">
        <v>102</v>
      </c>
      <c r="K31" s="103">
        <f t="shared" si="1"/>
        <v>459</v>
      </c>
      <c r="L31" s="103">
        <f>SUMIFS('normenblad regulier'!C:C,'normenblad regulier'!A:A,C31,'normenblad regulier'!B:B,J31)</f>
        <v>0</v>
      </c>
      <c r="M31" s="271">
        <v>1</v>
      </c>
      <c r="N31" s="104" t="e">
        <f>K31/L31*M31*'Dagkracht '!$C$22</f>
        <v>#DIV/0!</v>
      </c>
      <c r="O31" s="105" t="e">
        <f>N31/'uurtarief opbouw'!$D$40/'ruimtest. dagkracht Weekenddag'!J31</f>
        <v>#DIV/0!</v>
      </c>
    </row>
    <row r="32" spans="1:15" ht="12.75" hidden="1">
      <c r="A32" s="114" t="s">
        <v>89</v>
      </c>
      <c r="B32" s="115" t="s">
        <v>2</v>
      </c>
      <c r="C32" s="33" t="s">
        <v>21</v>
      </c>
      <c r="D32" s="125" t="s">
        <v>90</v>
      </c>
      <c r="E32" s="125" t="s">
        <v>150</v>
      </c>
      <c r="F32" s="125" t="s">
        <v>151</v>
      </c>
      <c r="G32" s="126" t="s">
        <v>149</v>
      </c>
      <c r="H32" s="122">
        <v>4.4000000000000004</v>
      </c>
      <c r="I32" s="125"/>
      <c r="J32" s="64">
        <v>102</v>
      </c>
      <c r="K32" s="103">
        <f t="shared" si="1"/>
        <v>448.8</v>
      </c>
      <c r="L32" s="103">
        <f>SUMIFS('normenblad regulier'!C:C,'normenblad regulier'!A:A,C32,'normenblad regulier'!B:B,J32)</f>
        <v>0</v>
      </c>
      <c r="M32" s="271">
        <v>1</v>
      </c>
      <c r="N32" s="104" t="e">
        <f>K32/L32*M32*'Dagkracht '!$C$22</f>
        <v>#DIV/0!</v>
      </c>
      <c r="O32" s="105" t="e">
        <f>N32/'uurtarief opbouw'!$D$40/'ruimtest. dagkracht Weekenddag'!J32</f>
        <v>#DIV/0!</v>
      </c>
    </row>
    <row r="33" spans="1:15" ht="12.75" hidden="1">
      <c r="A33" s="114" t="s">
        <v>89</v>
      </c>
      <c r="B33" s="115" t="s">
        <v>2</v>
      </c>
      <c r="C33" s="124" t="s">
        <v>27</v>
      </c>
      <c r="D33" s="125" t="s">
        <v>90</v>
      </c>
      <c r="E33" s="125" t="s">
        <v>152</v>
      </c>
      <c r="F33" s="125" t="s">
        <v>153</v>
      </c>
      <c r="G33" s="126" t="s">
        <v>93</v>
      </c>
      <c r="H33" s="122"/>
      <c r="I33" s="125">
        <v>4.5</v>
      </c>
      <c r="J33" s="64"/>
      <c r="K33" s="103">
        <f t="shared" si="1"/>
        <v>0</v>
      </c>
      <c r="L33" s="103">
        <f>SUMIFS('normenblad regulier'!C:C,'normenblad regulier'!A:A,C33,'normenblad regulier'!B:B,J33)</f>
        <v>1</v>
      </c>
      <c r="M33" s="271">
        <v>1</v>
      </c>
      <c r="N33" s="104"/>
      <c r="O33" s="105" t="e">
        <f>N33/'uurtarief opbouw'!$D$40/'ruimtest. dagkracht Weekenddag'!J33</f>
        <v>#DIV/0!</v>
      </c>
    </row>
    <row r="34" spans="1:15" ht="12.75" hidden="1">
      <c r="A34" s="114" t="s">
        <v>89</v>
      </c>
      <c r="B34" s="115" t="s">
        <v>2</v>
      </c>
      <c r="C34" s="33" t="s">
        <v>21</v>
      </c>
      <c r="D34" s="125" t="s">
        <v>90</v>
      </c>
      <c r="E34" s="125" t="s">
        <v>154</v>
      </c>
      <c r="F34" s="125" t="s">
        <v>130</v>
      </c>
      <c r="G34" s="126" t="s">
        <v>93</v>
      </c>
      <c r="H34" s="122">
        <v>2.6</v>
      </c>
      <c r="I34" s="125"/>
      <c r="J34" s="64">
        <v>102</v>
      </c>
      <c r="K34" s="103">
        <f t="shared" si="1"/>
        <v>265.2</v>
      </c>
      <c r="L34" s="103">
        <f>SUMIFS('normenblad regulier'!C:C,'normenblad regulier'!A:A,C34,'normenblad regulier'!B:B,J34)</f>
        <v>0</v>
      </c>
      <c r="M34" s="271">
        <v>1</v>
      </c>
      <c r="N34" s="104" t="e">
        <f>K34/L34*M34*'Dagkracht '!$C$22</f>
        <v>#DIV/0!</v>
      </c>
      <c r="O34" s="105" t="e">
        <f>N34/'uurtarief opbouw'!$D$40/'ruimtest. dagkracht Weekenddag'!J34</f>
        <v>#DIV/0!</v>
      </c>
    </row>
    <row r="35" spans="1:15" ht="12.75" hidden="1">
      <c r="A35" s="114" t="s">
        <v>89</v>
      </c>
      <c r="B35" s="115" t="s">
        <v>2</v>
      </c>
      <c r="C35" s="124" t="s">
        <v>14</v>
      </c>
      <c r="D35" s="125" t="s">
        <v>90</v>
      </c>
      <c r="E35" s="125" t="s">
        <v>155</v>
      </c>
      <c r="F35" s="125" t="s">
        <v>156</v>
      </c>
      <c r="G35" s="126" t="s">
        <v>93</v>
      </c>
      <c r="H35" s="122">
        <v>19</v>
      </c>
      <c r="I35" s="125"/>
      <c r="J35" s="64"/>
      <c r="K35" s="103">
        <f t="shared" si="1"/>
        <v>0</v>
      </c>
      <c r="L35" s="103">
        <f>SUMIFS('normenblad regulier'!C:C,'normenblad regulier'!A:A,C35,'normenblad regulier'!B:B,J35)</f>
        <v>0</v>
      </c>
      <c r="M35" s="271">
        <v>1</v>
      </c>
      <c r="N35" s="104"/>
      <c r="O35" s="105" t="e">
        <f>N35/'uurtarief opbouw'!$D$40/'ruimtest. dagkracht Weekenddag'!J35</f>
        <v>#DIV/0!</v>
      </c>
    </row>
    <row r="36" spans="1:15" ht="12.75" hidden="1">
      <c r="A36" s="114" t="s">
        <v>89</v>
      </c>
      <c r="B36" s="115" t="s">
        <v>2</v>
      </c>
      <c r="C36" s="124" t="s">
        <v>27</v>
      </c>
      <c r="D36" s="125" t="s">
        <v>90</v>
      </c>
      <c r="E36" s="125" t="s">
        <v>157</v>
      </c>
      <c r="F36" s="125" t="s">
        <v>158</v>
      </c>
      <c r="G36" s="126" t="s">
        <v>159</v>
      </c>
      <c r="H36" s="122"/>
      <c r="I36" s="125">
        <v>13.7</v>
      </c>
      <c r="J36" s="64"/>
      <c r="K36" s="103">
        <f t="shared" si="1"/>
        <v>0</v>
      </c>
      <c r="L36" s="103">
        <f>SUMIFS('normenblad regulier'!C:C,'normenblad regulier'!A:A,C36,'normenblad regulier'!B:B,J36)</f>
        <v>1</v>
      </c>
      <c r="M36" s="271">
        <v>1</v>
      </c>
      <c r="N36" s="104"/>
      <c r="O36" s="105" t="e">
        <f>N36/'uurtarief opbouw'!$D$40/'ruimtest. dagkracht Weekenddag'!J36</f>
        <v>#DIV/0!</v>
      </c>
    </row>
    <row r="37" spans="1:15" ht="12.75" hidden="1">
      <c r="A37" s="114" t="s">
        <v>89</v>
      </c>
      <c r="B37" s="115" t="s">
        <v>2</v>
      </c>
      <c r="C37" s="124" t="s">
        <v>27</v>
      </c>
      <c r="D37" s="125" t="s">
        <v>90</v>
      </c>
      <c r="E37" s="125" t="s">
        <v>160</v>
      </c>
      <c r="F37" s="125" t="s">
        <v>146</v>
      </c>
      <c r="G37" s="126" t="s">
        <v>93</v>
      </c>
      <c r="H37" s="122"/>
      <c r="I37" s="125">
        <v>9.4</v>
      </c>
      <c r="J37" s="64"/>
      <c r="K37" s="103">
        <f t="shared" si="1"/>
        <v>0</v>
      </c>
      <c r="L37" s="103">
        <f>SUMIFS('normenblad regulier'!C:C,'normenblad regulier'!A:A,C37,'normenblad regulier'!B:B,J37)</f>
        <v>1</v>
      </c>
      <c r="M37" s="271">
        <v>1</v>
      </c>
      <c r="N37" s="104"/>
      <c r="O37" s="105" t="e">
        <f>N37/'uurtarief opbouw'!$D$40/'ruimtest. dagkracht Weekenddag'!J37</f>
        <v>#DIV/0!</v>
      </c>
    </row>
    <row r="38" spans="1:15" ht="12.75" hidden="1">
      <c r="A38" s="114" t="s">
        <v>89</v>
      </c>
      <c r="B38" s="115" t="s">
        <v>2</v>
      </c>
      <c r="C38" s="33" t="s">
        <v>18</v>
      </c>
      <c r="D38" s="125" t="s">
        <v>90</v>
      </c>
      <c r="E38" s="125" t="s">
        <v>161</v>
      </c>
      <c r="F38" s="125" t="s">
        <v>16</v>
      </c>
      <c r="G38" s="126" t="s">
        <v>93</v>
      </c>
      <c r="H38" s="122">
        <v>10.199999999999999</v>
      </c>
      <c r="I38" s="125"/>
      <c r="J38" s="64">
        <v>102</v>
      </c>
      <c r="K38" s="103">
        <f t="shared" si="1"/>
        <v>1040.3999999999999</v>
      </c>
      <c r="L38" s="103">
        <f>SUMIFS('normenblad regulier'!C:C,'normenblad regulier'!A:A,C38,'normenblad regulier'!B:B,J38)</f>
        <v>0</v>
      </c>
      <c r="M38" s="271">
        <v>1</v>
      </c>
      <c r="N38" s="104" t="e">
        <f>K38/L38*M38*'Dagkracht '!$C$22</f>
        <v>#DIV/0!</v>
      </c>
      <c r="O38" s="105" t="e">
        <f>N38/'uurtarief opbouw'!$D$40/'ruimtest. dagkracht Weekenddag'!J38</f>
        <v>#DIV/0!</v>
      </c>
    </row>
    <row r="39" spans="1:15" ht="12.75" hidden="1">
      <c r="A39" s="114" t="s">
        <v>89</v>
      </c>
      <c r="B39" s="115" t="s">
        <v>2</v>
      </c>
      <c r="C39" s="33" t="s">
        <v>18</v>
      </c>
      <c r="D39" s="125" t="s">
        <v>90</v>
      </c>
      <c r="E39" s="125" t="s">
        <v>162</v>
      </c>
      <c r="F39" s="125" t="s">
        <v>163</v>
      </c>
      <c r="G39" s="126" t="s">
        <v>138</v>
      </c>
      <c r="H39" s="122">
        <v>4.5</v>
      </c>
      <c r="I39" s="125"/>
      <c r="J39" s="64">
        <v>102</v>
      </c>
      <c r="K39" s="103">
        <f t="shared" si="1"/>
        <v>459</v>
      </c>
      <c r="L39" s="103">
        <f>SUMIFS('normenblad regulier'!C:C,'normenblad regulier'!A:A,C39,'normenblad regulier'!B:B,J39)</f>
        <v>0</v>
      </c>
      <c r="M39" s="271">
        <v>1</v>
      </c>
      <c r="N39" s="104" t="e">
        <f>K39/L39*M39*'Dagkracht '!$C$22</f>
        <v>#DIV/0!</v>
      </c>
      <c r="O39" s="105" t="e">
        <f>N39/'uurtarief opbouw'!$D$40/'ruimtest. dagkracht Weekenddag'!J39</f>
        <v>#DIV/0!</v>
      </c>
    </row>
    <row r="40" spans="1:15" ht="12.75" hidden="1">
      <c r="A40" s="114" t="s">
        <v>89</v>
      </c>
      <c r="B40" s="115" t="s">
        <v>2</v>
      </c>
      <c r="C40" s="33" t="s">
        <v>21</v>
      </c>
      <c r="D40" s="125" t="s">
        <v>90</v>
      </c>
      <c r="E40" s="125" t="s">
        <v>164</v>
      </c>
      <c r="F40" s="125" t="s">
        <v>130</v>
      </c>
      <c r="G40" s="126" t="s">
        <v>93</v>
      </c>
      <c r="H40" s="122">
        <v>7.1</v>
      </c>
      <c r="I40" s="125"/>
      <c r="J40" s="64">
        <v>102</v>
      </c>
      <c r="K40" s="103">
        <f t="shared" si="1"/>
        <v>724.19999999999993</v>
      </c>
      <c r="L40" s="103">
        <f>SUMIFS('normenblad regulier'!C:C,'normenblad regulier'!A:A,C40,'normenblad regulier'!B:B,J40)</f>
        <v>0</v>
      </c>
      <c r="M40" s="271">
        <v>1</v>
      </c>
      <c r="N40" s="104" t="e">
        <f>K40/L40*M40*'Dagkracht '!$C$22</f>
        <v>#DIV/0!</v>
      </c>
      <c r="O40" s="105" t="e">
        <f>N40/'uurtarief opbouw'!$D$40/'ruimtest. dagkracht Weekenddag'!J40</f>
        <v>#DIV/0!</v>
      </c>
    </row>
    <row r="41" spans="1:15" ht="12.75" hidden="1">
      <c r="A41" s="114" t="s">
        <v>89</v>
      </c>
      <c r="B41" s="115" t="s">
        <v>2</v>
      </c>
      <c r="C41" s="33" t="s">
        <v>21</v>
      </c>
      <c r="D41" s="125" t="s">
        <v>90</v>
      </c>
      <c r="E41" s="125" t="s">
        <v>165</v>
      </c>
      <c r="F41" s="125" t="s">
        <v>130</v>
      </c>
      <c r="G41" s="126" t="s">
        <v>93</v>
      </c>
      <c r="H41" s="122">
        <v>2.6</v>
      </c>
      <c r="I41" s="125"/>
      <c r="J41" s="64">
        <v>102</v>
      </c>
      <c r="K41" s="103">
        <f t="shared" si="1"/>
        <v>265.2</v>
      </c>
      <c r="L41" s="103">
        <f>SUMIFS('normenblad regulier'!C:C,'normenblad regulier'!A:A,C41,'normenblad regulier'!B:B,J41)</f>
        <v>0</v>
      </c>
      <c r="M41" s="271">
        <v>1</v>
      </c>
      <c r="N41" s="104" t="e">
        <f>K41/L41*M41*'Dagkracht '!$C$22</f>
        <v>#DIV/0!</v>
      </c>
      <c r="O41" s="105" t="e">
        <f>N41/'uurtarief opbouw'!$D$40/'ruimtest. dagkracht Weekenddag'!J41</f>
        <v>#DIV/0!</v>
      </c>
    </row>
    <row r="42" spans="1:15" ht="12.75" hidden="1">
      <c r="A42" s="114" t="s">
        <v>89</v>
      </c>
      <c r="B42" s="115" t="s">
        <v>2</v>
      </c>
      <c r="C42" s="33" t="s">
        <v>21</v>
      </c>
      <c r="D42" s="125" t="s">
        <v>90</v>
      </c>
      <c r="E42" s="125" t="s">
        <v>166</v>
      </c>
      <c r="F42" s="125" t="s">
        <v>130</v>
      </c>
      <c r="G42" s="126" t="s">
        <v>93</v>
      </c>
      <c r="H42" s="122">
        <v>2.6</v>
      </c>
      <c r="I42" s="125"/>
      <c r="J42" s="64">
        <v>102</v>
      </c>
      <c r="K42" s="103">
        <f t="shared" si="1"/>
        <v>265.2</v>
      </c>
      <c r="L42" s="103">
        <f>SUMIFS('normenblad regulier'!C:C,'normenblad regulier'!A:A,C42,'normenblad regulier'!B:B,J42)</f>
        <v>0</v>
      </c>
      <c r="M42" s="271">
        <v>1</v>
      </c>
      <c r="N42" s="104" t="e">
        <f>K42/L42*M42*'Dagkracht '!$C$22</f>
        <v>#DIV/0!</v>
      </c>
      <c r="O42" s="105" t="e">
        <f>N42/'uurtarief opbouw'!$D$40/'ruimtest. dagkracht Weekenddag'!J42</f>
        <v>#DIV/0!</v>
      </c>
    </row>
    <row r="43" spans="1:15" ht="12.75" hidden="1">
      <c r="A43" s="114" t="s">
        <v>89</v>
      </c>
      <c r="B43" s="115" t="s">
        <v>2</v>
      </c>
      <c r="C43" s="33" t="s">
        <v>21</v>
      </c>
      <c r="D43" s="125" t="s">
        <v>90</v>
      </c>
      <c r="E43" s="125" t="s">
        <v>167</v>
      </c>
      <c r="F43" s="125" t="s">
        <v>130</v>
      </c>
      <c r="G43" s="126" t="s">
        <v>93</v>
      </c>
      <c r="H43" s="122">
        <v>14.5</v>
      </c>
      <c r="I43" s="125"/>
      <c r="J43" s="64">
        <v>102</v>
      </c>
      <c r="K43" s="103">
        <f t="shared" si="1"/>
        <v>1479</v>
      </c>
      <c r="L43" s="103">
        <f>SUMIFS('normenblad regulier'!C:C,'normenblad regulier'!A:A,C43,'normenblad regulier'!B:B,J43)</f>
        <v>0</v>
      </c>
      <c r="M43" s="271">
        <v>1</v>
      </c>
      <c r="N43" s="104" t="e">
        <f>K43/L43*M43*'Dagkracht '!$C$22</f>
        <v>#DIV/0!</v>
      </c>
      <c r="O43" s="105" t="e">
        <f>N43/'uurtarief opbouw'!$D$40/'ruimtest. dagkracht Weekenddag'!J43</f>
        <v>#DIV/0!</v>
      </c>
    </row>
    <row r="44" spans="1:15" ht="12.75" hidden="1">
      <c r="A44" s="114" t="s">
        <v>89</v>
      </c>
      <c r="B44" s="115" t="s">
        <v>2</v>
      </c>
      <c r="C44" s="124" t="s">
        <v>27</v>
      </c>
      <c r="D44" s="125" t="s">
        <v>90</v>
      </c>
      <c r="E44" s="125" t="s">
        <v>168</v>
      </c>
      <c r="F44" s="125" t="s">
        <v>144</v>
      </c>
      <c r="G44" s="126" t="s">
        <v>93</v>
      </c>
      <c r="H44" s="122"/>
      <c r="I44" s="125">
        <v>0.9</v>
      </c>
      <c r="J44" s="64"/>
      <c r="K44" s="103">
        <f t="shared" si="1"/>
        <v>0</v>
      </c>
      <c r="L44" s="103">
        <f>SUMIFS('normenblad regulier'!C:C,'normenblad regulier'!A:A,C44,'normenblad regulier'!B:B,J44)</f>
        <v>1</v>
      </c>
      <c r="M44" s="271">
        <v>1</v>
      </c>
      <c r="N44" s="104"/>
      <c r="O44" s="105" t="e">
        <f>N44/'uurtarief opbouw'!$D$40/'ruimtest. dagkracht Weekenddag'!J44</f>
        <v>#DIV/0!</v>
      </c>
    </row>
    <row r="45" spans="1:15" ht="12.75" hidden="1">
      <c r="A45" s="114" t="s">
        <v>89</v>
      </c>
      <c r="B45" s="115" t="s">
        <v>2</v>
      </c>
      <c r="C45" s="124" t="s">
        <v>14</v>
      </c>
      <c r="D45" s="125" t="s">
        <v>90</v>
      </c>
      <c r="E45" s="125" t="s">
        <v>169</v>
      </c>
      <c r="F45" s="125" t="s">
        <v>170</v>
      </c>
      <c r="G45" s="126" t="s">
        <v>93</v>
      </c>
      <c r="H45" s="122">
        <v>30.9</v>
      </c>
      <c r="I45" s="125"/>
      <c r="J45" s="64"/>
      <c r="K45" s="103">
        <f t="shared" si="1"/>
        <v>0</v>
      </c>
      <c r="L45" s="103">
        <f>SUMIFS('normenblad regulier'!C:C,'normenblad regulier'!A:A,C45,'normenblad regulier'!B:B,J45)</f>
        <v>0</v>
      </c>
      <c r="M45" s="271">
        <v>1</v>
      </c>
      <c r="N45" s="104"/>
      <c r="O45" s="105" t="e">
        <f>N45/'uurtarief opbouw'!$D$40/'ruimtest. dagkracht Weekenddag'!J45</f>
        <v>#DIV/0!</v>
      </c>
    </row>
    <row r="46" spans="1:15" ht="12.75" hidden="1">
      <c r="A46" s="114" t="s">
        <v>89</v>
      </c>
      <c r="B46" s="115" t="s">
        <v>2</v>
      </c>
      <c r="C46" s="124" t="s">
        <v>14</v>
      </c>
      <c r="D46" s="125" t="s">
        <v>90</v>
      </c>
      <c r="E46" s="125" t="s">
        <v>171</v>
      </c>
      <c r="F46" s="125" t="s">
        <v>172</v>
      </c>
      <c r="G46" s="126" t="s">
        <v>93</v>
      </c>
      <c r="H46" s="122">
        <v>58.3</v>
      </c>
      <c r="I46" s="125"/>
      <c r="J46" s="64"/>
      <c r="K46" s="103">
        <f t="shared" si="1"/>
        <v>0</v>
      </c>
      <c r="L46" s="103">
        <f>SUMIFS('normenblad regulier'!C:C,'normenblad regulier'!A:A,C46,'normenblad regulier'!B:B,J46)</f>
        <v>0</v>
      </c>
      <c r="M46" s="271">
        <v>1</v>
      </c>
      <c r="N46" s="104"/>
      <c r="O46" s="105"/>
    </row>
    <row r="47" spans="1:15" ht="12.75" hidden="1">
      <c r="A47" s="114" t="s">
        <v>89</v>
      </c>
      <c r="B47" s="115" t="s">
        <v>2</v>
      </c>
      <c r="C47" s="124" t="s">
        <v>26</v>
      </c>
      <c r="D47" s="125" t="s">
        <v>90</v>
      </c>
      <c r="E47" s="125" t="s">
        <v>173</v>
      </c>
      <c r="F47" s="125" t="s">
        <v>174</v>
      </c>
      <c r="G47" s="126" t="s">
        <v>93</v>
      </c>
      <c r="H47" s="122">
        <v>46.7</v>
      </c>
      <c r="I47" s="125"/>
      <c r="J47" s="64"/>
      <c r="K47" s="103">
        <f t="shared" si="1"/>
        <v>0</v>
      </c>
      <c r="L47" s="103">
        <f>SUMIFS('normenblad regulier'!C:C,'normenblad regulier'!A:A,C47,'normenblad regulier'!B:B,J47)</f>
        <v>0</v>
      </c>
      <c r="M47" s="271">
        <v>1</v>
      </c>
      <c r="N47" s="104"/>
      <c r="O47" s="105"/>
    </row>
    <row r="48" spans="1:15" ht="12.75" hidden="1">
      <c r="A48" s="114" t="s">
        <v>89</v>
      </c>
      <c r="B48" s="115" t="s">
        <v>2</v>
      </c>
      <c r="C48" s="124" t="s">
        <v>27</v>
      </c>
      <c r="D48" s="125" t="s">
        <v>90</v>
      </c>
      <c r="E48" s="125" t="s">
        <v>175</v>
      </c>
      <c r="F48" s="125" t="s">
        <v>176</v>
      </c>
      <c r="G48" s="126" t="s">
        <v>93</v>
      </c>
      <c r="H48" s="122"/>
      <c r="I48" s="125">
        <v>6.7</v>
      </c>
      <c r="J48" s="64"/>
      <c r="K48" s="103">
        <f t="shared" si="1"/>
        <v>0</v>
      </c>
      <c r="L48" s="103">
        <f>SUMIFS('normenblad regulier'!C:C,'normenblad regulier'!A:A,C48,'normenblad regulier'!B:B,J48)</f>
        <v>1</v>
      </c>
      <c r="M48" s="271">
        <v>1</v>
      </c>
      <c r="N48" s="104"/>
      <c r="O48" s="105" t="e">
        <f>N48/'uurtarief opbouw'!$D$40/'ruimtest. dagkracht Weekenddag'!J48</f>
        <v>#DIV/0!</v>
      </c>
    </row>
    <row r="49" spans="1:15" ht="12.75" hidden="1">
      <c r="A49" s="114" t="s">
        <v>89</v>
      </c>
      <c r="B49" s="115" t="s">
        <v>2</v>
      </c>
      <c r="C49" s="33" t="s">
        <v>21</v>
      </c>
      <c r="D49" s="125" t="s">
        <v>90</v>
      </c>
      <c r="E49" s="125" t="s">
        <v>177</v>
      </c>
      <c r="F49" s="125" t="s">
        <v>178</v>
      </c>
      <c r="G49" s="126" t="s">
        <v>149</v>
      </c>
      <c r="H49" s="122">
        <v>6.7</v>
      </c>
      <c r="I49" s="125"/>
      <c r="J49" s="64">
        <v>102</v>
      </c>
      <c r="K49" s="103">
        <f t="shared" si="1"/>
        <v>683.4</v>
      </c>
      <c r="L49" s="103">
        <f>SUMIFS('normenblad regulier'!C:C,'normenblad regulier'!A:A,C49,'normenblad regulier'!B:B,J49)</f>
        <v>0</v>
      </c>
      <c r="M49" s="271">
        <v>1</v>
      </c>
      <c r="N49" s="104" t="e">
        <f>K49/L49*M49*'Dagkracht '!$C$22</f>
        <v>#DIV/0!</v>
      </c>
      <c r="O49" s="105" t="e">
        <f>N49/'uurtarief opbouw'!$D$40/'ruimtest. dagkracht Weekenddag'!J49</f>
        <v>#DIV/0!</v>
      </c>
    </row>
    <row r="50" spans="1:15" ht="12.75" hidden="1">
      <c r="A50" s="114" t="s">
        <v>89</v>
      </c>
      <c r="B50" s="115" t="s">
        <v>2</v>
      </c>
      <c r="C50" s="33" t="s">
        <v>21</v>
      </c>
      <c r="D50" s="125" t="s">
        <v>90</v>
      </c>
      <c r="E50" s="125" t="s">
        <v>179</v>
      </c>
      <c r="F50" s="125" t="s">
        <v>130</v>
      </c>
      <c r="G50" s="126" t="s">
        <v>93</v>
      </c>
      <c r="H50" s="122">
        <v>24.6</v>
      </c>
      <c r="I50" s="125"/>
      <c r="J50" s="64">
        <v>102</v>
      </c>
      <c r="K50" s="103">
        <f t="shared" si="1"/>
        <v>2509.2000000000003</v>
      </c>
      <c r="L50" s="103">
        <f>SUMIFS('normenblad regulier'!C:C,'normenblad regulier'!A:A,C50,'normenblad regulier'!B:B,J50)</f>
        <v>0</v>
      </c>
      <c r="M50" s="271">
        <v>1</v>
      </c>
      <c r="N50" s="104" t="e">
        <f>K50/L50*M50*'Dagkracht '!$C$22</f>
        <v>#DIV/0!</v>
      </c>
      <c r="O50" s="105" t="e">
        <f>N50/'uurtarief opbouw'!$D$40/'ruimtest. dagkracht Weekenddag'!J50</f>
        <v>#DIV/0!</v>
      </c>
    </row>
    <row r="51" spans="1:15" ht="12.75" hidden="1">
      <c r="A51" s="114" t="s">
        <v>89</v>
      </c>
      <c r="B51" s="115" t="s">
        <v>2</v>
      </c>
      <c r="C51" s="33" t="s">
        <v>21</v>
      </c>
      <c r="D51" s="125" t="s">
        <v>90</v>
      </c>
      <c r="E51" s="125" t="s">
        <v>180</v>
      </c>
      <c r="F51" s="125" t="s">
        <v>181</v>
      </c>
      <c r="G51" s="126" t="s">
        <v>149</v>
      </c>
      <c r="H51" s="122">
        <v>7.4</v>
      </c>
      <c r="I51" s="125"/>
      <c r="J51" s="64">
        <v>102</v>
      </c>
      <c r="K51" s="103">
        <f t="shared" si="1"/>
        <v>754.80000000000007</v>
      </c>
      <c r="L51" s="103">
        <f>SUMIFS('normenblad regulier'!C:C,'normenblad regulier'!A:A,C51,'normenblad regulier'!B:B,J51)</f>
        <v>0</v>
      </c>
      <c r="M51" s="271">
        <v>1</v>
      </c>
      <c r="N51" s="104" t="e">
        <f>K51/L51*M51*'Dagkracht '!$C$22</f>
        <v>#DIV/0!</v>
      </c>
      <c r="O51" s="105" t="e">
        <f>N51/'uurtarief opbouw'!$D$40/'ruimtest. dagkracht Weekenddag'!J51</f>
        <v>#DIV/0!</v>
      </c>
    </row>
    <row r="52" spans="1:15" ht="12.75" hidden="1">
      <c r="A52" s="114" t="s">
        <v>89</v>
      </c>
      <c r="B52" s="115" t="s">
        <v>2</v>
      </c>
      <c r="C52" s="33" t="s">
        <v>21</v>
      </c>
      <c r="D52" s="125" t="s">
        <v>90</v>
      </c>
      <c r="E52" s="125" t="s">
        <v>182</v>
      </c>
      <c r="F52" s="125" t="s">
        <v>183</v>
      </c>
      <c r="G52" s="126" t="s">
        <v>149</v>
      </c>
      <c r="H52" s="122">
        <v>6.7</v>
      </c>
      <c r="I52" s="125"/>
      <c r="J52" s="64">
        <v>102</v>
      </c>
      <c r="K52" s="103">
        <f t="shared" si="1"/>
        <v>683.4</v>
      </c>
      <c r="L52" s="103">
        <f>SUMIFS('normenblad regulier'!C:C,'normenblad regulier'!A:A,C52,'normenblad regulier'!B:B,J52)</f>
        <v>0</v>
      </c>
      <c r="M52" s="271">
        <v>1</v>
      </c>
      <c r="N52" s="104" t="e">
        <f>K52/L52*M52*'Dagkracht '!$C$22</f>
        <v>#DIV/0!</v>
      </c>
      <c r="O52" s="105" t="e">
        <f>N52/'uurtarief opbouw'!$D$40/'ruimtest. dagkracht Weekenddag'!J52</f>
        <v>#DIV/0!</v>
      </c>
    </row>
    <row r="53" spans="1:15" ht="12.75" hidden="1">
      <c r="A53" s="114" t="s">
        <v>89</v>
      </c>
      <c r="B53" s="115" t="s">
        <v>2</v>
      </c>
      <c r="C53" s="33" t="s">
        <v>21</v>
      </c>
      <c r="D53" s="125" t="s">
        <v>90</v>
      </c>
      <c r="E53" s="125" t="s">
        <v>184</v>
      </c>
      <c r="F53" s="125" t="s">
        <v>130</v>
      </c>
      <c r="G53" s="126" t="s">
        <v>93</v>
      </c>
      <c r="H53" s="122">
        <v>15.5</v>
      </c>
      <c r="I53" s="125"/>
      <c r="J53" s="64">
        <v>102</v>
      </c>
      <c r="K53" s="103">
        <f t="shared" si="1"/>
        <v>1581</v>
      </c>
      <c r="L53" s="103">
        <f>SUMIFS('normenblad regulier'!C:C,'normenblad regulier'!A:A,C53,'normenblad regulier'!B:B,J53)</f>
        <v>0</v>
      </c>
      <c r="M53" s="271">
        <v>1</v>
      </c>
      <c r="N53" s="104" t="e">
        <f>K53/L53*M53*'Dagkracht '!$C$22</f>
        <v>#DIV/0!</v>
      </c>
      <c r="O53" s="105" t="e">
        <f>N53/'uurtarief opbouw'!$D$40/'ruimtest. dagkracht Weekenddag'!J53</f>
        <v>#DIV/0!</v>
      </c>
    </row>
    <row r="54" spans="1:15" ht="12.75" hidden="1">
      <c r="A54" s="114" t="s">
        <v>89</v>
      </c>
      <c r="B54" s="115" t="s">
        <v>2</v>
      </c>
      <c r="C54" s="33" t="s">
        <v>21</v>
      </c>
      <c r="D54" s="125" t="s">
        <v>90</v>
      </c>
      <c r="E54" s="125" t="s">
        <v>185</v>
      </c>
      <c r="F54" s="125" t="s">
        <v>130</v>
      </c>
      <c r="G54" s="126" t="s">
        <v>93</v>
      </c>
      <c r="H54" s="122">
        <v>6.1</v>
      </c>
      <c r="I54" s="125"/>
      <c r="J54" s="64">
        <v>102</v>
      </c>
      <c r="K54" s="103">
        <f t="shared" si="1"/>
        <v>622.19999999999993</v>
      </c>
      <c r="L54" s="103">
        <f>SUMIFS('normenblad regulier'!C:C,'normenblad regulier'!A:A,C54,'normenblad regulier'!B:B,J54)</f>
        <v>0</v>
      </c>
      <c r="M54" s="271">
        <v>1</v>
      </c>
      <c r="N54" s="104" t="e">
        <f>K54/L54*M54*'Dagkracht '!$C$22</f>
        <v>#DIV/0!</v>
      </c>
      <c r="O54" s="105" t="e">
        <f>N54/'uurtarief opbouw'!$D$40/'ruimtest. dagkracht Weekenddag'!J54</f>
        <v>#DIV/0!</v>
      </c>
    </row>
    <row r="55" spans="1:15" ht="12.75" hidden="1">
      <c r="A55" s="114" t="s">
        <v>89</v>
      </c>
      <c r="B55" s="115" t="s">
        <v>2</v>
      </c>
      <c r="C55" s="33" t="s">
        <v>21</v>
      </c>
      <c r="D55" s="125" t="s">
        <v>90</v>
      </c>
      <c r="E55" s="125" t="s">
        <v>186</v>
      </c>
      <c r="F55" s="125" t="s">
        <v>187</v>
      </c>
      <c r="G55" s="126" t="s">
        <v>149</v>
      </c>
      <c r="H55" s="122">
        <v>7.8</v>
      </c>
      <c r="I55" s="125"/>
      <c r="J55" s="64">
        <v>102</v>
      </c>
      <c r="K55" s="103">
        <f t="shared" si="1"/>
        <v>795.6</v>
      </c>
      <c r="L55" s="103">
        <f>SUMIFS('normenblad regulier'!C:C,'normenblad regulier'!A:A,C55,'normenblad regulier'!B:B,J55)</f>
        <v>0</v>
      </c>
      <c r="M55" s="271">
        <v>1</v>
      </c>
      <c r="N55" s="104" t="e">
        <f>K55/L55*M55*'Dagkracht '!$C$22</f>
        <v>#DIV/0!</v>
      </c>
      <c r="O55" s="105" t="e">
        <f>N55/'uurtarief opbouw'!$D$40/'ruimtest. dagkracht Weekenddag'!J55</f>
        <v>#DIV/0!</v>
      </c>
    </row>
    <row r="56" spans="1:15" ht="12.75" hidden="1">
      <c r="A56" s="114" t="s">
        <v>89</v>
      </c>
      <c r="B56" s="115" t="s">
        <v>2</v>
      </c>
      <c r="C56" s="124" t="s">
        <v>14</v>
      </c>
      <c r="D56" s="125" t="s">
        <v>90</v>
      </c>
      <c r="E56" s="125" t="s">
        <v>188</v>
      </c>
      <c r="F56" s="125" t="s">
        <v>189</v>
      </c>
      <c r="G56" s="126" t="s">
        <v>93</v>
      </c>
      <c r="H56" s="122">
        <v>38.200000000000003</v>
      </c>
      <c r="I56" s="125"/>
      <c r="J56" s="64"/>
      <c r="K56" s="103">
        <f t="shared" si="1"/>
        <v>0</v>
      </c>
      <c r="L56" s="103">
        <f>SUMIFS('normenblad regulier'!C:C,'normenblad regulier'!A:A,C56,'normenblad regulier'!B:B,J56)</f>
        <v>0</v>
      </c>
      <c r="M56" s="271">
        <v>1</v>
      </c>
      <c r="N56" s="104"/>
      <c r="O56" s="105" t="e">
        <f>N56/'uurtarief opbouw'!$D$40/'ruimtest. dagkracht Weekenddag'!J56</f>
        <v>#DIV/0!</v>
      </c>
    </row>
    <row r="57" spans="1:15" ht="12.75" hidden="1">
      <c r="A57" s="114" t="s">
        <v>89</v>
      </c>
      <c r="B57" s="115" t="s">
        <v>2</v>
      </c>
      <c r="C57" s="33" t="s">
        <v>21</v>
      </c>
      <c r="D57" s="125" t="s">
        <v>90</v>
      </c>
      <c r="E57" s="125" t="s">
        <v>190</v>
      </c>
      <c r="F57" s="125" t="s">
        <v>130</v>
      </c>
      <c r="G57" s="126" t="s">
        <v>93</v>
      </c>
      <c r="H57" s="122">
        <v>12</v>
      </c>
      <c r="I57" s="125"/>
      <c r="J57" s="64">
        <v>102</v>
      </c>
      <c r="K57" s="103">
        <f t="shared" si="1"/>
        <v>1224</v>
      </c>
      <c r="L57" s="103">
        <f>SUMIFS('normenblad regulier'!C:C,'normenblad regulier'!A:A,C57,'normenblad regulier'!B:B,J57)</f>
        <v>0</v>
      </c>
      <c r="M57" s="271">
        <v>1</v>
      </c>
      <c r="N57" s="104" t="e">
        <f>K57/L57*M57*'Dagkracht '!$C$22</f>
        <v>#DIV/0!</v>
      </c>
      <c r="O57" s="105" t="e">
        <f>N57/'uurtarief opbouw'!$D$40/'ruimtest. dagkracht Weekenddag'!J57</f>
        <v>#DIV/0!</v>
      </c>
    </row>
    <row r="58" spans="1:15" ht="12.75" hidden="1">
      <c r="A58" s="114" t="s">
        <v>89</v>
      </c>
      <c r="B58" s="115" t="s">
        <v>2</v>
      </c>
      <c r="C58" s="124" t="s">
        <v>27</v>
      </c>
      <c r="D58" s="125" t="s">
        <v>90</v>
      </c>
      <c r="E58" s="125" t="s">
        <v>191</v>
      </c>
      <c r="F58" s="125" t="s">
        <v>192</v>
      </c>
      <c r="G58" s="126" t="s">
        <v>93</v>
      </c>
      <c r="H58" s="122"/>
      <c r="I58" s="125">
        <v>51.5</v>
      </c>
      <c r="J58" s="64"/>
      <c r="K58" s="103">
        <f t="shared" si="1"/>
        <v>0</v>
      </c>
      <c r="L58" s="103">
        <f>SUMIFS('normenblad regulier'!C:C,'normenblad regulier'!A:A,C58,'normenblad regulier'!B:B,J58)</f>
        <v>1</v>
      </c>
      <c r="M58" s="272">
        <v>1</v>
      </c>
      <c r="N58" s="104"/>
      <c r="O58" s="105" t="e">
        <f>N58/'uurtarief opbouw'!$D$40/'ruimtest. dagkracht Weekenddag'!J58</f>
        <v>#DIV/0!</v>
      </c>
    </row>
    <row r="59" spans="1:15" ht="12.75" hidden="1">
      <c r="A59" s="114" t="s">
        <v>89</v>
      </c>
      <c r="B59" s="115" t="s">
        <v>2</v>
      </c>
      <c r="C59" s="124" t="s">
        <v>27</v>
      </c>
      <c r="D59" s="125" t="s">
        <v>90</v>
      </c>
      <c r="E59" s="125" t="s">
        <v>193</v>
      </c>
      <c r="F59" s="125" t="s">
        <v>146</v>
      </c>
      <c r="G59" s="126" t="s">
        <v>93</v>
      </c>
      <c r="H59" s="122"/>
      <c r="I59" s="125">
        <v>1.8</v>
      </c>
      <c r="J59" s="64"/>
      <c r="K59" s="103">
        <f t="shared" si="1"/>
        <v>0</v>
      </c>
      <c r="L59" s="103">
        <f>SUMIFS('normenblad regulier'!C:C,'normenblad regulier'!A:A,C59,'normenblad regulier'!B:B,J59)</f>
        <v>1</v>
      </c>
      <c r="M59" s="271">
        <v>1</v>
      </c>
      <c r="N59" s="104"/>
      <c r="O59" s="105" t="e">
        <f>N59/'uurtarief opbouw'!$D$40/'ruimtest. dagkracht Weekenddag'!J59</f>
        <v>#DIV/0!</v>
      </c>
    </row>
    <row r="60" spans="1:15" ht="12.75">
      <c r="A60" s="114" t="s">
        <v>89</v>
      </c>
      <c r="B60" s="115" t="s">
        <v>2</v>
      </c>
      <c r="C60" s="124" t="s">
        <v>27</v>
      </c>
      <c r="D60" s="125" t="s">
        <v>90</v>
      </c>
      <c r="E60" s="125" t="s">
        <v>194</v>
      </c>
      <c r="F60" s="125" t="s">
        <v>195</v>
      </c>
      <c r="G60" s="126" t="s">
        <v>93</v>
      </c>
      <c r="H60" s="122"/>
      <c r="I60" s="125">
        <v>809.8</v>
      </c>
      <c r="J60" s="64"/>
      <c r="K60" s="103">
        <f t="shared" si="1"/>
        <v>0</v>
      </c>
      <c r="L60" s="103">
        <f>SUMIFS('normenblad regulier'!C:C,'normenblad regulier'!A:A,C60,'normenblad regulier'!B:B,J60)</f>
        <v>1</v>
      </c>
      <c r="M60" s="271">
        <v>1</v>
      </c>
      <c r="N60" s="104"/>
      <c r="O60" s="105" t="e">
        <f>N60/'uurtarief opbouw'!$D$40/'ruimtest. dagkracht Weekenddag'!J60</f>
        <v>#DIV/0!</v>
      </c>
    </row>
    <row r="61" spans="1:15" ht="12.75" hidden="1">
      <c r="A61" s="114" t="s">
        <v>89</v>
      </c>
      <c r="B61" s="115" t="s">
        <v>2</v>
      </c>
      <c r="C61" s="124" t="s">
        <v>27</v>
      </c>
      <c r="D61" s="125" t="s">
        <v>90</v>
      </c>
      <c r="E61" s="125" t="s">
        <v>196</v>
      </c>
      <c r="F61" s="125" t="s">
        <v>197</v>
      </c>
      <c r="G61" s="126" t="s">
        <v>198</v>
      </c>
      <c r="H61" s="122"/>
      <c r="I61" s="125">
        <v>482.4</v>
      </c>
      <c r="J61" s="64"/>
      <c r="K61" s="103">
        <f t="shared" si="1"/>
        <v>0</v>
      </c>
      <c r="L61" s="103">
        <f>SUMIFS('normenblad regulier'!C:C,'normenblad regulier'!A:A,C61,'normenblad regulier'!B:B,J61)</f>
        <v>1</v>
      </c>
      <c r="M61" s="271">
        <v>1</v>
      </c>
      <c r="N61" s="104"/>
      <c r="O61" s="105" t="e">
        <f>N61/'uurtarief opbouw'!$D$40/'ruimtest. dagkracht Weekenddag'!J61</f>
        <v>#DIV/0!</v>
      </c>
    </row>
    <row r="62" spans="1:15" ht="12.75" hidden="1">
      <c r="A62" s="114" t="s">
        <v>89</v>
      </c>
      <c r="B62" s="115" t="s">
        <v>2</v>
      </c>
      <c r="C62" s="124" t="s">
        <v>27</v>
      </c>
      <c r="D62" s="125" t="s">
        <v>90</v>
      </c>
      <c r="E62" s="125" t="s">
        <v>199</v>
      </c>
      <c r="F62" s="125" t="s">
        <v>200</v>
      </c>
      <c r="G62" s="126" t="s">
        <v>93</v>
      </c>
      <c r="H62" s="122"/>
      <c r="I62" s="125">
        <v>13.7</v>
      </c>
      <c r="J62" s="64"/>
      <c r="K62" s="103">
        <f t="shared" si="1"/>
        <v>0</v>
      </c>
      <c r="L62" s="103">
        <f>SUMIFS('normenblad regulier'!C:C,'normenblad regulier'!A:A,C62,'normenblad regulier'!B:B,J62)</f>
        <v>1</v>
      </c>
      <c r="M62" s="271">
        <v>1</v>
      </c>
      <c r="N62" s="104"/>
      <c r="O62" s="105" t="e">
        <f>N62/'uurtarief opbouw'!$D$40/'ruimtest. dagkracht Weekenddag'!J62</f>
        <v>#DIV/0!</v>
      </c>
    </row>
    <row r="63" spans="1:15" ht="12.75" hidden="1">
      <c r="A63" s="114" t="s">
        <v>89</v>
      </c>
      <c r="B63" s="115" t="s">
        <v>2</v>
      </c>
      <c r="C63" s="124" t="s">
        <v>27</v>
      </c>
      <c r="D63" s="125" t="s">
        <v>90</v>
      </c>
      <c r="E63" s="125" t="s">
        <v>201</v>
      </c>
      <c r="F63" s="125" t="s">
        <v>202</v>
      </c>
      <c r="G63" s="126" t="s">
        <v>93</v>
      </c>
      <c r="H63" s="122"/>
      <c r="I63" s="125">
        <v>23.7</v>
      </c>
      <c r="J63" s="64"/>
      <c r="K63" s="103">
        <f t="shared" si="1"/>
        <v>0</v>
      </c>
      <c r="L63" s="103">
        <f>SUMIFS('normenblad regulier'!C:C,'normenblad regulier'!A:A,C63,'normenblad regulier'!B:B,J63)</f>
        <v>1</v>
      </c>
      <c r="M63" s="271">
        <v>1</v>
      </c>
      <c r="N63" s="104"/>
      <c r="O63" s="105" t="e">
        <f>N63/'uurtarief opbouw'!$D$40/'ruimtest. dagkracht Weekenddag'!J63</f>
        <v>#DIV/0!</v>
      </c>
    </row>
    <row r="64" spans="1:15" ht="12.75" hidden="1">
      <c r="A64" s="114" t="s">
        <v>89</v>
      </c>
      <c r="B64" s="115" t="s">
        <v>2</v>
      </c>
      <c r="C64" s="124" t="s">
        <v>26</v>
      </c>
      <c r="D64" s="125" t="s">
        <v>90</v>
      </c>
      <c r="E64" s="125" t="s">
        <v>203</v>
      </c>
      <c r="F64" s="125" t="s">
        <v>204</v>
      </c>
      <c r="G64" s="126" t="s">
        <v>159</v>
      </c>
      <c r="H64" s="122">
        <v>13.6</v>
      </c>
      <c r="I64" s="102"/>
      <c r="J64" s="64"/>
      <c r="K64" s="103">
        <f t="shared" si="1"/>
        <v>0</v>
      </c>
      <c r="L64" s="103">
        <f>SUMIFS('normenblad regulier'!C:C,'normenblad regulier'!A:A,C64,'normenblad regulier'!B:B,J64)</f>
        <v>0</v>
      </c>
      <c r="M64" s="271">
        <v>1</v>
      </c>
      <c r="N64" s="104"/>
      <c r="O64" s="105" t="e">
        <f>N64/'uurtarief opbouw'!$D$40/'ruimtest. dagkracht Weekenddag'!J64</f>
        <v>#DIV/0!</v>
      </c>
    </row>
    <row r="65" spans="1:15" ht="12.75" hidden="1">
      <c r="A65" s="114" t="s">
        <v>89</v>
      </c>
      <c r="B65" s="115" t="s">
        <v>2</v>
      </c>
      <c r="C65" s="124" t="s">
        <v>27</v>
      </c>
      <c r="D65" s="125" t="s">
        <v>90</v>
      </c>
      <c r="E65" s="125" t="s">
        <v>205</v>
      </c>
      <c r="F65" s="125" t="s">
        <v>206</v>
      </c>
      <c r="G65" s="126" t="s">
        <v>198</v>
      </c>
      <c r="H65" s="122"/>
      <c r="I65" s="125">
        <v>260.5</v>
      </c>
      <c r="J65" s="64"/>
      <c r="K65" s="103">
        <f t="shared" si="1"/>
        <v>0</v>
      </c>
      <c r="L65" s="103">
        <f>SUMIFS('normenblad regulier'!C:C,'normenblad regulier'!A:A,C65,'normenblad regulier'!B:B,J65)</f>
        <v>1</v>
      </c>
      <c r="M65" s="271">
        <v>1</v>
      </c>
      <c r="N65" s="104"/>
      <c r="O65" s="105" t="e">
        <f>N65/'uurtarief opbouw'!$D$40/'ruimtest. dagkracht Weekenddag'!J65</f>
        <v>#DIV/0!</v>
      </c>
    </row>
    <row r="66" spans="1:15" ht="12.75" hidden="1">
      <c r="A66" s="114" t="s">
        <v>89</v>
      </c>
      <c r="B66" s="115" t="s">
        <v>2</v>
      </c>
      <c r="C66" s="124" t="s">
        <v>27</v>
      </c>
      <c r="D66" s="125" t="s">
        <v>90</v>
      </c>
      <c r="E66" s="125" t="s">
        <v>207</v>
      </c>
      <c r="F66" s="125" t="s">
        <v>208</v>
      </c>
      <c r="G66" s="126" t="s">
        <v>93</v>
      </c>
      <c r="H66" s="122"/>
      <c r="I66" s="125">
        <v>16.100000000000001</v>
      </c>
      <c r="J66" s="64"/>
      <c r="K66" s="103">
        <f t="shared" si="1"/>
        <v>0</v>
      </c>
      <c r="L66" s="103">
        <f>SUMIFS('normenblad regulier'!C:C,'normenblad regulier'!A:A,C66,'normenblad regulier'!B:B,J66)</f>
        <v>1</v>
      </c>
      <c r="M66" s="271">
        <v>1</v>
      </c>
      <c r="N66" s="104"/>
      <c r="O66" s="105" t="e">
        <f>N66/'uurtarief opbouw'!$D$40/'ruimtest. dagkracht Weekenddag'!J66</f>
        <v>#DIV/0!</v>
      </c>
    </row>
    <row r="67" spans="1:15" ht="12.75" hidden="1">
      <c r="A67" s="114" t="s">
        <v>89</v>
      </c>
      <c r="B67" s="115" t="s">
        <v>2</v>
      </c>
      <c r="C67" s="33" t="s">
        <v>21</v>
      </c>
      <c r="D67" s="125" t="s">
        <v>90</v>
      </c>
      <c r="E67" s="125" t="s">
        <v>209</v>
      </c>
      <c r="F67" s="125" t="s">
        <v>130</v>
      </c>
      <c r="G67" s="126" t="s">
        <v>93</v>
      </c>
      <c r="H67" s="122">
        <v>66</v>
      </c>
      <c r="I67" s="102"/>
      <c r="J67" s="64">
        <v>102</v>
      </c>
      <c r="K67" s="103">
        <f t="shared" si="1"/>
        <v>6732</v>
      </c>
      <c r="L67" s="103">
        <f>SUMIFS('normenblad regulier'!C:C,'normenblad regulier'!A:A,C67,'normenblad regulier'!B:B,J67)</f>
        <v>0</v>
      </c>
      <c r="M67" s="271">
        <v>1</v>
      </c>
      <c r="N67" s="104" t="e">
        <f>K67/L67*M67*'Dagkracht '!$C$22</f>
        <v>#DIV/0!</v>
      </c>
      <c r="O67" s="105" t="e">
        <f>N67/'uurtarief opbouw'!$D$40/'ruimtest. dagkracht Weekenddag'!J67</f>
        <v>#DIV/0!</v>
      </c>
    </row>
    <row r="68" spans="1:15" ht="12.75" hidden="1">
      <c r="A68" s="114" t="s">
        <v>89</v>
      </c>
      <c r="B68" s="115" t="s">
        <v>2</v>
      </c>
      <c r="C68" s="33" t="s">
        <v>21</v>
      </c>
      <c r="D68" s="125" t="s">
        <v>90</v>
      </c>
      <c r="E68" s="125" t="s">
        <v>210</v>
      </c>
      <c r="F68" s="125" t="s">
        <v>211</v>
      </c>
      <c r="G68" s="126" t="s">
        <v>149</v>
      </c>
      <c r="H68" s="122">
        <v>4.9000000000000004</v>
      </c>
      <c r="I68" s="102"/>
      <c r="J68" s="64">
        <v>102</v>
      </c>
      <c r="K68" s="103">
        <f t="shared" ref="K68:K131" si="3">H68*J68</f>
        <v>499.8</v>
      </c>
      <c r="L68" s="103">
        <f>SUMIFS('normenblad regulier'!C:C,'normenblad regulier'!A:A,C68,'normenblad regulier'!B:B,J68)</f>
        <v>0</v>
      </c>
      <c r="M68" s="271">
        <v>1</v>
      </c>
      <c r="N68" s="104" t="e">
        <f>K68/L68*M68*'Dagkracht '!$C$22</f>
        <v>#DIV/0!</v>
      </c>
      <c r="O68" s="105" t="e">
        <f>N68/'uurtarief opbouw'!$D$40/'ruimtest. dagkracht Weekenddag'!J68</f>
        <v>#DIV/0!</v>
      </c>
    </row>
    <row r="69" spans="1:15" ht="12.75" hidden="1">
      <c r="A69" s="114" t="s">
        <v>89</v>
      </c>
      <c r="B69" s="115" t="s">
        <v>2</v>
      </c>
      <c r="C69" s="33" t="s">
        <v>21</v>
      </c>
      <c r="D69" s="125" t="s">
        <v>90</v>
      </c>
      <c r="E69" s="125" t="s">
        <v>212</v>
      </c>
      <c r="F69" s="125" t="s">
        <v>213</v>
      </c>
      <c r="G69" s="126" t="s">
        <v>149</v>
      </c>
      <c r="H69" s="122">
        <v>4.9000000000000004</v>
      </c>
      <c r="I69" s="102"/>
      <c r="J69" s="64">
        <v>102</v>
      </c>
      <c r="K69" s="103">
        <f t="shared" si="3"/>
        <v>499.8</v>
      </c>
      <c r="L69" s="103">
        <f>SUMIFS('normenblad regulier'!C:C,'normenblad regulier'!A:A,C69,'normenblad regulier'!B:B,J69)</f>
        <v>0</v>
      </c>
      <c r="M69" s="271">
        <v>1</v>
      </c>
      <c r="N69" s="104" t="e">
        <f>K69/L69*M69*'Dagkracht '!$C$22</f>
        <v>#DIV/0!</v>
      </c>
      <c r="O69" s="105" t="e">
        <f>N69/'uurtarief opbouw'!$D$40/'ruimtest. dagkracht Weekenddag'!J69</f>
        <v>#DIV/0!</v>
      </c>
    </row>
    <row r="70" spans="1:15" ht="12.75" hidden="1">
      <c r="A70" s="114" t="s">
        <v>89</v>
      </c>
      <c r="B70" s="115" t="s">
        <v>2</v>
      </c>
      <c r="C70" s="124" t="s">
        <v>14</v>
      </c>
      <c r="D70" s="125" t="s">
        <v>90</v>
      </c>
      <c r="E70" s="125" t="s">
        <v>214</v>
      </c>
      <c r="F70" s="125" t="s">
        <v>215</v>
      </c>
      <c r="G70" s="126" t="s">
        <v>93</v>
      </c>
      <c r="H70" s="122">
        <v>0.6</v>
      </c>
      <c r="I70" s="102"/>
      <c r="J70" s="64"/>
      <c r="K70" s="103">
        <f t="shared" si="3"/>
        <v>0</v>
      </c>
      <c r="L70" s="103">
        <f>SUMIFS('normenblad regulier'!C:C,'normenblad regulier'!A:A,C70,'normenblad regulier'!B:B,J70)</f>
        <v>0</v>
      </c>
      <c r="M70" s="271">
        <v>1</v>
      </c>
      <c r="N70" s="104"/>
      <c r="O70" s="105" t="e">
        <f>N70/'uurtarief opbouw'!$D$40/'ruimtest. dagkracht Weekenddag'!J70</f>
        <v>#DIV/0!</v>
      </c>
    </row>
    <row r="71" spans="1:15" ht="12.75" hidden="1">
      <c r="A71" s="114" t="s">
        <v>89</v>
      </c>
      <c r="B71" s="115" t="s">
        <v>2</v>
      </c>
      <c r="C71" s="124" t="s">
        <v>14</v>
      </c>
      <c r="D71" s="125" t="s">
        <v>90</v>
      </c>
      <c r="E71" s="125" t="s">
        <v>216</v>
      </c>
      <c r="F71" s="125" t="s">
        <v>217</v>
      </c>
      <c r="G71" s="126" t="s">
        <v>93</v>
      </c>
      <c r="H71" s="122">
        <v>0.7</v>
      </c>
      <c r="I71" s="102"/>
      <c r="J71" s="64"/>
      <c r="K71" s="103">
        <f t="shared" si="3"/>
        <v>0</v>
      </c>
      <c r="L71" s="103">
        <f>SUMIFS('normenblad regulier'!C:C,'normenblad regulier'!A:A,C71,'normenblad regulier'!B:B,J71)</f>
        <v>0</v>
      </c>
      <c r="M71" s="271">
        <v>1</v>
      </c>
      <c r="N71" s="104"/>
      <c r="O71" s="105" t="e">
        <f>N71/'uurtarief opbouw'!$D$40/'ruimtest. dagkracht Weekenddag'!J71</f>
        <v>#DIV/0!</v>
      </c>
    </row>
    <row r="72" spans="1:15" ht="12.75" hidden="1">
      <c r="A72" s="114" t="s">
        <v>89</v>
      </c>
      <c r="B72" s="115" t="s">
        <v>2</v>
      </c>
      <c r="C72" s="124" t="s">
        <v>27</v>
      </c>
      <c r="D72" s="125" t="s">
        <v>90</v>
      </c>
      <c r="E72" s="125" t="s">
        <v>218</v>
      </c>
      <c r="F72" s="125" t="s">
        <v>219</v>
      </c>
      <c r="G72" s="126" t="s">
        <v>93</v>
      </c>
      <c r="H72" s="122"/>
      <c r="I72" s="125">
        <v>149.1</v>
      </c>
      <c r="J72" s="64"/>
      <c r="K72" s="103">
        <f t="shared" si="3"/>
        <v>0</v>
      </c>
      <c r="L72" s="103">
        <f>SUMIFS('normenblad regulier'!C:C,'normenblad regulier'!A:A,C72,'normenblad regulier'!B:B,J72)</f>
        <v>1</v>
      </c>
      <c r="M72" s="271">
        <v>1</v>
      </c>
      <c r="N72" s="104"/>
      <c r="O72" s="105" t="e">
        <f>N72/'uurtarief opbouw'!$D$40/'ruimtest. dagkracht Weekenddag'!J72</f>
        <v>#DIV/0!</v>
      </c>
    </row>
    <row r="73" spans="1:15" ht="12.75" hidden="1">
      <c r="A73" s="114" t="s">
        <v>89</v>
      </c>
      <c r="B73" s="115" t="s">
        <v>2</v>
      </c>
      <c r="C73" s="33" t="s">
        <v>21</v>
      </c>
      <c r="D73" s="125" t="s">
        <v>90</v>
      </c>
      <c r="E73" s="125" t="s">
        <v>220</v>
      </c>
      <c r="F73" s="125" t="s">
        <v>221</v>
      </c>
      <c r="G73" s="126" t="s">
        <v>149</v>
      </c>
      <c r="H73" s="122">
        <v>4.8</v>
      </c>
      <c r="I73" s="102"/>
      <c r="J73" s="64">
        <v>102</v>
      </c>
      <c r="K73" s="103">
        <f t="shared" si="3"/>
        <v>489.59999999999997</v>
      </c>
      <c r="L73" s="103">
        <f>SUMIFS('normenblad regulier'!C:C,'normenblad regulier'!A:A,C73,'normenblad regulier'!B:B,J73)</f>
        <v>0</v>
      </c>
      <c r="M73" s="271">
        <v>1</v>
      </c>
      <c r="N73" s="104" t="e">
        <f>K73/L73*M73*'Dagkracht '!$C$22</f>
        <v>#DIV/0!</v>
      </c>
      <c r="O73" s="105" t="e">
        <f>N73/'uurtarief opbouw'!$D$40/'ruimtest. dagkracht Weekenddag'!J73</f>
        <v>#DIV/0!</v>
      </c>
    </row>
    <row r="74" spans="1:15" ht="12.75" hidden="1">
      <c r="A74" s="114" t="s">
        <v>89</v>
      </c>
      <c r="B74" s="115" t="s">
        <v>2</v>
      </c>
      <c r="C74" s="124" t="s">
        <v>27</v>
      </c>
      <c r="D74" s="125" t="s">
        <v>90</v>
      </c>
      <c r="E74" s="125" t="s">
        <v>222</v>
      </c>
      <c r="F74" s="125" t="s">
        <v>223</v>
      </c>
      <c r="G74" s="126" t="s">
        <v>198</v>
      </c>
      <c r="H74" s="122"/>
      <c r="I74" s="125">
        <v>15.5</v>
      </c>
      <c r="J74" s="64"/>
      <c r="K74" s="103">
        <f t="shared" si="3"/>
        <v>0</v>
      </c>
      <c r="L74" s="103">
        <f>SUMIFS('normenblad regulier'!C:C,'normenblad regulier'!A:A,C74,'normenblad regulier'!B:B,J74)</f>
        <v>1</v>
      </c>
      <c r="M74" s="271">
        <v>1</v>
      </c>
      <c r="N74" s="104"/>
      <c r="O74" s="105" t="e">
        <f>N74/'uurtarief opbouw'!$D$40/'ruimtest. dagkracht Weekenddag'!J74</f>
        <v>#DIV/0!</v>
      </c>
    </row>
    <row r="75" spans="1:15" ht="12.75" hidden="1">
      <c r="A75" s="114" t="s">
        <v>89</v>
      </c>
      <c r="B75" s="115" t="s">
        <v>2</v>
      </c>
      <c r="C75" s="33" t="s">
        <v>21</v>
      </c>
      <c r="D75" s="125" t="s">
        <v>90</v>
      </c>
      <c r="E75" s="125" t="s">
        <v>224</v>
      </c>
      <c r="F75" s="125" t="s">
        <v>130</v>
      </c>
      <c r="G75" s="126" t="s">
        <v>93</v>
      </c>
      <c r="H75" s="122">
        <v>30.3</v>
      </c>
      <c r="I75" s="123"/>
      <c r="J75" s="64">
        <v>102</v>
      </c>
      <c r="K75" s="103">
        <f t="shared" si="3"/>
        <v>3090.6</v>
      </c>
      <c r="L75" s="103">
        <f>SUMIFS('normenblad regulier'!C:C,'normenblad regulier'!A:A,C75,'normenblad regulier'!B:B,J75)</f>
        <v>0</v>
      </c>
      <c r="M75" s="271">
        <v>1</v>
      </c>
      <c r="N75" s="104" t="e">
        <f>K75/L75*M75*'Dagkracht '!$C$22</f>
        <v>#DIV/0!</v>
      </c>
      <c r="O75" s="24"/>
    </row>
    <row r="76" spans="1:15" ht="12.75" hidden="1">
      <c r="A76" s="114" t="s">
        <v>89</v>
      </c>
      <c r="B76" s="115" t="s">
        <v>2</v>
      </c>
      <c r="C76" s="124" t="s">
        <v>14</v>
      </c>
      <c r="D76" s="125" t="s">
        <v>90</v>
      </c>
      <c r="E76" s="125" t="s">
        <v>225</v>
      </c>
      <c r="F76" s="125" t="s">
        <v>226</v>
      </c>
      <c r="G76" s="126" t="s">
        <v>93</v>
      </c>
      <c r="H76" s="122">
        <v>9.1</v>
      </c>
      <c r="I76" s="123"/>
      <c r="J76" s="64"/>
      <c r="K76" s="103">
        <f t="shared" si="3"/>
        <v>0</v>
      </c>
      <c r="L76" s="103">
        <f>SUMIFS('normenblad regulier'!C:C,'normenblad regulier'!A:A,C76,'normenblad regulier'!B:B,J76)</f>
        <v>0</v>
      </c>
      <c r="M76" s="271">
        <v>1</v>
      </c>
      <c r="N76" s="104"/>
      <c r="O76" s="24"/>
    </row>
    <row r="77" spans="1:15" ht="12.75" hidden="1">
      <c r="A77" s="114" t="s">
        <v>89</v>
      </c>
      <c r="B77" s="115" t="s">
        <v>2</v>
      </c>
      <c r="C77" s="124" t="s">
        <v>14</v>
      </c>
      <c r="D77" s="125" t="s">
        <v>90</v>
      </c>
      <c r="E77" s="125" t="s">
        <v>227</v>
      </c>
      <c r="F77" s="125" t="s">
        <v>228</v>
      </c>
      <c r="G77" s="126" t="s">
        <v>93</v>
      </c>
      <c r="H77" s="122">
        <v>10.5</v>
      </c>
      <c r="I77" s="123"/>
      <c r="J77" s="64"/>
      <c r="K77" s="103">
        <f t="shared" si="3"/>
        <v>0</v>
      </c>
      <c r="L77" s="103">
        <f>SUMIFS('normenblad regulier'!C:C,'normenblad regulier'!A:A,C77,'normenblad regulier'!B:B,J77)</f>
        <v>0</v>
      </c>
      <c r="M77" s="271">
        <v>1</v>
      </c>
      <c r="N77" s="104"/>
      <c r="O77" s="24"/>
    </row>
    <row r="78" spans="1:15" ht="12.75" hidden="1">
      <c r="A78" s="114" t="s">
        <v>89</v>
      </c>
      <c r="B78" s="115" t="s">
        <v>2</v>
      </c>
      <c r="C78" s="33" t="s">
        <v>21</v>
      </c>
      <c r="D78" s="125" t="s">
        <v>90</v>
      </c>
      <c r="E78" s="125" t="s">
        <v>229</v>
      </c>
      <c r="F78" s="125" t="s">
        <v>130</v>
      </c>
      <c r="G78" s="126" t="s">
        <v>93</v>
      </c>
      <c r="H78" s="122">
        <v>10.1</v>
      </c>
      <c r="I78" s="123"/>
      <c r="J78" s="64">
        <v>102</v>
      </c>
      <c r="K78" s="103">
        <f t="shared" si="3"/>
        <v>1030.2</v>
      </c>
      <c r="L78" s="103">
        <f>SUMIFS('normenblad regulier'!C:C,'normenblad regulier'!A:A,C78,'normenblad regulier'!B:B,J78)</f>
        <v>0</v>
      </c>
      <c r="M78" s="271">
        <v>1</v>
      </c>
      <c r="N78" s="104" t="e">
        <f>K78/L78*M78*'Dagkracht '!$C$22</f>
        <v>#DIV/0!</v>
      </c>
      <c r="O78" s="24"/>
    </row>
    <row r="79" spans="1:15" ht="12.75" hidden="1">
      <c r="A79" s="114" t="s">
        <v>89</v>
      </c>
      <c r="B79" s="115" t="s">
        <v>2</v>
      </c>
      <c r="C79" s="124" t="s">
        <v>27</v>
      </c>
      <c r="D79" s="125" t="s">
        <v>90</v>
      </c>
      <c r="E79" s="125" t="s">
        <v>230</v>
      </c>
      <c r="F79" s="125" t="s">
        <v>231</v>
      </c>
      <c r="G79" s="126" t="s">
        <v>93</v>
      </c>
      <c r="H79" s="122"/>
      <c r="I79" s="125">
        <v>64.3</v>
      </c>
      <c r="J79" s="64"/>
      <c r="K79" s="103">
        <f t="shared" si="3"/>
        <v>0</v>
      </c>
      <c r="L79" s="103">
        <f>SUMIFS('normenblad regulier'!C:C,'normenblad regulier'!A:A,C79,'normenblad regulier'!B:B,J79)</f>
        <v>1</v>
      </c>
      <c r="M79" s="271">
        <v>1</v>
      </c>
      <c r="N79" s="104"/>
      <c r="O79" s="24"/>
    </row>
    <row r="80" spans="1:15" ht="12.75" hidden="1">
      <c r="A80" s="114" t="s">
        <v>89</v>
      </c>
      <c r="B80" s="115" t="s">
        <v>2</v>
      </c>
      <c r="C80" s="124" t="s">
        <v>14</v>
      </c>
      <c r="D80" s="125" t="s">
        <v>90</v>
      </c>
      <c r="E80" s="125" t="s">
        <v>232</v>
      </c>
      <c r="F80" s="125" t="s">
        <v>233</v>
      </c>
      <c r="G80" s="126" t="s">
        <v>93</v>
      </c>
      <c r="H80" s="122">
        <v>33.5</v>
      </c>
      <c r="I80" s="123"/>
      <c r="J80" s="64"/>
      <c r="K80" s="103">
        <f t="shared" si="3"/>
        <v>0</v>
      </c>
      <c r="L80" s="103">
        <f>SUMIFS('normenblad regulier'!C:C,'normenblad regulier'!A:A,C80,'normenblad regulier'!B:B,J80)</f>
        <v>0</v>
      </c>
      <c r="M80" s="271">
        <v>1</v>
      </c>
      <c r="N80" s="104"/>
      <c r="O80" s="24"/>
    </row>
    <row r="81" spans="1:15" ht="12.75" hidden="1">
      <c r="A81" s="114" t="s">
        <v>89</v>
      </c>
      <c r="B81" s="115" t="s">
        <v>2</v>
      </c>
      <c r="C81" s="124" t="s">
        <v>14</v>
      </c>
      <c r="D81" s="125" t="s">
        <v>90</v>
      </c>
      <c r="E81" s="125" t="s">
        <v>234</v>
      </c>
      <c r="F81" s="125" t="s">
        <v>235</v>
      </c>
      <c r="G81" s="126" t="s">
        <v>93</v>
      </c>
      <c r="H81" s="122">
        <v>40.4</v>
      </c>
      <c r="I81" s="123"/>
      <c r="J81" s="64"/>
      <c r="K81" s="103">
        <f t="shared" si="3"/>
        <v>0</v>
      </c>
      <c r="L81" s="103">
        <f>SUMIFS('normenblad regulier'!C:C,'normenblad regulier'!A:A,C81,'normenblad regulier'!B:B,J81)</f>
        <v>0</v>
      </c>
      <c r="M81" s="271">
        <v>1</v>
      </c>
      <c r="N81" s="104"/>
      <c r="O81" s="24"/>
    </row>
    <row r="82" spans="1:15" ht="12.75" hidden="1">
      <c r="A82" s="114" t="s">
        <v>89</v>
      </c>
      <c r="B82" s="115" t="s">
        <v>2</v>
      </c>
      <c r="C82" s="124" t="s">
        <v>14</v>
      </c>
      <c r="D82" s="125" t="s">
        <v>90</v>
      </c>
      <c r="E82" s="125" t="s">
        <v>236</v>
      </c>
      <c r="F82" s="125" t="s">
        <v>237</v>
      </c>
      <c r="G82" s="126" t="s">
        <v>93</v>
      </c>
      <c r="H82" s="122">
        <v>25.4</v>
      </c>
      <c r="I82" s="123"/>
      <c r="J82" s="64"/>
      <c r="K82" s="103">
        <f t="shared" si="3"/>
        <v>0</v>
      </c>
      <c r="L82" s="103">
        <f>SUMIFS('normenblad regulier'!C:C,'normenblad regulier'!A:A,C82,'normenblad regulier'!B:B,J82)</f>
        <v>0</v>
      </c>
      <c r="M82" s="271">
        <v>1</v>
      </c>
      <c r="N82" s="104"/>
      <c r="O82" s="24"/>
    </row>
    <row r="83" spans="1:15" ht="12.75" hidden="1">
      <c r="A83" s="114" t="s">
        <v>89</v>
      </c>
      <c r="B83" s="115" t="s">
        <v>2</v>
      </c>
      <c r="C83" s="124" t="s">
        <v>27</v>
      </c>
      <c r="D83" s="125" t="s">
        <v>90</v>
      </c>
      <c r="E83" s="125" t="s">
        <v>238</v>
      </c>
      <c r="F83" s="125" t="s">
        <v>239</v>
      </c>
      <c r="G83" s="126" t="s">
        <v>93</v>
      </c>
      <c r="H83" s="122"/>
      <c r="I83" s="125">
        <v>32.6</v>
      </c>
      <c r="J83" s="64"/>
      <c r="K83" s="103">
        <f t="shared" si="3"/>
        <v>0</v>
      </c>
      <c r="L83" s="103">
        <f>SUMIFS('normenblad regulier'!C:C,'normenblad regulier'!A:A,C83,'normenblad regulier'!B:B,J83)</f>
        <v>1</v>
      </c>
      <c r="M83" s="271">
        <v>1</v>
      </c>
      <c r="N83" s="104"/>
      <c r="O83" s="24"/>
    </row>
    <row r="84" spans="1:15" ht="12.75" hidden="1">
      <c r="A84" s="114" t="s">
        <v>89</v>
      </c>
      <c r="B84" s="115" t="s">
        <v>2</v>
      </c>
      <c r="C84" s="124" t="s">
        <v>27</v>
      </c>
      <c r="D84" s="125" t="s">
        <v>90</v>
      </c>
      <c r="E84" s="125" t="s">
        <v>240</v>
      </c>
      <c r="F84" s="125" t="s">
        <v>241</v>
      </c>
      <c r="G84" s="126" t="s">
        <v>93</v>
      </c>
      <c r="H84" s="122"/>
      <c r="I84" s="125">
        <v>50.9</v>
      </c>
      <c r="J84" s="64"/>
      <c r="K84" s="103">
        <f t="shared" si="3"/>
        <v>0</v>
      </c>
      <c r="L84" s="103">
        <f>SUMIFS('normenblad regulier'!C:C,'normenblad regulier'!A:A,C84,'normenblad regulier'!B:B,J84)</f>
        <v>1</v>
      </c>
      <c r="M84" s="271">
        <v>1</v>
      </c>
      <c r="N84" s="104"/>
      <c r="O84" s="24"/>
    </row>
    <row r="85" spans="1:15" ht="12.75" hidden="1">
      <c r="A85" s="114" t="s">
        <v>89</v>
      </c>
      <c r="B85" s="115" t="s">
        <v>2</v>
      </c>
      <c r="C85" s="124" t="s">
        <v>27</v>
      </c>
      <c r="D85" s="125" t="s">
        <v>90</v>
      </c>
      <c r="E85" s="125" t="s">
        <v>242</v>
      </c>
      <c r="F85" s="125" t="s">
        <v>135</v>
      </c>
      <c r="G85" s="126" t="s">
        <v>93</v>
      </c>
      <c r="H85" s="122"/>
      <c r="I85" s="125">
        <v>12.2</v>
      </c>
      <c r="J85" s="64"/>
      <c r="K85" s="103">
        <f t="shared" si="3"/>
        <v>0</v>
      </c>
      <c r="L85" s="103">
        <f>SUMIFS('normenblad regulier'!C:C,'normenblad regulier'!A:A,C85,'normenblad regulier'!B:B,J85)</f>
        <v>1</v>
      </c>
      <c r="M85" s="271">
        <v>1</v>
      </c>
      <c r="N85" s="104"/>
      <c r="O85" s="24"/>
    </row>
    <row r="86" spans="1:15" ht="12.75" hidden="1">
      <c r="A86" s="114" t="s">
        <v>89</v>
      </c>
      <c r="B86" s="115" t="s">
        <v>2</v>
      </c>
      <c r="C86" s="124" t="s">
        <v>14</v>
      </c>
      <c r="D86" s="125" t="s">
        <v>90</v>
      </c>
      <c r="E86" s="125" t="s">
        <v>243</v>
      </c>
      <c r="F86" s="125" t="s">
        <v>244</v>
      </c>
      <c r="G86" s="126" t="s">
        <v>93</v>
      </c>
      <c r="H86" s="122">
        <v>27.8</v>
      </c>
      <c r="I86" s="123"/>
      <c r="J86" s="64"/>
      <c r="K86" s="103">
        <f t="shared" si="3"/>
        <v>0</v>
      </c>
      <c r="L86" s="103">
        <f>SUMIFS('normenblad regulier'!C:C,'normenblad regulier'!A:A,C86,'normenblad regulier'!B:B,J86)</f>
        <v>0</v>
      </c>
      <c r="M86" s="271">
        <v>1</v>
      </c>
      <c r="N86" s="104"/>
      <c r="O86" s="24"/>
    </row>
    <row r="87" spans="1:15" ht="12.75" hidden="1">
      <c r="A87" s="114" t="s">
        <v>89</v>
      </c>
      <c r="B87" s="115" t="s">
        <v>2</v>
      </c>
      <c r="C87" s="124" t="s">
        <v>14</v>
      </c>
      <c r="D87" s="125" t="s">
        <v>90</v>
      </c>
      <c r="E87" s="125" t="s">
        <v>245</v>
      </c>
      <c r="F87" s="125" t="s">
        <v>246</v>
      </c>
      <c r="G87" s="126" t="s">
        <v>93</v>
      </c>
      <c r="H87" s="122">
        <v>2.6</v>
      </c>
      <c r="I87" s="123"/>
      <c r="J87" s="64"/>
      <c r="K87" s="103">
        <f t="shared" si="3"/>
        <v>0</v>
      </c>
      <c r="L87" s="103">
        <f>SUMIFS('normenblad regulier'!C:C,'normenblad regulier'!A:A,C87,'normenblad regulier'!B:B,J87)</f>
        <v>0</v>
      </c>
      <c r="M87" s="271">
        <v>1</v>
      </c>
      <c r="N87" s="104"/>
      <c r="O87" s="24"/>
    </row>
    <row r="88" spans="1:15" ht="12.75" hidden="1">
      <c r="A88" s="114" t="s">
        <v>89</v>
      </c>
      <c r="B88" s="115" t="s">
        <v>2</v>
      </c>
      <c r="C88" s="33" t="s">
        <v>18</v>
      </c>
      <c r="D88" s="125" t="s">
        <v>90</v>
      </c>
      <c r="E88" s="125" t="s">
        <v>247</v>
      </c>
      <c r="F88" s="125" t="s">
        <v>248</v>
      </c>
      <c r="G88" s="126" t="s">
        <v>93</v>
      </c>
      <c r="H88" s="122">
        <v>11.5</v>
      </c>
      <c r="I88" s="123"/>
      <c r="J88" s="64">
        <v>102</v>
      </c>
      <c r="K88" s="103">
        <f t="shared" si="3"/>
        <v>1173</v>
      </c>
      <c r="L88" s="103">
        <f>SUMIFS('normenblad regulier'!C:C,'normenblad regulier'!A:A,C88,'normenblad regulier'!B:B,J88)</f>
        <v>0</v>
      </c>
      <c r="M88" s="271">
        <v>0.8</v>
      </c>
      <c r="N88" s="104" t="e">
        <f>K88/L88*M88*'Dagkracht '!$C$22</f>
        <v>#DIV/0!</v>
      </c>
      <c r="O88" s="24"/>
    </row>
    <row r="89" spans="1:15" ht="12.75" hidden="1">
      <c r="A89" s="114" t="s">
        <v>89</v>
      </c>
      <c r="B89" s="115" t="s">
        <v>2</v>
      </c>
      <c r="C89" s="33" t="s">
        <v>18</v>
      </c>
      <c r="D89" s="125" t="s">
        <v>90</v>
      </c>
      <c r="E89" s="125" t="s">
        <v>249</v>
      </c>
      <c r="F89" s="125" t="s">
        <v>248</v>
      </c>
      <c r="G89" s="126" t="s">
        <v>93</v>
      </c>
      <c r="H89" s="122">
        <v>10.9</v>
      </c>
      <c r="I89" s="123"/>
      <c r="J89" s="64">
        <v>102</v>
      </c>
      <c r="K89" s="103">
        <f t="shared" si="3"/>
        <v>1111.8</v>
      </c>
      <c r="L89" s="103">
        <f>SUMIFS('normenblad regulier'!C:C,'normenblad regulier'!A:A,C89,'normenblad regulier'!B:B,J89)</f>
        <v>0</v>
      </c>
      <c r="M89" s="271">
        <v>0.8</v>
      </c>
      <c r="N89" s="104" t="e">
        <f>K89/L89*M89*'Dagkracht '!$C$22</f>
        <v>#DIV/0!</v>
      </c>
      <c r="O89" s="24"/>
    </row>
    <row r="90" spans="1:15" ht="12.75" hidden="1">
      <c r="A90" s="114" t="s">
        <v>89</v>
      </c>
      <c r="B90" s="115" t="s">
        <v>2</v>
      </c>
      <c r="C90" s="33" t="s">
        <v>21</v>
      </c>
      <c r="D90" s="125" t="s">
        <v>90</v>
      </c>
      <c r="E90" s="125" t="s">
        <v>250</v>
      </c>
      <c r="F90" s="125" t="s">
        <v>130</v>
      </c>
      <c r="G90" s="126" t="s">
        <v>93</v>
      </c>
      <c r="H90" s="122">
        <v>31.6</v>
      </c>
      <c r="I90" s="123"/>
      <c r="J90" s="64">
        <v>102</v>
      </c>
      <c r="K90" s="103">
        <f t="shared" si="3"/>
        <v>3223.2000000000003</v>
      </c>
      <c r="L90" s="103">
        <f>SUMIFS('normenblad regulier'!C:C,'normenblad regulier'!A:A,C90,'normenblad regulier'!B:B,J90)</f>
        <v>0</v>
      </c>
      <c r="M90" s="271">
        <v>1</v>
      </c>
      <c r="N90" s="104" t="e">
        <f>K90/L90*M90*'Dagkracht '!$C$22</f>
        <v>#DIV/0!</v>
      </c>
      <c r="O90" s="24"/>
    </row>
    <row r="91" spans="1:15" ht="12.75" hidden="1">
      <c r="A91" s="114" t="s">
        <v>89</v>
      </c>
      <c r="B91" s="115" t="s">
        <v>2</v>
      </c>
      <c r="C91" s="124" t="s">
        <v>27</v>
      </c>
      <c r="D91" s="125" t="s">
        <v>90</v>
      </c>
      <c r="E91" s="125" t="s">
        <v>251</v>
      </c>
      <c r="F91" s="125" t="s">
        <v>153</v>
      </c>
      <c r="G91" s="126" t="s">
        <v>93</v>
      </c>
      <c r="H91" s="122"/>
      <c r="I91" s="125">
        <v>1.8</v>
      </c>
      <c r="J91" s="64"/>
      <c r="K91" s="103">
        <f t="shared" si="3"/>
        <v>0</v>
      </c>
      <c r="L91" s="103">
        <f>SUMIFS('normenblad regulier'!C:C,'normenblad regulier'!A:A,C91,'normenblad regulier'!B:B,J91)</f>
        <v>1</v>
      </c>
      <c r="M91" s="271">
        <v>1</v>
      </c>
      <c r="N91" s="104"/>
      <c r="O91" s="24"/>
    </row>
    <row r="92" spans="1:15" ht="12.75" hidden="1">
      <c r="A92" s="114" t="s">
        <v>89</v>
      </c>
      <c r="B92" s="115" t="s">
        <v>2</v>
      </c>
      <c r="C92" s="124" t="s">
        <v>14</v>
      </c>
      <c r="D92" s="125" t="s">
        <v>90</v>
      </c>
      <c r="E92" s="125" t="s">
        <v>252</v>
      </c>
      <c r="F92" s="125" t="s">
        <v>253</v>
      </c>
      <c r="G92" s="126" t="s">
        <v>93</v>
      </c>
      <c r="H92" s="122">
        <v>5.4</v>
      </c>
      <c r="I92" s="123"/>
      <c r="J92" s="64"/>
      <c r="K92" s="103">
        <f t="shared" si="3"/>
        <v>0</v>
      </c>
      <c r="L92" s="103">
        <f>SUMIFS('normenblad regulier'!C:C,'normenblad regulier'!A:A,C92,'normenblad regulier'!B:B,J92)</f>
        <v>0</v>
      </c>
      <c r="M92" s="271">
        <v>1</v>
      </c>
      <c r="N92" s="104"/>
      <c r="O92" s="24"/>
    </row>
    <row r="93" spans="1:15" ht="12.75" hidden="1">
      <c r="A93" s="114" t="s">
        <v>89</v>
      </c>
      <c r="B93" s="115" t="s">
        <v>2</v>
      </c>
      <c r="C93" s="124" t="s">
        <v>14</v>
      </c>
      <c r="D93" s="125" t="s">
        <v>90</v>
      </c>
      <c r="E93" s="125" t="s">
        <v>254</v>
      </c>
      <c r="F93" s="125" t="s">
        <v>255</v>
      </c>
      <c r="G93" s="126" t="s">
        <v>93</v>
      </c>
      <c r="H93" s="122">
        <v>3.7</v>
      </c>
      <c r="I93" s="123"/>
      <c r="J93" s="64"/>
      <c r="K93" s="103">
        <f t="shared" si="3"/>
        <v>0</v>
      </c>
      <c r="L93" s="103">
        <f>SUMIFS('normenblad regulier'!C:C,'normenblad regulier'!A:A,C93,'normenblad regulier'!B:B,J93)</f>
        <v>0</v>
      </c>
      <c r="M93" s="271">
        <v>1</v>
      </c>
      <c r="N93" s="104"/>
      <c r="O93" s="24"/>
    </row>
    <row r="94" spans="1:15" ht="12.75" hidden="1">
      <c r="A94" s="114" t="s">
        <v>89</v>
      </c>
      <c r="B94" s="115" t="s">
        <v>2</v>
      </c>
      <c r="C94" s="124" t="s">
        <v>14</v>
      </c>
      <c r="D94" s="125" t="s">
        <v>90</v>
      </c>
      <c r="E94" s="125" t="s">
        <v>256</v>
      </c>
      <c r="F94" s="125" t="s">
        <v>257</v>
      </c>
      <c r="G94" s="126" t="s">
        <v>93</v>
      </c>
      <c r="H94" s="122">
        <v>12.4</v>
      </c>
      <c r="I94" s="123"/>
      <c r="J94" s="64"/>
      <c r="K94" s="103">
        <f t="shared" si="3"/>
        <v>0</v>
      </c>
      <c r="L94" s="103">
        <f>SUMIFS('normenblad regulier'!C:C,'normenblad regulier'!A:A,C94,'normenblad regulier'!B:B,J94)</f>
        <v>0</v>
      </c>
      <c r="M94" s="271">
        <v>1</v>
      </c>
      <c r="N94" s="104"/>
      <c r="O94" s="24"/>
    </row>
    <row r="95" spans="1:15" ht="12.75" hidden="1">
      <c r="A95" s="114" t="s">
        <v>89</v>
      </c>
      <c r="B95" s="115" t="s">
        <v>2</v>
      </c>
      <c r="C95" s="124" t="s">
        <v>27</v>
      </c>
      <c r="D95" s="125" t="s">
        <v>90</v>
      </c>
      <c r="E95" s="125" t="s">
        <v>258</v>
      </c>
      <c r="F95" s="125" t="s">
        <v>259</v>
      </c>
      <c r="G95" s="126" t="s">
        <v>93</v>
      </c>
      <c r="H95" s="122"/>
      <c r="I95" s="125">
        <v>4.2</v>
      </c>
      <c r="J95" s="64"/>
      <c r="K95" s="103">
        <f t="shared" si="3"/>
        <v>0</v>
      </c>
      <c r="L95" s="103">
        <f>SUMIFS('normenblad regulier'!C:C,'normenblad regulier'!A:A,C95,'normenblad regulier'!B:B,J95)</f>
        <v>1</v>
      </c>
      <c r="M95" s="271">
        <v>1</v>
      </c>
      <c r="N95" s="104"/>
      <c r="O95" s="24"/>
    </row>
    <row r="96" spans="1:15" ht="12.75" hidden="1">
      <c r="A96" s="114" t="s">
        <v>89</v>
      </c>
      <c r="B96" s="115" t="s">
        <v>2</v>
      </c>
      <c r="C96" s="124" t="s">
        <v>27</v>
      </c>
      <c r="D96" s="125" t="s">
        <v>90</v>
      </c>
      <c r="E96" s="125" t="s">
        <v>260</v>
      </c>
      <c r="F96" s="125" t="s">
        <v>231</v>
      </c>
      <c r="G96" s="126" t="s">
        <v>93</v>
      </c>
      <c r="H96" s="122"/>
      <c r="I96" s="125">
        <v>10.6</v>
      </c>
      <c r="J96" s="64"/>
      <c r="K96" s="103">
        <f t="shared" si="3"/>
        <v>0</v>
      </c>
      <c r="L96" s="103">
        <f>SUMIFS('normenblad regulier'!C:C,'normenblad regulier'!A:A,C96,'normenblad regulier'!B:B,J96)</f>
        <v>1</v>
      </c>
      <c r="M96" s="271">
        <v>1</v>
      </c>
      <c r="N96" s="104"/>
      <c r="O96" s="24"/>
    </row>
    <row r="97" spans="1:15" ht="12.75" hidden="1">
      <c r="A97" s="114" t="s">
        <v>89</v>
      </c>
      <c r="B97" s="115" t="s">
        <v>2</v>
      </c>
      <c r="C97" s="33" t="s">
        <v>21</v>
      </c>
      <c r="D97" s="125" t="s">
        <v>90</v>
      </c>
      <c r="E97" s="125" t="s">
        <v>261</v>
      </c>
      <c r="F97" s="125" t="s">
        <v>130</v>
      </c>
      <c r="G97" s="126" t="s">
        <v>93</v>
      </c>
      <c r="H97" s="122">
        <v>150.4</v>
      </c>
      <c r="I97" s="123"/>
      <c r="J97" s="64">
        <v>102</v>
      </c>
      <c r="K97" s="103">
        <f t="shared" si="3"/>
        <v>15340.800000000001</v>
      </c>
      <c r="L97" s="103">
        <f>SUMIFS('normenblad regulier'!C:C,'normenblad regulier'!A:A,C97,'normenblad regulier'!B:B,J97)</f>
        <v>0</v>
      </c>
      <c r="M97" s="271">
        <v>1</v>
      </c>
      <c r="N97" s="104" t="e">
        <f>K97/L97*M97*'Dagkracht '!$C$22</f>
        <v>#DIV/0!</v>
      </c>
      <c r="O97" s="24"/>
    </row>
    <row r="98" spans="1:15" ht="12.75" hidden="1">
      <c r="A98" s="114" t="s">
        <v>89</v>
      </c>
      <c r="B98" s="115" t="s">
        <v>2</v>
      </c>
      <c r="C98" s="33" t="s">
        <v>21</v>
      </c>
      <c r="D98" s="125" t="s">
        <v>90</v>
      </c>
      <c r="E98" s="125" t="s">
        <v>262</v>
      </c>
      <c r="F98" s="125" t="s">
        <v>130</v>
      </c>
      <c r="G98" s="126" t="s">
        <v>93</v>
      </c>
      <c r="H98" s="122">
        <v>11.5</v>
      </c>
      <c r="I98" s="123"/>
      <c r="J98" s="64">
        <v>102</v>
      </c>
      <c r="K98" s="103">
        <f t="shared" si="3"/>
        <v>1173</v>
      </c>
      <c r="L98" s="103">
        <f>SUMIFS('normenblad regulier'!C:C,'normenblad regulier'!A:A,C98,'normenblad regulier'!B:B,J98)</f>
        <v>0</v>
      </c>
      <c r="M98" s="271">
        <v>1</v>
      </c>
      <c r="N98" s="104" t="e">
        <f>K98/L98*M98*'Dagkracht '!$C$22</f>
        <v>#DIV/0!</v>
      </c>
      <c r="O98" s="24"/>
    </row>
    <row r="99" spans="1:15" ht="12.75" hidden="1">
      <c r="A99" s="114" t="s">
        <v>89</v>
      </c>
      <c r="B99" s="115" t="s">
        <v>2</v>
      </c>
      <c r="C99" s="124" t="s">
        <v>27</v>
      </c>
      <c r="D99" s="125" t="s">
        <v>90</v>
      </c>
      <c r="E99" s="125" t="s">
        <v>263</v>
      </c>
      <c r="F99" s="125" t="s">
        <v>153</v>
      </c>
      <c r="G99" s="126" t="s">
        <v>93</v>
      </c>
      <c r="H99" s="122"/>
      <c r="I99" s="125">
        <v>3.5</v>
      </c>
      <c r="J99" s="64"/>
      <c r="K99" s="103">
        <f t="shared" si="3"/>
        <v>0</v>
      </c>
      <c r="L99" s="103">
        <f>SUMIFS('normenblad regulier'!C:C,'normenblad regulier'!A:A,C99,'normenblad regulier'!B:B,J99)</f>
        <v>1</v>
      </c>
      <c r="M99" s="271">
        <v>1</v>
      </c>
      <c r="N99" s="104"/>
      <c r="O99" s="24"/>
    </row>
    <row r="100" spans="1:15" ht="12.75" hidden="1">
      <c r="A100" s="114" t="s">
        <v>89</v>
      </c>
      <c r="B100" s="115" t="s">
        <v>2</v>
      </c>
      <c r="C100" s="124" t="s">
        <v>27</v>
      </c>
      <c r="D100" s="125" t="s">
        <v>90</v>
      </c>
      <c r="E100" s="125" t="s">
        <v>264</v>
      </c>
      <c r="F100" s="125" t="s">
        <v>265</v>
      </c>
      <c r="G100" s="126" t="s">
        <v>93</v>
      </c>
      <c r="H100" s="122"/>
      <c r="I100" s="125">
        <v>9.6</v>
      </c>
      <c r="J100" s="64"/>
      <c r="K100" s="103">
        <f t="shared" si="3"/>
        <v>0</v>
      </c>
      <c r="L100" s="103">
        <f>SUMIFS('normenblad regulier'!C:C,'normenblad regulier'!A:A,C100,'normenblad regulier'!B:B,J100)</f>
        <v>1</v>
      </c>
      <c r="M100" s="271">
        <v>1</v>
      </c>
      <c r="N100" s="104"/>
      <c r="O100" s="24"/>
    </row>
    <row r="101" spans="1:15" ht="12.75" hidden="1">
      <c r="A101" s="114" t="s">
        <v>89</v>
      </c>
      <c r="B101" s="115" t="s">
        <v>2</v>
      </c>
      <c r="C101" s="124" t="s">
        <v>27</v>
      </c>
      <c r="D101" s="125" t="s">
        <v>90</v>
      </c>
      <c r="E101" s="125" t="s">
        <v>266</v>
      </c>
      <c r="F101" s="125" t="s">
        <v>146</v>
      </c>
      <c r="G101" s="126" t="s">
        <v>93</v>
      </c>
      <c r="H101" s="122"/>
      <c r="I101" s="125">
        <v>0.9</v>
      </c>
      <c r="J101" s="64"/>
      <c r="K101" s="103">
        <f t="shared" si="3"/>
        <v>0</v>
      </c>
      <c r="L101" s="103">
        <f>SUMIFS('normenblad regulier'!C:C,'normenblad regulier'!A:A,C101,'normenblad regulier'!B:B,J101)</f>
        <v>1</v>
      </c>
      <c r="M101" s="271">
        <v>1</v>
      </c>
      <c r="N101" s="104"/>
      <c r="O101" s="24"/>
    </row>
    <row r="102" spans="1:15" ht="12.75" hidden="1">
      <c r="A102" s="114" t="s">
        <v>89</v>
      </c>
      <c r="B102" s="115" t="s">
        <v>2</v>
      </c>
      <c r="C102" s="124" t="s">
        <v>27</v>
      </c>
      <c r="D102" s="125" t="s">
        <v>90</v>
      </c>
      <c r="E102" s="125" t="s">
        <v>267</v>
      </c>
      <c r="F102" s="125" t="s">
        <v>153</v>
      </c>
      <c r="G102" s="126" t="s">
        <v>93</v>
      </c>
      <c r="H102" s="122"/>
      <c r="I102" s="125">
        <v>7.1</v>
      </c>
      <c r="J102" s="64"/>
      <c r="K102" s="103">
        <f t="shared" si="3"/>
        <v>0</v>
      </c>
      <c r="L102" s="103">
        <f>SUMIFS('normenblad regulier'!C:C,'normenblad regulier'!A:A,C102,'normenblad regulier'!B:B,J102)</f>
        <v>1</v>
      </c>
      <c r="M102" s="271">
        <v>1</v>
      </c>
      <c r="N102" s="104"/>
      <c r="O102" s="24"/>
    </row>
    <row r="103" spans="1:15" ht="12.75" hidden="1">
      <c r="A103" s="114" t="s">
        <v>89</v>
      </c>
      <c r="B103" s="115" t="s">
        <v>2</v>
      </c>
      <c r="C103" s="33" t="s">
        <v>21</v>
      </c>
      <c r="D103" s="125" t="s">
        <v>90</v>
      </c>
      <c r="E103" s="125" t="s">
        <v>268</v>
      </c>
      <c r="F103" s="125" t="s">
        <v>130</v>
      </c>
      <c r="G103" s="126" t="s">
        <v>93</v>
      </c>
      <c r="H103" s="122">
        <v>17</v>
      </c>
      <c r="I103" s="123"/>
      <c r="J103" s="64">
        <v>102</v>
      </c>
      <c r="K103" s="103">
        <f t="shared" si="3"/>
        <v>1734</v>
      </c>
      <c r="L103" s="103">
        <f>SUMIFS('normenblad regulier'!C:C,'normenblad regulier'!A:A,C103,'normenblad regulier'!B:B,J103)</f>
        <v>0</v>
      </c>
      <c r="M103" s="271">
        <v>1</v>
      </c>
      <c r="N103" s="104" t="e">
        <f>K103/L103*M103*'Dagkracht '!$C$22</f>
        <v>#DIV/0!</v>
      </c>
      <c r="O103" s="24"/>
    </row>
    <row r="104" spans="1:15" ht="12.75" hidden="1">
      <c r="A104" s="114" t="s">
        <v>89</v>
      </c>
      <c r="B104" s="115" t="s">
        <v>2</v>
      </c>
      <c r="C104" s="33" t="s">
        <v>18</v>
      </c>
      <c r="D104" s="125" t="s">
        <v>90</v>
      </c>
      <c r="E104" s="125" t="s">
        <v>269</v>
      </c>
      <c r="F104" s="125" t="s">
        <v>137</v>
      </c>
      <c r="G104" s="126" t="s">
        <v>138</v>
      </c>
      <c r="H104" s="122">
        <v>1</v>
      </c>
      <c r="I104" s="123"/>
      <c r="J104" s="64">
        <v>102</v>
      </c>
      <c r="K104" s="103">
        <f t="shared" si="3"/>
        <v>102</v>
      </c>
      <c r="L104" s="103">
        <f>SUMIFS('normenblad regulier'!C:C,'normenblad regulier'!A:A,C104,'normenblad regulier'!B:B,J104)</f>
        <v>0</v>
      </c>
      <c r="M104" s="271">
        <v>1</v>
      </c>
      <c r="N104" s="104" t="e">
        <f>K104/L104*M104*'Dagkracht '!$C$22</f>
        <v>#DIV/0!</v>
      </c>
      <c r="O104" s="24"/>
    </row>
    <row r="105" spans="1:15" ht="12.75" hidden="1">
      <c r="A105" s="114" t="s">
        <v>89</v>
      </c>
      <c r="B105" s="115" t="s">
        <v>2</v>
      </c>
      <c r="C105" s="33" t="s">
        <v>18</v>
      </c>
      <c r="D105" s="125" t="s">
        <v>90</v>
      </c>
      <c r="E105" s="125" t="s">
        <v>270</v>
      </c>
      <c r="F105" s="125" t="s">
        <v>137</v>
      </c>
      <c r="G105" s="126" t="s">
        <v>138</v>
      </c>
      <c r="H105" s="122">
        <v>1</v>
      </c>
      <c r="I105" s="123"/>
      <c r="J105" s="64">
        <v>102</v>
      </c>
      <c r="K105" s="103">
        <f t="shared" si="3"/>
        <v>102</v>
      </c>
      <c r="L105" s="103">
        <f>SUMIFS('normenblad regulier'!C:C,'normenblad regulier'!A:A,C105,'normenblad regulier'!B:B,J105)</f>
        <v>0</v>
      </c>
      <c r="M105" s="271">
        <v>1</v>
      </c>
      <c r="N105" s="104" t="e">
        <f>K105/L105*M105*'Dagkracht '!$C$22</f>
        <v>#DIV/0!</v>
      </c>
      <c r="O105" s="24"/>
    </row>
    <row r="106" spans="1:15" ht="12.75" hidden="1">
      <c r="A106" s="114" t="s">
        <v>89</v>
      </c>
      <c r="B106" s="115" t="s">
        <v>2</v>
      </c>
      <c r="C106" s="33" t="s">
        <v>18</v>
      </c>
      <c r="D106" s="125" t="s">
        <v>90</v>
      </c>
      <c r="E106" s="125" t="s">
        <v>271</v>
      </c>
      <c r="F106" s="125" t="s">
        <v>137</v>
      </c>
      <c r="G106" s="126" t="s">
        <v>138</v>
      </c>
      <c r="H106" s="122">
        <v>1</v>
      </c>
      <c r="I106" s="123"/>
      <c r="J106" s="64">
        <v>102</v>
      </c>
      <c r="K106" s="103">
        <f t="shared" si="3"/>
        <v>102</v>
      </c>
      <c r="L106" s="103">
        <f>SUMIFS('normenblad regulier'!C:C,'normenblad regulier'!A:A,C106,'normenblad regulier'!B:B,J106)</f>
        <v>0</v>
      </c>
      <c r="M106" s="271">
        <v>1</v>
      </c>
      <c r="N106" s="104" t="e">
        <f>K106/L106*M106*'Dagkracht '!$C$22</f>
        <v>#DIV/0!</v>
      </c>
      <c r="O106" s="24"/>
    </row>
    <row r="107" spans="1:15" ht="12.75" hidden="1">
      <c r="A107" s="114" t="s">
        <v>89</v>
      </c>
      <c r="B107" s="115" t="s">
        <v>2</v>
      </c>
      <c r="C107" s="33" t="s">
        <v>18</v>
      </c>
      <c r="D107" s="125" t="s">
        <v>90</v>
      </c>
      <c r="E107" s="125" t="s">
        <v>272</v>
      </c>
      <c r="F107" s="125" t="s">
        <v>137</v>
      </c>
      <c r="G107" s="126" t="s">
        <v>138</v>
      </c>
      <c r="H107" s="122">
        <v>1</v>
      </c>
      <c r="I107" s="123"/>
      <c r="J107" s="64">
        <v>102</v>
      </c>
      <c r="K107" s="103">
        <f t="shared" si="3"/>
        <v>102</v>
      </c>
      <c r="L107" s="103">
        <f>SUMIFS('normenblad regulier'!C:C,'normenblad regulier'!A:A,C107,'normenblad regulier'!B:B,J107)</f>
        <v>0</v>
      </c>
      <c r="M107" s="271">
        <v>1</v>
      </c>
      <c r="N107" s="104" t="e">
        <f>K107/L107*M107*'Dagkracht '!$C$22</f>
        <v>#DIV/0!</v>
      </c>
      <c r="O107" s="24"/>
    </row>
    <row r="108" spans="1:15" ht="12.75" hidden="1">
      <c r="A108" s="114" t="s">
        <v>89</v>
      </c>
      <c r="B108" s="115" t="s">
        <v>2</v>
      </c>
      <c r="C108" s="33" t="s">
        <v>18</v>
      </c>
      <c r="D108" s="125" t="s">
        <v>90</v>
      </c>
      <c r="E108" s="125" t="s">
        <v>273</v>
      </c>
      <c r="F108" s="125" t="s">
        <v>137</v>
      </c>
      <c r="G108" s="126" t="s">
        <v>138</v>
      </c>
      <c r="H108" s="122">
        <v>1</v>
      </c>
      <c r="I108" s="123"/>
      <c r="J108" s="64">
        <v>102</v>
      </c>
      <c r="K108" s="103">
        <f t="shared" si="3"/>
        <v>102</v>
      </c>
      <c r="L108" s="103">
        <f>SUMIFS('normenblad regulier'!C:C,'normenblad regulier'!A:A,C108,'normenblad regulier'!B:B,J108)</f>
        <v>0</v>
      </c>
      <c r="M108" s="271">
        <v>1</v>
      </c>
      <c r="N108" s="104" t="e">
        <f>K108/L108*M108*'Dagkracht '!$C$22</f>
        <v>#DIV/0!</v>
      </c>
      <c r="O108" s="24"/>
    </row>
    <row r="109" spans="1:15" ht="12.75" hidden="1">
      <c r="A109" s="114" t="s">
        <v>89</v>
      </c>
      <c r="B109" s="115" t="s">
        <v>2</v>
      </c>
      <c r="C109" s="33" t="s">
        <v>18</v>
      </c>
      <c r="D109" s="125" t="s">
        <v>90</v>
      </c>
      <c r="E109" s="125" t="s">
        <v>274</v>
      </c>
      <c r="F109" s="125" t="s">
        <v>137</v>
      </c>
      <c r="G109" s="126" t="s">
        <v>138</v>
      </c>
      <c r="H109" s="122">
        <v>1</v>
      </c>
      <c r="I109" s="123"/>
      <c r="J109" s="64">
        <v>102</v>
      </c>
      <c r="K109" s="103">
        <f t="shared" si="3"/>
        <v>102</v>
      </c>
      <c r="L109" s="103">
        <f>SUMIFS('normenblad regulier'!C:C,'normenblad regulier'!A:A,C109,'normenblad regulier'!B:B,J109)</f>
        <v>0</v>
      </c>
      <c r="M109" s="271">
        <v>1</v>
      </c>
      <c r="N109" s="104" t="e">
        <f>K109/L109*M109*'Dagkracht '!$C$22</f>
        <v>#DIV/0!</v>
      </c>
      <c r="O109" s="24"/>
    </row>
    <row r="110" spans="1:15" ht="12.75" hidden="1">
      <c r="A110" s="114" t="s">
        <v>89</v>
      </c>
      <c r="B110" s="115" t="s">
        <v>2</v>
      </c>
      <c r="C110" s="33" t="s">
        <v>18</v>
      </c>
      <c r="D110" s="125" t="s">
        <v>90</v>
      </c>
      <c r="E110" s="125" t="s">
        <v>275</v>
      </c>
      <c r="F110" s="125" t="s">
        <v>137</v>
      </c>
      <c r="G110" s="126" t="s">
        <v>138</v>
      </c>
      <c r="H110" s="122">
        <v>2.4</v>
      </c>
      <c r="I110" s="123"/>
      <c r="J110" s="64">
        <v>102</v>
      </c>
      <c r="K110" s="103">
        <f t="shared" si="3"/>
        <v>244.79999999999998</v>
      </c>
      <c r="L110" s="103">
        <f>SUMIFS('normenblad regulier'!C:C,'normenblad regulier'!A:A,C110,'normenblad regulier'!B:B,J110)</f>
        <v>0</v>
      </c>
      <c r="M110" s="271">
        <v>1</v>
      </c>
      <c r="N110" s="104" t="e">
        <f>K110/L110*M110*'Dagkracht '!$C$22</f>
        <v>#DIV/0!</v>
      </c>
      <c r="O110" s="24"/>
    </row>
    <row r="111" spans="1:15" ht="12.75" hidden="1">
      <c r="A111" s="114" t="s">
        <v>89</v>
      </c>
      <c r="B111" s="115" t="s">
        <v>2</v>
      </c>
      <c r="C111" s="33" t="s">
        <v>18</v>
      </c>
      <c r="D111" s="125" t="s">
        <v>90</v>
      </c>
      <c r="E111" s="125" t="s">
        <v>276</v>
      </c>
      <c r="F111" s="125" t="s">
        <v>163</v>
      </c>
      <c r="G111" s="126" t="s">
        <v>138</v>
      </c>
      <c r="H111" s="122">
        <v>3.8</v>
      </c>
      <c r="I111" s="123"/>
      <c r="J111" s="64">
        <v>102</v>
      </c>
      <c r="K111" s="103">
        <f t="shared" si="3"/>
        <v>387.59999999999997</v>
      </c>
      <c r="L111" s="103">
        <f>SUMIFS('normenblad regulier'!C:C,'normenblad regulier'!A:A,C111,'normenblad regulier'!B:B,J111)</f>
        <v>0</v>
      </c>
      <c r="M111" s="271">
        <v>1</v>
      </c>
      <c r="N111" s="104" t="e">
        <f>K111/L111*M111*'Dagkracht '!$C$22</f>
        <v>#DIV/0!</v>
      </c>
      <c r="O111" s="24"/>
    </row>
    <row r="112" spans="1:15" ht="12.75" hidden="1">
      <c r="A112" s="114" t="s">
        <v>89</v>
      </c>
      <c r="B112" s="115" t="s">
        <v>2</v>
      </c>
      <c r="C112" s="33" t="s">
        <v>18</v>
      </c>
      <c r="D112" s="125" t="s">
        <v>90</v>
      </c>
      <c r="E112" s="125" t="s">
        <v>277</v>
      </c>
      <c r="F112" s="125" t="s">
        <v>248</v>
      </c>
      <c r="G112" s="126" t="s">
        <v>93</v>
      </c>
      <c r="H112" s="122">
        <v>18.3</v>
      </c>
      <c r="I112" s="123"/>
      <c r="J112" s="64">
        <v>102</v>
      </c>
      <c r="K112" s="103">
        <f t="shared" si="3"/>
        <v>1866.6000000000001</v>
      </c>
      <c r="L112" s="103">
        <f>SUMIFS('normenblad regulier'!C:C,'normenblad regulier'!A:A,C112,'normenblad regulier'!B:B,J112)</f>
        <v>0</v>
      </c>
      <c r="M112" s="271">
        <v>0.8</v>
      </c>
      <c r="N112" s="104" t="e">
        <f>K112/L112*M112*'Dagkracht '!$C$22</f>
        <v>#DIV/0!</v>
      </c>
      <c r="O112" s="24"/>
    </row>
    <row r="113" spans="1:15" ht="12.75" hidden="1">
      <c r="A113" s="114" t="s">
        <v>89</v>
      </c>
      <c r="B113" s="115" t="s">
        <v>2</v>
      </c>
      <c r="C113" s="33" t="s">
        <v>18</v>
      </c>
      <c r="D113" s="125" t="s">
        <v>90</v>
      </c>
      <c r="E113" s="125" t="s">
        <v>278</v>
      </c>
      <c r="F113" s="125" t="s">
        <v>279</v>
      </c>
      <c r="G113" s="126" t="s">
        <v>93</v>
      </c>
      <c r="H113" s="122">
        <v>7.6</v>
      </c>
      <c r="I113" s="123"/>
      <c r="J113" s="64">
        <v>102</v>
      </c>
      <c r="K113" s="103">
        <f t="shared" si="3"/>
        <v>775.19999999999993</v>
      </c>
      <c r="L113" s="103">
        <f>SUMIFS('normenblad regulier'!C:C,'normenblad regulier'!A:A,C113,'normenblad regulier'!B:B,J113)</f>
        <v>0</v>
      </c>
      <c r="M113" s="271">
        <v>1</v>
      </c>
      <c r="N113" s="104" t="e">
        <f>K113/L113*M113*'Dagkracht '!$C$22</f>
        <v>#DIV/0!</v>
      </c>
      <c r="O113" s="24"/>
    </row>
    <row r="114" spans="1:15" ht="12.75" hidden="1">
      <c r="A114" s="114" t="s">
        <v>89</v>
      </c>
      <c r="B114" s="115" t="s">
        <v>2</v>
      </c>
      <c r="C114" s="33" t="s">
        <v>18</v>
      </c>
      <c r="D114" s="125" t="s">
        <v>90</v>
      </c>
      <c r="E114" s="125" t="s">
        <v>280</v>
      </c>
      <c r="F114" s="125" t="s">
        <v>279</v>
      </c>
      <c r="G114" s="126" t="s">
        <v>93</v>
      </c>
      <c r="H114" s="122">
        <v>7.5</v>
      </c>
      <c r="I114" s="123"/>
      <c r="J114" s="64">
        <v>102</v>
      </c>
      <c r="K114" s="103">
        <f t="shared" si="3"/>
        <v>765</v>
      </c>
      <c r="L114" s="103">
        <f>SUMIFS('normenblad regulier'!C:C,'normenblad regulier'!A:A,C114,'normenblad regulier'!B:B,J114)</f>
        <v>0</v>
      </c>
      <c r="M114" s="271">
        <v>1</v>
      </c>
      <c r="N114" s="104" t="e">
        <f>K114/L114*M114*'Dagkracht '!$C$22</f>
        <v>#DIV/0!</v>
      </c>
      <c r="O114" s="24"/>
    </row>
    <row r="115" spans="1:15" ht="12.75" hidden="1">
      <c r="A115" s="114" t="s">
        <v>89</v>
      </c>
      <c r="B115" s="115" t="s">
        <v>2</v>
      </c>
      <c r="C115" s="33" t="s">
        <v>18</v>
      </c>
      <c r="D115" s="125" t="s">
        <v>90</v>
      </c>
      <c r="E115" s="125" t="s">
        <v>281</v>
      </c>
      <c r="F115" s="125" t="s">
        <v>248</v>
      </c>
      <c r="G115" s="126" t="s">
        <v>93</v>
      </c>
      <c r="H115" s="122">
        <v>16.100000000000001</v>
      </c>
      <c r="I115" s="123"/>
      <c r="J115" s="64">
        <v>102</v>
      </c>
      <c r="K115" s="103">
        <f t="shared" si="3"/>
        <v>1642.2</v>
      </c>
      <c r="L115" s="103">
        <f>SUMIFS('normenblad regulier'!C:C,'normenblad regulier'!A:A,C115,'normenblad regulier'!B:B,J115)</f>
        <v>0</v>
      </c>
      <c r="M115" s="271">
        <v>0.8</v>
      </c>
      <c r="N115" s="104" t="e">
        <f>K115/L115*M115*'Dagkracht '!$C$22</f>
        <v>#DIV/0!</v>
      </c>
      <c r="O115" s="24"/>
    </row>
    <row r="116" spans="1:15" ht="12.75" hidden="1">
      <c r="A116" s="114" t="s">
        <v>89</v>
      </c>
      <c r="B116" s="115" t="s">
        <v>2</v>
      </c>
      <c r="C116" s="124" t="s">
        <v>14</v>
      </c>
      <c r="D116" s="125" t="s">
        <v>90</v>
      </c>
      <c r="E116" s="125" t="s">
        <v>282</v>
      </c>
      <c r="F116" s="125" t="s">
        <v>283</v>
      </c>
      <c r="G116" s="126" t="s">
        <v>93</v>
      </c>
      <c r="H116" s="122">
        <v>23.3</v>
      </c>
      <c r="I116" s="123"/>
      <c r="J116" s="64"/>
      <c r="K116" s="103">
        <f t="shared" si="3"/>
        <v>0</v>
      </c>
      <c r="L116" s="103">
        <f>SUMIFS('normenblad regulier'!C:C,'normenblad regulier'!A:A,C116,'normenblad regulier'!B:B,J116)</f>
        <v>0</v>
      </c>
      <c r="M116" s="271">
        <v>1</v>
      </c>
      <c r="N116" s="104"/>
      <c r="O116" s="24"/>
    </row>
    <row r="117" spans="1:15" ht="12.75" hidden="1">
      <c r="A117" s="114" t="s">
        <v>89</v>
      </c>
      <c r="B117" s="115" t="s">
        <v>2</v>
      </c>
      <c r="C117" s="124" t="s">
        <v>14</v>
      </c>
      <c r="D117" s="125" t="s">
        <v>90</v>
      </c>
      <c r="E117" s="125" t="s">
        <v>284</v>
      </c>
      <c r="F117" s="125" t="s">
        <v>285</v>
      </c>
      <c r="G117" s="126" t="s">
        <v>198</v>
      </c>
      <c r="H117" s="122">
        <v>27.9</v>
      </c>
      <c r="I117" s="123"/>
      <c r="J117" s="64"/>
      <c r="K117" s="103">
        <f t="shared" si="3"/>
        <v>0</v>
      </c>
      <c r="L117" s="103">
        <f>SUMIFS('normenblad regulier'!C:C,'normenblad regulier'!A:A,C117,'normenblad regulier'!B:B,J117)</f>
        <v>0</v>
      </c>
      <c r="M117" s="271">
        <v>1</v>
      </c>
      <c r="N117" s="104"/>
      <c r="O117" s="24"/>
    </row>
    <row r="118" spans="1:15" ht="12.75" hidden="1">
      <c r="A118" s="114" t="s">
        <v>89</v>
      </c>
      <c r="B118" s="115" t="s">
        <v>2</v>
      </c>
      <c r="C118" s="124" t="s">
        <v>27</v>
      </c>
      <c r="D118" s="125" t="s">
        <v>90</v>
      </c>
      <c r="E118" s="125" t="s">
        <v>286</v>
      </c>
      <c r="F118" s="125" t="s">
        <v>287</v>
      </c>
      <c r="G118" s="126" t="s">
        <v>198</v>
      </c>
      <c r="H118" s="122"/>
      <c r="I118" s="125">
        <v>16.899999999999999</v>
      </c>
      <c r="J118" s="64"/>
      <c r="K118" s="103">
        <f t="shared" si="3"/>
        <v>0</v>
      </c>
      <c r="L118" s="103">
        <f>SUMIFS('normenblad regulier'!C:C,'normenblad regulier'!A:A,C118,'normenblad regulier'!B:B,J118)</f>
        <v>1</v>
      </c>
      <c r="M118" s="271">
        <v>1</v>
      </c>
      <c r="N118" s="104"/>
      <c r="O118" s="24"/>
    </row>
    <row r="119" spans="1:15" ht="12.75" hidden="1">
      <c r="A119" s="114" t="s">
        <v>89</v>
      </c>
      <c r="B119" s="115" t="s">
        <v>2</v>
      </c>
      <c r="C119" s="33" t="s">
        <v>18</v>
      </c>
      <c r="D119" s="125" t="s">
        <v>90</v>
      </c>
      <c r="E119" s="125" t="s">
        <v>288</v>
      </c>
      <c r="F119" s="125" t="s">
        <v>16</v>
      </c>
      <c r="G119" s="126" t="s">
        <v>93</v>
      </c>
      <c r="H119" s="122">
        <v>5.0999999999999996</v>
      </c>
      <c r="I119" s="123"/>
      <c r="J119" s="64">
        <v>102</v>
      </c>
      <c r="K119" s="103">
        <f t="shared" si="3"/>
        <v>520.19999999999993</v>
      </c>
      <c r="L119" s="103">
        <f>SUMIFS('normenblad regulier'!C:C,'normenblad regulier'!A:A,C119,'normenblad regulier'!B:B,J119)</f>
        <v>0</v>
      </c>
      <c r="M119" s="271">
        <v>1</v>
      </c>
      <c r="N119" s="104" t="e">
        <f>K119/L119*M119*'Dagkracht '!$C$22</f>
        <v>#DIV/0!</v>
      </c>
      <c r="O119" s="24"/>
    </row>
    <row r="120" spans="1:15" ht="12.75" hidden="1">
      <c r="A120" s="114" t="s">
        <v>89</v>
      </c>
      <c r="B120" s="115" t="s">
        <v>2</v>
      </c>
      <c r="C120" s="33" t="s">
        <v>21</v>
      </c>
      <c r="D120" s="125" t="s">
        <v>90</v>
      </c>
      <c r="E120" s="125" t="s">
        <v>224</v>
      </c>
      <c r="F120" s="125" t="s">
        <v>130</v>
      </c>
      <c r="G120" s="126" t="s">
        <v>93</v>
      </c>
      <c r="H120" s="122">
        <v>12.5</v>
      </c>
      <c r="I120" s="123"/>
      <c r="J120" s="64">
        <v>102</v>
      </c>
      <c r="K120" s="103">
        <f t="shared" si="3"/>
        <v>1275</v>
      </c>
      <c r="L120" s="103">
        <f>SUMIFS('normenblad regulier'!C:C,'normenblad regulier'!A:A,C120,'normenblad regulier'!B:B,J120)</f>
        <v>0</v>
      </c>
      <c r="M120" s="271">
        <v>1</v>
      </c>
      <c r="N120" s="104" t="e">
        <f>K120/L120*M120*'Dagkracht '!$C$22</f>
        <v>#DIV/0!</v>
      </c>
      <c r="O120" s="24"/>
    </row>
    <row r="121" spans="1:15" ht="12.75" hidden="1">
      <c r="A121" s="114" t="s">
        <v>89</v>
      </c>
      <c r="B121" s="115" t="s">
        <v>2</v>
      </c>
      <c r="C121" s="33" t="s">
        <v>18</v>
      </c>
      <c r="D121" s="125" t="s">
        <v>90</v>
      </c>
      <c r="E121" s="125" t="s">
        <v>289</v>
      </c>
      <c r="F121" s="125" t="s">
        <v>137</v>
      </c>
      <c r="G121" s="126" t="s">
        <v>138</v>
      </c>
      <c r="H121" s="122">
        <v>1.3</v>
      </c>
      <c r="I121" s="123"/>
      <c r="J121" s="64">
        <v>102</v>
      </c>
      <c r="K121" s="103">
        <f t="shared" si="3"/>
        <v>132.6</v>
      </c>
      <c r="L121" s="103">
        <f>SUMIFS('normenblad regulier'!C:C,'normenblad regulier'!A:A,C121,'normenblad regulier'!B:B,J121)</f>
        <v>0</v>
      </c>
      <c r="M121" s="271">
        <v>1</v>
      </c>
      <c r="N121" s="104" t="e">
        <f>K121/L121*M121*'Dagkracht '!$C$22</f>
        <v>#DIV/0!</v>
      </c>
      <c r="O121" s="24"/>
    </row>
    <row r="122" spans="1:15" ht="12.75" hidden="1">
      <c r="A122" s="114" t="s">
        <v>89</v>
      </c>
      <c r="B122" s="115" t="s">
        <v>2</v>
      </c>
      <c r="C122" s="33" t="s">
        <v>18</v>
      </c>
      <c r="D122" s="125" t="s">
        <v>90</v>
      </c>
      <c r="E122" s="125" t="s">
        <v>290</v>
      </c>
      <c r="F122" s="125" t="s">
        <v>137</v>
      </c>
      <c r="G122" s="126" t="s">
        <v>138</v>
      </c>
      <c r="H122" s="122">
        <v>1.2</v>
      </c>
      <c r="I122" s="123"/>
      <c r="J122" s="64">
        <v>102</v>
      </c>
      <c r="K122" s="103">
        <f t="shared" si="3"/>
        <v>122.39999999999999</v>
      </c>
      <c r="L122" s="103">
        <f>SUMIFS('normenblad regulier'!C:C,'normenblad regulier'!A:A,C122,'normenblad regulier'!B:B,J122)</f>
        <v>0</v>
      </c>
      <c r="M122" s="271">
        <v>1</v>
      </c>
      <c r="N122" s="104" t="e">
        <f>K122/L122*M122*'Dagkracht '!$C$22</f>
        <v>#DIV/0!</v>
      </c>
      <c r="O122" s="24"/>
    </row>
    <row r="123" spans="1:15" ht="12.75" hidden="1">
      <c r="A123" s="114" t="s">
        <v>89</v>
      </c>
      <c r="B123" s="115" t="s">
        <v>2</v>
      </c>
      <c r="C123" s="33" t="s">
        <v>18</v>
      </c>
      <c r="D123" s="125" t="s">
        <v>90</v>
      </c>
      <c r="E123" s="125" t="s">
        <v>291</v>
      </c>
      <c r="F123" s="125" t="s">
        <v>292</v>
      </c>
      <c r="G123" s="126" t="s">
        <v>138</v>
      </c>
      <c r="H123" s="122">
        <v>4.5</v>
      </c>
      <c r="I123" s="123"/>
      <c r="J123" s="64">
        <v>102</v>
      </c>
      <c r="K123" s="103">
        <f t="shared" si="3"/>
        <v>459</v>
      </c>
      <c r="L123" s="103">
        <f>SUMIFS('normenblad regulier'!C:C,'normenblad regulier'!A:A,C123,'normenblad regulier'!B:B,J123)</f>
        <v>0</v>
      </c>
      <c r="M123" s="271">
        <v>1</v>
      </c>
      <c r="N123" s="104" t="e">
        <f>K123/L123*M123*'Dagkracht '!$C$22</f>
        <v>#DIV/0!</v>
      </c>
      <c r="O123" s="24"/>
    </row>
    <row r="124" spans="1:15" ht="12.75" hidden="1">
      <c r="A124" s="114" t="s">
        <v>89</v>
      </c>
      <c r="B124" s="115" t="s">
        <v>2</v>
      </c>
      <c r="C124" s="33" t="s">
        <v>18</v>
      </c>
      <c r="D124" s="125" t="s">
        <v>90</v>
      </c>
      <c r="E124" s="125" t="s">
        <v>293</v>
      </c>
      <c r="F124" s="125" t="s">
        <v>292</v>
      </c>
      <c r="G124" s="126" t="s">
        <v>138</v>
      </c>
      <c r="H124" s="122">
        <v>4.5</v>
      </c>
      <c r="I124" s="123"/>
      <c r="J124" s="64">
        <v>102</v>
      </c>
      <c r="K124" s="103">
        <f t="shared" si="3"/>
        <v>459</v>
      </c>
      <c r="L124" s="103">
        <f>SUMIFS('normenblad regulier'!C:C,'normenblad regulier'!A:A,C124,'normenblad regulier'!B:B,J124)</f>
        <v>0</v>
      </c>
      <c r="M124" s="271">
        <v>1</v>
      </c>
      <c r="N124" s="104" t="e">
        <f>K124/L124*M124*'Dagkracht '!$C$22</f>
        <v>#DIV/0!</v>
      </c>
      <c r="O124" s="24"/>
    </row>
    <row r="125" spans="1:15" ht="12.75" hidden="1">
      <c r="A125" s="114" t="s">
        <v>89</v>
      </c>
      <c r="B125" s="115" t="s">
        <v>2</v>
      </c>
      <c r="C125" s="33" t="s">
        <v>18</v>
      </c>
      <c r="D125" s="125" t="s">
        <v>90</v>
      </c>
      <c r="E125" s="125" t="s">
        <v>294</v>
      </c>
      <c r="F125" s="125" t="s">
        <v>137</v>
      </c>
      <c r="G125" s="126" t="s">
        <v>138</v>
      </c>
      <c r="H125" s="122">
        <v>1.3</v>
      </c>
      <c r="I125" s="123"/>
      <c r="J125" s="64">
        <v>102</v>
      </c>
      <c r="K125" s="103">
        <f t="shared" si="3"/>
        <v>132.6</v>
      </c>
      <c r="L125" s="103">
        <f>SUMIFS('normenblad regulier'!C:C,'normenblad regulier'!A:A,C125,'normenblad regulier'!B:B,J125)</f>
        <v>0</v>
      </c>
      <c r="M125" s="271">
        <v>1</v>
      </c>
      <c r="N125" s="104" t="e">
        <f>K125/L125*M125*'Dagkracht '!$C$22</f>
        <v>#DIV/0!</v>
      </c>
      <c r="O125" s="24"/>
    </row>
    <row r="126" spans="1:15" ht="12.75" hidden="1">
      <c r="A126" s="114" t="s">
        <v>89</v>
      </c>
      <c r="B126" s="115" t="s">
        <v>2</v>
      </c>
      <c r="C126" s="33" t="s">
        <v>18</v>
      </c>
      <c r="D126" s="125" t="s">
        <v>90</v>
      </c>
      <c r="E126" s="125" t="s">
        <v>295</v>
      </c>
      <c r="F126" s="125" t="s">
        <v>137</v>
      </c>
      <c r="G126" s="126" t="s">
        <v>138</v>
      </c>
      <c r="H126" s="122">
        <v>1.2</v>
      </c>
      <c r="I126" s="123"/>
      <c r="J126" s="64">
        <v>102</v>
      </c>
      <c r="K126" s="103">
        <f t="shared" si="3"/>
        <v>122.39999999999999</v>
      </c>
      <c r="L126" s="103">
        <f>SUMIFS('normenblad regulier'!C:C,'normenblad regulier'!A:A,C126,'normenblad regulier'!B:B,J126)</f>
        <v>0</v>
      </c>
      <c r="M126" s="271">
        <v>1</v>
      </c>
      <c r="N126" s="104" t="e">
        <f>K126/L126*M126*'Dagkracht '!$C$22</f>
        <v>#DIV/0!</v>
      </c>
      <c r="O126" s="24"/>
    </row>
    <row r="127" spans="1:15" ht="12.75" hidden="1">
      <c r="A127" s="114" t="s">
        <v>89</v>
      </c>
      <c r="B127" s="115" t="s">
        <v>2</v>
      </c>
      <c r="C127" s="124" t="s">
        <v>27</v>
      </c>
      <c r="D127" s="125" t="s">
        <v>90</v>
      </c>
      <c r="E127" s="125" t="s">
        <v>296</v>
      </c>
      <c r="F127" s="125" t="s">
        <v>297</v>
      </c>
      <c r="G127" s="126" t="s">
        <v>93</v>
      </c>
      <c r="H127" s="122"/>
      <c r="I127" s="125">
        <v>79.7</v>
      </c>
      <c r="J127" s="64"/>
      <c r="K127" s="103">
        <f t="shared" si="3"/>
        <v>0</v>
      </c>
      <c r="L127" s="103">
        <f>SUMIFS('normenblad regulier'!C:C,'normenblad regulier'!A:A,C127,'normenblad regulier'!B:B,J127)</f>
        <v>1</v>
      </c>
      <c r="M127" s="271">
        <v>1</v>
      </c>
      <c r="N127" s="104"/>
      <c r="O127" s="24"/>
    </row>
    <row r="128" spans="1:15" ht="12.75" hidden="1">
      <c r="A128" s="114" t="s">
        <v>89</v>
      </c>
      <c r="B128" s="115" t="s">
        <v>2</v>
      </c>
      <c r="C128" s="33" t="s">
        <v>13</v>
      </c>
      <c r="D128" s="125" t="s">
        <v>90</v>
      </c>
      <c r="E128" s="125" t="s">
        <v>298</v>
      </c>
      <c r="F128" s="125" t="s">
        <v>299</v>
      </c>
      <c r="G128" s="126" t="s">
        <v>300</v>
      </c>
      <c r="H128" s="122">
        <v>14.3</v>
      </c>
      <c r="I128" s="123"/>
      <c r="J128" s="64">
        <v>102</v>
      </c>
      <c r="K128" s="103">
        <f t="shared" si="3"/>
        <v>1458.6000000000001</v>
      </c>
      <c r="L128" s="103">
        <f>SUMIFS('normenblad regulier'!C:C,'normenblad regulier'!A:A,C128,'normenblad regulier'!B:B,J128)</f>
        <v>0</v>
      </c>
      <c r="M128" s="271">
        <v>1</v>
      </c>
      <c r="N128" s="104" t="e">
        <f>K128/L128*M128*'Dagkracht '!$C$22</f>
        <v>#DIV/0!</v>
      </c>
      <c r="O128" s="24"/>
    </row>
    <row r="129" spans="1:15" ht="12.75" hidden="1">
      <c r="A129" s="114" t="s">
        <v>89</v>
      </c>
      <c r="B129" s="115" t="s">
        <v>2</v>
      </c>
      <c r="C129" s="33" t="s">
        <v>13</v>
      </c>
      <c r="D129" s="125" t="s">
        <v>90</v>
      </c>
      <c r="E129" s="125" t="s">
        <v>301</v>
      </c>
      <c r="F129" s="125" t="s">
        <v>302</v>
      </c>
      <c r="G129" s="126" t="s">
        <v>303</v>
      </c>
      <c r="H129" s="122">
        <v>14.3</v>
      </c>
      <c r="I129" s="123"/>
      <c r="J129" s="64">
        <v>102</v>
      </c>
      <c r="K129" s="103">
        <f t="shared" si="3"/>
        <v>1458.6000000000001</v>
      </c>
      <c r="L129" s="103">
        <f>SUMIFS('normenblad regulier'!C:C,'normenblad regulier'!A:A,C129,'normenblad regulier'!B:B,J129)</f>
        <v>0</v>
      </c>
      <c r="M129" s="271">
        <v>1</v>
      </c>
      <c r="N129" s="104" t="e">
        <f>K129/L129*M129*'Dagkracht '!$C$22</f>
        <v>#DIV/0!</v>
      </c>
      <c r="O129" s="24"/>
    </row>
    <row r="130" spans="1:15" ht="12.75" hidden="1">
      <c r="A130" s="114" t="s">
        <v>89</v>
      </c>
      <c r="B130" s="115" t="s">
        <v>2</v>
      </c>
      <c r="C130" s="33" t="s">
        <v>13</v>
      </c>
      <c r="D130" s="125" t="s">
        <v>90</v>
      </c>
      <c r="E130" s="125" t="s">
        <v>304</v>
      </c>
      <c r="F130" s="125" t="s">
        <v>305</v>
      </c>
      <c r="G130" s="126" t="s">
        <v>93</v>
      </c>
      <c r="H130" s="122">
        <v>2.7</v>
      </c>
      <c r="I130" s="123"/>
      <c r="J130" s="64">
        <v>102</v>
      </c>
      <c r="K130" s="103">
        <f t="shared" si="3"/>
        <v>275.40000000000003</v>
      </c>
      <c r="L130" s="103">
        <f>SUMIFS('normenblad regulier'!C:C,'normenblad regulier'!A:A,C130,'normenblad regulier'!B:B,J130)</f>
        <v>0</v>
      </c>
      <c r="M130" s="271">
        <v>1</v>
      </c>
      <c r="N130" s="104" t="e">
        <f>K130/L130*M130*'Dagkracht '!$C$22</f>
        <v>#DIV/0!</v>
      </c>
      <c r="O130" s="24"/>
    </row>
    <row r="131" spans="1:15" ht="12.75" hidden="1">
      <c r="A131" s="114" t="s">
        <v>89</v>
      </c>
      <c r="B131" s="115" t="s">
        <v>2</v>
      </c>
      <c r="C131" s="124" t="s">
        <v>14</v>
      </c>
      <c r="D131" s="125" t="s">
        <v>90</v>
      </c>
      <c r="E131" s="125" t="s">
        <v>306</v>
      </c>
      <c r="F131" s="125" t="s">
        <v>307</v>
      </c>
      <c r="G131" s="126" t="s">
        <v>93</v>
      </c>
      <c r="H131" s="122">
        <v>1.3</v>
      </c>
      <c r="I131" s="123"/>
      <c r="J131" s="64"/>
      <c r="K131" s="103">
        <f t="shared" si="3"/>
        <v>0</v>
      </c>
      <c r="L131" s="103">
        <f>SUMIFS('normenblad regulier'!C:C,'normenblad regulier'!A:A,C131,'normenblad regulier'!B:B,J131)</f>
        <v>0</v>
      </c>
      <c r="M131" s="271">
        <v>1</v>
      </c>
      <c r="N131" s="104"/>
      <c r="O131" s="24"/>
    </row>
    <row r="132" spans="1:15" ht="12.75" hidden="1">
      <c r="A132" s="114" t="s">
        <v>89</v>
      </c>
      <c r="B132" s="115" t="s">
        <v>2</v>
      </c>
      <c r="C132" s="33" t="s">
        <v>21</v>
      </c>
      <c r="D132" s="125" t="s">
        <v>90</v>
      </c>
      <c r="E132" s="125" t="s">
        <v>308</v>
      </c>
      <c r="F132" s="125" t="s">
        <v>130</v>
      </c>
      <c r="G132" s="126" t="s">
        <v>93</v>
      </c>
      <c r="H132" s="122">
        <v>8.4</v>
      </c>
      <c r="I132" s="123"/>
      <c r="J132" s="64">
        <v>102</v>
      </c>
      <c r="K132" s="103">
        <f t="shared" ref="K132:K190" si="4">H132*J132</f>
        <v>856.80000000000007</v>
      </c>
      <c r="L132" s="103">
        <f>SUMIFS('normenblad regulier'!C:C,'normenblad regulier'!A:A,C132,'normenblad regulier'!B:B,J132)</f>
        <v>0</v>
      </c>
      <c r="M132" s="271">
        <v>1</v>
      </c>
      <c r="N132" s="104" t="e">
        <f>K132/L132*M132*'Dagkracht '!$C$22</f>
        <v>#DIV/0!</v>
      </c>
      <c r="O132" s="24"/>
    </row>
    <row r="133" spans="1:15" ht="12.75" hidden="1">
      <c r="A133" s="114" t="s">
        <v>89</v>
      </c>
      <c r="B133" s="115" t="s">
        <v>2</v>
      </c>
      <c r="C133" s="124" t="s">
        <v>14</v>
      </c>
      <c r="D133" s="125" t="s">
        <v>90</v>
      </c>
      <c r="E133" s="125" t="s">
        <v>309</v>
      </c>
      <c r="F133" s="125" t="s">
        <v>310</v>
      </c>
      <c r="G133" s="126" t="s">
        <v>93</v>
      </c>
      <c r="H133" s="122">
        <v>15.7</v>
      </c>
      <c r="I133" s="123"/>
      <c r="J133" s="64"/>
      <c r="K133" s="103">
        <f t="shared" si="4"/>
        <v>0</v>
      </c>
      <c r="L133" s="103">
        <f>SUMIFS('normenblad regulier'!C:C,'normenblad regulier'!A:A,C133,'normenblad regulier'!B:B,J133)</f>
        <v>0</v>
      </c>
      <c r="M133" s="271">
        <v>1</v>
      </c>
      <c r="N133" s="104"/>
      <c r="O133" s="24"/>
    </row>
    <row r="134" spans="1:15" ht="12.75" hidden="1">
      <c r="A134" s="114" t="s">
        <v>89</v>
      </c>
      <c r="B134" s="115" t="s">
        <v>2</v>
      </c>
      <c r="C134" s="124" t="s">
        <v>27</v>
      </c>
      <c r="D134" s="125" t="s">
        <v>90</v>
      </c>
      <c r="E134" s="125" t="s">
        <v>311</v>
      </c>
      <c r="F134" s="125" t="s">
        <v>312</v>
      </c>
      <c r="G134" s="126" t="s">
        <v>93</v>
      </c>
      <c r="H134" s="122"/>
      <c r="I134" s="125">
        <v>16</v>
      </c>
      <c r="J134" s="64"/>
      <c r="K134" s="103">
        <f t="shared" si="4"/>
        <v>0</v>
      </c>
      <c r="L134" s="103">
        <f>SUMIFS('normenblad regulier'!C:C,'normenblad regulier'!A:A,C134,'normenblad regulier'!B:B,J134)</f>
        <v>1</v>
      </c>
      <c r="M134" s="271">
        <v>1</v>
      </c>
      <c r="N134" s="104"/>
      <c r="O134" s="24"/>
    </row>
    <row r="135" spans="1:15" ht="12.75" hidden="1">
      <c r="A135" s="114" t="s">
        <v>89</v>
      </c>
      <c r="B135" s="115" t="s">
        <v>2</v>
      </c>
      <c r="C135" s="124" t="s">
        <v>27</v>
      </c>
      <c r="D135" s="125" t="s">
        <v>90</v>
      </c>
      <c r="E135" s="125" t="s">
        <v>203</v>
      </c>
      <c r="F135" s="125" t="s">
        <v>313</v>
      </c>
      <c r="G135" s="126" t="s">
        <v>93</v>
      </c>
      <c r="H135" s="122"/>
      <c r="I135" s="125">
        <v>40.299999999999997</v>
      </c>
      <c r="J135" s="64"/>
      <c r="K135" s="103">
        <f t="shared" si="4"/>
        <v>0</v>
      </c>
      <c r="L135" s="103">
        <f>SUMIFS('normenblad regulier'!C:C,'normenblad regulier'!A:A,C135,'normenblad regulier'!B:B,J135)</f>
        <v>1</v>
      </c>
      <c r="M135" s="271">
        <v>1</v>
      </c>
      <c r="N135" s="104"/>
      <c r="O135" s="24"/>
    </row>
    <row r="136" spans="1:15" ht="12.75" hidden="1">
      <c r="A136" s="114" t="s">
        <v>89</v>
      </c>
      <c r="B136" s="115" t="s">
        <v>2</v>
      </c>
      <c r="C136" s="124" t="s">
        <v>27</v>
      </c>
      <c r="D136" s="125" t="s">
        <v>90</v>
      </c>
      <c r="E136" s="125" t="s">
        <v>314</v>
      </c>
      <c r="F136" s="125" t="s">
        <v>315</v>
      </c>
      <c r="G136" s="126" t="s">
        <v>93</v>
      </c>
      <c r="H136" s="122"/>
      <c r="I136" s="125">
        <v>65.900000000000006</v>
      </c>
      <c r="J136" s="64"/>
      <c r="K136" s="103">
        <f t="shared" si="4"/>
        <v>0</v>
      </c>
      <c r="L136" s="103">
        <f>SUMIFS('normenblad regulier'!C:C,'normenblad regulier'!A:A,C136,'normenblad regulier'!B:B,J136)</f>
        <v>1</v>
      </c>
      <c r="M136" s="271">
        <v>1</v>
      </c>
      <c r="N136" s="104"/>
      <c r="O136" s="24"/>
    </row>
    <row r="137" spans="1:15" ht="12.75" hidden="1">
      <c r="A137" s="114" t="s">
        <v>89</v>
      </c>
      <c r="B137" s="115" t="s">
        <v>2</v>
      </c>
      <c r="C137" s="124" t="s">
        <v>27</v>
      </c>
      <c r="D137" s="125" t="s">
        <v>90</v>
      </c>
      <c r="E137" s="125" t="s">
        <v>316</v>
      </c>
      <c r="F137" s="125" t="s">
        <v>317</v>
      </c>
      <c r="G137" s="126" t="s">
        <v>93</v>
      </c>
      <c r="H137" s="122"/>
      <c r="I137" s="125">
        <v>19.100000000000001</v>
      </c>
      <c r="J137" s="64"/>
      <c r="K137" s="103">
        <f t="shared" si="4"/>
        <v>0</v>
      </c>
      <c r="L137" s="103">
        <f>SUMIFS('normenblad regulier'!C:C,'normenblad regulier'!A:A,C137,'normenblad regulier'!B:B,J137)</f>
        <v>1</v>
      </c>
      <c r="M137" s="271">
        <v>1</v>
      </c>
      <c r="N137" s="104"/>
      <c r="O137" s="24"/>
    </row>
    <row r="138" spans="1:15" ht="12.75" hidden="1">
      <c r="A138" s="114" t="s">
        <v>89</v>
      </c>
      <c r="B138" s="115" t="s">
        <v>2</v>
      </c>
      <c r="C138" s="124" t="s">
        <v>27</v>
      </c>
      <c r="D138" s="125" t="s">
        <v>90</v>
      </c>
      <c r="E138" s="125" t="s">
        <v>242</v>
      </c>
      <c r="F138" s="125" t="s">
        <v>318</v>
      </c>
      <c r="G138" s="126" t="s">
        <v>93</v>
      </c>
      <c r="H138" s="122"/>
      <c r="I138" s="125">
        <v>88.1</v>
      </c>
      <c r="J138" s="64"/>
      <c r="K138" s="103">
        <f t="shared" si="4"/>
        <v>0</v>
      </c>
      <c r="L138" s="103">
        <f>SUMIFS('normenblad regulier'!C:C,'normenblad regulier'!A:A,C138,'normenblad regulier'!B:B,J138)</f>
        <v>1</v>
      </c>
      <c r="M138" s="271">
        <v>1</v>
      </c>
      <c r="N138" s="104"/>
      <c r="O138" s="24"/>
    </row>
    <row r="139" spans="1:15" ht="12.75" hidden="1">
      <c r="A139" s="114" t="s">
        <v>89</v>
      </c>
      <c r="B139" s="115" t="s">
        <v>2</v>
      </c>
      <c r="C139" s="33" t="s">
        <v>21</v>
      </c>
      <c r="D139" s="125" t="s">
        <v>90</v>
      </c>
      <c r="E139" s="125" t="s">
        <v>164</v>
      </c>
      <c r="F139" s="125" t="s">
        <v>130</v>
      </c>
      <c r="G139" s="126" t="s">
        <v>93</v>
      </c>
      <c r="H139" s="122">
        <v>3.2</v>
      </c>
      <c r="I139" s="123"/>
      <c r="J139" s="64">
        <v>102</v>
      </c>
      <c r="K139" s="103">
        <f t="shared" si="4"/>
        <v>326.40000000000003</v>
      </c>
      <c r="L139" s="103">
        <f>SUMIFS('normenblad regulier'!C:C,'normenblad regulier'!A:A,C139,'normenblad regulier'!B:B,J139)</f>
        <v>0</v>
      </c>
      <c r="M139" s="271">
        <v>1</v>
      </c>
      <c r="N139" s="104" t="e">
        <f>K139/L139*M139*'Dagkracht '!$C$22</f>
        <v>#DIV/0!</v>
      </c>
      <c r="O139" s="24"/>
    </row>
    <row r="140" spans="1:15" ht="12.75" hidden="1">
      <c r="A140" s="114" t="s">
        <v>89</v>
      </c>
      <c r="B140" s="115" t="s">
        <v>2</v>
      </c>
      <c r="C140" s="33" t="s">
        <v>21</v>
      </c>
      <c r="D140" s="125" t="s">
        <v>90</v>
      </c>
      <c r="E140" s="125" t="s">
        <v>185</v>
      </c>
      <c r="F140" s="125" t="s">
        <v>130</v>
      </c>
      <c r="G140" s="126" t="s">
        <v>93</v>
      </c>
      <c r="H140" s="122">
        <v>6</v>
      </c>
      <c r="I140" s="123"/>
      <c r="J140" s="64">
        <v>102</v>
      </c>
      <c r="K140" s="103">
        <f t="shared" si="4"/>
        <v>612</v>
      </c>
      <c r="L140" s="103">
        <f>SUMIFS('normenblad regulier'!C:C,'normenblad regulier'!A:A,C140,'normenblad regulier'!B:B,J140)</f>
        <v>0</v>
      </c>
      <c r="M140" s="271">
        <v>1</v>
      </c>
      <c r="N140" s="104" t="e">
        <f>K140/L140*M140*'Dagkracht '!$C$22</f>
        <v>#DIV/0!</v>
      </c>
      <c r="O140" s="24"/>
    </row>
    <row r="141" spans="1:15" ht="12.75" hidden="1">
      <c r="A141" s="114" t="s">
        <v>89</v>
      </c>
      <c r="B141" s="115" t="s">
        <v>2</v>
      </c>
      <c r="C141" s="33" t="s">
        <v>13</v>
      </c>
      <c r="D141" s="125" t="s">
        <v>90</v>
      </c>
      <c r="E141" s="125" t="s">
        <v>319</v>
      </c>
      <c r="F141" s="125" t="s">
        <v>305</v>
      </c>
      <c r="G141" s="126" t="s">
        <v>93</v>
      </c>
      <c r="H141" s="122">
        <v>11.8</v>
      </c>
      <c r="I141" s="123"/>
      <c r="J141" s="64">
        <v>102</v>
      </c>
      <c r="K141" s="103">
        <f t="shared" si="4"/>
        <v>1203.6000000000001</v>
      </c>
      <c r="L141" s="103">
        <f>SUMIFS('normenblad regulier'!C:C,'normenblad regulier'!A:A,C141,'normenblad regulier'!B:B,J141)</f>
        <v>0</v>
      </c>
      <c r="M141" s="271">
        <v>1</v>
      </c>
      <c r="N141" s="104" t="e">
        <f>K141/L141*M141*'Dagkracht '!$C$22</f>
        <v>#DIV/0!</v>
      </c>
      <c r="O141" s="24"/>
    </row>
    <row r="142" spans="1:15" ht="12.75" hidden="1">
      <c r="A142" s="114" t="s">
        <v>89</v>
      </c>
      <c r="B142" s="115" t="s">
        <v>2</v>
      </c>
      <c r="C142" s="33" t="s">
        <v>18</v>
      </c>
      <c r="D142" s="125" t="s">
        <v>90</v>
      </c>
      <c r="E142" s="125" t="s">
        <v>288</v>
      </c>
      <c r="F142" s="125" t="s">
        <v>16</v>
      </c>
      <c r="G142" s="126" t="s">
        <v>93</v>
      </c>
      <c r="H142" s="122">
        <v>2.6</v>
      </c>
      <c r="I142" s="123"/>
      <c r="J142" s="64">
        <v>102</v>
      </c>
      <c r="K142" s="103">
        <f t="shared" si="4"/>
        <v>265.2</v>
      </c>
      <c r="L142" s="103">
        <f>SUMIFS('normenblad regulier'!C:C,'normenblad regulier'!A:A,C142,'normenblad regulier'!B:B,J142)</f>
        <v>0</v>
      </c>
      <c r="M142" s="271">
        <v>1</v>
      </c>
      <c r="N142" s="104" t="e">
        <f>K142/L142*M142*'Dagkracht '!$C$22</f>
        <v>#DIV/0!</v>
      </c>
      <c r="O142" s="24"/>
    </row>
    <row r="143" spans="1:15" ht="12.75" hidden="1">
      <c r="A143" s="114" t="s">
        <v>89</v>
      </c>
      <c r="B143" s="115" t="s">
        <v>2</v>
      </c>
      <c r="C143" s="124" t="s">
        <v>14</v>
      </c>
      <c r="D143" s="125" t="s">
        <v>90</v>
      </c>
      <c r="E143" s="125" t="s">
        <v>320</v>
      </c>
      <c r="F143" s="125" t="s">
        <v>321</v>
      </c>
      <c r="G143" s="126" t="s">
        <v>93</v>
      </c>
      <c r="H143" s="122">
        <v>1.5</v>
      </c>
      <c r="I143" s="123"/>
      <c r="J143" s="64"/>
      <c r="K143" s="103">
        <f t="shared" si="4"/>
        <v>0</v>
      </c>
      <c r="L143" s="103">
        <f>SUMIFS('normenblad regulier'!C:C,'normenblad regulier'!A:A,C143,'normenblad regulier'!B:B,J143)</f>
        <v>0</v>
      </c>
      <c r="M143" s="271">
        <v>1</v>
      </c>
      <c r="N143" s="104"/>
      <c r="O143" s="24"/>
    </row>
    <row r="144" spans="1:15" ht="12.75">
      <c r="A144" s="114" t="s">
        <v>89</v>
      </c>
      <c r="B144" s="115" t="s">
        <v>2</v>
      </c>
      <c r="C144" s="124" t="s">
        <v>14</v>
      </c>
      <c r="D144" s="125" t="s">
        <v>90</v>
      </c>
      <c r="E144" s="125" t="s">
        <v>322</v>
      </c>
      <c r="F144" s="125" t="s">
        <v>195</v>
      </c>
      <c r="G144" s="126" t="s">
        <v>93</v>
      </c>
      <c r="H144" s="122">
        <v>13.2</v>
      </c>
      <c r="I144" s="123"/>
      <c r="J144" s="64"/>
      <c r="K144" s="103">
        <f t="shared" si="4"/>
        <v>0</v>
      </c>
      <c r="L144" s="103">
        <f>SUMIFS('normenblad regulier'!C:C,'normenblad regulier'!A:A,C144,'normenblad regulier'!B:B,J144)</f>
        <v>0</v>
      </c>
      <c r="M144" s="271">
        <v>1</v>
      </c>
      <c r="N144" s="104"/>
      <c r="O144" s="24"/>
    </row>
    <row r="145" spans="1:15" ht="12.75" hidden="1">
      <c r="A145" s="114" t="s">
        <v>89</v>
      </c>
      <c r="B145" s="115" t="s">
        <v>2</v>
      </c>
      <c r="C145" s="124" t="s">
        <v>14</v>
      </c>
      <c r="D145" s="125" t="s">
        <v>90</v>
      </c>
      <c r="E145" s="125" t="s">
        <v>323</v>
      </c>
      <c r="F145" s="125" t="s">
        <v>237</v>
      </c>
      <c r="G145" s="126" t="s">
        <v>93</v>
      </c>
      <c r="H145" s="122">
        <v>21</v>
      </c>
      <c r="I145" s="123"/>
      <c r="J145" s="64"/>
      <c r="K145" s="103">
        <f t="shared" si="4"/>
        <v>0</v>
      </c>
      <c r="L145" s="103">
        <f>SUMIFS('normenblad regulier'!C:C,'normenblad regulier'!A:A,C145,'normenblad regulier'!B:B,J145)</f>
        <v>0</v>
      </c>
      <c r="M145" s="271">
        <v>1</v>
      </c>
      <c r="N145" s="104"/>
      <c r="O145" s="24"/>
    </row>
    <row r="146" spans="1:15" ht="12.75" hidden="1">
      <c r="A146" s="114" t="s">
        <v>89</v>
      </c>
      <c r="B146" s="115" t="s">
        <v>2</v>
      </c>
      <c r="C146" s="124" t="s">
        <v>27</v>
      </c>
      <c r="D146" s="125" t="s">
        <v>90</v>
      </c>
      <c r="E146" s="125" t="s">
        <v>324</v>
      </c>
      <c r="F146" s="125" t="s">
        <v>325</v>
      </c>
      <c r="G146" s="126" t="s">
        <v>198</v>
      </c>
      <c r="H146" s="122"/>
      <c r="I146" s="125">
        <v>8.5</v>
      </c>
      <c r="J146" s="64"/>
      <c r="K146" s="103">
        <f t="shared" si="4"/>
        <v>0</v>
      </c>
      <c r="L146" s="103">
        <f>SUMIFS('normenblad regulier'!C:C,'normenblad regulier'!A:A,C146,'normenblad regulier'!B:B,J146)</f>
        <v>1</v>
      </c>
      <c r="M146" s="271">
        <v>1</v>
      </c>
      <c r="N146" s="104"/>
      <c r="O146" s="24"/>
    </row>
    <row r="147" spans="1:15" ht="12.75" hidden="1">
      <c r="A147" s="114" t="s">
        <v>89</v>
      </c>
      <c r="B147" s="115" t="s">
        <v>2</v>
      </c>
      <c r="C147" s="124" t="s">
        <v>14</v>
      </c>
      <c r="D147" s="125" t="s">
        <v>90</v>
      </c>
      <c r="E147" s="125" t="s">
        <v>326</v>
      </c>
      <c r="F147" s="125" t="s">
        <v>327</v>
      </c>
      <c r="G147" s="126" t="s">
        <v>93</v>
      </c>
      <c r="H147" s="122">
        <v>36.200000000000003</v>
      </c>
      <c r="I147" s="123"/>
      <c r="J147" s="64"/>
      <c r="K147" s="103">
        <f t="shared" si="4"/>
        <v>0</v>
      </c>
      <c r="L147" s="103">
        <f>SUMIFS('normenblad regulier'!C:C,'normenblad regulier'!A:A,C147,'normenblad regulier'!B:B,J147)</f>
        <v>0</v>
      </c>
      <c r="M147" s="271">
        <v>1</v>
      </c>
      <c r="N147" s="104"/>
      <c r="O147" s="24"/>
    </row>
    <row r="148" spans="1:15" ht="12.75" hidden="1">
      <c r="A148" s="114" t="s">
        <v>89</v>
      </c>
      <c r="B148" s="115" t="s">
        <v>2</v>
      </c>
      <c r="C148" s="124" t="s">
        <v>14</v>
      </c>
      <c r="D148" s="125" t="s">
        <v>90</v>
      </c>
      <c r="E148" s="125" t="s">
        <v>328</v>
      </c>
      <c r="F148" s="125" t="s">
        <v>321</v>
      </c>
      <c r="G148" s="126" t="s">
        <v>93</v>
      </c>
      <c r="H148" s="122">
        <v>3.9</v>
      </c>
      <c r="I148" s="123"/>
      <c r="J148" s="64"/>
      <c r="K148" s="103">
        <f t="shared" si="4"/>
        <v>0</v>
      </c>
      <c r="L148" s="103">
        <f>SUMIFS('normenblad regulier'!C:C,'normenblad regulier'!A:A,C148,'normenblad regulier'!B:B,J148)</f>
        <v>0</v>
      </c>
      <c r="M148" s="271">
        <v>1</v>
      </c>
      <c r="N148" s="104"/>
      <c r="O148" s="24"/>
    </row>
    <row r="149" spans="1:15" ht="12.75" hidden="1">
      <c r="A149" s="114" t="s">
        <v>89</v>
      </c>
      <c r="B149" s="115" t="s">
        <v>2</v>
      </c>
      <c r="C149" s="33" t="s">
        <v>13</v>
      </c>
      <c r="D149" s="125" t="s">
        <v>90</v>
      </c>
      <c r="E149" s="125" t="s">
        <v>329</v>
      </c>
      <c r="F149" s="125" t="s">
        <v>330</v>
      </c>
      <c r="G149" s="126" t="s">
        <v>93</v>
      </c>
      <c r="H149" s="122">
        <v>16.7</v>
      </c>
      <c r="I149" s="123"/>
      <c r="J149" s="64">
        <v>102</v>
      </c>
      <c r="K149" s="103">
        <f t="shared" si="4"/>
        <v>1703.3999999999999</v>
      </c>
      <c r="L149" s="103">
        <f>SUMIFS('normenblad regulier'!C:C,'normenblad regulier'!A:A,C149,'normenblad regulier'!B:B,J149)</f>
        <v>0</v>
      </c>
      <c r="M149" s="271">
        <v>1</v>
      </c>
      <c r="N149" s="104" t="e">
        <f>K149/L149*M149*'Dagkracht '!$C$22</f>
        <v>#DIV/0!</v>
      </c>
      <c r="O149" s="24"/>
    </row>
    <row r="150" spans="1:15" ht="12.75" hidden="1">
      <c r="A150" s="114" t="s">
        <v>89</v>
      </c>
      <c r="B150" s="115" t="s">
        <v>2</v>
      </c>
      <c r="C150" s="124" t="s">
        <v>27</v>
      </c>
      <c r="D150" s="125" t="s">
        <v>331</v>
      </c>
      <c r="E150" s="125" t="s">
        <v>332</v>
      </c>
      <c r="F150" s="125" t="s">
        <v>333</v>
      </c>
      <c r="G150" s="126" t="s">
        <v>93</v>
      </c>
      <c r="H150" s="122"/>
      <c r="I150" s="125">
        <v>35.799999999999997</v>
      </c>
      <c r="J150" s="64"/>
      <c r="K150" s="103">
        <f t="shared" si="4"/>
        <v>0</v>
      </c>
      <c r="L150" s="103">
        <f>SUMIFS('normenblad regulier'!C:C,'normenblad regulier'!A:A,C150,'normenblad regulier'!B:B,J150)</f>
        <v>1</v>
      </c>
      <c r="M150" s="271">
        <v>1</v>
      </c>
      <c r="N150" s="104"/>
      <c r="O150" s="24"/>
    </row>
    <row r="151" spans="1:15" ht="12.75" hidden="1">
      <c r="A151" s="114" t="s">
        <v>89</v>
      </c>
      <c r="B151" s="115" t="s">
        <v>2</v>
      </c>
      <c r="C151" s="124" t="s">
        <v>27</v>
      </c>
      <c r="D151" s="125" t="s">
        <v>331</v>
      </c>
      <c r="E151" s="125" t="s">
        <v>334</v>
      </c>
      <c r="F151" s="125" t="s">
        <v>335</v>
      </c>
      <c r="G151" s="126" t="s">
        <v>93</v>
      </c>
      <c r="H151" s="122"/>
      <c r="I151" s="125">
        <v>97.8</v>
      </c>
      <c r="J151" s="64"/>
      <c r="K151" s="103">
        <f t="shared" si="4"/>
        <v>0</v>
      </c>
      <c r="L151" s="103">
        <f>SUMIFS('normenblad regulier'!C:C,'normenblad regulier'!A:A,C151,'normenblad regulier'!B:B,J151)</f>
        <v>1</v>
      </c>
      <c r="M151" s="271">
        <v>1</v>
      </c>
      <c r="N151" s="104"/>
      <c r="O151" s="24"/>
    </row>
    <row r="152" spans="1:15" ht="12.75" hidden="1">
      <c r="A152" s="114" t="s">
        <v>89</v>
      </c>
      <c r="B152" s="115" t="s">
        <v>2</v>
      </c>
      <c r="C152" s="124" t="s">
        <v>27</v>
      </c>
      <c r="D152" s="125" t="s">
        <v>331</v>
      </c>
      <c r="E152" s="125" t="s">
        <v>336</v>
      </c>
      <c r="F152" s="125" t="s">
        <v>337</v>
      </c>
      <c r="G152" s="126" t="s">
        <v>93</v>
      </c>
      <c r="H152" s="122"/>
      <c r="I152" s="125">
        <v>41.9</v>
      </c>
      <c r="J152" s="64"/>
      <c r="K152" s="103">
        <f t="shared" si="4"/>
        <v>0</v>
      </c>
      <c r="L152" s="103">
        <f>SUMIFS('normenblad regulier'!C:C,'normenblad regulier'!A:A,C152,'normenblad regulier'!B:B,J152)</f>
        <v>1</v>
      </c>
      <c r="M152" s="271">
        <v>1</v>
      </c>
      <c r="N152" s="104"/>
      <c r="O152" s="24"/>
    </row>
    <row r="153" spans="1:15" ht="12.75" hidden="1">
      <c r="A153" s="114" t="s">
        <v>89</v>
      </c>
      <c r="B153" s="115" t="s">
        <v>2</v>
      </c>
      <c r="C153" s="124" t="s">
        <v>27</v>
      </c>
      <c r="D153" s="125" t="s">
        <v>331</v>
      </c>
      <c r="E153" s="125" t="s">
        <v>338</v>
      </c>
      <c r="F153" s="125" t="s">
        <v>153</v>
      </c>
      <c r="G153" s="126" t="s">
        <v>93</v>
      </c>
      <c r="H153" s="122"/>
      <c r="I153" s="125">
        <v>15.2</v>
      </c>
      <c r="J153" s="64"/>
      <c r="K153" s="103">
        <f t="shared" si="4"/>
        <v>0</v>
      </c>
      <c r="L153" s="103">
        <f>SUMIFS('normenblad regulier'!C:C,'normenblad regulier'!A:A,C153,'normenblad regulier'!B:B,J153)</f>
        <v>1</v>
      </c>
      <c r="M153" s="271">
        <v>1</v>
      </c>
      <c r="N153" s="104"/>
      <c r="O153" s="24"/>
    </row>
    <row r="154" spans="1:15" ht="12.75" hidden="1">
      <c r="A154" s="114" t="s">
        <v>89</v>
      </c>
      <c r="B154" s="115" t="s">
        <v>2</v>
      </c>
      <c r="C154" s="124" t="s">
        <v>27</v>
      </c>
      <c r="D154" s="125" t="s">
        <v>331</v>
      </c>
      <c r="E154" s="125" t="s">
        <v>339</v>
      </c>
      <c r="F154" s="125" t="s">
        <v>340</v>
      </c>
      <c r="G154" s="126" t="s">
        <v>93</v>
      </c>
      <c r="H154" s="122"/>
      <c r="I154" s="125">
        <v>76.8</v>
      </c>
      <c r="J154" s="64"/>
      <c r="K154" s="103">
        <f t="shared" si="4"/>
        <v>0</v>
      </c>
      <c r="L154" s="103">
        <f>SUMIFS('normenblad regulier'!C:C,'normenblad regulier'!A:A,C154,'normenblad regulier'!B:B,J154)</f>
        <v>1</v>
      </c>
      <c r="M154" s="271">
        <v>1</v>
      </c>
      <c r="N154" s="104"/>
      <c r="O154" s="24"/>
    </row>
    <row r="155" spans="1:15" ht="12.75" hidden="1">
      <c r="A155" s="114" t="s">
        <v>89</v>
      </c>
      <c r="B155" s="115" t="s">
        <v>2</v>
      </c>
      <c r="C155" s="124" t="s">
        <v>27</v>
      </c>
      <c r="D155" s="125" t="s">
        <v>331</v>
      </c>
      <c r="E155" s="125" t="s">
        <v>341</v>
      </c>
      <c r="F155" s="125" t="s">
        <v>130</v>
      </c>
      <c r="G155" s="126" t="s">
        <v>93</v>
      </c>
      <c r="H155" s="122"/>
      <c r="I155" s="125">
        <v>26.5</v>
      </c>
      <c r="J155" s="64"/>
      <c r="K155" s="103">
        <f t="shared" si="4"/>
        <v>0</v>
      </c>
      <c r="L155" s="103">
        <f>SUMIFS('normenblad regulier'!C:C,'normenblad regulier'!A:A,C155,'normenblad regulier'!B:B,J155)</f>
        <v>1</v>
      </c>
      <c r="M155" s="271">
        <v>1</v>
      </c>
      <c r="N155" s="104"/>
      <c r="O155" s="24"/>
    </row>
    <row r="156" spans="1:15" ht="12.75">
      <c r="A156" s="114" t="s">
        <v>89</v>
      </c>
      <c r="B156" s="115" t="s">
        <v>2</v>
      </c>
      <c r="C156" s="124" t="s">
        <v>27</v>
      </c>
      <c r="D156" s="125" t="s">
        <v>331</v>
      </c>
      <c r="E156" s="125" t="s">
        <v>342</v>
      </c>
      <c r="F156" s="125" t="s">
        <v>195</v>
      </c>
      <c r="G156" s="126" t="s">
        <v>93</v>
      </c>
      <c r="H156" s="122"/>
      <c r="I156" s="125">
        <v>2418</v>
      </c>
      <c r="J156" s="64"/>
      <c r="K156" s="103">
        <f t="shared" si="4"/>
        <v>0</v>
      </c>
      <c r="L156" s="103">
        <f>SUMIFS('normenblad regulier'!C:C,'normenblad regulier'!A:A,C156,'normenblad regulier'!B:B,J156)</f>
        <v>1</v>
      </c>
      <c r="M156" s="271">
        <v>1</v>
      </c>
      <c r="N156" s="104"/>
      <c r="O156" s="24"/>
    </row>
    <row r="157" spans="1:15" ht="12.75" hidden="1">
      <c r="A157" s="114" t="s">
        <v>89</v>
      </c>
      <c r="B157" s="115" t="s">
        <v>2</v>
      </c>
      <c r="C157" s="124" t="s">
        <v>27</v>
      </c>
      <c r="D157" s="125" t="s">
        <v>331</v>
      </c>
      <c r="E157" s="125" t="s">
        <v>343</v>
      </c>
      <c r="F157" s="125" t="s">
        <v>130</v>
      </c>
      <c r="G157" s="126" t="s">
        <v>93</v>
      </c>
      <c r="H157" s="122"/>
      <c r="I157" s="125">
        <v>20.8</v>
      </c>
      <c r="J157" s="64"/>
      <c r="K157" s="103">
        <f t="shared" si="4"/>
        <v>0</v>
      </c>
      <c r="L157" s="103">
        <f>SUMIFS('normenblad regulier'!C:C,'normenblad regulier'!A:A,C157,'normenblad regulier'!B:B,J157)</f>
        <v>1</v>
      </c>
      <c r="M157" s="271">
        <v>1</v>
      </c>
      <c r="N157" s="104"/>
      <c r="O157" s="24"/>
    </row>
    <row r="158" spans="1:15" ht="12.75" hidden="1">
      <c r="A158" s="114" t="s">
        <v>89</v>
      </c>
      <c r="B158" s="115" t="s">
        <v>2</v>
      </c>
      <c r="C158" s="124" t="s">
        <v>27</v>
      </c>
      <c r="D158" s="125" t="s">
        <v>331</v>
      </c>
      <c r="E158" s="125" t="s">
        <v>344</v>
      </c>
      <c r="F158" s="125" t="s">
        <v>130</v>
      </c>
      <c r="G158" s="126" t="s">
        <v>93</v>
      </c>
      <c r="H158" s="122"/>
      <c r="I158" s="125">
        <v>8.1</v>
      </c>
      <c r="J158" s="64"/>
      <c r="K158" s="103">
        <f t="shared" si="4"/>
        <v>0</v>
      </c>
      <c r="L158" s="103">
        <f>SUMIFS('normenblad regulier'!C:C,'normenblad regulier'!A:A,C158,'normenblad regulier'!B:B,J158)</f>
        <v>1</v>
      </c>
      <c r="M158" s="271">
        <v>1</v>
      </c>
      <c r="N158" s="104"/>
      <c r="O158" s="24"/>
    </row>
    <row r="159" spans="1:15" ht="12.75" hidden="1">
      <c r="A159" s="114" t="s">
        <v>89</v>
      </c>
      <c r="B159" s="115" t="s">
        <v>2</v>
      </c>
      <c r="C159" s="124" t="s">
        <v>27</v>
      </c>
      <c r="D159" s="125" t="s">
        <v>331</v>
      </c>
      <c r="E159" s="125" t="s">
        <v>345</v>
      </c>
      <c r="F159" s="125" t="s">
        <v>346</v>
      </c>
      <c r="G159" s="126" t="s">
        <v>93</v>
      </c>
      <c r="H159" s="122"/>
      <c r="I159" s="125">
        <v>1.4</v>
      </c>
      <c r="J159" s="64"/>
      <c r="K159" s="103">
        <f t="shared" si="4"/>
        <v>0</v>
      </c>
      <c r="L159" s="103">
        <f>SUMIFS('normenblad regulier'!C:C,'normenblad regulier'!A:A,C159,'normenblad regulier'!B:B,J159)</f>
        <v>1</v>
      </c>
      <c r="M159" s="271">
        <v>1</v>
      </c>
      <c r="N159" s="104"/>
      <c r="O159" s="24"/>
    </row>
    <row r="160" spans="1:15" ht="12.75" hidden="1">
      <c r="A160" s="114" t="s">
        <v>89</v>
      </c>
      <c r="B160" s="115" t="s">
        <v>2</v>
      </c>
      <c r="C160" s="124" t="s">
        <v>27</v>
      </c>
      <c r="D160" s="125" t="s">
        <v>331</v>
      </c>
      <c r="E160" s="125" t="s">
        <v>347</v>
      </c>
      <c r="F160" s="125" t="s">
        <v>146</v>
      </c>
      <c r="G160" s="126" t="s">
        <v>93</v>
      </c>
      <c r="H160" s="122"/>
      <c r="I160" s="125">
        <v>1.8</v>
      </c>
      <c r="J160" s="64"/>
      <c r="K160" s="103">
        <f t="shared" si="4"/>
        <v>0</v>
      </c>
      <c r="L160" s="103">
        <f>SUMIFS('normenblad regulier'!C:C,'normenblad regulier'!A:A,C160,'normenblad regulier'!B:B,J160)</f>
        <v>1</v>
      </c>
      <c r="M160" s="271">
        <v>1</v>
      </c>
      <c r="N160" s="104"/>
      <c r="O160" s="24"/>
    </row>
    <row r="161" spans="1:15" ht="12.75" hidden="1">
      <c r="A161" s="114" t="s">
        <v>89</v>
      </c>
      <c r="B161" s="115" t="s">
        <v>2</v>
      </c>
      <c r="C161" s="124" t="s">
        <v>27</v>
      </c>
      <c r="D161" s="125" t="s">
        <v>331</v>
      </c>
      <c r="E161" s="125" t="s">
        <v>348</v>
      </c>
      <c r="F161" s="125" t="s">
        <v>349</v>
      </c>
      <c r="G161" s="126" t="s">
        <v>93</v>
      </c>
      <c r="H161" s="122"/>
      <c r="I161" s="125">
        <v>3.2</v>
      </c>
      <c r="J161" s="64"/>
      <c r="K161" s="103">
        <f t="shared" si="4"/>
        <v>0</v>
      </c>
      <c r="L161" s="103">
        <f>SUMIFS('normenblad regulier'!C:C,'normenblad regulier'!A:A,C161,'normenblad regulier'!B:B,J161)</f>
        <v>1</v>
      </c>
      <c r="M161" s="271">
        <v>1</v>
      </c>
      <c r="N161" s="104"/>
      <c r="O161" s="24"/>
    </row>
    <row r="162" spans="1:15" ht="12.75" hidden="1">
      <c r="A162" s="114" t="s">
        <v>89</v>
      </c>
      <c r="B162" s="115" t="s">
        <v>2</v>
      </c>
      <c r="C162" s="124" t="s">
        <v>27</v>
      </c>
      <c r="D162" s="125" t="s">
        <v>331</v>
      </c>
      <c r="E162" s="125" t="s">
        <v>350</v>
      </c>
      <c r="F162" s="125" t="s">
        <v>146</v>
      </c>
      <c r="G162" s="126" t="s">
        <v>93</v>
      </c>
      <c r="H162" s="122"/>
      <c r="I162" s="125">
        <v>0.6</v>
      </c>
      <c r="J162" s="64"/>
      <c r="K162" s="103">
        <f t="shared" si="4"/>
        <v>0</v>
      </c>
      <c r="L162" s="103">
        <f>SUMIFS('normenblad regulier'!C:C,'normenblad regulier'!A:A,C162,'normenblad regulier'!B:B,J162)</f>
        <v>1</v>
      </c>
      <c r="M162" s="271">
        <v>1</v>
      </c>
      <c r="N162" s="104"/>
      <c r="O162" s="24"/>
    </row>
    <row r="163" spans="1:15" ht="12.75" hidden="1">
      <c r="A163" s="114" t="s">
        <v>89</v>
      </c>
      <c r="B163" s="115" t="s">
        <v>2</v>
      </c>
      <c r="C163" s="124" t="s">
        <v>27</v>
      </c>
      <c r="D163" s="125" t="s">
        <v>331</v>
      </c>
      <c r="E163" s="125" t="s">
        <v>351</v>
      </c>
      <c r="F163" s="125" t="s">
        <v>153</v>
      </c>
      <c r="G163" s="126" t="s">
        <v>93</v>
      </c>
      <c r="H163" s="122"/>
      <c r="I163" s="125">
        <v>32.6</v>
      </c>
      <c r="J163" s="64"/>
      <c r="K163" s="103">
        <f t="shared" si="4"/>
        <v>0</v>
      </c>
      <c r="L163" s="103">
        <f>SUMIFS('normenblad regulier'!C:C,'normenblad regulier'!A:A,C163,'normenblad regulier'!B:B,J163)</f>
        <v>1</v>
      </c>
      <c r="M163" s="271">
        <v>1</v>
      </c>
      <c r="N163" s="104"/>
      <c r="O163" s="24"/>
    </row>
    <row r="164" spans="1:15" ht="12.75" hidden="1">
      <c r="A164" s="114" t="s">
        <v>89</v>
      </c>
      <c r="B164" s="115" t="s">
        <v>2</v>
      </c>
      <c r="C164" s="124" t="s">
        <v>27</v>
      </c>
      <c r="D164" s="125" t="s">
        <v>331</v>
      </c>
      <c r="E164" s="125" t="s">
        <v>352</v>
      </c>
      <c r="F164" s="125" t="s">
        <v>130</v>
      </c>
      <c r="G164" s="126" t="s">
        <v>93</v>
      </c>
      <c r="H164" s="122"/>
      <c r="I164" s="125">
        <v>9.1999999999999993</v>
      </c>
      <c r="J164" s="64"/>
      <c r="K164" s="103">
        <f t="shared" si="4"/>
        <v>0</v>
      </c>
      <c r="L164" s="103">
        <f>SUMIFS('normenblad regulier'!C:C,'normenblad regulier'!A:A,C164,'normenblad regulier'!B:B,J164)</f>
        <v>1</v>
      </c>
      <c r="M164" s="271">
        <v>1</v>
      </c>
      <c r="N164" s="104"/>
      <c r="O164" s="24"/>
    </row>
    <row r="165" spans="1:15" ht="12.75" hidden="1">
      <c r="A165" s="114" t="s">
        <v>89</v>
      </c>
      <c r="B165" s="115" t="s">
        <v>2</v>
      </c>
      <c r="C165" s="124" t="s">
        <v>27</v>
      </c>
      <c r="D165" s="125" t="s">
        <v>331</v>
      </c>
      <c r="E165" s="125" t="s">
        <v>353</v>
      </c>
      <c r="F165" s="125" t="s">
        <v>153</v>
      </c>
      <c r="G165" s="126" t="s">
        <v>93</v>
      </c>
      <c r="H165" s="122"/>
      <c r="I165" s="125">
        <v>6.1</v>
      </c>
      <c r="J165" s="64"/>
      <c r="K165" s="103">
        <f t="shared" si="4"/>
        <v>0</v>
      </c>
      <c r="L165" s="103">
        <f>SUMIFS('normenblad regulier'!C:C,'normenblad regulier'!A:A,C165,'normenblad regulier'!B:B,J165)</f>
        <v>1</v>
      </c>
      <c r="M165" s="271">
        <v>1</v>
      </c>
      <c r="N165" s="104"/>
      <c r="O165" s="24"/>
    </row>
    <row r="166" spans="1:15" ht="12.75" hidden="1">
      <c r="A166" s="114" t="s">
        <v>89</v>
      </c>
      <c r="B166" s="115" t="s">
        <v>2</v>
      </c>
      <c r="C166" s="124" t="s">
        <v>27</v>
      </c>
      <c r="D166" s="125" t="s">
        <v>331</v>
      </c>
      <c r="E166" s="125" t="s">
        <v>354</v>
      </c>
      <c r="F166" s="125" t="s">
        <v>297</v>
      </c>
      <c r="G166" s="126" t="s">
        <v>93</v>
      </c>
      <c r="H166" s="122"/>
      <c r="I166" s="125">
        <v>162.30000000000001</v>
      </c>
      <c r="J166" s="64"/>
      <c r="K166" s="103">
        <f t="shared" si="4"/>
        <v>0</v>
      </c>
      <c r="L166" s="103">
        <f>SUMIFS('normenblad regulier'!C:C,'normenblad regulier'!A:A,C166,'normenblad regulier'!B:B,J166)</f>
        <v>1</v>
      </c>
      <c r="M166" s="271">
        <v>1</v>
      </c>
      <c r="N166" s="104"/>
      <c r="O166" s="24"/>
    </row>
    <row r="167" spans="1:15" ht="12.75" hidden="1">
      <c r="A167" s="114" t="s">
        <v>89</v>
      </c>
      <c r="B167" s="115" t="s">
        <v>2</v>
      </c>
      <c r="C167" s="124" t="s">
        <v>14</v>
      </c>
      <c r="D167" s="125" t="s">
        <v>355</v>
      </c>
      <c r="E167" s="125" t="s">
        <v>356</v>
      </c>
      <c r="F167" s="125" t="s">
        <v>357</v>
      </c>
      <c r="G167" s="126" t="s">
        <v>93</v>
      </c>
      <c r="H167" s="122">
        <v>217.1</v>
      </c>
      <c r="I167" s="123"/>
      <c r="J167" s="64"/>
      <c r="K167" s="103">
        <f t="shared" si="4"/>
        <v>0</v>
      </c>
      <c r="L167" s="103">
        <f>SUMIFS('normenblad regulier'!C:C,'normenblad regulier'!A:A,C167,'normenblad regulier'!B:B,J167)</f>
        <v>0</v>
      </c>
      <c r="M167" s="271">
        <v>1</v>
      </c>
      <c r="N167" s="104"/>
      <c r="O167" s="24"/>
    </row>
    <row r="168" spans="1:15" ht="12.75" hidden="1">
      <c r="A168" s="114" t="s">
        <v>89</v>
      </c>
      <c r="B168" s="115" t="s">
        <v>2</v>
      </c>
      <c r="C168" s="124" t="s">
        <v>14</v>
      </c>
      <c r="D168" s="125" t="s">
        <v>355</v>
      </c>
      <c r="E168" s="125" t="s">
        <v>358</v>
      </c>
      <c r="F168" s="125" t="s">
        <v>359</v>
      </c>
      <c r="G168" s="126" t="s">
        <v>93</v>
      </c>
      <c r="H168" s="122">
        <v>80.5</v>
      </c>
      <c r="I168" s="123"/>
      <c r="J168" s="64"/>
      <c r="K168" s="103">
        <f t="shared" si="4"/>
        <v>0</v>
      </c>
      <c r="L168" s="103">
        <f>SUMIFS('normenblad regulier'!C:C,'normenblad regulier'!A:A,C168,'normenblad regulier'!B:B,J168)</f>
        <v>0</v>
      </c>
      <c r="M168" s="271">
        <v>1</v>
      </c>
      <c r="N168" s="104"/>
      <c r="O168" s="24"/>
    </row>
    <row r="169" spans="1:15" ht="12.75" hidden="1">
      <c r="A169" s="114" t="s">
        <v>89</v>
      </c>
      <c r="B169" s="115" t="s">
        <v>2</v>
      </c>
      <c r="C169" s="124" t="s">
        <v>14</v>
      </c>
      <c r="D169" s="125" t="s">
        <v>355</v>
      </c>
      <c r="E169" s="125" t="s">
        <v>360</v>
      </c>
      <c r="F169" s="125" t="s">
        <v>361</v>
      </c>
      <c r="G169" s="126" t="s">
        <v>93</v>
      </c>
      <c r="H169" s="122">
        <v>499.7</v>
      </c>
      <c r="I169" s="123"/>
      <c r="J169" s="64"/>
      <c r="K169" s="103">
        <f t="shared" si="4"/>
        <v>0</v>
      </c>
      <c r="L169" s="103">
        <f>SUMIFS('normenblad regulier'!C:C,'normenblad regulier'!A:A,C169,'normenblad regulier'!B:B,J169)</f>
        <v>0</v>
      </c>
      <c r="M169" s="271">
        <v>1</v>
      </c>
      <c r="N169" s="104"/>
      <c r="O169" s="24"/>
    </row>
    <row r="170" spans="1:15" ht="12.75" hidden="1">
      <c r="A170" s="114" t="s">
        <v>89</v>
      </c>
      <c r="B170" s="115" t="s">
        <v>2</v>
      </c>
      <c r="C170" s="124" t="s">
        <v>14</v>
      </c>
      <c r="D170" s="125" t="s">
        <v>355</v>
      </c>
      <c r="E170" s="125" t="s">
        <v>362</v>
      </c>
      <c r="F170" s="125" t="s">
        <v>363</v>
      </c>
      <c r="G170" s="126" t="s">
        <v>93</v>
      </c>
      <c r="H170" s="122">
        <v>27.1</v>
      </c>
      <c r="I170" s="123"/>
      <c r="J170" s="64"/>
      <c r="K170" s="103">
        <f t="shared" si="4"/>
        <v>0</v>
      </c>
      <c r="L170" s="103">
        <f>SUMIFS('normenblad regulier'!C:C,'normenblad regulier'!A:A,C170,'normenblad regulier'!B:B,J170)</f>
        <v>0</v>
      </c>
      <c r="M170" s="271">
        <v>1</v>
      </c>
      <c r="N170" s="104"/>
      <c r="O170" s="24"/>
    </row>
    <row r="171" spans="1:15" ht="12.75" hidden="1">
      <c r="A171" s="114" t="s">
        <v>89</v>
      </c>
      <c r="B171" s="115" t="s">
        <v>2</v>
      </c>
      <c r="C171" s="33" t="s">
        <v>21</v>
      </c>
      <c r="D171" s="125" t="s">
        <v>355</v>
      </c>
      <c r="E171" s="125" t="s">
        <v>364</v>
      </c>
      <c r="F171" s="125" t="s">
        <v>130</v>
      </c>
      <c r="G171" s="126" t="s">
        <v>93</v>
      </c>
      <c r="H171" s="122">
        <v>14.3</v>
      </c>
      <c r="I171" s="123"/>
      <c r="J171" s="64">
        <v>102</v>
      </c>
      <c r="K171" s="103">
        <f t="shared" si="4"/>
        <v>1458.6000000000001</v>
      </c>
      <c r="L171" s="103">
        <f>SUMIFS('normenblad regulier'!C:C,'normenblad regulier'!A:A,C171,'normenblad regulier'!B:B,J171)</f>
        <v>0</v>
      </c>
      <c r="M171" s="271">
        <v>1</v>
      </c>
      <c r="N171" s="104" t="e">
        <f>K171/L171*M171*'Dagkracht '!$C$22</f>
        <v>#DIV/0!</v>
      </c>
      <c r="O171" s="24"/>
    </row>
    <row r="172" spans="1:15" ht="12.75" hidden="1">
      <c r="A172" s="114" t="s">
        <v>89</v>
      </c>
      <c r="B172" s="115" t="s">
        <v>2</v>
      </c>
      <c r="C172" s="124" t="s">
        <v>14</v>
      </c>
      <c r="D172" s="125" t="s">
        <v>355</v>
      </c>
      <c r="E172" s="125" t="s">
        <v>365</v>
      </c>
      <c r="F172" s="125" t="s">
        <v>366</v>
      </c>
      <c r="G172" s="126" t="s">
        <v>93</v>
      </c>
      <c r="H172" s="122">
        <v>165</v>
      </c>
      <c r="I172" s="123"/>
      <c r="J172" s="64"/>
      <c r="K172" s="103">
        <f t="shared" si="4"/>
        <v>0</v>
      </c>
      <c r="L172" s="103">
        <f>SUMIFS('normenblad regulier'!C:C,'normenblad regulier'!A:A,C172,'normenblad regulier'!B:B,J172)</f>
        <v>0</v>
      </c>
      <c r="M172" s="271">
        <v>1</v>
      </c>
      <c r="N172" s="104"/>
      <c r="O172" s="24"/>
    </row>
    <row r="173" spans="1:15" ht="12.75" hidden="1">
      <c r="A173" s="114" t="s">
        <v>89</v>
      </c>
      <c r="B173" s="115" t="s">
        <v>2</v>
      </c>
      <c r="C173" s="124" t="s">
        <v>14</v>
      </c>
      <c r="D173" s="125" t="s">
        <v>355</v>
      </c>
      <c r="E173" s="125" t="s">
        <v>367</v>
      </c>
      <c r="F173" s="125" t="s">
        <v>368</v>
      </c>
      <c r="G173" s="126" t="s">
        <v>93</v>
      </c>
      <c r="H173" s="122">
        <v>24.5</v>
      </c>
      <c r="I173" s="123"/>
      <c r="J173" s="64"/>
      <c r="K173" s="103">
        <f t="shared" si="4"/>
        <v>0</v>
      </c>
      <c r="L173" s="103">
        <f>SUMIFS('normenblad regulier'!C:C,'normenblad regulier'!A:A,C173,'normenblad regulier'!B:B,J173)</f>
        <v>0</v>
      </c>
      <c r="M173" s="271">
        <v>1</v>
      </c>
      <c r="N173" s="104"/>
      <c r="O173" s="24"/>
    </row>
    <row r="174" spans="1:15" ht="12.75" hidden="1">
      <c r="A174" s="114" t="s">
        <v>89</v>
      </c>
      <c r="B174" s="115" t="s">
        <v>2</v>
      </c>
      <c r="C174" s="124" t="s">
        <v>14</v>
      </c>
      <c r="D174" s="125" t="s">
        <v>355</v>
      </c>
      <c r="E174" s="125" t="s">
        <v>369</v>
      </c>
      <c r="F174" s="125" t="s">
        <v>370</v>
      </c>
      <c r="G174" s="126" t="s">
        <v>93</v>
      </c>
      <c r="H174" s="122">
        <v>12.7</v>
      </c>
      <c r="I174" s="123"/>
      <c r="J174" s="64"/>
      <c r="K174" s="103">
        <f t="shared" si="4"/>
        <v>0</v>
      </c>
      <c r="L174" s="103">
        <f>SUMIFS('normenblad regulier'!C:C,'normenblad regulier'!A:A,C174,'normenblad regulier'!B:B,J174)</f>
        <v>0</v>
      </c>
      <c r="M174" s="271">
        <v>1</v>
      </c>
      <c r="N174" s="104"/>
      <c r="O174" s="24"/>
    </row>
    <row r="175" spans="1:15" ht="12.75" hidden="1">
      <c r="A175" s="114" t="s">
        <v>89</v>
      </c>
      <c r="B175" s="115" t="s">
        <v>2</v>
      </c>
      <c r="C175" s="124" t="s">
        <v>14</v>
      </c>
      <c r="D175" s="125" t="s">
        <v>355</v>
      </c>
      <c r="E175" s="125" t="s">
        <v>371</v>
      </c>
      <c r="F175" s="125" t="s">
        <v>370</v>
      </c>
      <c r="G175" s="126" t="s">
        <v>93</v>
      </c>
      <c r="H175" s="122">
        <v>9.3000000000000007</v>
      </c>
      <c r="I175" s="123"/>
      <c r="J175" s="64"/>
      <c r="K175" s="103">
        <f t="shared" si="4"/>
        <v>0</v>
      </c>
      <c r="L175" s="103">
        <f>SUMIFS('normenblad regulier'!C:C,'normenblad regulier'!A:A,C175,'normenblad regulier'!B:B,J175)</f>
        <v>0</v>
      </c>
      <c r="M175" s="271">
        <v>1</v>
      </c>
      <c r="N175" s="104"/>
      <c r="O175" s="24"/>
    </row>
    <row r="176" spans="1:15" ht="12.75" hidden="1">
      <c r="A176" s="114" t="s">
        <v>89</v>
      </c>
      <c r="B176" s="115" t="s">
        <v>2</v>
      </c>
      <c r="C176" s="124" t="s">
        <v>14</v>
      </c>
      <c r="D176" s="125" t="s">
        <v>355</v>
      </c>
      <c r="E176" s="125" t="s">
        <v>372</v>
      </c>
      <c r="F176" s="125" t="s">
        <v>373</v>
      </c>
      <c r="G176" s="126" t="s">
        <v>93</v>
      </c>
      <c r="H176" s="122">
        <v>101</v>
      </c>
      <c r="I176" s="123"/>
      <c r="J176" s="64"/>
      <c r="K176" s="103">
        <f t="shared" si="4"/>
        <v>0</v>
      </c>
      <c r="L176" s="103">
        <f>SUMIFS('normenblad regulier'!C:C,'normenblad regulier'!A:A,C176,'normenblad regulier'!B:B,J176)</f>
        <v>0</v>
      </c>
      <c r="M176" s="271">
        <v>1</v>
      </c>
      <c r="N176" s="104"/>
      <c r="O176" s="24"/>
    </row>
    <row r="177" spans="1:15" ht="12.75" hidden="1">
      <c r="A177" s="114" t="s">
        <v>89</v>
      </c>
      <c r="B177" s="115" t="s">
        <v>2</v>
      </c>
      <c r="C177" s="33" t="s">
        <v>21</v>
      </c>
      <c r="D177" s="125" t="s">
        <v>355</v>
      </c>
      <c r="E177" s="125" t="s">
        <v>374</v>
      </c>
      <c r="F177" s="125" t="s">
        <v>130</v>
      </c>
      <c r="G177" s="126" t="s">
        <v>93</v>
      </c>
      <c r="H177" s="122">
        <v>293.10000000000002</v>
      </c>
      <c r="I177" s="123"/>
      <c r="J177" s="64">
        <v>102</v>
      </c>
      <c r="K177" s="103">
        <f t="shared" si="4"/>
        <v>29896.2</v>
      </c>
      <c r="L177" s="103">
        <f>SUMIFS('normenblad regulier'!C:C,'normenblad regulier'!A:A,C177,'normenblad regulier'!B:B,J177)</f>
        <v>0</v>
      </c>
      <c r="M177" s="271">
        <v>1</v>
      </c>
      <c r="N177" s="104" t="e">
        <f>K177/L177*M177*'Dagkracht '!$C$22</f>
        <v>#DIV/0!</v>
      </c>
      <c r="O177" s="24"/>
    </row>
    <row r="178" spans="1:15" ht="12.75" hidden="1">
      <c r="A178" s="114" t="s">
        <v>89</v>
      </c>
      <c r="B178" s="115" t="s">
        <v>2</v>
      </c>
      <c r="C178" s="124" t="s">
        <v>14</v>
      </c>
      <c r="D178" s="125" t="s">
        <v>355</v>
      </c>
      <c r="E178" s="125" t="s">
        <v>375</v>
      </c>
      <c r="F178" s="125" t="s">
        <v>370</v>
      </c>
      <c r="G178" s="126" t="s">
        <v>93</v>
      </c>
      <c r="H178" s="122">
        <v>12.4</v>
      </c>
      <c r="I178" s="123"/>
      <c r="J178" s="64"/>
      <c r="K178" s="103">
        <f t="shared" si="4"/>
        <v>0</v>
      </c>
      <c r="L178" s="103">
        <f>SUMIFS('normenblad regulier'!C:C,'normenblad regulier'!A:A,C178,'normenblad regulier'!B:B,J178)</f>
        <v>0</v>
      </c>
      <c r="M178" s="271">
        <v>1</v>
      </c>
      <c r="N178" s="104"/>
      <c r="O178" s="24"/>
    </row>
    <row r="179" spans="1:15" ht="12.75" hidden="1">
      <c r="A179" s="114" t="s">
        <v>89</v>
      </c>
      <c r="B179" s="115" t="s">
        <v>2</v>
      </c>
      <c r="C179" s="124" t="s">
        <v>14</v>
      </c>
      <c r="D179" s="125" t="s">
        <v>355</v>
      </c>
      <c r="E179" s="125" t="s">
        <v>376</v>
      </c>
      <c r="F179" s="125" t="s">
        <v>377</v>
      </c>
      <c r="G179" s="126" t="s">
        <v>93</v>
      </c>
      <c r="H179" s="122">
        <v>15.5</v>
      </c>
      <c r="I179" s="123"/>
      <c r="J179" s="64"/>
      <c r="K179" s="103">
        <f t="shared" si="4"/>
        <v>0</v>
      </c>
      <c r="L179" s="103">
        <f>SUMIFS('normenblad regulier'!C:C,'normenblad regulier'!A:A,C179,'normenblad regulier'!B:B,J179)</f>
        <v>0</v>
      </c>
      <c r="M179" s="271">
        <v>1</v>
      </c>
      <c r="N179" s="104"/>
      <c r="O179" s="24"/>
    </row>
    <row r="180" spans="1:15" ht="12.75" hidden="1">
      <c r="A180" s="114" t="s">
        <v>89</v>
      </c>
      <c r="B180" s="115" t="s">
        <v>2</v>
      </c>
      <c r="C180" s="124" t="s">
        <v>14</v>
      </c>
      <c r="D180" s="125" t="s">
        <v>355</v>
      </c>
      <c r="E180" s="125" t="s">
        <v>378</v>
      </c>
      <c r="F180" s="125" t="s">
        <v>111</v>
      </c>
      <c r="G180" s="126" t="s">
        <v>93</v>
      </c>
      <c r="H180" s="122">
        <v>19</v>
      </c>
      <c r="I180" s="123"/>
      <c r="J180" s="64"/>
      <c r="K180" s="103">
        <f t="shared" si="4"/>
        <v>0</v>
      </c>
      <c r="L180" s="103">
        <f>SUMIFS('normenblad regulier'!C:C,'normenblad regulier'!A:A,C180,'normenblad regulier'!B:B,J180)</f>
        <v>0</v>
      </c>
      <c r="M180" s="271">
        <v>1</v>
      </c>
      <c r="N180" s="104"/>
      <c r="O180" s="24"/>
    </row>
    <row r="181" spans="1:15" ht="12.75" hidden="1">
      <c r="A181" s="114" t="s">
        <v>89</v>
      </c>
      <c r="B181" s="115" t="s">
        <v>2</v>
      </c>
      <c r="C181" s="124" t="s">
        <v>26</v>
      </c>
      <c r="D181" s="125" t="s">
        <v>355</v>
      </c>
      <c r="E181" s="125" t="s">
        <v>379</v>
      </c>
      <c r="F181" s="125" t="s">
        <v>380</v>
      </c>
      <c r="G181" s="126" t="s">
        <v>93</v>
      </c>
      <c r="H181" s="122">
        <v>54.6</v>
      </c>
      <c r="I181" s="123"/>
      <c r="J181" s="64"/>
      <c r="K181" s="103">
        <f t="shared" si="4"/>
        <v>0</v>
      </c>
      <c r="L181" s="103">
        <f>SUMIFS('normenblad regulier'!C:C,'normenblad regulier'!A:A,C181,'normenblad regulier'!B:B,J181)</f>
        <v>0</v>
      </c>
      <c r="M181" s="271">
        <v>1</v>
      </c>
      <c r="N181" s="104"/>
      <c r="O181" s="24"/>
    </row>
    <row r="182" spans="1:15" ht="12.75" hidden="1">
      <c r="A182" s="114" t="s">
        <v>89</v>
      </c>
      <c r="B182" s="115" t="s">
        <v>2</v>
      </c>
      <c r="C182" s="33" t="s">
        <v>21</v>
      </c>
      <c r="D182" s="125" t="s">
        <v>355</v>
      </c>
      <c r="E182" s="125" t="s">
        <v>381</v>
      </c>
      <c r="F182" s="125" t="s">
        <v>382</v>
      </c>
      <c r="G182" s="126" t="s">
        <v>93</v>
      </c>
      <c r="H182" s="122">
        <v>7</v>
      </c>
      <c r="I182" s="123"/>
      <c r="J182" s="64">
        <v>102</v>
      </c>
      <c r="K182" s="103">
        <f t="shared" si="4"/>
        <v>714</v>
      </c>
      <c r="L182" s="103">
        <f>SUMIFS('normenblad regulier'!C:C,'normenblad regulier'!A:A,C182,'normenblad regulier'!B:B,J182)</f>
        <v>0</v>
      </c>
      <c r="M182" s="271">
        <v>1</v>
      </c>
      <c r="N182" s="104" t="e">
        <f>K182/L182*M182*'Dagkracht '!$C$22</f>
        <v>#DIV/0!</v>
      </c>
      <c r="O182" s="24"/>
    </row>
    <row r="183" spans="1:15" ht="12.75" hidden="1">
      <c r="A183" s="114" t="s">
        <v>89</v>
      </c>
      <c r="B183" s="115" t="s">
        <v>2</v>
      </c>
      <c r="C183" s="124" t="s">
        <v>14</v>
      </c>
      <c r="D183" s="125" t="s">
        <v>355</v>
      </c>
      <c r="E183" s="125" t="s">
        <v>383</v>
      </c>
      <c r="F183" s="125" t="s">
        <v>384</v>
      </c>
      <c r="G183" s="126" t="s">
        <v>93</v>
      </c>
      <c r="H183" s="122">
        <v>25.3</v>
      </c>
      <c r="I183" s="123"/>
      <c r="J183" s="64"/>
      <c r="K183" s="103">
        <f t="shared" si="4"/>
        <v>0</v>
      </c>
      <c r="L183" s="103">
        <f>SUMIFS('normenblad regulier'!C:C,'normenblad regulier'!A:A,C183,'normenblad regulier'!B:B,J183)</f>
        <v>0</v>
      </c>
      <c r="M183" s="271">
        <v>1</v>
      </c>
      <c r="N183" s="104"/>
      <c r="O183" s="24"/>
    </row>
    <row r="184" spans="1:15" ht="12.75" hidden="1">
      <c r="A184" s="114" t="s">
        <v>89</v>
      </c>
      <c r="B184" s="115" t="s">
        <v>2</v>
      </c>
      <c r="C184" s="124" t="s">
        <v>27</v>
      </c>
      <c r="D184" s="125" t="s">
        <v>355</v>
      </c>
      <c r="E184" s="125" t="s">
        <v>385</v>
      </c>
      <c r="F184" s="125" t="s">
        <v>135</v>
      </c>
      <c r="G184" s="126" t="s">
        <v>159</v>
      </c>
      <c r="H184" s="122"/>
      <c r="I184" s="125">
        <v>3.6</v>
      </c>
      <c r="J184" s="64"/>
      <c r="K184" s="103">
        <f t="shared" si="4"/>
        <v>0</v>
      </c>
      <c r="L184" s="103">
        <f>SUMIFS('normenblad regulier'!C:C,'normenblad regulier'!A:A,C184,'normenblad regulier'!B:B,J184)</f>
        <v>1</v>
      </c>
      <c r="M184" s="271">
        <v>1</v>
      </c>
      <c r="N184" s="104"/>
      <c r="O184" s="24"/>
    </row>
    <row r="185" spans="1:15" ht="12.75" hidden="1">
      <c r="A185" s="114" t="s">
        <v>89</v>
      </c>
      <c r="B185" s="115" t="s">
        <v>2</v>
      </c>
      <c r="C185" s="33" t="s">
        <v>18</v>
      </c>
      <c r="D185" s="125" t="s">
        <v>355</v>
      </c>
      <c r="E185" s="125" t="s">
        <v>386</v>
      </c>
      <c r="F185" s="125" t="s">
        <v>163</v>
      </c>
      <c r="G185" s="126" t="s">
        <v>138</v>
      </c>
      <c r="H185" s="122">
        <v>4.2</v>
      </c>
      <c r="I185" s="123"/>
      <c r="J185" s="64">
        <v>102</v>
      </c>
      <c r="K185" s="103">
        <f t="shared" si="4"/>
        <v>428.40000000000003</v>
      </c>
      <c r="L185" s="103">
        <f>SUMIFS('normenblad regulier'!C:C,'normenblad regulier'!A:A,C185,'normenblad regulier'!B:B,J185)</f>
        <v>0</v>
      </c>
      <c r="M185" s="271">
        <v>1</v>
      </c>
      <c r="N185" s="104" t="e">
        <f>K185/L185*M185*'Dagkracht '!$C$22</f>
        <v>#DIV/0!</v>
      </c>
      <c r="O185" s="24"/>
    </row>
    <row r="186" spans="1:15" ht="12.75" hidden="1">
      <c r="A186" s="114" t="s">
        <v>89</v>
      </c>
      <c r="B186" s="115" t="s">
        <v>2</v>
      </c>
      <c r="C186" s="33" t="s">
        <v>18</v>
      </c>
      <c r="D186" s="125" t="s">
        <v>355</v>
      </c>
      <c r="E186" s="125" t="s">
        <v>387</v>
      </c>
      <c r="F186" s="125" t="s">
        <v>16</v>
      </c>
      <c r="G186" s="126" t="s">
        <v>93</v>
      </c>
      <c r="H186" s="122">
        <v>7.6</v>
      </c>
      <c r="I186" s="123"/>
      <c r="J186" s="64">
        <v>102</v>
      </c>
      <c r="K186" s="103">
        <f t="shared" si="4"/>
        <v>775.19999999999993</v>
      </c>
      <c r="L186" s="103">
        <f>SUMIFS('normenblad regulier'!C:C,'normenblad regulier'!A:A,C186,'normenblad regulier'!B:B,J186)</f>
        <v>0</v>
      </c>
      <c r="M186" s="271">
        <v>1</v>
      </c>
      <c r="N186" s="104" t="e">
        <f>K186/L186*M186*'Dagkracht '!$C$22</f>
        <v>#DIV/0!</v>
      </c>
      <c r="O186" s="24"/>
    </row>
    <row r="187" spans="1:15" ht="12.75" hidden="1">
      <c r="A187" s="114" t="s">
        <v>89</v>
      </c>
      <c r="B187" s="115" t="s">
        <v>2</v>
      </c>
      <c r="C187" s="33" t="s">
        <v>21</v>
      </c>
      <c r="D187" s="125" t="s">
        <v>355</v>
      </c>
      <c r="E187" s="125" t="s">
        <v>388</v>
      </c>
      <c r="F187" s="125" t="s">
        <v>130</v>
      </c>
      <c r="G187" s="126" t="s">
        <v>93</v>
      </c>
      <c r="H187" s="122">
        <v>13.7</v>
      </c>
      <c r="I187" s="123"/>
      <c r="J187" s="64">
        <v>102</v>
      </c>
      <c r="K187" s="103">
        <f t="shared" si="4"/>
        <v>1397.3999999999999</v>
      </c>
      <c r="L187" s="103">
        <f>SUMIFS('normenblad regulier'!C:C,'normenblad regulier'!A:A,C187,'normenblad regulier'!B:B,J187)</f>
        <v>0</v>
      </c>
      <c r="M187" s="271">
        <v>1</v>
      </c>
      <c r="N187" s="104" t="e">
        <f>K187/L187*M187*'Dagkracht '!$C$22</f>
        <v>#DIV/0!</v>
      </c>
      <c r="O187" s="24"/>
    </row>
    <row r="188" spans="1:15" ht="12.75" hidden="1">
      <c r="A188" s="114" t="s">
        <v>89</v>
      </c>
      <c r="B188" s="115" t="s">
        <v>2</v>
      </c>
      <c r="C188" s="124" t="s">
        <v>27</v>
      </c>
      <c r="D188" s="125" t="s">
        <v>355</v>
      </c>
      <c r="E188" s="125" t="s">
        <v>389</v>
      </c>
      <c r="F188" s="125" t="s">
        <v>144</v>
      </c>
      <c r="G188" s="126" t="s">
        <v>93</v>
      </c>
      <c r="H188" s="122"/>
      <c r="I188" s="125">
        <v>1</v>
      </c>
      <c r="J188" s="64"/>
      <c r="K188" s="103">
        <f t="shared" si="4"/>
        <v>0</v>
      </c>
      <c r="L188" s="103">
        <f>SUMIFS('normenblad regulier'!C:C,'normenblad regulier'!A:A,C188,'normenblad regulier'!B:B,J188)</f>
        <v>1</v>
      </c>
      <c r="M188" s="271">
        <v>1</v>
      </c>
      <c r="N188" s="104"/>
      <c r="O188" s="24"/>
    </row>
    <row r="189" spans="1:15" ht="12.75" hidden="1">
      <c r="A189" s="114" t="s">
        <v>89</v>
      </c>
      <c r="B189" s="115" t="s">
        <v>2</v>
      </c>
      <c r="C189" s="124" t="s">
        <v>27</v>
      </c>
      <c r="D189" s="125" t="s">
        <v>355</v>
      </c>
      <c r="E189" s="125" t="s">
        <v>390</v>
      </c>
      <c r="F189" s="125" t="s">
        <v>146</v>
      </c>
      <c r="G189" s="126" t="s">
        <v>93</v>
      </c>
      <c r="H189" s="122"/>
      <c r="I189" s="125">
        <v>10.4</v>
      </c>
      <c r="J189" s="64"/>
      <c r="K189" s="103">
        <f t="shared" si="4"/>
        <v>0</v>
      </c>
      <c r="L189" s="103">
        <f>SUMIFS('normenblad regulier'!C:C,'normenblad regulier'!A:A,C189,'normenblad regulier'!B:B,J189)</f>
        <v>1</v>
      </c>
      <c r="M189" s="271">
        <v>1</v>
      </c>
      <c r="N189" s="104"/>
      <c r="O189" s="24"/>
    </row>
    <row r="190" spans="1:15" ht="12.75" hidden="1">
      <c r="A190" s="114" t="s">
        <v>89</v>
      </c>
      <c r="B190" s="115" t="s">
        <v>2</v>
      </c>
      <c r="C190" s="33" t="s">
        <v>21</v>
      </c>
      <c r="D190" s="125" t="s">
        <v>355</v>
      </c>
      <c r="E190" s="125" t="s">
        <v>391</v>
      </c>
      <c r="F190" s="125" t="s">
        <v>130</v>
      </c>
      <c r="G190" s="126" t="s">
        <v>93</v>
      </c>
      <c r="H190" s="122">
        <v>7.1</v>
      </c>
      <c r="I190" s="123"/>
      <c r="J190" s="64">
        <v>102</v>
      </c>
      <c r="K190" s="103">
        <f t="shared" si="4"/>
        <v>724.19999999999993</v>
      </c>
      <c r="L190" s="103">
        <f>SUMIFS('normenblad regulier'!C:C,'normenblad regulier'!A:A,C190,'normenblad regulier'!B:B,J190)</f>
        <v>0</v>
      </c>
      <c r="M190" s="271">
        <v>1</v>
      </c>
      <c r="N190" s="104" t="e">
        <f>K190/L190*M190*'Dagkracht '!$C$22</f>
        <v>#DIV/0!</v>
      </c>
      <c r="O190" s="24"/>
    </row>
    <row r="191" spans="1:15" ht="12.75" hidden="1">
      <c r="A191" s="114" t="s">
        <v>89</v>
      </c>
      <c r="B191" s="115" t="s">
        <v>2</v>
      </c>
      <c r="C191" s="33" t="s">
        <v>18</v>
      </c>
      <c r="D191" s="125" t="s">
        <v>355</v>
      </c>
      <c r="E191" s="125" t="s">
        <v>392</v>
      </c>
      <c r="F191" s="125" t="s">
        <v>16</v>
      </c>
      <c r="G191" s="126" t="s">
        <v>93</v>
      </c>
      <c r="H191" s="122">
        <v>10.199999999999999</v>
      </c>
      <c r="I191" s="123"/>
      <c r="J191" s="64">
        <v>102</v>
      </c>
      <c r="K191" s="103">
        <f t="shared" ref="K191:K247" si="5">H191*J191</f>
        <v>1040.3999999999999</v>
      </c>
      <c r="L191" s="103">
        <f>SUMIFS('normenblad regulier'!C:C,'normenblad regulier'!A:A,C191,'normenblad regulier'!B:B,J191)</f>
        <v>0</v>
      </c>
      <c r="M191" s="271">
        <v>1</v>
      </c>
      <c r="N191" s="104" t="e">
        <f>K191/L191*M191*'Dagkracht '!$C$22</f>
        <v>#DIV/0!</v>
      </c>
      <c r="O191" s="24"/>
    </row>
    <row r="192" spans="1:15" ht="12.75" hidden="1">
      <c r="A192" s="114" t="s">
        <v>89</v>
      </c>
      <c r="B192" s="115" t="s">
        <v>2</v>
      </c>
      <c r="C192" s="33" t="s">
        <v>18</v>
      </c>
      <c r="D192" s="125" t="s">
        <v>355</v>
      </c>
      <c r="E192" s="125" t="s">
        <v>393</v>
      </c>
      <c r="F192" s="125" t="s">
        <v>163</v>
      </c>
      <c r="G192" s="126" t="s">
        <v>138</v>
      </c>
      <c r="H192" s="122">
        <v>4.5</v>
      </c>
      <c r="I192" s="123"/>
      <c r="J192" s="64">
        <v>102</v>
      </c>
      <c r="K192" s="103">
        <f t="shared" si="5"/>
        <v>459</v>
      </c>
      <c r="L192" s="103">
        <f>SUMIFS('normenblad regulier'!C:C,'normenblad regulier'!A:A,C192,'normenblad regulier'!B:B,J192)</f>
        <v>0</v>
      </c>
      <c r="M192" s="271">
        <v>1</v>
      </c>
      <c r="N192" s="104" t="e">
        <f>K192/L192*M192*'Dagkracht '!$C$22</f>
        <v>#DIV/0!</v>
      </c>
      <c r="O192" s="24"/>
    </row>
    <row r="193" spans="1:15" ht="12.75" hidden="1">
      <c r="A193" s="114" t="s">
        <v>89</v>
      </c>
      <c r="B193" s="115" t="s">
        <v>2</v>
      </c>
      <c r="C193" s="124" t="s">
        <v>14</v>
      </c>
      <c r="D193" s="125" t="s">
        <v>355</v>
      </c>
      <c r="E193" s="125" t="s">
        <v>394</v>
      </c>
      <c r="F193" s="125" t="s">
        <v>140</v>
      </c>
      <c r="G193" s="126" t="s">
        <v>93</v>
      </c>
      <c r="H193" s="122">
        <v>9.3000000000000007</v>
      </c>
      <c r="I193" s="123"/>
      <c r="J193" s="64"/>
      <c r="K193" s="103">
        <f t="shared" si="5"/>
        <v>0</v>
      </c>
      <c r="L193" s="103">
        <f>SUMIFS('normenblad regulier'!C:C,'normenblad regulier'!A:A,C193,'normenblad regulier'!B:B,J193)</f>
        <v>0</v>
      </c>
      <c r="M193" s="271">
        <v>1</v>
      </c>
      <c r="N193" s="104"/>
      <c r="O193" s="24"/>
    </row>
    <row r="194" spans="1:15" ht="12.75" hidden="1">
      <c r="A194" s="114" t="s">
        <v>89</v>
      </c>
      <c r="B194" s="115" t="s">
        <v>2</v>
      </c>
      <c r="C194" s="124" t="s">
        <v>27</v>
      </c>
      <c r="D194" s="125" t="s">
        <v>355</v>
      </c>
      <c r="E194" s="125" t="s">
        <v>395</v>
      </c>
      <c r="F194" s="125" t="s">
        <v>144</v>
      </c>
      <c r="G194" s="126" t="s">
        <v>93</v>
      </c>
      <c r="H194" s="122"/>
      <c r="I194" s="125">
        <v>0.9</v>
      </c>
      <c r="J194" s="64"/>
      <c r="K194" s="103">
        <f t="shared" si="5"/>
        <v>0</v>
      </c>
      <c r="L194" s="103">
        <f>SUMIFS('normenblad regulier'!C:C,'normenblad regulier'!A:A,C194,'normenblad regulier'!B:B,J194)</f>
        <v>1</v>
      </c>
      <c r="M194" s="271">
        <v>1</v>
      </c>
      <c r="N194" s="104"/>
      <c r="O194" s="24"/>
    </row>
    <row r="195" spans="1:15" ht="12.75" hidden="1">
      <c r="A195" s="114" t="s">
        <v>89</v>
      </c>
      <c r="B195" s="115" t="s">
        <v>2</v>
      </c>
      <c r="C195" s="124" t="s">
        <v>27</v>
      </c>
      <c r="D195" s="125" t="s">
        <v>355</v>
      </c>
      <c r="E195" s="125" t="s">
        <v>396</v>
      </c>
      <c r="F195" s="125" t="s">
        <v>146</v>
      </c>
      <c r="G195" s="126" t="s">
        <v>93</v>
      </c>
      <c r="H195" s="122"/>
      <c r="I195" s="125">
        <v>10.1</v>
      </c>
      <c r="J195" s="64"/>
      <c r="K195" s="103">
        <f t="shared" si="5"/>
        <v>0</v>
      </c>
      <c r="L195" s="103">
        <f>SUMIFS('normenblad regulier'!C:C,'normenblad regulier'!A:A,C195,'normenblad regulier'!B:B,J195)</f>
        <v>1</v>
      </c>
      <c r="M195" s="271">
        <v>1</v>
      </c>
      <c r="N195" s="104"/>
      <c r="O195" s="24"/>
    </row>
    <row r="196" spans="1:15" ht="12.75" hidden="1">
      <c r="A196" s="114" t="s">
        <v>89</v>
      </c>
      <c r="B196" s="115" t="s">
        <v>2</v>
      </c>
      <c r="C196" s="33" t="s">
        <v>21</v>
      </c>
      <c r="D196" s="125" t="s">
        <v>355</v>
      </c>
      <c r="E196" s="125" t="s">
        <v>397</v>
      </c>
      <c r="F196" s="125" t="s">
        <v>130</v>
      </c>
      <c r="G196" s="126" t="s">
        <v>93</v>
      </c>
      <c r="H196" s="122">
        <v>13.5</v>
      </c>
      <c r="I196" s="123"/>
      <c r="J196" s="64">
        <v>102</v>
      </c>
      <c r="K196" s="103">
        <f t="shared" si="5"/>
        <v>1377</v>
      </c>
      <c r="L196" s="103">
        <f>SUMIFS('normenblad regulier'!C:C,'normenblad regulier'!A:A,C196,'normenblad regulier'!B:B,J196)</f>
        <v>0</v>
      </c>
      <c r="M196" s="271">
        <v>1</v>
      </c>
      <c r="N196" s="104" t="e">
        <f>K196/L196*M196*'Dagkracht '!$C$22</f>
        <v>#DIV/0!</v>
      </c>
      <c r="O196" s="24"/>
    </row>
    <row r="197" spans="1:15" ht="12.75" hidden="1">
      <c r="A197" s="114" t="s">
        <v>89</v>
      </c>
      <c r="B197" s="115" t="s">
        <v>2</v>
      </c>
      <c r="C197" s="33" t="s">
        <v>21</v>
      </c>
      <c r="D197" s="125" t="s">
        <v>355</v>
      </c>
      <c r="E197" s="125" t="s">
        <v>398</v>
      </c>
      <c r="F197" s="125" t="s">
        <v>130</v>
      </c>
      <c r="G197" s="126" t="s">
        <v>93</v>
      </c>
      <c r="H197" s="122">
        <v>9.9</v>
      </c>
      <c r="I197" s="123"/>
      <c r="J197" s="64">
        <v>102</v>
      </c>
      <c r="K197" s="103">
        <f t="shared" si="5"/>
        <v>1009.8000000000001</v>
      </c>
      <c r="L197" s="103">
        <f>SUMIFS('normenblad regulier'!C:C,'normenblad regulier'!A:A,C197,'normenblad regulier'!B:B,J197)</f>
        <v>0</v>
      </c>
      <c r="M197" s="271">
        <v>1</v>
      </c>
      <c r="N197" s="104" t="e">
        <f>K197/L197*M197*'Dagkracht '!$C$22</f>
        <v>#DIV/0!</v>
      </c>
      <c r="O197" s="24"/>
    </row>
    <row r="198" spans="1:15" ht="12.75" hidden="1">
      <c r="A198" s="114" t="s">
        <v>89</v>
      </c>
      <c r="B198" s="115" t="s">
        <v>2</v>
      </c>
      <c r="C198" s="33" t="s">
        <v>21</v>
      </c>
      <c r="D198" s="125" t="s">
        <v>355</v>
      </c>
      <c r="E198" s="125" t="s">
        <v>399</v>
      </c>
      <c r="F198" s="125" t="s">
        <v>130</v>
      </c>
      <c r="G198" s="126" t="s">
        <v>93</v>
      </c>
      <c r="H198" s="122">
        <v>2.6</v>
      </c>
      <c r="I198" s="123"/>
      <c r="J198" s="64">
        <v>102</v>
      </c>
      <c r="K198" s="103">
        <f t="shared" si="5"/>
        <v>265.2</v>
      </c>
      <c r="L198" s="103">
        <f>SUMIFS('normenblad regulier'!C:C,'normenblad regulier'!A:A,C198,'normenblad regulier'!B:B,J198)</f>
        <v>0</v>
      </c>
      <c r="M198" s="271">
        <v>1</v>
      </c>
      <c r="N198" s="104" t="e">
        <f>K198/L198*M198*'Dagkracht '!$C$22</f>
        <v>#DIV/0!</v>
      </c>
      <c r="O198" s="24"/>
    </row>
    <row r="199" spans="1:15" ht="12.75" hidden="1">
      <c r="A199" s="114" t="s">
        <v>89</v>
      </c>
      <c r="B199" s="115" t="s">
        <v>2</v>
      </c>
      <c r="C199" s="124" t="s">
        <v>14</v>
      </c>
      <c r="D199" s="125" t="s">
        <v>355</v>
      </c>
      <c r="E199" s="125" t="s">
        <v>400</v>
      </c>
      <c r="F199" s="125" t="s">
        <v>401</v>
      </c>
      <c r="G199" s="126" t="s">
        <v>93</v>
      </c>
      <c r="H199" s="122">
        <v>277.60000000000002</v>
      </c>
      <c r="I199" s="123"/>
      <c r="J199" s="64"/>
      <c r="K199" s="103">
        <f t="shared" si="5"/>
        <v>0</v>
      </c>
      <c r="L199" s="103">
        <f>SUMIFS('normenblad regulier'!C:C,'normenblad regulier'!A:A,C199,'normenblad regulier'!B:B,J199)</f>
        <v>0</v>
      </c>
      <c r="M199" s="271">
        <v>1</v>
      </c>
      <c r="N199" s="104"/>
      <c r="O199" s="24"/>
    </row>
    <row r="200" spans="1:15" ht="12.75" hidden="1">
      <c r="A200" s="114" t="s">
        <v>89</v>
      </c>
      <c r="B200" s="115" t="s">
        <v>2</v>
      </c>
      <c r="C200" s="124" t="s">
        <v>14</v>
      </c>
      <c r="D200" s="125" t="s">
        <v>355</v>
      </c>
      <c r="E200" s="125" t="s">
        <v>402</v>
      </c>
      <c r="F200" s="125" t="s">
        <v>370</v>
      </c>
      <c r="G200" s="126" t="s">
        <v>93</v>
      </c>
      <c r="H200" s="122">
        <v>12.4</v>
      </c>
      <c r="I200" s="123"/>
      <c r="J200" s="64"/>
      <c r="K200" s="103">
        <f t="shared" si="5"/>
        <v>0</v>
      </c>
      <c r="L200" s="103">
        <f>SUMIFS('normenblad regulier'!C:C,'normenblad regulier'!A:A,C200,'normenblad regulier'!B:B,J200)</f>
        <v>0</v>
      </c>
      <c r="M200" s="271">
        <v>1</v>
      </c>
      <c r="N200" s="104"/>
      <c r="O200" s="24"/>
    </row>
    <row r="201" spans="1:15" ht="12.75" hidden="1">
      <c r="A201" s="114" t="s">
        <v>89</v>
      </c>
      <c r="B201" s="115" t="s">
        <v>2</v>
      </c>
      <c r="C201" s="33" t="s">
        <v>21</v>
      </c>
      <c r="D201" s="125" t="s">
        <v>355</v>
      </c>
      <c r="E201" s="125" t="s">
        <v>403</v>
      </c>
      <c r="F201" s="125" t="s">
        <v>130</v>
      </c>
      <c r="G201" s="126" t="s">
        <v>93</v>
      </c>
      <c r="H201" s="122">
        <v>2.5</v>
      </c>
      <c r="I201" s="123"/>
      <c r="J201" s="64">
        <v>102</v>
      </c>
      <c r="K201" s="103">
        <f t="shared" si="5"/>
        <v>255</v>
      </c>
      <c r="L201" s="103">
        <f>SUMIFS('normenblad regulier'!C:C,'normenblad regulier'!A:A,C201,'normenblad regulier'!B:B,J201)</f>
        <v>0</v>
      </c>
      <c r="M201" s="271">
        <v>1</v>
      </c>
      <c r="N201" s="104" t="e">
        <f>K201/L201*M201*'Dagkracht '!$C$22</f>
        <v>#DIV/0!</v>
      </c>
      <c r="O201" s="24"/>
    </row>
    <row r="202" spans="1:15" ht="12.75" hidden="1">
      <c r="A202" s="114" t="s">
        <v>89</v>
      </c>
      <c r="B202" s="115" t="s">
        <v>2</v>
      </c>
      <c r="C202" s="124" t="s">
        <v>14</v>
      </c>
      <c r="D202" s="125" t="s">
        <v>355</v>
      </c>
      <c r="E202" s="125" t="s">
        <v>404</v>
      </c>
      <c r="F202" s="125" t="s">
        <v>405</v>
      </c>
      <c r="G202" s="126" t="s">
        <v>93</v>
      </c>
      <c r="H202" s="122">
        <v>4.2</v>
      </c>
      <c r="I202" s="123"/>
      <c r="J202" s="64"/>
      <c r="K202" s="103">
        <f t="shared" si="5"/>
        <v>0</v>
      </c>
      <c r="L202" s="103">
        <f>SUMIFS('normenblad regulier'!C:C,'normenblad regulier'!A:A,C202,'normenblad regulier'!B:B,J202)</f>
        <v>0</v>
      </c>
      <c r="M202" s="271">
        <v>1</v>
      </c>
      <c r="N202" s="104"/>
      <c r="O202" s="24"/>
    </row>
    <row r="203" spans="1:15" ht="12.75" hidden="1">
      <c r="A203" s="114" t="s">
        <v>89</v>
      </c>
      <c r="B203" s="115" t="s">
        <v>2</v>
      </c>
      <c r="C203" s="33" t="s">
        <v>21</v>
      </c>
      <c r="D203" s="125" t="s">
        <v>355</v>
      </c>
      <c r="E203" s="125" t="s">
        <v>406</v>
      </c>
      <c r="F203" s="125" t="s">
        <v>130</v>
      </c>
      <c r="G203" s="126" t="s">
        <v>93</v>
      </c>
      <c r="H203" s="122">
        <v>2.5</v>
      </c>
      <c r="I203" s="123"/>
      <c r="J203" s="64">
        <v>102</v>
      </c>
      <c r="K203" s="103">
        <f t="shared" si="5"/>
        <v>255</v>
      </c>
      <c r="L203" s="103">
        <f>SUMIFS('normenblad regulier'!C:C,'normenblad regulier'!A:A,C203,'normenblad regulier'!B:B,J203)</f>
        <v>0</v>
      </c>
      <c r="M203" s="271">
        <v>1</v>
      </c>
      <c r="N203" s="104" t="e">
        <f>K203/L203*M203*'Dagkracht '!$C$22</f>
        <v>#DIV/0!</v>
      </c>
      <c r="O203" s="24"/>
    </row>
    <row r="204" spans="1:15" ht="12.75" hidden="1">
      <c r="A204" s="114" t="s">
        <v>89</v>
      </c>
      <c r="B204" s="115" t="s">
        <v>2</v>
      </c>
      <c r="C204" s="124" t="s">
        <v>27</v>
      </c>
      <c r="D204" s="125" t="s">
        <v>355</v>
      </c>
      <c r="E204" s="125" t="s">
        <v>407</v>
      </c>
      <c r="F204" s="125" t="s">
        <v>408</v>
      </c>
      <c r="G204" s="126" t="s">
        <v>93</v>
      </c>
      <c r="H204" s="122"/>
      <c r="I204" s="125">
        <v>9.8000000000000007</v>
      </c>
      <c r="J204" s="64"/>
      <c r="K204" s="103">
        <f t="shared" si="5"/>
        <v>0</v>
      </c>
      <c r="L204" s="103">
        <f>SUMIFS('normenblad regulier'!C:C,'normenblad regulier'!A:A,C204,'normenblad regulier'!B:B,J204)</f>
        <v>1</v>
      </c>
      <c r="M204" s="271">
        <v>1</v>
      </c>
      <c r="N204" s="104"/>
      <c r="O204" s="24"/>
    </row>
    <row r="205" spans="1:15" ht="12.75" hidden="1">
      <c r="A205" s="114" t="s">
        <v>89</v>
      </c>
      <c r="B205" s="115" t="s">
        <v>2</v>
      </c>
      <c r="C205" s="124" t="s">
        <v>26</v>
      </c>
      <c r="D205" s="125" t="s">
        <v>355</v>
      </c>
      <c r="E205" s="125" t="s">
        <v>409</v>
      </c>
      <c r="F205" s="125" t="s">
        <v>174</v>
      </c>
      <c r="G205" s="126" t="s">
        <v>93</v>
      </c>
      <c r="H205" s="122">
        <v>27.9</v>
      </c>
      <c r="I205" s="123"/>
      <c r="J205" s="64"/>
      <c r="K205" s="103">
        <f t="shared" si="5"/>
        <v>0</v>
      </c>
      <c r="L205" s="103">
        <f>SUMIFS('normenblad regulier'!C:C,'normenblad regulier'!A:A,C205,'normenblad regulier'!B:B,J205)</f>
        <v>0</v>
      </c>
      <c r="M205" s="271">
        <v>1</v>
      </c>
      <c r="N205" s="104"/>
      <c r="O205" s="24"/>
    </row>
    <row r="206" spans="1:15" ht="12.75" hidden="1">
      <c r="A206" s="114" t="s">
        <v>89</v>
      </c>
      <c r="B206" s="115" t="s">
        <v>2</v>
      </c>
      <c r="C206" s="33" t="s">
        <v>21</v>
      </c>
      <c r="D206" s="125" t="s">
        <v>355</v>
      </c>
      <c r="E206" s="125" t="s">
        <v>410</v>
      </c>
      <c r="F206" s="125" t="s">
        <v>130</v>
      </c>
      <c r="G206" s="126" t="s">
        <v>93</v>
      </c>
      <c r="H206" s="122">
        <v>5.9</v>
      </c>
      <c r="I206" s="123"/>
      <c r="J206" s="64">
        <v>102</v>
      </c>
      <c r="K206" s="103">
        <f t="shared" si="5"/>
        <v>601.80000000000007</v>
      </c>
      <c r="L206" s="103">
        <f>SUMIFS('normenblad regulier'!C:C,'normenblad regulier'!A:A,C206,'normenblad regulier'!B:B,J206)</f>
        <v>0</v>
      </c>
      <c r="M206" s="271">
        <v>1</v>
      </c>
      <c r="N206" s="104" t="e">
        <f>K206/L206*M206*'Dagkracht '!$C$22</f>
        <v>#DIV/0!</v>
      </c>
      <c r="O206" s="24"/>
    </row>
    <row r="207" spans="1:15" ht="12.75" hidden="1">
      <c r="A207" s="114" t="s">
        <v>89</v>
      </c>
      <c r="B207" s="115" t="s">
        <v>2</v>
      </c>
      <c r="C207" s="33" t="s">
        <v>21</v>
      </c>
      <c r="D207" s="125" t="s">
        <v>355</v>
      </c>
      <c r="E207" s="125" t="s">
        <v>411</v>
      </c>
      <c r="F207" s="125" t="s">
        <v>130</v>
      </c>
      <c r="G207" s="126" t="s">
        <v>93</v>
      </c>
      <c r="H207" s="122">
        <v>6.1</v>
      </c>
      <c r="I207" s="123"/>
      <c r="J207" s="64">
        <v>102</v>
      </c>
      <c r="K207" s="103">
        <f t="shared" si="5"/>
        <v>622.19999999999993</v>
      </c>
      <c r="L207" s="103">
        <f>SUMIFS('normenblad regulier'!C:C,'normenblad regulier'!A:A,C207,'normenblad regulier'!B:B,J207)</f>
        <v>0</v>
      </c>
      <c r="M207" s="271">
        <v>1</v>
      </c>
      <c r="N207" s="104" t="e">
        <f>K207/L207*M207*'Dagkracht '!$C$22</f>
        <v>#DIV/0!</v>
      </c>
      <c r="O207" s="24"/>
    </row>
    <row r="208" spans="1:15" ht="12.75" hidden="1">
      <c r="A208" s="114" t="s">
        <v>89</v>
      </c>
      <c r="B208" s="115" t="s">
        <v>2</v>
      </c>
      <c r="C208" s="33" t="s">
        <v>21</v>
      </c>
      <c r="D208" s="125" t="s">
        <v>355</v>
      </c>
      <c r="E208" s="125" t="s">
        <v>412</v>
      </c>
      <c r="F208" s="125" t="s">
        <v>130</v>
      </c>
      <c r="G208" s="126" t="s">
        <v>93</v>
      </c>
      <c r="H208" s="122">
        <v>24.3</v>
      </c>
      <c r="I208" s="123"/>
      <c r="J208" s="64">
        <v>102</v>
      </c>
      <c r="K208" s="103">
        <f t="shared" si="5"/>
        <v>2478.6</v>
      </c>
      <c r="L208" s="103">
        <f>SUMIFS('normenblad regulier'!C:C,'normenblad regulier'!A:A,C208,'normenblad regulier'!B:B,J208)</f>
        <v>0</v>
      </c>
      <c r="M208" s="271">
        <v>1</v>
      </c>
      <c r="N208" s="104" t="e">
        <f>K208/L208*M208*'Dagkracht '!$C$22</f>
        <v>#DIV/0!</v>
      </c>
      <c r="O208" s="24"/>
    </row>
    <row r="209" spans="1:15" ht="12.75" hidden="1">
      <c r="A209" s="114" t="s">
        <v>89</v>
      </c>
      <c r="B209" s="115" t="s">
        <v>2</v>
      </c>
      <c r="C209" s="33" t="s">
        <v>18</v>
      </c>
      <c r="D209" s="125" t="s">
        <v>355</v>
      </c>
      <c r="E209" s="125" t="s">
        <v>413</v>
      </c>
      <c r="F209" s="125" t="s">
        <v>137</v>
      </c>
      <c r="G209" s="126" t="s">
        <v>138</v>
      </c>
      <c r="H209" s="122">
        <v>1</v>
      </c>
      <c r="I209" s="123"/>
      <c r="J209" s="64">
        <v>102</v>
      </c>
      <c r="K209" s="103">
        <f t="shared" si="5"/>
        <v>102</v>
      </c>
      <c r="L209" s="103">
        <f>SUMIFS('normenblad regulier'!C:C,'normenblad regulier'!A:A,C209,'normenblad regulier'!B:B,J209)</f>
        <v>0</v>
      </c>
      <c r="M209" s="271">
        <v>1</v>
      </c>
      <c r="N209" s="104" t="e">
        <f>K209/L209*M209*'Dagkracht '!$C$22</f>
        <v>#DIV/0!</v>
      </c>
      <c r="O209" s="24"/>
    </row>
    <row r="210" spans="1:15" ht="12.75" hidden="1">
      <c r="A210" s="114" t="s">
        <v>89</v>
      </c>
      <c r="B210" s="115" t="s">
        <v>2</v>
      </c>
      <c r="C210" s="33" t="s">
        <v>18</v>
      </c>
      <c r="D210" s="125" t="s">
        <v>355</v>
      </c>
      <c r="E210" s="125" t="s">
        <v>414</v>
      </c>
      <c r="F210" s="125" t="s">
        <v>137</v>
      </c>
      <c r="G210" s="126" t="s">
        <v>138</v>
      </c>
      <c r="H210" s="122">
        <v>1</v>
      </c>
      <c r="I210" s="123"/>
      <c r="J210" s="64">
        <v>102</v>
      </c>
      <c r="K210" s="103">
        <f t="shared" si="5"/>
        <v>102</v>
      </c>
      <c r="L210" s="103">
        <f>SUMIFS('normenblad regulier'!C:C,'normenblad regulier'!A:A,C210,'normenblad regulier'!B:B,J210)</f>
        <v>0</v>
      </c>
      <c r="M210" s="271">
        <v>1</v>
      </c>
      <c r="N210" s="104" t="e">
        <f>K210/L210*M210*'Dagkracht '!$C$22</f>
        <v>#DIV/0!</v>
      </c>
      <c r="O210" s="24"/>
    </row>
    <row r="211" spans="1:15" ht="12.75" hidden="1">
      <c r="A211" s="114" t="s">
        <v>89</v>
      </c>
      <c r="B211" s="115" t="s">
        <v>2</v>
      </c>
      <c r="C211" s="33" t="s">
        <v>18</v>
      </c>
      <c r="D211" s="125" t="s">
        <v>355</v>
      </c>
      <c r="E211" s="125" t="s">
        <v>415</v>
      </c>
      <c r="F211" s="125" t="s">
        <v>137</v>
      </c>
      <c r="G211" s="126" t="s">
        <v>138</v>
      </c>
      <c r="H211" s="122">
        <v>1</v>
      </c>
      <c r="I211" s="123"/>
      <c r="J211" s="64">
        <v>102</v>
      </c>
      <c r="K211" s="103">
        <f t="shared" si="5"/>
        <v>102</v>
      </c>
      <c r="L211" s="103">
        <f>SUMIFS('normenblad regulier'!C:C,'normenblad regulier'!A:A,C211,'normenblad regulier'!B:B,J211)</f>
        <v>0</v>
      </c>
      <c r="M211" s="271">
        <v>1</v>
      </c>
      <c r="N211" s="104" t="e">
        <f>K211/L211*M211*'Dagkracht '!$C$22</f>
        <v>#DIV/0!</v>
      </c>
      <c r="O211" s="24"/>
    </row>
    <row r="212" spans="1:15" ht="12.75" hidden="1">
      <c r="A212" s="114" t="s">
        <v>89</v>
      </c>
      <c r="B212" s="115" t="s">
        <v>2</v>
      </c>
      <c r="C212" s="33" t="s">
        <v>18</v>
      </c>
      <c r="D212" s="125" t="s">
        <v>355</v>
      </c>
      <c r="E212" s="125" t="s">
        <v>416</v>
      </c>
      <c r="F212" s="125" t="s">
        <v>137</v>
      </c>
      <c r="G212" s="126" t="s">
        <v>138</v>
      </c>
      <c r="H212" s="122">
        <v>1</v>
      </c>
      <c r="I212" s="123"/>
      <c r="J212" s="64">
        <v>102</v>
      </c>
      <c r="K212" s="103">
        <f t="shared" si="5"/>
        <v>102</v>
      </c>
      <c r="L212" s="103">
        <f>SUMIFS('normenblad regulier'!C:C,'normenblad regulier'!A:A,C212,'normenblad regulier'!B:B,J212)</f>
        <v>0</v>
      </c>
      <c r="M212" s="271">
        <v>1</v>
      </c>
      <c r="N212" s="104" t="e">
        <f>K212/L212*M212*'Dagkracht '!$C$22</f>
        <v>#DIV/0!</v>
      </c>
      <c r="O212" s="24"/>
    </row>
    <row r="213" spans="1:15" ht="12.75" hidden="1">
      <c r="A213" s="114" t="s">
        <v>89</v>
      </c>
      <c r="B213" s="115" t="s">
        <v>2</v>
      </c>
      <c r="C213" s="33" t="s">
        <v>18</v>
      </c>
      <c r="D213" s="125" t="s">
        <v>355</v>
      </c>
      <c r="E213" s="125" t="s">
        <v>417</v>
      </c>
      <c r="F213" s="125" t="s">
        <v>137</v>
      </c>
      <c r="G213" s="126" t="s">
        <v>138</v>
      </c>
      <c r="H213" s="122">
        <v>1</v>
      </c>
      <c r="I213" s="123"/>
      <c r="J213" s="64">
        <v>102</v>
      </c>
      <c r="K213" s="103">
        <f t="shared" si="5"/>
        <v>102</v>
      </c>
      <c r="L213" s="103">
        <f>SUMIFS('normenblad regulier'!C:C,'normenblad regulier'!A:A,C213,'normenblad regulier'!B:B,J213)</f>
        <v>0</v>
      </c>
      <c r="M213" s="271">
        <v>1</v>
      </c>
      <c r="N213" s="104" t="e">
        <f>K213/L213*M213*'Dagkracht '!$C$22</f>
        <v>#DIV/0!</v>
      </c>
      <c r="O213" s="24"/>
    </row>
    <row r="214" spans="1:15" ht="12.75" hidden="1">
      <c r="A214" s="114" t="s">
        <v>89</v>
      </c>
      <c r="B214" s="115" t="s">
        <v>2</v>
      </c>
      <c r="C214" s="33" t="s">
        <v>18</v>
      </c>
      <c r="D214" s="125" t="s">
        <v>355</v>
      </c>
      <c r="E214" s="125" t="s">
        <v>418</v>
      </c>
      <c r="F214" s="125" t="s">
        <v>137</v>
      </c>
      <c r="G214" s="126" t="s">
        <v>138</v>
      </c>
      <c r="H214" s="122">
        <v>1</v>
      </c>
      <c r="I214" s="123"/>
      <c r="J214" s="64">
        <v>102</v>
      </c>
      <c r="K214" s="103">
        <f t="shared" si="5"/>
        <v>102</v>
      </c>
      <c r="L214" s="103">
        <f>SUMIFS('normenblad regulier'!C:C,'normenblad regulier'!A:A,C214,'normenblad regulier'!B:B,J214)</f>
        <v>0</v>
      </c>
      <c r="M214" s="271">
        <v>1</v>
      </c>
      <c r="N214" s="104" t="e">
        <f>K214/L214*M214*'Dagkracht '!$C$22</f>
        <v>#DIV/0!</v>
      </c>
      <c r="O214" s="24"/>
    </row>
    <row r="215" spans="1:15" ht="12.75" hidden="1">
      <c r="A215" s="114" t="s">
        <v>89</v>
      </c>
      <c r="B215" s="115" t="s">
        <v>2</v>
      </c>
      <c r="C215" s="33" t="s">
        <v>18</v>
      </c>
      <c r="D215" s="125" t="s">
        <v>355</v>
      </c>
      <c r="E215" s="125" t="s">
        <v>419</v>
      </c>
      <c r="F215" s="125" t="s">
        <v>137</v>
      </c>
      <c r="G215" s="126" t="s">
        <v>138</v>
      </c>
      <c r="H215" s="122">
        <v>1.5</v>
      </c>
      <c r="I215" s="123"/>
      <c r="J215" s="64">
        <v>102</v>
      </c>
      <c r="K215" s="103">
        <f t="shared" si="5"/>
        <v>153</v>
      </c>
      <c r="L215" s="103">
        <f>SUMIFS('normenblad regulier'!C:C,'normenblad regulier'!A:A,C215,'normenblad regulier'!B:B,J215)</f>
        <v>0</v>
      </c>
      <c r="M215" s="271">
        <v>1</v>
      </c>
      <c r="N215" s="104" t="e">
        <f>K215/L215*M215*'Dagkracht '!$C$22</f>
        <v>#DIV/0!</v>
      </c>
      <c r="O215" s="24"/>
    </row>
    <row r="216" spans="1:15" ht="12.75" hidden="1">
      <c r="A216" s="114" t="s">
        <v>89</v>
      </c>
      <c r="B216" s="115" t="s">
        <v>2</v>
      </c>
      <c r="C216" s="33" t="s">
        <v>18</v>
      </c>
      <c r="D216" s="125" t="s">
        <v>355</v>
      </c>
      <c r="E216" s="125" t="s">
        <v>420</v>
      </c>
      <c r="F216" s="125" t="s">
        <v>137</v>
      </c>
      <c r="G216" s="126" t="s">
        <v>138</v>
      </c>
      <c r="H216" s="122">
        <v>1.1000000000000001</v>
      </c>
      <c r="I216" s="123"/>
      <c r="J216" s="64">
        <v>102</v>
      </c>
      <c r="K216" s="103">
        <f t="shared" si="5"/>
        <v>112.2</v>
      </c>
      <c r="L216" s="103">
        <f>SUMIFS('normenblad regulier'!C:C,'normenblad regulier'!A:A,C216,'normenblad regulier'!B:B,J216)</f>
        <v>0</v>
      </c>
      <c r="M216" s="271">
        <v>1</v>
      </c>
      <c r="N216" s="104" t="e">
        <f>K216/L216*M216*'Dagkracht '!$C$22</f>
        <v>#DIV/0!</v>
      </c>
      <c r="O216" s="24"/>
    </row>
    <row r="217" spans="1:15" ht="12.75" hidden="1">
      <c r="A217" s="114" t="s">
        <v>89</v>
      </c>
      <c r="B217" s="115" t="s">
        <v>2</v>
      </c>
      <c r="C217" s="33" t="s">
        <v>18</v>
      </c>
      <c r="D217" s="125" t="s">
        <v>355</v>
      </c>
      <c r="E217" s="125" t="s">
        <v>421</v>
      </c>
      <c r="F217" s="125" t="s">
        <v>137</v>
      </c>
      <c r="G217" s="126" t="s">
        <v>138</v>
      </c>
      <c r="H217" s="122">
        <v>1.1000000000000001</v>
      </c>
      <c r="I217" s="123"/>
      <c r="J217" s="64">
        <v>102</v>
      </c>
      <c r="K217" s="103">
        <f t="shared" si="5"/>
        <v>112.2</v>
      </c>
      <c r="L217" s="103">
        <f>SUMIFS('normenblad regulier'!C:C,'normenblad regulier'!A:A,C217,'normenblad regulier'!B:B,J217)</f>
        <v>0</v>
      </c>
      <c r="M217" s="271">
        <v>1</v>
      </c>
      <c r="N217" s="104" t="e">
        <f>K217/L217*M217*'Dagkracht '!$C$22</f>
        <v>#DIV/0!</v>
      </c>
      <c r="O217" s="24"/>
    </row>
    <row r="218" spans="1:15" ht="12.75" hidden="1">
      <c r="A218" s="114" t="s">
        <v>89</v>
      </c>
      <c r="B218" s="115" t="s">
        <v>2</v>
      </c>
      <c r="C218" s="33" t="s">
        <v>18</v>
      </c>
      <c r="D218" s="125" t="s">
        <v>355</v>
      </c>
      <c r="E218" s="125" t="s">
        <v>422</v>
      </c>
      <c r="F218" s="125" t="s">
        <v>137</v>
      </c>
      <c r="G218" s="126" t="s">
        <v>138</v>
      </c>
      <c r="H218" s="122">
        <v>1.1000000000000001</v>
      </c>
      <c r="I218" s="123"/>
      <c r="J218" s="64">
        <v>102</v>
      </c>
      <c r="K218" s="103">
        <f t="shared" si="5"/>
        <v>112.2</v>
      </c>
      <c r="L218" s="103">
        <f>SUMIFS('normenblad regulier'!C:C,'normenblad regulier'!A:A,C218,'normenblad regulier'!B:B,J218)</f>
        <v>0</v>
      </c>
      <c r="M218" s="271">
        <v>1</v>
      </c>
      <c r="N218" s="104" t="e">
        <f>K218/L218*M218*'Dagkracht '!$C$22</f>
        <v>#DIV/0!</v>
      </c>
      <c r="O218" s="24"/>
    </row>
    <row r="219" spans="1:15" ht="12.75" hidden="1">
      <c r="A219" s="114" t="s">
        <v>89</v>
      </c>
      <c r="B219" s="115" t="s">
        <v>2</v>
      </c>
      <c r="C219" s="33" t="s">
        <v>18</v>
      </c>
      <c r="D219" s="125" t="s">
        <v>355</v>
      </c>
      <c r="E219" s="125" t="s">
        <v>423</v>
      </c>
      <c r="F219" s="125" t="s">
        <v>137</v>
      </c>
      <c r="G219" s="126" t="s">
        <v>138</v>
      </c>
      <c r="H219" s="122">
        <v>1.1000000000000001</v>
      </c>
      <c r="I219" s="123"/>
      <c r="J219" s="64">
        <v>102</v>
      </c>
      <c r="K219" s="103">
        <f t="shared" si="5"/>
        <v>112.2</v>
      </c>
      <c r="L219" s="103">
        <f>SUMIFS('normenblad regulier'!C:C,'normenblad regulier'!A:A,C219,'normenblad regulier'!B:B,J219)</f>
        <v>0</v>
      </c>
      <c r="M219" s="271">
        <v>1</v>
      </c>
      <c r="N219" s="104" t="e">
        <f>K219/L219*M219*'Dagkracht '!$C$22</f>
        <v>#DIV/0!</v>
      </c>
      <c r="O219" s="24"/>
    </row>
    <row r="220" spans="1:15" ht="12.75" hidden="1">
      <c r="A220" s="114" t="s">
        <v>89</v>
      </c>
      <c r="B220" s="115" t="s">
        <v>2</v>
      </c>
      <c r="C220" s="124" t="s">
        <v>14</v>
      </c>
      <c r="D220" s="125" t="s">
        <v>355</v>
      </c>
      <c r="E220" s="125" t="s">
        <v>424</v>
      </c>
      <c r="F220" s="125" t="s">
        <v>425</v>
      </c>
      <c r="G220" s="126" t="s">
        <v>93</v>
      </c>
      <c r="H220" s="122">
        <v>70.3</v>
      </c>
      <c r="I220" s="123"/>
      <c r="J220" s="64"/>
      <c r="K220" s="103">
        <f t="shared" si="5"/>
        <v>0</v>
      </c>
      <c r="L220" s="103">
        <f>SUMIFS('normenblad regulier'!C:C,'normenblad regulier'!A:A,C220,'normenblad regulier'!B:B,J220)</f>
        <v>0</v>
      </c>
      <c r="M220" s="271">
        <v>1</v>
      </c>
      <c r="N220" s="104"/>
      <c r="O220" s="24"/>
    </row>
    <row r="221" spans="1:15" ht="12.75" hidden="1">
      <c r="A221" s="114" t="s">
        <v>89</v>
      </c>
      <c r="B221" s="115" t="s">
        <v>2</v>
      </c>
      <c r="C221" s="124" t="s">
        <v>27</v>
      </c>
      <c r="D221" s="125" t="s">
        <v>355</v>
      </c>
      <c r="E221" s="125" t="s">
        <v>426</v>
      </c>
      <c r="F221" s="125" t="s">
        <v>297</v>
      </c>
      <c r="G221" s="126" t="s">
        <v>93</v>
      </c>
      <c r="H221" s="122"/>
      <c r="I221" s="125">
        <v>144.5</v>
      </c>
      <c r="J221" s="64"/>
      <c r="K221" s="103">
        <f t="shared" si="5"/>
        <v>0</v>
      </c>
      <c r="L221" s="103">
        <f>SUMIFS('normenblad regulier'!C:C,'normenblad regulier'!A:A,C221,'normenblad regulier'!B:B,J221)</f>
        <v>1</v>
      </c>
      <c r="M221" s="271">
        <v>1</v>
      </c>
      <c r="N221" s="104"/>
      <c r="O221" s="24"/>
    </row>
    <row r="222" spans="1:15" ht="12.75" hidden="1">
      <c r="A222" s="114" t="s">
        <v>89</v>
      </c>
      <c r="B222" s="115" t="s">
        <v>2</v>
      </c>
      <c r="C222" s="33" t="s">
        <v>21</v>
      </c>
      <c r="D222" s="125" t="s">
        <v>355</v>
      </c>
      <c r="E222" s="125" t="s">
        <v>427</v>
      </c>
      <c r="F222" s="125" t="s">
        <v>130</v>
      </c>
      <c r="G222" s="126" t="s">
        <v>93</v>
      </c>
      <c r="H222" s="122">
        <v>1.9</v>
      </c>
      <c r="I222" s="123"/>
      <c r="J222" s="64">
        <v>102</v>
      </c>
      <c r="K222" s="103">
        <f t="shared" si="5"/>
        <v>193.79999999999998</v>
      </c>
      <c r="L222" s="103">
        <f>SUMIFS('normenblad regulier'!C:C,'normenblad regulier'!A:A,C222,'normenblad regulier'!B:B,J222)</f>
        <v>0</v>
      </c>
      <c r="M222" s="271">
        <v>1</v>
      </c>
      <c r="N222" s="104" t="e">
        <f>K222/L222*M222*'Dagkracht '!$C$22</f>
        <v>#DIV/0!</v>
      </c>
      <c r="O222" s="24"/>
    </row>
    <row r="223" spans="1:15" ht="12.75" hidden="1">
      <c r="A223" s="114" t="s">
        <v>89</v>
      </c>
      <c r="B223" s="115" t="s">
        <v>2</v>
      </c>
      <c r="C223" s="33" t="s">
        <v>21</v>
      </c>
      <c r="D223" s="125" t="s">
        <v>355</v>
      </c>
      <c r="E223" s="125" t="s">
        <v>388</v>
      </c>
      <c r="F223" s="125" t="s">
        <v>130</v>
      </c>
      <c r="G223" s="126" t="s">
        <v>93</v>
      </c>
      <c r="H223" s="122">
        <v>3.3</v>
      </c>
      <c r="I223" s="123"/>
      <c r="J223" s="64">
        <v>102</v>
      </c>
      <c r="K223" s="103">
        <f t="shared" si="5"/>
        <v>336.59999999999997</v>
      </c>
      <c r="L223" s="103">
        <f>SUMIFS('normenblad regulier'!C:C,'normenblad regulier'!A:A,C223,'normenblad regulier'!B:B,J223)</f>
        <v>0</v>
      </c>
      <c r="M223" s="271">
        <v>1</v>
      </c>
      <c r="N223" s="104" t="e">
        <f>K223/L223*M223*'Dagkracht '!$C$22</f>
        <v>#DIV/0!</v>
      </c>
      <c r="O223" s="24"/>
    </row>
    <row r="224" spans="1:15" ht="12.75" hidden="1">
      <c r="A224" s="114" t="s">
        <v>89</v>
      </c>
      <c r="B224" s="115" t="s">
        <v>2</v>
      </c>
      <c r="C224" s="33" t="s">
        <v>21</v>
      </c>
      <c r="D224" s="125" t="s">
        <v>355</v>
      </c>
      <c r="E224" s="125" t="s">
        <v>391</v>
      </c>
      <c r="F224" s="125" t="s">
        <v>130</v>
      </c>
      <c r="G224" s="126" t="s">
        <v>93</v>
      </c>
      <c r="H224" s="122">
        <v>3.5</v>
      </c>
      <c r="I224" s="123"/>
      <c r="J224" s="64">
        <v>102</v>
      </c>
      <c r="K224" s="103">
        <f t="shared" si="5"/>
        <v>357</v>
      </c>
      <c r="L224" s="103">
        <f>SUMIFS('normenblad regulier'!C:C,'normenblad regulier'!A:A,C224,'normenblad regulier'!B:B,J224)</f>
        <v>0</v>
      </c>
      <c r="M224" s="271">
        <v>1</v>
      </c>
      <c r="N224" s="104" t="e">
        <f>K224/L224*M224*'Dagkracht '!$C$22</f>
        <v>#DIV/0!</v>
      </c>
      <c r="O224" s="24"/>
    </row>
    <row r="225" spans="1:15" ht="12.75" hidden="1">
      <c r="A225" s="114" t="s">
        <v>89</v>
      </c>
      <c r="B225" s="115" t="s">
        <v>2</v>
      </c>
      <c r="C225" s="33" t="s">
        <v>21</v>
      </c>
      <c r="D225" s="125" t="s">
        <v>355</v>
      </c>
      <c r="E225" s="125" t="s">
        <v>398</v>
      </c>
      <c r="F225" s="125" t="s">
        <v>130</v>
      </c>
      <c r="G225" s="126" t="s">
        <v>93</v>
      </c>
      <c r="H225" s="122">
        <v>3.2</v>
      </c>
      <c r="I225" s="123"/>
      <c r="J225" s="64">
        <v>102</v>
      </c>
      <c r="K225" s="103">
        <f t="shared" si="5"/>
        <v>326.40000000000003</v>
      </c>
      <c r="L225" s="103">
        <f>SUMIFS('normenblad regulier'!C:C,'normenblad regulier'!A:A,C225,'normenblad regulier'!B:B,J225)</f>
        <v>0</v>
      </c>
      <c r="M225" s="271">
        <v>1</v>
      </c>
      <c r="N225" s="104" t="e">
        <f>K225/L225*M225*'Dagkracht '!$C$22</f>
        <v>#DIV/0!</v>
      </c>
      <c r="O225" s="24"/>
    </row>
    <row r="226" spans="1:15" ht="12.75" hidden="1">
      <c r="A226" s="114" t="s">
        <v>89</v>
      </c>
      <c r="B226" s="115" t="s">
        <v>2</v>
      </c>
      <c r="C226" s="33" t="s">
        <v>21</v>
      </c>
      <c r="D226" s="125" t="s">
        <v>355</v>
      </c>
      <c r="E226" s="125" t="s">
        <v>411</v>
      </c>
      <c r="F226" s="125" t="s">
        <v>130</v>
      </c>
      <c r="G226" s="126" t="s">
        <v>93</v>
      </c>
      <c r="H226" s="122">
        <v>6</v>
      </c>
      <c r="I226" s="123"/>
      <c r="J226" s="64">
        <v>102</v>
      </c>
      <c r="K226" s="103">
        <f t="shared" si="5"/>
        <v>612</v>
      </c>
      <c r="L226" s="103">
        <f>SUMIFS('normenblad regulier'!C:C,'normenblad regulier'!A:A,C226,'normenblad regulier'!B:B,J226)</f>
        <v>0</v>
      </c>
      <c r="M226" s="271">
        <v>1</v>
      </c>
      <c r="N226" s="104" t="e">
        <f>K226/L226*M226*'Dagkracht '!$C$22</f>
        <v>#DIV/0!</v>
      </c>
      <c r="O226" s="24"/>
    </row>
    <row r="227" spans="1:15" ht="12.75" hidden="1">
      <c r="A227" s="114" t="s">
        <v>89</v>
      </c>
      <c r="B227" s="115" t="s">
        <v>2</v>
      </c>
      <c r="C227" s="124" t="s">
        <v>14</v>
      </c>
      <c r="D227" s="125" t="s">
        <v>355</v>
      </c>
      <c r="E227" s="125" t="s">
        <v>365</v>
      </c>
      <c r="F227" s="125" t="s">
        <v>366</v>
      </c>
      <c r="G227" s="126" t="s">
        <v>93</v>
      </c>
      <c r="H227" s="122">
        <v>33.1</v>
      </c>
      <c r="I227" s="123"/>
      <c r="J227" s="64"/>
      <c r="K227" s="103">
        <f t="shared" si="5"/>
        <v>0</v>
      </c>
      <c r="L227" s="103">
        <f>SUMIFS('normenblad regulier'!C:C,'normenblad regulier'!A:A,C227,'normenblad regulier'!B:B,J227)</f>
        <v>0</v>
      </c>
      <c r="M227" s="271">
        <v>1</v>
      </c>
      <c r="N227" s="104"/>
      <c r="O227" s="24"/>
    </row>
    <row r="228" spans="1:15" ht="12.75" hidden="1">
      <c r="A228" s="114" t="s">
        <v>89</v>
      </c>
      <c r="B228" s="115" t="s">
        <v>2</v>
      </c>
      <c r="C228" s="124" t="s">
        <v>14</v>
      </c>
      <c r="D228" s="125" t="s">
        <v>355</v>
      </c>
      <c r="E228" s="125" t="s">
        <v>362</v>
      </c>
      <c r="F228" s="125" t="s">
        <v>363</v>
      </c>
      <c r="G228" s="126" t="s">
        <v>93</v>
      </c>
      <c r="H228" s="122">
        <v>12</v>
      </c>
      <c r="I228" s="123"/>
      <c r="J228" s="64"/>
      <c r="K228" s="103">
        <f t="shared" si="5"/>
        <v>0</v>
      </c>
      <c r="L228" s="103">
        <f>SUMIFS('normenblad regulier'!C:C,'normenblad regulier'!A:A,C228,'normenblad regulier'!B:B,J228)</f>
        <v>0</v>
      </c>
      <c r="M228" s="271">
        <v>1</v>
      </c>
      <c r="N228" s="104"/>
      <c r="O228" s="24"/>
    </row>
    <row r="229" spans="1:15" ht="12.75" hidden="1">
      <c r="A229" s="114" t="s">
        <v>89</v>
      </c>
      <c r="B229" s="115" t="s">
        <v>2</v>
      </c>
      <c r="C229" s="124" t="s">
        <v>14</v>
      </c>
      <c r="D229" s="125" t="s">
        <v>355</v>
      </c>
      <c r="E229" s="125" t="s">
        <v>428</v>
      </c>
      <c r="F229" s="125" t="s">
        <v>429</v>
      </c>
      <c r="G229" s="126" t="s">
        <v>93</v>
      </c>
      <c r="H229" s="122">
        <v>6.2</v>
      </c>
      <c r="I229" s="123"/>
      <c r="J229" s="64"/>
      <c r="K229" s="103">
        <f t="shared" si="5"/>
        <v>0</v>
      </c>
      <c r="L229" s="103">
        <f>SUMIFS('normenblad regulier'!C:C,'normenblad regulier'!A:A,C229,'normenblad regulier'!B:B,J229)</f>
        <v>0</v>
      </c>
      <c r="M229" s="271">
        <v>1</v>
      </c>
      <c r="N229" s="104"/>
      <c r="O229" s="24"/>
    </row>
    <row r="230" spans="1:15" ht="12.75" hidden="1">
      <c r="A230" s="114" t="s">
        <v>89</v>
      </c>
      <c r="B230" s="115" t="s">
        <v>2</v>
      </c>
      <c r="C230" s="124" t="s">
        <v>14</v>
      </c>
      <c r="D230" s="125" t="s">
        <v>355</v>
      </c>
      <c r="E230" s="125" t="s">
        <v>430</v>
      </c>
      <c r="F230" s="125" t="s">
        <v>429</v>
      </c>
      <c r="G230" s="126" t="s">
        <v>93</v>
      </c>
      <c r="H230" s="122">
        <v>6.8</v>
      </c>
      <c r="I230" s="123"/>
      <c r="J230" s="64"/>
      <c r="K230" s="103">
        <f t="shared" si="5"/>
        <v>0</v>
      </c>
      <c r="L230" s="103">
        <f>SUMIFS('normenblad regulier'!C:C,'normenblad regulier'!A:A,C230,'normenblad regulier'!B:B,J230)</f>
        <v>0</v>
      </c>
      <c r="M230" s="271">
        <v>1</v>
      </c>
      <c r="N230" s="104"/>
      <c r="O230" s="24"/>
    </row>
    <row r="231" spans="1:15" ht="12.75" hidden="1">
      <c r="A231" s="114" t="s">
        <v>89</v>
      </c>
      <c r="B231" s="115" t="s">
        <v>2</v>
      </c>
      <c r="C231" s="124" t="s">
        <v>14</v>
      </c>
      <c r="D231" s="125" t="s">
        <v>355</v>
      </c>
      <c r="E231" s="125" t="s">
        <v>431</v>
      </c>
      <c r="F231" s="125" t="s">
        <v>432</v>
      </c>
      <c r="G231" s="126" t="s">
        <v>93</v>
      </c>
      <c r="H231" s="122">
        <v>2</v>
      </c>
      <c r="I231" s="123"/>
      <c r="J231" s="64"/>
      <c r="K231" s="103">
        <f t="shared" si="5"/>
        <v>0</v>
      </c>
      <c r="L231" s="103">
        <f>SUMIFS('normenblad regulier'!C:C,'normenblad regulier'!A:A,C231,'normenblad regulier'!B:B,J231)</f>
        <v>0</v>
      </c>
      <c r="M231" s="271">
        <v>1</v>
      </c>
      <c r="N231" s="104"/>
      <c r="O231" s="24"/>
    </row>
    <row r="232" spans="1:15" ht="12.75" hidden="1">
      <c r="A232" s="114" t="s">
        <v>89</v>
      </c>
      <c r="B232" s="115" t="s">
        <v>2</v>
      </c>
      <c r="C232" s="124" t="s">
        <v>27</v>
      </c>
      <c r="D232" s="125" t="s">
        <v>433</v>
      </c>
      <c r="E232" s="125" t="s">
        <v>434</v>
      </c>
      <c r="F232" s="125" t="s">
        <v>435</v>
      </c>
      <c r="G232" s="126" t="s">
        <v>93</v>
      </c>
      <c r="H232" s="122"/>
      <c r="I232" s="125">
        <v>106.9</v>
      </c>
      <c r="J232" s="64"/>
      <c r="K232" s="103">
        <f t="shared" si="5"/>
        <v>0</v>
      </c>
      <c r="L232" s="103">
        <f>SUMIFS('normenblad regulier'!C:C,'normenblad regulier'!A:A,C232,'normenblad regulier'!B:B,J232)</f>
        <v>1</v>
      </c>
      <c r="M232" s="271">
        <v>1</v>
      </c>
      <c r="N232" s="104"/>
      <c r="O232" s="24"/>
    </row>
    <row r="233" spans="1:15" ht="12.75" hidden="1">
      <c r="A233" s="114" t="s">
        <v>89</v>
      </c>
      <c r="B233" s="115" t="s">
        <v>2</v>
      </c>
      <c r="C233" s="124" t="s">
        <v>27</v>
      </c>
      <c r="D233" s="125" t="s">
        <v>433</v>
      </c>
      <c r="E233" s="125" t="s">
        <v>436</v>
      </c>
      <c r="F233" s="125" t="s">
        <v>437</v>
      </c>
      <c r="G233" s="126" t="s">
        <v>93</v>
      </c>
      <c r="H233" s="122"/>
      <c r="I233" s="125">
        <v>71.099999999999994</v>
      </c>
      <c r="J233" s="64"/>
      <c r="K233" s="103">
        <f t="shared" si="5"/>
        <v>0</v>
      </c>
      <c r="L233" s="103">
        <f>SUMIFS('normenblad regulier'!C:C,'normenblad regulier'!A:A,C233,'normenblad regulier'!B:B,J233)</f>
        <v>1</v>
      </c>
      <c r="M233" s="271">
        <v>1</v>
      </c>
      <c r="N233" s="104"/>
      <c r="O233" s="24"/>
    </row>
    <row r="234" spans="1:15" ht="12.75" hidden="1">
      <c r="A234" s="114" t="s">
        <v>89</v>
      </c>
      <c r="B234" s="115" t="s">
        <v>2</v>
      </c>
      <c r="C234" s="124" t="s">
        <v>27</v>
      </c>
      <c r="D234" s="125" t="s">
        <v>433</v>
      </c>
      <c r="E234" s="125" t="s">
        <v>438</v>
      </c>
      <c r="F234" s="125" t="s">
        <v>439</v>
      </c>
      <c r="G234" s="126" t="s">
        <v>93</v>
      </c>
      <c r="H234" s="122"/>
      <c r="I234" s="125">
        <v>14.9</v>
      </c>
      <c r="J234" s="64"/>
      <c r="K234" s="103">
        <f t="shared" si="5"/>
        <v>0</v>
      </c>
      <c r="L234" s="103">
        <f>SUMIFS('normenblad regulier'!C:C,'normenblad regulier'!A:A,C234,'normenblad regulier'!B:B,J234)</f>
        <v>1</v>
      </c>
      <c r="M234" s="271">
        <v>1</v>
      </c>
      <c r="N234" s="104"/>
      <c r="O234" s="24"/>
    </row>
    <row r="235" spans="1:15" ht="12.75" hidden="1">
      <c r="A235" s="114" t="s">
        <v>89</v>
      </c>
      <c r="B235" s="115" t="s">
        <v>2</v>
      </c>
      <c r="C235" s="124" t="s">
        <v>27</v>
      </c>
      <c r="D235" s="125" t="s">
        <v>433</v>
      </c>
      <c r="E235" s="125" t="s">
        <v>440</v>
      </c>
      <c r="F235" s="125" t="s">
        <v>130</v>
      </c>
      <c r="G235" s="126" t="s">
        <v>93</v>
      </c>
      <c r="H235" s="122"/>
      <c r="I235" s="125">
        <v>19.399999999999999</v>
      </c>
      <c r="J235" s="64"/>
      <c r="K235" s="103">
        <f t="shared" si="5"/>
        <v>0</v>
      </c>
      <c r="L235" s="103">
        <f>SUMIFS('normenblad regulier'!C:C,'normenblad regulier'!A:A,C235,'normenblad regulier'!B:B,J235)</f>
        <v>1</v>
      </c>
      <c r="M235" s="271">
        <v>1</v>
      </c>
      <c r="N235" s="104"/>
      <c r="O235" s="24"/>
    </row>
    <row r="236" spans="1:15" ht="12.75">
      <c r="A236" s="114" t="s">
        <v>89</v>
      </c>
      <c r="B236" s="115" t="s">
        <v>2</v>
      </c>
      <c r="C236" s="124" t="s">
        <v>27</v>
      </c>
      <c r="D236" s="125" t="s">
        <v>433</v>
      </c>
      <c r="E236" s="125" t="s">
        <v>441</v>
      </c>
      <c r="F236" s="125" t="s">
        <v>195</v>
      </c>
      <c r="G236" s="126" t="s">
        <v>93</v>
      </c>
      <c r="H236" s="122"/>
      <c r="I236" s="125">
        <v>2538.5</v>
      </c>
      <c r="J236" s="64"/>
      <c r="K236" s="103">
        <f t="shared" si="5"/>
        <v>0</v>
      </c>
      <c r="L236" s="103">
        <f>SUMIFS('normenblad regulier'!C:C,'normenblad regulier'!A:A,C236,'normenblad regulier'!B:B,J236)</f>
        <v>1</v>
      </c>
      <c r="M236" s="271">
        <v>1</v>
      </c>
      <c r="N236" s="104"/>
      <c r="O236" s="24"/>
    </row>
    <row r="237" spans="1:15" ht="12.75" hidden="1">
      <c r="A237" s="114" t="s">
        <v>89</v>
      </c>
      <c r="B237" s="115" t="s">
        <v>2</v>
      </c>
      <c r="C237" s="124" t="s">
        <v>27</v>
      </c>
      <c r="D237" s="125" t="s">
        <v>433</v>
      </c>
      <c r="E237" s="125" t="s">
        <v>442</v>
      </c>
      <c r="F237" s="125" t="s">
        <v>130</v>
      </c>
      <c r="G237" s="126" t="s">
        <v>93</v>
      </c>
      <c r="H237" s="122"/>
      <c r="I237" s="125">
        <v>20.2</v>
      </c>
      <c r="J237" s="64"/>
      <c r="K237" s="103">
        <f t="shared" si="5"/>
        <v>0</v>
      </c>
      <c r="L237" s="103">
        <f>SUMIFS('normenblad regulier'!C:C,'normenblad regulier'!A:A,C237,'normenblad regulier'!B:B,J237)</f>
        <v>1</v>
      </c>
      <c r="M237" s="271">
        <v>1</v>
      </c>
      <c r="N237" s="104"/>
      <c r="O237" s="24"/>
    </row>
    <row r="238" spans="1:15" ht="12.75" hidden="1">
      <c r="A238" s="114" t="s">
        <v>89</v>
      </c>
      <c r="B238" s="115" t="s">
        <v>2</v>
      </c>
      <c r="C238" s="124" t="s">
        <v>27</v>
      </c>
      <c r="D238" s="125" t="s">
        <v>433</v>
      </c>
      <c r="E238" s="125" t="s">
        <v>443</v>
      </c>
      <c r="F238" s="125" t="s">
        <v>130</v>
      </c>
      <c r="G238" s="126" t="s">
        <v>93</v>
      </c>
      <c r="H238" s="122"/>
      <c r="I238" s="125">
        <v>8.1</v>
      </c>
      <c r="J238" s="64"/>
      <c r="K238" s="103">
        <f t="shared" si="5"/>
        <v>0</v>
      </c>
      <c r="L238" s="103">
        <f>SUMIFS('normenblad regulier'!C:C,'normenblad regulier'!A:A,C238,'normenblad regulier'!B:B,J238)</f>
        <v>1</v>
      </c>
      <c r="M238" s="271">
        <v>1</v>
      </c>
      <c r="N238" s="104"/>
      <c r="O238" s="24"/>
    </row>
    <row r="239" spans="1:15" ht="12.75" hidden="1">
      <c r="A239" s="114" t="s">
        <v>89</v>
      </c>
      <c r="B239" s="115" t="s">
        <v>2</v>
      </c>
      <c r="C239" s="124" t="s">
        <v>27</v>
      </c>
      <c r="D239" s="125" t="s">
        <v>433</v>
      </c>
      <c r="E239" s="125" t="s">
        <v>444</v>
      </c>
      <c r="F239" s="125" t="s">
        <v>346</v>
      </c>
      <c r="G239" s="126" t="s">
        <v>93</v>
      </c>
      <c r="H239" s="122"/>
      <c r="I239" s="125">
        <v>1.4</v>
      </c>
      <c r="J239" s="64"/>
      <c r="K239" s="103">
        <f t="shared" si="5"/>
        <v>0</v>
      </c>
      <c r="L239" s="103">
        <f>SUMIFS('normenblad regulier'!C:C,'normenblad regulier'!A:A,C239,'normenblad regulier'!B:B,J239)</f>
        <v>1</v>
      </c>
      <c r="M239" s="271">
        <v>1</v>
      </c>
      <c r="N239" s="104"/>
    </row>
    <row r="240" spans="1:15" ht="12.75" hidden="1">
      <c r="A240" s="114" t="s">
        <v>89</v>
      </c>
      <c r="B240" s="115" t="s">
        <v>2</v>
      </c>
      <c r="C240" s="124" t="s">
        <v>27</v>
      </c>
      <c r="D240" s="125" t="s">
        <v>433</v>
      </c>
      <c r="E240" s="125" t="s">
        <v>445</v>
      </c>
      <c r="F240" s="125" t="s">
        <v>146</v>
      </c>
      <c r="G240" s="126" t="s">
        <v>93</v>
      </c>
      <c r="H240" s="122"/>
      <c r="I240" s="125">
        <v>1.8</v>
      </c>
      <c r="J240" s="64"/>
      <c r="K240" s="103">
        <f t="shared" si="5"/>
        <v>0</v>
      </c>
      <c r="L240" s="103">
        <f>SUMIFS('normenblad regulier'!C:C,'normenblad regulier'!A:A,C240,'normenblad regulier'!B:B,J240)</f>
        <v>1</v>
      </c>
      <c r="M240" s="271">
        <v>1</v>
      </c>
      <c r="N240" s="104"/>
    </row>
    <row r="241" spans="1:14" ht="12.75" hidden="1">
      <c r="A241" s="114" t="s">
        <v>89</v>
      </c>
      <c r="B241" s="115" t="s">
        <v>2</v>
      </c>
      <c r="C241" s="124" t="s">
        <v>27</v>
      </c>
      <c r="D241" s="125" t="s">
        <v>433</v>
      </c>
      <c r="E241" s="125" t="s">
        <v>446</v>
      </c>
      <c r="F241" s="125" t="s">
        <v>146</v>
      </c>
      <c r="G241" s="126" t="s">
        <v>93</v>
      </c>
      <c r="H241" s="122"/>
      <c r="I241" s="125">
        <v>0.8</v>
      </c>
      <c r="J241" s="64"/>
      <c r="K241" s="103">
        <f t="shared" si="5"/>
        <v>0</v>
      </c>
      <c r="L241" s="103">
        <f>SUMIFS('normenblad regulier'!C:C,'normenblad regulier'!A:A,C241,'normenblad regulier'!B:B,J241)</f>
        <v>1</v>
      </c>
      <c r="M241" s="271">
        <v>1</v>
      </c>
      <c r="N241" s="104"/>
    </row>
    <row r="242" spans="1:14" ht="12.75" hidden="1">
      <c r="A242" s="114" t="s">
        <v>89</v>
      </c>
      <c r="B242" s="115" t="s">
        <v>2</v>
      </c>
      <c r="C242" s="124" t="s">
        <v>27</v>
      </c>
      <c r="D242" s="125" t="s">
        <v>433</v>
      </c>
      <c r="E242" s="125" t="s">
        <v>447</v>
      </c>
      <c r="F242" s="125" t="s">
        <v>146</v>
      </c>
      <c r="G242" s="126" t="s">
        <v>93</v>
      </c>
      <c r="H242" s="122"/>
      <c r="I242" s="125">
        <v>3.2</v>
      </c>
      <c r="J242" s="64"/>
      <c r="K242" s="103">
        <f t="shared" si="5"/>
        <v>0</v>
      </c>
      <c r="L242" s="103">
        <f>SUMIFS('normenblad regulier'!C:C,'normenblad regulier'!A:A,C242,'normenblad regulier'!B:B,J242)</f>
        <v>1</v>
      </c>
      <c r="M242" s="271">
        <v>1</v>
      </c>
      <c r="N242" s="104"/>
    </row>
    <row r="243" spans="1:14" ht="12.75" hidden="1">
      <c r="A243" s="114" t="s">
        <v>89</v>
      </c>
      <c r="B243" s="115" t="s">
        <v>2</v>
      </c>
      <c r="C243" s="124" t="s">
        <v>27</v>
      </c>
      <c r="D243" s="125" t="s">
        <v>433</v>
      </c>
      <c r="E243" s="125" t="s">
        <v>443</v>
      </c>
      <c r="F243" s="125" t="s">
        <v>130</v>
      </c>
      <c r="G243" s="126" t="s">
        <v>93</v>
      </c>
      <c r="H243" s="122"/>
      <c r="I243" s="125">
        <v>9.5</v>
      </c>
      <c r="J243" s="64"/>
      <c r="K243" s="103">
        <f t="shared" si="5"/>
        <v>0</v>
      </c>
      <c r="L243" s="103">
        <f>SUMIFS('normenblad regulier'!C:C,'normenblad regulier'!A:A,C243,'normenblad regulier'!B:B,J243)</f>
        <v>1</v>
      </c>
      <c r="M243" s="271">
        <v>1</v>
      </c>
      <c r="N243" s="104"/>
    </row>
    <row r="244" spans="1:14" ht="12.75" hidden="1">
      <c r="A244" s="114" t="s">
        <v>89</v>
      </c>
      <c r="B244" s="115" t="s">
        <v>2</v>
      </c>
      <c r="C244" s="124" t="s">
        <v>27</v>
      </c>
      <c r="D244" s="125" t="s">
        <v>433</v>
      </c>
      <c r="E244" s="125" t="s">
        <v>448</v>
      </c>
      <c r="F244" s="125" t="s">
        <v>130</v>
      </c>
      <c r="G244" s="126" t="s">
        <v>93</v>
      </c>
      <c r="H244" s="122"/>
      <c r="I244" s="125">
        <v>2.8</v>
      </c>
      <c r="J244" s="64"/>
      <c r="K244" s="103">
        <f t="shared" si="5"/>
        <v>0</v>
      </c>
      <c r="L244" s="103">
        <f>SUMIFS('normenblad regulier'!C:C,'normenblad regulier'!A:A,C244,'normenblad regulier'!B:B,J244)</f>
        <v>1</v>
      </c>
      <c r="M244" s="271">
        <v>1</v>
      </c>
      <c r="N244" s="104"/>
    </row>
    <row r="245" spans="1:14" ht="12.75" hidden="1">
      <c r="A245" s="114" t="s">
        <v>89</v>
      </c>
      <c r="B245" s="115" t="s">
        <v>2</v>
      </c>
      <c r="C245" s="124" t="s">
        <v>14</v>
      </c>
      <c r="D245" s="125" t="s">
        <v>449</v>
      </c>
      <c r="E245" s="125" t="s">
        <v>450</v>
      </c>
      <c r="F245" s="125" t="s">
        <v>451</v>
      </c>
      <c r="G245" s="126" t="s">
        <v>93</v>
      </c>
      <c r="H245" s="122">
        <v>297.5</v>
      </c>
      <c r="I245" s="123"/>
      <c r="J245" s="64"/>
      <c r="K245" s="103">
        <f t="shared" si="5"/>
        <v>0</v>
      </c>
      <c r="L245" s="103">
        <f>SUMIFS('normenblad regulier'!C:C,'normenblad regulier'!A:A,C245,'normenblad regulier'!B:B,J245)</f>
        <v>0</v>
      </c>
      <c r="M245" s="271">
        <v>1</v>
      </c>
      <c r="N245" s="104"/>
    </row>
    <row r="246" spans="1:14" ht="12.75" hidden="1">
      <c r="A246" s="114" t="s">
        <v>89</v>
      </c>
      <c r="B246" s="115" t="s">
        <v>2</v>
      </c>
      <c r="C246" s="124" t="s">
        <v>14</v>
      </c>
      <c r="D246" s="125" t="s">
        <v>449</v>
      </c>
      <c r="E246" s="125" t="s">
        <v>452</v>
      </c>
      <c r="F246" s="125" t="s">
        <v>453</v>
      </c>
      <c r="G246" s="126" t="s">
        <v>93</v>
      </c>
      <c r="H246" s="122">
        <v>53.1</v>
      </c>
      <c r="I246" s="123"/>
      <c r="J246" s="64"/>
      <c r="K246" s="103">
        <f t="shared" si="5"/>
        <v>0</v>
      </c>
      <c r="L246" s="103">
        <f>SUMIFS('normenblad regulier'!C:C,'normenblad regulier'!A:A,C246,'normenblad regulier'!B:B,J246)</f>
        <v>0</v>
      </c>
      <c r="M246" s="271">
        <v>1</v>
      </c>
      <c r="N246" s="104"/>
    </row>
    <row r="247" spans="1:14" ht="12.75" hidden="1">
      <c r="A247" s="114" t="s">
        <v>89</v>
      </c>
      <c r="B247" s="115" t="s">
        <v>2</v>
      </c>
      <c r="C247" s="124" t="s">
        <v>14</v>
      </c>
      <c r="D247" s="125" t="s">
        <v>449</v>
      </c>
      <c r="E247" s="125" t="s">
        <v>454</v>
      </c>
      <c r="F247" s="125" t="s">
        <v>455</v>
      </c>
      <c r="G247" s="126" t="s">
        <v>93</v>
      </c>
      <c r="H247" s="122">
        <v>84.7</v>
      </c>
      <c r="I247" s="123"/>
      <c r="J247" s="64"/>
      <c r="K247" s="103">
        <f t="shared" si="5"/>
        <v>0</v>
      </c>
      <c r="L247" s="103">
        <f>SUMIFS('normenblad regulier'!C:C,'normenblad regulier'!A:A,C247,'normenblad regulier'!B:B,J247)</f>
        <v>0</v>
      </c>
      <c r="M247" s="271">
        <v>1</v>
      </c>
      <c r="N247" s="104"/>
    </row>
    <row r="248" spans="1:14" ht="12.75" hidden="1">
      <c r="A248" s="114" t="s">
        <v>89</v>
      </c>
      <c r="B248" s="115" t="s">
        <v>2</v>
      </c>
      <c r="C248" s="124" t="s">
        <v>14</v>
      </c>
      <c r="D248" s="125" t="s">
        <v>449</v>
      </c>
      <c r="E248" s="125" t="s">
        <v>456</v>
      </c>
      <c r="F248" s="125" t="s">
        <v>457</v>
      </c>
      <c r="G248" s="126" t="s">
        <v>93</v>
      </c>
      <c r="H248" s="122">
        <v>57.8</v>
      </c>
      <c r="I248" s="123"/>
      <c r="J248" s="64"/>
      <c r="K248" s="103">
        <f t="shared" ref="K248:K303" si="6">H248*J248</f>
        <v>0</v>
      </c>
      <c r="L248" s="103">
        <f>SUMIFS('normenblad regulier'!C:C,'normenblad regulier'!A:A,C248,'normenblad regulier'!B:B,J248)</f>
        <v>0</v>
      </c>
      <c r="M248" s="271">
        <v>1</v>
      </c>
      <c r="N248" s="104"/>
    </row>
    <row r="249" spans="1:14" ht="12.75" hidden="1">
      <c r="A249" s="114" t="s">
        <v>89</v>
      </c>
      <c r="B249" s="115" t="s">
        <v>2</v>
      </c>
      <c r="C249" s="124" t="s">
        <v>27</v>
      </c>
      <c r="D249" s="125" t="s">
        <v>449</v>
      </c>
      <c r="E249" s="125" t="s">
        <v>458</v>
      </c>
      <c r="F249" s="125" t="s">
        <v>135</v>
      </c>
      <c r="G249" s="126" t="s">
        <v>93</v>
      </c>
      <c r="H249" s="122"/>
      <c r="I249" s="125">
        <v>3.6</v>
      </c>
      <c r="J249" s="64"/>
      <c r="K249" s="103">
        <f t="shared" si="6"/>
        <v>0</v>
      </c>
      <c r="L249" s="103">
        <f>SUMIFS('normenblad regulier'!C:C,'normenblad regulier'!A:A,C249,'normenblad regulier'!B:B,J249)</f>
        <v>1</v>
      </c>
      <c r="M249" s="271">
        <v>1</v>
      </c>
      <c r="N249" s="104"/>
    </row>
    <row r="250" spans="1:14" ht="12.75" hidden="1">
      <c r="A250" s="114" t="s">
        <v>89</v>
      </c>
      <c r="B250" s="115" t="s">
        <v>2</v>
      </c>
      <c r="C250" s="33" t="s">
        <v>18</v>
      </c>
      <c r="D250" s="125" t="s">
        <v>449</v>
      </c>
      <c r="E250" s="125" t="s">
        <v>459</v>
      </c>
      <c r="F250" s="125" t="s">
        <v>163</v>
      </c>
      <c r="G250" s="126" t="s">
        <v>138</v>
      </c>
      <c r="H250" s="122">
        <v>4.2</v>
      </c>
      <c r="I250" s="123"/>
      <c r="J250" s="64">
        <v>102</v>
      </c>
      <c r="K250" s="103">
        <f t="shared" si="6"/>
        <v>428.40000000000003</v>
      </c>
      <c r="L250" s="103">
        <f>SUMIFS('normenblad regulier'!C:C,'normenblad regulier'!A:A,C250,'normenblad regulier'!B:B,J250)</f>
        <v>0</v>
      </c>
      <c r="M250" s="271">
        <v>1</v>
      </c>
      <c r="N250" s="104" t="e">
        <f>K250/L250*M250*'Dagkracht '!$C$22</f>
        <v>#DIV/0!</v>
      </c>
    </row>
    <row r="251" spans="1:14" ht="12.75" hidden="1">
      <c r="A251" s="114" t="s">
        <v>89</v>
      </c>
      <c r="B251" s="115" t="s">
        <v>2</v>
      </c>
      <c r="C251" s="33" t="s">
        <v>18</v>
      </c>
      <c r="D251" s="125" t="s">
        <v>449</v>
      </c>
      <c r="E251" s="125" t="s">
        <v>460</v>
      </c>
      <c r="F251" s="125" t="s">
        <v>16</v>
      </c>
      <c r="G251" s="126" t="s">
        <v>93</v>
      </c>
      <c r="H251" s="122">
        <v>9.1999999999999993</v>
      </c>
      <c r="I251" s="123"/>
      <c r="J251" s="64">
        <v>102</v>
      </c>
      <c r="K251" s="103">
        <f t="shared" si="6"/>
        <v>938.4</v>
      </c>
      <c r="L251" s="103">
        <f>SUMIFS('normenblad regulier'!C:C,'normenblad regulier'!A:A,C251,'normenblad regulier'!B:B,J251)</f>
        <v>0</v>
      </c>
      <c r="M251" s="271">
        <v>1</v>
      </c>
      <c r="N251" s="104" t="e">
        <f>K251/L251*M251*'Dagkracht '!$C$22</f>
        <v>#DIV/0!</v>
      </c>
    </row>
    <row r="252" spans="1:14" ht="12.75" hidden="1">
      <c r="A252" s="114" t="s">
        <v>89</v>
      </c>
      <c r="B252" s="115" t="s">
        <v>2</v>
      </c>
      <c r="C252" s="124" t="s">
        <v>27</v>
      </c>
      <c r="D252" s="125" t="s">
        <v>449</v>
      </c>
      <c r="E252" s="125" t="s">
        <v>461</v>
      </c>
      <c r="F252" s="125" t="s">
        <v>144</v>
      </c>
      <c r="G252" s="126" t="s">
        <v>93</v>
      </c>
      <c r="H252" s="122"/>
      <c r="I252" s="125">
        <v>1</v>
      </c>
      <c r="J252" s="64"/>
      <c r="K252" s="103">
        <f t="shared" si="6"/>
        <v>0</v>
      </c>
      <c r="L252" s="103">
        <f>SUMIFS('normenblad regulier'!C:C,'normenblad regulier'!A:A,C252,'normenblad regulier'!B:B,J252)</f>
        <v>1</v>
      </c>
      <c r="M252" s="271">
        <v>1</v>
      </c>
      <c r="N252" s="104"/>
    </row>
    <row r="253" spans="1:14" ht="12.75" hidden="1">
      <c r="A253" s="114" t="s">
        <v>89</v>
      </c>
      <c r="B253" s="115" t="s">
        <v>2</v>
      </c>
      <c r="C253" s="124" t="s">
        <v>27</v>
      </c>
      <c r="D253" s="125" t="s">
        <v>449</v>
      </c>
      <c r="E253" s="125" t="s">
        <v>462</v>
      </c>
      <c r="F253" s="125" t="s">
        <v>146</v>
      </c>
      <c r="G253" s="126" t="s">
        <v>93</v>
      </c>
      <c r="H253" s="122"/>
      <c r="I253" s="125">
        <v>10.4</v>
      </c>
      <c r="J253" s="64"/>
      <c r="K253" s="103">
        <f t="shared" si="6"/>
        <v>0</v>
      </c>
      <c r="L253" s="103">
        <f>SUMIFS('normenblad regulier'!C:C,'normenblad regulier'!A:A,C253,'normenblad regulier'!B:B,J253)</f>
        <v>1</v>
      </c>
      <c r="M253" s="271">
        <v>1</v>
      </c>
      <c r="N253" s="104"/>
    </row>
    <row r="254" spans="1:14" ht="12.75" hidden="1">
      <c r="A254" s="114" t="s">
        <v>89</v>
      </c>
      <c r="B254" s="115" t="s">
        <v>2</v>
      </c>
      <c r="C254" s="124" t="s">
        <v>14</v>
      </c>
      <c r="D254" s="125" t="s">
        <v>449</v>
      </c>
      <c r="E254" s="125" t="s">
        <v>463</v>
      </c>
      <c r="F254" s="125" t="s">
        <v>377</v>
      </c>
      <c r="G254" s="126" t="s">
        <v>464</v>
      </c>
      <c r="H254" s="122">
        <v>16</v>
      </c>
      <c r="I254" s="123"/>
      <c r="J254" s="64"/>
      <c r="K254" s="103">
        <f t="shared" si="6"/>
        <v>0</v>
      </c>
      <c r="L254" s="103">
        <f>SUMIFS('normenblad regulier'!C:C,'normenblad regulier'!A:A,C254,'normenblad regulier'!B:B,J254)</f>
        <v>0</v>
      </c>
      <c r="M254" s="271">
        <v>1</v>
      </c>
      <c r="N254" s="104"/>
    </row>
    <row r="255" spans="1:14" ht="12.75" hidden="1">
      <c r="A255" s="114" t="s">
        <v>89</v>
      </c>
      <c r="B255" s="115" t="s">
        <v>2</v>
      </c>
      <c r="C255" s="33" t="s">
        <v>21</v>
      </c>
      <c r="D255" s="125" t="s">
        <v>449</v>
      </c>
      <c r="E255" s="125" t="s">
        <v>465</v>
      </c>
      <c r="F255" s="125" t="s">
        <v>130</v>
      </c>
      <c r="G255" s="126" t="s">
        <v>93</v>
      </c>
      <c r="H255" s="122">
        <v>7</v>
      </c>
      <c r="I255" s="123"/>
      <c r="J255" s="64">
        <v>102</v>
      </c>
      <c r="K255" s="103">
        <f t="shared" si="6"/>
        <v>714</v>
      </c>
      <c r="L255" s="103">
        <f>SUMIFS('normenblad regulier'!C:C,'normenblad regulier'!A:A,C255,'normenblad regulier'!B:B,J255)</f>
        <v>0</v>
      </c>
      <c r="M255" s="271">
        <v>1</v>
      </c>
      <c r="N255" s="104" t="e">
        <f>K255/L255*M255*'Dagkracht '!$C$22</f>
        <v>#DIV/0!</v>
      </c>
    </row>
    <row r="256" spans="1:14" ht="12.75" hidden="1">
      <c r="A256" s="114" t="s">
        <v>89</v>
      </c>
      <c r="B256" s="115" t="s">
        <v>2</v>
      </c>
      <c r="C256" s="33" t="s">
        <v>21</v>
      </c>
      <c r="D256" s="125" t="s">
        <v>449</v>
      </c>
      <c r="E256" s="125" t="s">
        <v>466</v>
      </c>
      <c r="F256" s="125" t="s">
        <v>130</v>
      </c>
      <c r="G256" s="126" t="s">
        <v>93</v>
      </c>
      <c r="H256" s="122">
        <v>2.6</v>
      </c>
      <c r="I256" s="123"/>
      <c r="J256" s="64">
        <v>102</v>
      </c>
      <c r="K256" s="103">
        <f t="shared" si="6"/>
        <v>265.2</v>
      </c>
      <c r="L256" s="103">
        <f>SUMIFS('normenblad regulier'!C:C,'normenblad regulier'!A:A,C256,'normenblad regulier'!B:B,J256)</f>
        <v>0</v>
      </c>
      <c r="M256" s="271">
        <v>1</v>
      </c>
      <c r="N256" s="104" t="e">
        <f>K256/L256*M256*'Dagkracht '!$C$22</f>
        <v>#DIV/0!</v>
      </c>
    </row>
    <row r="257" spans="1:14" ht="12.75" hidden="1">
      <c r="A257" s="114" t="s">
        <v>89</v>
      </c>
      <c r="B257" s="115" t="s">
        <v>2</v>
      </c>
      <c r="C257" s="33" t="s">
        <v>21</v>
      </c>
      <c r="D257" s="125" t="s">
        <v>449</v>
      </c>
      <c r="E257" s="125" t="s">
        <v>467</v>
      </c>
      <c r="F257" s="125" t="s">
        <v>130</v>
      </c>
      <c r="G257" s="126" t="s">
        <v>93</v>
      </c>
      <c r="H257" s="122">
        <v>2.5</v>
      </c>
      <c r="I257" s="123"/>
      <c r="J257" s="64">
        <v>102</v>
      </c>
      <c r="K257" s="103">
        <f t="shared" si="6"/>
        <v>255</v>
      </c>
      <c r="L257" s="103">
        <f>SUMIFS('normenblad regulier'!C:C,'normenblad regulier'!A:A,C257,'normenblad regulier'!B:B,J257)</f>
        <v>0</v>
      </c>
      <c r="M257" s="271">
        <v>1</v>
      </c>
      <c r="N257" s="104" t="e">
        <f>K257/L257*M257*'Dagkracht '!$C$22</f>
        <v>#DIV/0!</v>
      </c>
    </row>
    <row r="258" spans="1:14" ht="12.75" hidden="1">
      <c r="A258" s="114" t="s">
        <v>89</v>
      </c>
      <c r="B258" s="115" t="s">
        <v>2</v>
      </c>
      <c r="C258" s="33" t="s">
        <v>21</v>
      </c>
      <c r="D258" s="125" t="s">
        <v>449</v>
      </c>
      <c r="E258" s="125" t="s">
        <v>468</v>
      </c>
      <c r="F258" s="125" t="s">
        <v>130</v>
      </c>
      <c r="G258" s="126" t="s">
        <v>93</v>
      </c>
      <c r="H258" s="122">
        <v>13.4</v>
      </c>
      <c r="I258" s="123"/>
      <c r="J258" s="64">
        <v>102</v>
      </c>
      <c r="K258" s="103">
        <f t="shared" si="6"/>
        <v>1366.8</v>
      </c>
      <c r="L258" s="103">
        <f>SUMIFS('normenblad regulier'!C:C,'normenblad regulier'!A:A,C258,'normenblad regulier'!B:B,J258)</f>
        <v>0</v>
      </c>
      <c r="M258" s="271">
        <v>1</v>
      </c>
      <c r="N258" s="104" t="e">
        <f>K258/L258*M258*'Dagkracht '!$C$22</f>
        <v>#DIV/0!</v>
      </c>
    </row>
    <row r="259" spans="1:14" ht="12.75" hidden="1">
      <c r="A259" s="114" t="s">
        <v>89</v>
      </c>
      <c r="B259" s="115" t="s">
        <v>2</v>
      </c>
      <c r="C259" s="33" t="s">
        <v>18</v>
      </c>
      <c r="D259" s="125" t="s">
        <v>449</v>
      </c>
      <c r="E259" s="125" t="s">
        <v>469</v>
      </c>
      <c r="F259" s="125" t="s">
        <v>16</v>
      </c>
      <c r="G259" s="126" t="s">
        <v>93</v>
      </c>
      <c r="H259" s="122">
        <v>10.199999999999999</v>
      </c>
      <c r="I259" s="123"/>
      <c r="J259" s="64">
        <v>102</v>
      </c>
      <c r="K259" s="103">
        <f t="shared" si="6"/>
        <v>1040.3999999999999</v>
      </c>
      <c r="L259" s="103">
        <f>SUMIFS('normenblad regulier'!C:C,'normenblad regulier'!A:A,C259,'normenblad regulier'!B:B,J259)</f>
        <v>0</v>
      </c>
      <c r="M259" s="271">
        <v>1</v>
      </c>
      <c r="N259" s="104" t="e">
        <f>K259/L259*M259*'Dagkracht '!$C$22</f>
        <v>#DIV/0!</v>
      </c>
    </row>
    <row r="260" spans="1:14" ht="12.75" hidden="1">
      <c r="A260" s="114" t="s">
        <v>89</v>
      </c>
      <c r="B260" s="115" t="s">
        <v>2</v>
      </c>
      <c r="C260" s="33" t="s">
        <v>18</v>
      </c>
      <c r="D260" s="125" t="s">
        <v>449</v>
      </c>
      <c r="E260" s="125" t="s">
        <v>470</v>
      </c>
      <c r="F260" s="125" t="s">
        <v>163</v>
      </c>
      <c r="G260" s="126" t="s">
        <v>138</v>
      </c>
      <c r="H260" s="122">
        <v>4.5</v>
      </c>
      <c r="I260" s="123"/>
      <c r="J260" s="64">
        <v>102</v>
      </c>
      <c r="K260" s="103">
        <f t="shared" si="6"/>
        <v>459</v>
      </c>
      <c r="L260" s="103">
        <f>SUMIFS('normenblad regulier'!C:C,'normenblad regulier'!A:A,C260,'normenblad regulier'!B:B,J260)</f>
        <v>0</v>
      </c>
      <c r="M260" s="271">
        <v>1</v>
      </c>
      <c r="N260" s="104" t="e">
        <f>K260/L260*M260*'Dagkracht '!$C$22</f>
        <v>#DIV/0!</v>
      </c>
    </row>
    <row r="261" spans="1:14" ht="12.75" hidden="1">
      <c r="A261" s="114" t="s">
        <v>89</v>
      </c>
      <c r="B261" s="115" t="s">
        <v>2</v>
      </c>
      <c r="C261" s="124" t="s">
        <v>14</v>
      </c>
      <c r="D261" s="125" t="s">
        <v>449</v>
      </c>
      <c r="E261" s="125" t="s">
        <v>471</v>
      </c>
      <c r="F261" s="125" t="s">
        <v>140</v>
      </c>
      <c r="G261" s="126" t="s">
        <v>93</v>
      </c>
      <c r="H261" s="122">
        <v>9.3000000000000007</v>
      </c>
      <c r="I261" s="123"/>
      <c r="J261" s="64"/>
      <c r="K261" s="103">
        <f t="shared" si="6"/>
        <v>0</v>
      </c>
      <c r="L261" s="103">
        <f>SUMIFS('normenblad regulier'!C:C,'normenblad regulier'!A:A,C261,'normenblad regulier'!B:B,J261)</f>
        <v>0</v>
      </c>
      <c r="M261" s="271">
        <v>1</v>
      </c>
      <c r="N261" s="104"/>
    </row>
    <row r="262" spans="1:14" ht="12.75" hidden="1">
      <c r="A262" s="114" t="s">
        <v>89</v>
      </c>
      <c r="B262" s="115" t="s">
        <v>2</v>
      </c>
      <c r="C262" s="124" t="s">
        <v>27</v>
      </c>
      <c r="D262" s="125" t="s">
        <v>449</v>
      </c>
      <c r="E262" s="125" t="s">
        <v>472</v>
      </c>
      <c r="F262" s="125" t="s">
        <v>144</v>
      </c>
      <c r="G262" s="126" t="s">
        <v>93</v>
      </c>
      <c r="H262" s="122"/>
      <c r="I262" s="125">
        <v>0.9</v>
      </c>
      <c r="J262" s="64"/>
      <c r="K262" s="103">
        <f t="shared" si="6"/>
        <v>0</v>
      </c>
      <c r="L262" s="103">
        <f>SUMIFS('normenblad regulier'!C:C,'normenblad regulier'!A:A,C262,'normenblad regulier'!B:B,J262)</f>
        <v>1</v>
      </c>
      <c r="M262" s="271">
        <v>1</v>
      </c>
      <c r="N262" s="104"/>
    </row>
    <row r="263" spans="1:14" ht="12.75" hidden="1">
      <c r="A263" s="114" t="s">
        <v>89</v>
      </c>
      <c r="B263" s="115" t="s">
        <v>2</v>
      </c>
      <c r="C263" s="124" t="s">
        <v>27</v>
      </c>
      <c r="D263" s="125" t="s">
        <v>449</v>
      </c>
      <c r="E263" s="125" t="s">
        <v>473</v>
      </c>
      <c r="F263" s="125" t="s">
        <v>146</v>
      </c>
      <c r="G263" s="126" t="s">
        <v>93</v>
      </c>
      <c r="H263" s="122"/>
      <c r="I263" s="125">
        <v>10.1</v>
      </c>
      <c r="J263" s="64"/>
      <c r="K263" s="103">
        <f t="shared" si="6"/>
        <v>0</v>
      </c>
      <c r="L263" s="103">
        <f>SUMIFS('normenblad regulier'!C:C,'normenblad regulier'!A:A,C263,'normenblad regulier'!B:B,J263)</f>
        <v>1</v>
      </c>
      <c r="M263" s="271">
        <v>1</v>
      </c>
      <c r="N263" s="104"/>
    </row>
    <row r="264" spans="1:14" ht="12.75" hidden="1">
      <c r="A264" s="114" t="s">
        <v>89</v>
      </c>
      <c r="B264" s="115" t="s">
        <v>2</v>
      </c>
      <c r="C264" s="33" t="s">
        <v>21</v>
      </c>
      <c r="D264" s="125" t="s">
        <v>449</v>
      </c>
      <c r="E264" s="125" t="s">
        <v>474</v>
      </c>
      <c r="F264" s="125" t="s">
        <v>130</v>
      </c>
      <c r="G264" s="126" t="s">
        <v>93</v>
      </c>
      <c r="H264" s="122">
        <v>13</v>
      </c>
      <c r="I264" s="123"/>
      <c r="J264" s="64">
        <v>102</v>
      </c>
      <c r="K264" s="103">
        <f t="shared" si="6"/>
        <v>1326</v>
      </c>
      <c r="L264" s="103">
        <f>SUMIFS('normenblad regulier'!C:C,'normenblad regulier'!A:A,C264,'normenblad regulier'!B:B,J264)</f>
        <v>0</v>
      </c>
      <c r="M264" s="271">
        <v>1</v>
      </c>
      <c r="N264" s="104" t="e">
        <f>K264/L264*M264*'Dagkracht '!$C$22</f>
        <v>#DIV/0!</v>
      </c>
    </row>
    <row r="265" spans="1:14" ht="12.75" hidden="1">
      <c r="A265" s="114" t="s">
        <v>89</v>
      </c>
      <c r="B265" s="115" t="s">
        <v>2</v>
      </c>
      <c r="C265" s="33" t="s">
        <v>21</v>
      </c>
      <c r="D265" s="125" t="s">
        <v>449</v>
      </c>
      <c r="E265" s="125" t="s">
        <v>475</v>
      </c>
      <c r="F265" s="125" t="s">
        <v>130</v>
      </c>
      <c r="G265" s="126" t="s">
        <v>93</v>
      </c>
      <c r="H265" s="122">
        <v>7.1</v>
      </c>
      <c r="I265" s="123"/>
      <c r="J265" s="64">
        <v>102</v>
      </c>
      <c r="K265" s="103">
        <f t="shared" si="6"/>
        <v>724.19999999999993</v>
      </c>
      <c r="L265" s="103">
        <f>SUMIFS('normenblad regulier'!C:C,'normenblad regulier'!A:A,C265,'normenblad regulier'!B:B,J265)</f>
        <v>0</v>
      </c>
      <c r="M265" s="271">
        <v>1</v>
      </c>
      <c r="N265" s="104" t="e">
        <f>K265/L265*M265*'Dagkracht '!$C$22</f>
        <v>#DIV/0!</v>
      </c>
    </row>
    <row r="266" spans="1:14" ht="12.75" hidden="1">
      <c r="A266" s="114" t="s">
        <v>89</v>
      </c>
      <c r="B266" s="115" t="s">
        <v>2</v>
      </c>
      <c r="C266" s="33" t="s">
        <v>21</v>
      </c>
      <c r="D266" s="125" t="s">
        <v>449</v>
      </c>
      <c r="E266" s="125" t="s">
        <v>476</v>
      </c>
      <c r="F266" s="125" t="s">
        <v>130</v>
      </c>
      <c r="G266" s="126" t="s">
        <v>93</v>
      </c>
      <c r="H266" s="122">
        <v>2.6</v>
      </c>
      <c r="I266" s="123"/>
      <c r="J266" s="64">
        <v>102</v>
      </c>
      <c r="K266" s="103">
        <f t="shared" si="6"/>
        <v>265.2</v>
      </c>
      <c r="L266" s="103">
        <f>SUMIFS('normenblad regulier'!C:C,'normenblad regulier'!A:A,C266,'normenblad regulier'!B:B,J266)</f>
        <v>0</v>
      </c>
      <c r="M266" s="271">
        <v>1</v>
      </c>
      <c r="N266" s="104" t="e">
        <f>K266/L266*M266*'Dagkracht '!$C$22</f>
        <v>#DIV/0!</v>
      </c>
    </row>
    <row r="267" spans="1:14" ht="12.75" hidden="1">
      <c r="A267" s="114" t="s">
        <v>89</v>
      </c>
      <c r="B267" s="115" t="s">
        <v>2</v>
      </c>
      <c r="C267" s="33" t="s">
        <v>21</v>
      </c>
      <c r="D267" s="125" t="s">
        <v>449</v>
      </c>
      <c r="E267" s="125" t="s">
        <v>477</v>
      </c>
      <c r="F267" s="125" t="s">
        <v>130</v>
      </c>
      <c r="G267" s="126" t="s">
        <v>93</v>
      </c>
      <c r="H267" s="122">
        <v>61.6</v>
      </c>
      <c r="I267" s="123"/>
      <c r="J267" s="64">
        <v>102</v>
      </c>
      <c r="K267" s="103">
        <f t="shared" si="6"/>
        <v>6283.2</v>
      </c>
      <c r="L267" s="103">
        <f>SUMIFS('normenblad regulier'!C:C,'normenblad regulier'!A:A,C267,'normenblad regulier'!B:B,J267)</f>
        <v>0</v>
      </c>
      <c r="M267" s="271">
        <v>1</v>
      </c>
      <c r="N267" s="104" t="e">
        <f>K267/L267*M267*'Dagkracht '!$C$22</f>
        <v>#DIV/0!</v>
      </c>
    </row>
    <row r="268" spans="1:14" ht="12.75" hidden="1">
      <c r="A268" s="114" t="s">
        <v>89</v>
      </c>
      <c r="B268" s="115" t="s">
        <v>2</v>
      </c>
      <c r="C268" s="124" t="s">
        <v>14</v>
      </c>
      <c r="D268" s="125" t="s">
        <v>449</v>
      </c>
      <c r="E268" s="125" t="s">
        <v>478</v>
      </c>
      <c r="F268" s="125" t="s">
        <v>479</v>
      </c>
      <c r="G268" s="126" t="s">
        <v>93</v>
      </c>
      <c r="H268" s="122">
        <v>174.4</v>
      </c>
      <c r="I268" s="123"/>
      <c r="J268" s="64"/>
      <c r="K268" s="103">
        <f t="shared" si="6"/>
        <v>0</v>
      </c>
      <c r="L268" s="103">
        <f>SUMIFS('normenblad regulier'!C:C,'normenblad regulier'!A:A,C268,'normenblad regulier'!B:B,J268)</f>
        <v>0</v>
      </c>
      <c r="M268" s="271">
        <v>1</v>
      </c>
      <c r="N268" s="104"/>
    </row>
    <row r="269" spans="1:14" ht="12.75" hidden="1">
      <c r="A269" s="114" t="s">
        <v>89</v>
      </c>
      <c r="B269" s="115" t="s">
        <v>2</v>
      </c>
      <c r="C269" s="33" t="s">
        <v>13</v>
      </c>
      <c r="D269" s="125" t="s">
        <v>449</v>
      </c>
      <c r="E269" s="125" t="s">
        <v>480</v>
      </c>
      <c r="F269" s="125" t="s">
        <v>481</v>
      </c>
      <c r="G269" s="126" t="s">
        <v>93</v>
      </c>
      <c r="H269" s="122">
        <v>37.200000000000003</v>
      </c>
      <c r="I269" s="123"/>
      <c r="J269" s="64">
        <v>102</v>
      </c>
      <c r="K269" s="103">
        <f t="shared" si="6"/>
        <v>3794.4</v>
      </c>
      <c r="L269" s="103">
        <f>SUMIFS('normenblad regulier'!C:C,'normenblad regulier'!A:A,C269,'normenblad regulier'!B:B,J269)</f>
        <v>0</v>
      </c>
      <c r="M269" s="271">
        <v>1</v>
      </c>
      <c r="N269" s="104" t="e">
        <f>K269/L269*M269*'Dagkracht '!$C$22</f>
        <v>#DIV/0!</v>
      </c>
    </row>
    <row r="270" spans="1:14" ht="12.75" hidden="1">
      <c r="A270" s="114" t="s">
        <v>89</v>
      </c>
      <c r="B270" s="115" t="s">
        <v>2</v>
      </c>
      <c r="C270" s="124" t="s">
        <v>14</v>
      </c>
      <c r="D270" s="125" t="s">
        <v>449</v>
      </c>
      <c r="E270" s="125" t="s">
        <v>482</v>
      </c>
      <c r="F270" s="125" t="s">
        <v>483</v>
      </c>
      <c r="G270" s="126" t="s">
        <v>464</v>
      </c>
      <c r="H270" s="122">
        <v>80.099999999999994</v>
      </c>
      <c r="I270" s="123"/>
      <c r="J270" s="64"/>
      <c r="K270" s="103">
        <f t="shared" si="6"/>
        <v>0</v>
      </c>
      <c r="L270" s="103">
        <f>SUMIFS('normenblad regulier'!C:C,'normenblad regulier'!A:A,C270,'normenblad regulier'!B:B,J270)</f>
        <v>0</v>
      </c>
      <c r="M270" s="271">
        <v>1</v>
      </c>
      <c r="N270" s="104"/>
    </row>
    <row r="271" spans="1:14" ht="12.75" hidden="1">
      <c r="A271" s="114" t="s">
        <v>89</v>
      </c>
      <c r="B271" s="115" t="s">
        <v>2</v>
      </c>
      <c r="C271" s="124" t="s">
        <v>14</v>
      </c>
      <c r="D271" s="125" t="s">
        <v>449</v>
      </c>
      <c r="E271" s="125" t="s">
        <v>484</v>
      </c>
      <c r="F271" s="125" t="s">
        <v>483</v>
      </c>
      <c r="G271" s="126" t="s">
        <v>464</v>
      </c>
      <c r="H271" s="122">
        <v>66.3</v>
      </c>
      <c r="I271" s="123"/>
      <c r="J271" s="64"/>
      <c r="K271" s="103">
        <f t="shared" si="6"/>
        <v>0</v>
      </c>
      <c r="L271" s="103">
        <f>SUMIFS('normenblad regulier'!C:C,'normenblad regulier'!A:A,C271,'normenblad regulier'!B:B,J271)</f>
        <v>0</v>
      </c>
      <c r="M271" s="271">
        <v>1</v>
      </c>
      <c r="N271" s="104"/>
    </row>
    <row r="272" spans="1:14" ht="12.75" hidden="1">
      <c r="A272" s="114" t="s">
        <v>89</v>
      </c>
      <c r="B272" s="115" t="s">
        <v>2</v>
      </c>
      <c r="C272" s="124" t="s">
        <v>14</v>
      </c>
      <c r="D272" s="125" t="s">
        <v>449</v>
      </c>
      <c r="E272" s="125" t="s">
        <v>485</v>
      </c>
      <c r="F272" s="125" t="s">
        <v>486</v>
      </c>
      <c r="G272" s="126" t="s">
        <v>93</v>
      </c>
      <c r="H272" s="122">
        <v>13.4</v>
      </c>
      <c r="I272" s="123"/>
      <c r="J272" s="64"/>
      <c r="K272" s="103">
        <f t="shared" si="6"/>
        <v>0</v>
      </c>
      <c r="L272" s="103">
        <f>SUMIFS('normenblad regulier'!C:C,'normenblad regulier'!A:A,C272,'normenblad regulier'!B:B,J272)</f>
        <v>0</v>
      </c>
      <c r="M272" s="271">
        <v>1</v>
      </c>
      <c r="N272" s="104"/>
    </row>
    <row r="273" spans="1:14" ht="12.75" hidden="1">
      <c r="A273" s="114" t="s">
        <v>89</v>
      </c>
      <c r="B273" s="115" t="s">
        <v>2</v>
      </c>
      <c r="C273" s="124" t="s">
        <v>14</v>
      </c>
      <c r="D273" s="125" t="s">
        <v>449</v>
      </c>
      <c r="E273" s="125" t="s">
        <v>487</v>
      </c>
      <c r="F273" s="125" t="s">
        <v>488</v>
      </c>
      <c r="G273" s="126" t="s">
        <v>464</v>
      </c>
      <c r="H273" s="122">
        <v>77.3</v>
      </c>
      <c r="I273" s="123"/>
      <c r="J273" s="64"/>
      <c r="K273" s="103">
        <f t="shared" si="6"/>
        <v>0</v>
      </c>
      <c r="L273" s="103">
        <f>SUMIFS('normenblad regulier'!C:C,'normenblad regulier'!A:A,C273,'normenblad regulier'!B:B,J273)</f>
        <v>0</v>
      </c>
      <c r="M273" s="271">
        <v>1</v>
      </c>
      <c r="N273" s="104"/>
    </row>
    <row r="274" spans="1:14" ht="12.75" hidden="1">
      <c r="A274" s="114" t="s">
        <v>89</v>
      </c>
      <c r="B274" s="115" t="s">
        <v>2</v>
      </c>
      <c r="C274" s="124" t="s">
        <v>14</v>
      </c>
      <c r="D274" s="125" t="s">
        <v>449</v>
      </c>
      <c r="E274" s="125" t="s">
        <v>489</v>
      </c>
      <c r="F274" s="125" t="s">
        <v>490</v>
      </c>
      <c r="G274" s="126" t="s">
        <v>464</v>
      </c>
      <c r="H274" s="122">
        <v>29.1</v>
      </c>
      <c r="I274" s="123"/>
      <c r="J274" s="64"/>
      <c r="K274" s="103">
        <f t="shared" si="6"/>
        <v>0</v>
      </c>
      <c r="L274" s="103">
        <f>SUMIFS('normenblad regulier'!C:C,'normenblad regulier'!A:A,C274,'normenblad regulier'!B:B,J274)</f>
        <v>0</v>
      </c>
      <c r="M274" s="271">
        <v>1</v>
      </c>
      <c r="N274" s="104"/>
    </row>
    <row r="275" spans="1:14" ht="12.75" hidden="1">
      <c r="A275" s="114" t="s">
        <v>89</v>
      </c>
      <c r="B275" s="115" t="s">
        <v>2</v>
      </c>
      <c r="C275" s="124" t="s">
        <v>14</v>
      </c>
      <c r="D275" s="125" t="s">
        <v>449</v>
      </c>
      <c r="E275" s="125" t="s">
        <v>491</v>
      </c>
      <c r="F275" s="125" t="s">
        <v>492</v>
      </c>
      <c r="G275" s="126" t="s">
        <v>464</v>
      </c>
      <c r="H275" s="122">
        <v>38.700000000000003</v>
      </c>
      <c r="I275" s="123"/>
      <c r="J275" s="64"/>
      <c r="K275" s="103">
        <f t="shared" si="6"/>
        <v>0</v>
      </c>
      <c r="L275" s="103">
        <f>SUMIFS('normenblad regulier'!C:C,'normenblad regulier'!A:A,C275,'normenblad regulier'!B:B,J275)</f>
        <v>0</v>
      </c>
      <c r="M275" s="271">
        <v>1</v>
      </c>
      <c r="N275" s="104"/>
    </row>
    <row r="276" spans="1:14" ht="12.75" hidden="1">
      <c r="A276" s="114" t="s">
        <v>89</v>
      </c>
      <c r="B276" s="115" t="s">
        <v>2</v>
      </c>
      <c r="C276" s="124" t="s">
        <v>14</v>
      </c>
      <c r="D276" s="125" t="s">
        <v>449</v>
      </c>
      <c r="E276" s="125" t="s">
        <v>493</v>
      </c>
      <c r="F276" s="125" t="s">
        <v>494</v>
      </c>
      <c r="G276" s="126" t="s">
        <v>93</v>
      </c>
      <c r="H276" s="122">
        <v>36.299999999999997</v>
      </c>
      <c r="I276" s="123"/>
      <c r="J276" s="64"/>
      <c r="K276" s="103">
        <f t="shared" si="6"/>
        <v>0</v>
      </c>
      <c r="L276" s="103">
        <f>SUMIFS('normenblad regulier'!C:C,'normenblad regulier'!A:A,C276,'normenblad regulier'!B:B,J276)</f>
        <v>0</v>
      </c>
      <c r="M276" s="271">
        <v>1</v>
      </c>
      <c r="N276" s="104"/>
    </row>
    <row r="277" spans="1:14" ht="12.75" hidden="1">
      <c r="A277" s="114" t="s">
        <v>89</v>
      </c>
      <c r="B277" s="115" t="s">
        <v>2</v>
      </c>
      <c r="C277" s="33" t="s">
        <v>24</v>
      </c>
      <c r="D277" s="125" t="s">
        <v>449</v>
      </c>
      <c r="E277" s="125" t="s">
        <v>495</v>
      </c>
      <c r="F277" s="125" t="s">
        <v>496</v>
      </c>
      <c r="G277" s="126" t="s">
        <v>93</v>
      </c>
      <c r="H277" s="122">
        <v>32.700000000000003</v>
      </c>
      <c r="I277" s="123"/>
      <c r="J277" s="64">
        <v>102</v>
      </c>
      <c r="K277" s="103">
        <f t="shared" si="6"/>
        <v>3335.4</v>
      </c>
      <c r="L277" s="103">
        <f>SUMIFS('normenblad regulier'!C:C,'normenblad regulier'!A:A,C277,'normenblad regulier'!B:B,J277)</f>
        <v>0</v>
      </c>
      <c r="M277" s="271">
        <v>1</v>
      </c>
      <c r="N277" s="104" t="e">
        <f>K277/L277*M277*'Dagkracht '!$C$22</f>
        <v>#DIV/0!</v>
      </c>
    </row>
    <row r="278" spans="1:14" ht="12.75" hidden="1">
      <c r="A278" s="114" t="s">
        <v>89</v>
      </c>
      <c r="B278" s="115" t="s">
        <v>2</v>
      </c>
      <c r="C278" s="124" t="s">
        <v>14</v>
      </c>
      <c r="D278" s="125" t="s">
        <v>449</v>
      </c>
      <c r="E278" s="125" t="s">
        <v>497</v>
      </c>
      <c r="F278" s="125" t="s">
        <v>498</v>
      </c>
      <c r="G278" s="126" t="s">
        <v>93</v>
      </c>
      <c r="H278" s="122">
        <v>29.8</v>
      </c>
      <c r="I278" s="123"/>
      <c r="J278" s="64"/>
      <c r="K278" s="103">
        <f t="shared" si="6"/>
        <v>0</v>
      </c>
      <c r="L278" s="103">
        <f>SUMIFS('normenblad regulier'!C:C,'normenblad regulier'!A:A,C278,'normenblad regulier'!B:B,J278)</f>
        <v>0</v>
      </c>
      <c r="M278" s="271">
        <v>1</v>
      </c>
      <c r="N278" s="104"/>
    </row>
    <row r="279" spans="1:14" ht="12.75" hidden="1">
      <c r="A279" s="114" t="s">
        <v>89</v>
      </c>
      <c r="B279" s="115" t="s">
        <v>2</v>
      </c>
      <c r="C279" s="124" t="s">
        <v>26</v>
      </c>
      <c r="D279" s="125" t="s">
        <v>449</v>
      </c>
      <c r="E279" s="125" t="s">
        <v>500</v>
      </c>
      <c r="F279" s="125" t="s">
        <v>501</v>
      </c>
      <c r="G279" s="126" t="s">
        <v>93</v>
      </c>
      <c r="H279" s="122">
        <v>13.5</v>
      </c>
      <c r="I279" s="123"/>
      <c r="J279" s="64"/>
      <c r="K279" s="103">
        <f t="shared" si="6"/>
        <v>0</v>
      </c>
      <c r="L279" s="103">
        <f>SUMIFS('normenblad regulier'!C:C,'normenblad regulier'!A:A,C279,'normenblad regulier'!B:B,J279)</f>
        <v>0</v>
      </c>
      <c r="M279" s="271">
        <v>1</v>
      </c>
      <c r="N279" s="104"/>
    </row>
    <row r="280" spans="1:14" ht="12.75" hidden="1">
      <c r="A280" s="114" t="s">
        <v>89</v>
      </c>
      <c r="B280" s="115" t="s">
        <v>2</v>
      </c>
      <c r="C280" s="124" t="s">
        <v>14</v>
      </c>
      <c r="D280" s="125" t="s">
        <v>449</v>
      </c>
      <c r="E280" s="125" t="s">
        <v>502</v>
      </c>
      <c r="F280" s="125" t="s">
        <v>405</v>
      </c>
      <c r="G280" s="126" t="s">
        <v>93</v>
      </c>
      <c r="H280" s="122">
        <v>4.5</v>
      </c>
      <c r="I280" s="123"/>
      <c r="J280" s="64"/>
      <c r="K280" s="103">
        <f t="shared" si="6"/>
        <v>0</v>
      </c>
      <c r="L280" s="103">
        <f>SUMIFS('normenblad regulier'!C:C,'normenblad regulier'!A:A,C280,'normenblad regulier'!B:B,J280)</f>
        <v>0</v>
      </c>
      <c r="M280" s="271">
        <v>1</v>
      </c>
      <c r="N280" s="104"/>
    </row>
    <row r="281" spans="1:14" ht="12.75" hidden="1">
      <c r="A281" s="114" t="s">
        <v>89</v>
      </c>
      <c r="B281" s="115" t="s">
        <v>2</v>
      </c>
      <c r="C281" s="124" t="s">
        <v>14</v>
      </c>
      <c r="D281" s="125" t="s">
        <v>449</v>
      </c>
      <c r="E281" s="125" t="s">
        <v>503</v>
      </c>
      <c r="F281" s="125" t="s">
        <v>170</v>
      </c>
      <c r="G281" s="126" t="s">
        <v>464</v>
      </c>
      <c r="H281" s="122">
        <v>39.9</v>
      </c>
      <c r="I281" s="123"/>
      <c r="J281" s="64"/>
      <c r="K281" s="103">
        <f t="shared" si="6"/>
        <v>0</v>
      </c>
      <c r="L281" s="103">
        <f>SUMIFS('normenblad regulier'!C:C,'normenblad regulier'!A:A,C281,'normenblad regulier'!B:B,J281)</f>
        <v>0</v>
      </c>
      <c r="M281" s="271">
        <v>1</v>
      </c>
      <c r="N281" s="104"/>
    </row>
    <row r="282" spans="1:14" ht="12.75" hidden="1">
      <c r="A282" s="114" t="s">
        <v>89</v>
      </c>
      <c r="B282" s="115" t="s">
        <v>2</v>
      </c>
      <c r="C282" s="124" t="s">
        <v>14</v>
      </c>
      <c r="D282" s="125" t="s">
        <v>449</v>
      </c>
      <c r="E282" s="125" t="s">
        <v>504</v>
      </c>
      <c r="F282" s="125" t="s">
        <v>505</v>
      </c>
      <c r="G282" s="126" t="s">
        <v>93</v>
      </c>
      <c r="H282" s="122">
        <v>9.1</v>
      </c>
      <c r="I282" s="123"/>
      <c r="J282" s="64"/>
      <c r="K282" s="103">
        <f t="shared" si="6"/>
        <v>0</v>
      </c>
      <c r="L282" s="103">
        <f>SUMIFS('normenblad regulier'!C:C,'normenblad regulier'!A:A,C282,'normenblad regulier'!B:B,J282)</f>
        <v>0</v>
      </c>
      <c r="M282" s="271">
        <v>1</v>
      </c>
      <c r="N282" s="104"/>
    </row>
    <row r="283" spans="1:14" ht="12.75" hidden="1">
      <c r="A283" s="114" t="s">
        <v>89</v>
      </c>
      <c r="B283" s="115" t="s">
        <v>2</v>
      </c>
      <c r="C283" s="124" t="s">
        <v>14</v>
      </c>
      <c r="D283" s="125" t="s">
        <v>449</v>
      </c>
      <c r="E283" s="125" t="s">
        <v>506</v>
      </c>
      <c r="F283" s="125" t="s">
        <v>111</v>
      </c>
      <c r="G283" s="126" t="s">
        <v>93</v>
      </c>
      <c r="H283" s="122">
        <v>26.1</v>
      </c>
      <c r="I283" s="123"/>
      <c r="J283" s="64"/>
      <c r="K283" s="103">
        <f t="shared" si="6"/>
        <v>0</v>
      </c>
      <c r="L283" s="103">
        <f>SUMIFS('normenblad regulier'!C:C,'normenblad regulier'!A:A,C283,'normenblad regulier'!B:B,J283)</f>
        <v>0</v>
      </c>
      <c r="M283" s="271">
        <v>1</v>
      </c>
      <c r="N283" s="104"/>
    </row>
    <row r="284" spans="1:14" ht="12.75" hidden="1">
      <c r="A284" s="114" t="s">
        <v>89</v>
      </c>
      <c r="B284" s="115" t="s">
        <v>2</v>
      </c>
      <c r="C284" s="124" t="s">
        <v>26</v>
      </c>
      <c r="D284" s="125" t="s">
        <v>449</v>
      </c>
      <c r="E284" s="125" t="s">
        <v>507</v>
      </c>
      <c r="F284" s="125" t="s">
        <v>508</v>
      </c>
      <c r="G284" s="126" t="s">
        <v>93</v>
      </c>
      <c r="H284" s="122">
        <v>24.5</v>
      </c>
      <c r="I284" s="123"/>
      <c r="J284" s="64"/>
      <c r="K284" s="103">
        <f t="shared" si="6"/>
        <v>0</v>
      </c>
      <c r="L284" s="103">
        <f>SUMIFS('normenblad regulier'!C:C,'normenblad regulier'!A:A,C284,'normenblad regulier'!B:B,J284)</f>
        <v>0</v>
      </c>
      <c r="M284" s="271">
        <v>1</v>
      </c>
      <c r="N284" s="104"/>
    </row>
    <row r="285" spans="1:14" ht="12.75" hidden="1">
      <c r="A285" s="114" t="s">
        <v>89</v>
      </c>
      <c r="B285" s="115" t="s">
        <v>2</v>
      </c>
      <c r="C285" s="124" t="s">
        <v>14</v>
      </c>
      <c r="D285" s="125" t="s">
        <v>449</v>
      </c>
      <c r="E285" s="125" t="s">
        <v>509</v>
      </c>
      <c r="F285" s="125" t="s">
        <v>510</v>
      </c>
      <c r="G285" s="126" t="s">
        <v>93</v>
      </c>
      <c r="H285" s="122">
        <v>130.80000000000001</v>
      </c>
      <c r="I285" s="123"/>
      <c r="J285" s="64"/>
      <c r="K285" s="103">
        <f t="shared" si="6"/>
        <v>0</v>
      </c>
      <c r="L285" s="103">
        <f>SUMIFS('normenblad regulier'!C:C,'normenblad regulier'!A:A,C285,'normenblad regulier'!B:B,J285)</f>
        <v>0</v>
      </c>
      <c r="M285" s="271">
        <v>1</v>
      </c>
      <c r="N285" s="104"/>
    </row>
    <row r="286" spans="1:14" ht="12.75" hidden="1">
      <c r="A286" s="114" t="s">
        <v>89</v>
      </c>
      <c r="B286" s="115" t="s">
        <v>2</v>
      </c>
      <c r="C286" s="33" t="s">
        <v>21</v>
      </c>
      <c r="D286" s="125" t="s">
        <v>449</v>
      </c>
      <c r="E286" s="125" t="s">
        <v>511</v>
      </c>
      <c r="F286" s="125" t="s">
        <v>130</v>
      </c>
      <c r="G286" s="126" t="s">
        <v>93</v>
      </c>
      <c r="H286" s="122">
        <v>2.6</v>
      </c>
      <c r="I286" s="123"/>
      <c r="J286" s="64">
        <v>102</v>
      </c>
      <c r="K286" s="103">
        <f t="shared" si="6"/>
        <v>265.2</v>
      </c>
      <c r="L286" s="103">
        <f>SUMIFS('normenblad regulier'!C:C,'normenblad regulier'!A:A,C286,'normenblad regulier'!B:B,J286)</f>
        <v>0</v>
      </c>
      <c r="M286" s="271">
        <v>1</v>
      </c>
      <c r="N286" s="104" t="e">
        <f>K286/L286*M286*'Dagkracht '!$C$22</f>
        <v>#DIV/0!</v>
      </c>
    </row>
    <row r="287" spans="1:14" ht="12.75" hidden="1">
      <c r="A287" s="114" t="s">
        <v>89</v>
      </c>
      <c r="B287" s="115" t="s">
        <v>2</v>
      </c>
      <c r="C287" s="124" t="s">
        <v>14</v>
      </c>
      <c r="D287" s="125" t="s">
        <v>449</v>
      </c>
      <c r="E287" s="125" t="s">
        <v>512</v>
      </c>
      <c r="F287" s="125" t="s">
        <v>361</v>
      </c>
      <c r="G287" s="126" t="s">
        <v>93</v>
      </c>
      <c r="H287" s="122">
        <v>580.1</v>
      </c>
      <c r="I287" s="123"/>
      <c r="J287" s="64"/>
      <c r="K287" s="103">
        <f t="shared" si="6"/>
        <v>0</v>
      </c>
      <c r="L287" s="103">
        <f>SUMIFS('normenblad regulier'!C:C,'normenblad regulier'!A:A,C287,'normenblad regulier'!B:B,J287)</f>
        <v>0</v>
      </c>
      <c r="M287" s="271">
        <v>1</v>
      </c>
      <c r="N287" s="104"/>
    </row>
    <row r="288" spans="1:14" ht="12.75" hidden="1">
      <c r="A288" s="114" t="s">
        <v>89</v>
      </c>
      <c r="B288" s="115" t="s">
        <v>2</v>
      </c>
      <c r="C288" s="33" t="s">
        <v>21</v>
      </c>
      <c r="D288" s="125" t="s">
        <v>449</v>
      </c>
      <c r="E288" s="125" t="s">
        <v>513</v>
      </c>
      <c r="F288" s="125" t="s">
        <v>130</v>
      </c>
      <c r="G288" s="126" t="s">
        <v>93</v>
      </c>
      <c r="H288" s="122">
        <v>18.8</v>
      </c>
      <c r="I288" s="123"/>
      <c r="J288" s="64">
        <v>102</v>
      </c>
      <c r="K288" s="103">
        <f t="shared" si="6"/>
        <v>1917.6000000000001</v>
      </c>
      <c r="L288" s="103">
        <f>SUMIFS('normenblad regulier'!C:C,'normenblad regulier'!A:A,C288,'normenblad regulier'!B:B,J288)</f>
        <v>0</v>
      </c>
      <c r="M288" s="271">
        <v>1</v>
      </c>
      <c r="N288" s="104" t="e">
        <f>K288/L288*M288*'Dagkracht '!$C$22</f>
        <v>#DIV/0!</v>
      </c>
    </row>
    <row r="289" spans="1:14" ht="12.75" hidden="1">
      <c r="A289" s="114" t="s">
        <v>89</v>
      </c>
      <c r="B289" s="115" t="s">
        <v>2</v>
      </c>
      <c r="C289" s="124" t="s">
        <v>14</v>
      </c>
      <c r="D289" s="125" t="s">
        <v>449</v>
      </c>
      <c r="E289" s="125" t="s">
        <v>514</v>
      </c>
      <c r="F289" s="125" t="s">
        <v>515</v>
      </c>
      <c r="G289" s="126" t="s">
        <v>93</v>
      </c>
      <c r="H289" s="122">
        <v>27.5</v>
      </c>
      <c r="I289" s="123"/>
      <c r="J289" s="64"/>
      <c r="K289" s="103">
        <f t="shared" si="6"/>
        <v>0</v>
      </c>
      <c r="L289" s="103">
        <f>SUMIFS('normenblad regulier'!C:C,'normenblad regulier'!A:A,C289,'normenblad regulier'!B:B,J289)</f>
        <v>0</v>
      </c>
      <c r="M289" s="271">
        <v>1</v>
      </c>
      <c r="N289" s="104"/>
    </row>
    <row r="290" spans="1:14" ht="12.75" hidden="1">
      <c r="A290" s="114" t="s">
        <v>89</v>
      </c>
      <c r="B290" s="115" t="s">
        <v>2</v>
      </c>
      <c r="C290" s="33" t="s">
        <v>21</v>
      </c>
      <c r="D290" s="125" t="s">
        <v>449</v>
      </c>
      <c r="E290" s="125" t="s">
        <v>516</v>
      </c>
      <c r="F290" s="125" t="s">
        <v>130</v>
      </c>
      <c r="G290" s="126" t="s">
        <v>93</v>
      </c>
      <c r="H290" s="122">
        <v>19.2</v>
      </c>
      <c r="I290" s="123"/>
      <c r="J290" s="64">
        <v>102</v>
      </c>
      <c r="K290" s="103">
        <f t="shared" si="6"/>
        <v>1958.3999999999999</v>
      </c>
      <c r="L290" s="103">
        <f>SUMIFS('normenblad regulier'!C:C,'normenblad regulier'!A:A,C290,'normenblad regulier'!B:B,J290)</f>
        <v>0</v>
      </c>
      <c r="M290" s="271">
        <v>1</v>
      </c>
      <c r="N290" s="104" t="e">
        <f>K290/L290*M290*'Dagkracht '!$C$22</f>
        <v>#DIV/0!</v>
      </c>
    </row>
    <row r="291" spans="1:14" ht="12.75" hidden="1">
      <c r="A291" s="114" t="s">
        <v>89</v>
      </c>
      <c r="B291" s="115" t="s">
        <v>2</v>
      </c>
      <c r="C291" s="33" t="s">
        <v>21</v>
      </c>
      <c r="D291" s="125" t="s">
        <v>449</v>
      </c>
      <c r="E291" s="125" t="s">
        <v>517</v>
      </c>
      <c r="F291" s="125" t="s">
        <v>130</v>
      </c>
      <c r="G291" s="126" t="s">
        <v>93</v>
      </c>
      <c r="H291" s="122">
        <v>6.1</v>
      </c>
      <c r="I291" s="123"/>
      <c r="J291" s="64">
        <v>102</v>
      </c>
      <c r="K291" s="103">
        <f t="shared" si="6"/>
        <v>622.19999999999993</v>
      </c>
      <c r="L291" s="103">
        <f>SUMIFS('normenblad regulier'!C:C,'normenblad regulier'!A:A,C291,'normenblad regulier'!B:B,J291)</f>
        <v>0</v>
      </c>
      <c r="M291" s="271">
        <v>1</v>
      </c>
      <c r="N291" s="104" t="e">
        <f>K291/L291*M291*'Dagkracht '!$C$22</f>
        <v>#DIV/0!</v>
      </c>
    </row>
    <row r="292" spans="1:14" ht="12.75" hidden="1">
      <c r="A292" s="114" t="s">
        <v>89</v>
      </c>
      <c r="B292" s="115" t="s">
        <v>2</v>
      </c>
      <c r="C292" s="33" t="s">
        <v>21</v>
      </c>
      <c r="D292" s="125" t="s">
        <v>449</v>
      </c>
      <c r="E292" s="125" t="s">
        <v>518</v>
      </c>
      <c r="F292" s="125" t="s">
        <v>130</v>
      </c>
      <c r="G292" s="126" t="s">
        <v>93</v>
      </c>
      <c r="H292" s="122">
        <v>27.1</v>
      </c>
      <c r="I292" s="123"/>
      <c r="J292" s="64">
        <v>102</v>
      </c>
      <c r="K292" s="103">
        <f t="shared" si="6"/>
        <v>2764.2000000000003</v>
      </c>
      <c r="L292" s="103">
        <f>SUMIFS('normenblad regulier'!C:C,'normenblad regulier'!A:A,C292,'normenblad regulier'!B:B,J292)</f>
        <v>0</v>
      </c>
      <c r="M292" s="271">
        <v>1</v>
      </c>
      <c r="N292" s="104" t="e">
        <f>K292/L292*M292*'Dagkracht '!$C$22</f>
        <v>#DIV/0!</v>
      </c>
    </row>
    <row r="293" spans="1:14" ht="12.75" hidden="1">
      <c r="A293" s="114" t="s">
        <v>89</v>
      </c>
      <c r="B293" s="115" t="s">
        <v>2</v>
      </c>
      <c r="C293" s="124" t="s">
        <v>27</v>
      </c>
      <c r="D293" s="125" t="s">
        <v>449</v>
      </c>
      <c r="E293" s="125" t="s">
        <v>519</v>
      </c>
      <c r="F293" s="125" t="s">
        <v>146</v>
      </c>
      <c r="G293" s="126" t="s">
        <v>93</v>
      </c>
      <c r="H293" s="122"/>
      <c r="I293" s="125">
        <v>3.5</v>
      </c>
      <c r="J293" s="64"/>
      <c r="K293" s="103">
        <f t="shared" si="6"/>
        <v>0</v>
      </c>
      <c r="L293" s="103">
        <f>SUMIFS('normenblad regulier'!C:C,'normenblad regulier'!A:A,C293,'normenblad regulier'!B:B,J293)</f>
        <v>1</v>
      </c>
      <c r="M293" s="271">
        <v>1</v>
      </c>
      <c r="N293" s="104"/>
    </row>
    <row r="294" spans="1:14" ht="12.75" hidden="1">
      <c r="A294" s="114" t="s">
        <v>89</v>
      </c>
      <c r="B294" s="115" t="s">
        <v>2</v>
      </c>
      <c r="C294" s="33" t="s">
        <v>18</v>
      </c>
      <c r="D294" s="125" t="s">
        <v>449</v>
      </c>
      <c r="E294" s="125" t="s">
        <v>520</v>
      </c>
      <c r="F294" s="125" t="s">
        <v>163</v>
      </c>
      <c r="G294" s="126" t="s">
        <v>138</v>
      </c>
      <c r="H294" s="122">
        <v>3.9</v>
      </c>
      <c r="I294" s="123"/>
      <c r="J294" s="64">
        <v>102</v>
      </c>
      <c r="K294" s="103">
        <f t="shared" si="6"/>
        <v>397.8</v>
      </c>
      <c r="L294" s="103">
        <f>SUMIFS('normenblad regulier'!C:C,'normenblad regulier'!A:A,C294,'normenblad regulier'!B:B,J294)</f>
        <v>0</v>
      </c>
      <c r="M294" s="271">
        <v>1</v>
      </c>
      <c r="N294" s="104" t="e">
        <f>K294/L294*M294*'Dagkracht '!$C$22</f>
        <v>#DIV/0!</v>
      </c>
    </row>
    <row r="295" spans="1:14" ht="12.75" hidden="1">
      <c r="A295" s="114" t="s">
        <v>89</v>
      </c>
      <c r="B295" s="115" t="s">
        <v>2</v>
      </c>
      <c r="C295" s="33" t="s">
        <v>18</v>
      </c>
      <c r="D295" s="125" t="s">
        <v>449</v>
      </c>
      <c r="E295" s="125" t="s">
        <v>521</v>
      </c>
      <c r="F295" s="125" t="s">
        <v>16</v>
      </c>
      <c r="G295" s="126" t="s">
        <v>93</v>
      </c>
      <c r="H295" s="122">
        <v>3.9</v>
      </c>
      <c r="I295" s="123"/>
      <c r="J295" s="64">
        <v>102</v>
      </c>
      <c r="K295" s="103">
        <f t="shared" si="6"/>
        <v>397.8</v>
      </c>
      <c r="L295" s="103">
        <f>SUMIFS('normenblad regulier'!C:C,'normenblad regulier'!A:A,C295,'normenblad regulier'!B:B,J295)</f>
        <v>0</v>
      </c>
      <c r="M295" s="271">
        <v>1</v>
      </c>
      <c r="N295" s="104" t="e">
        <f>K295/L295*M295*'Dagkracht '!$C$22</f>
        <v>#DIV/0!</v>
      </c>
    </row>
    <row r="296" spans="1:14" ht="12.75" hidden="1">
      <c r="A296" s="114" t="s">
        <v>89</v>
      </c>
      <c r="B296" s="115" t="s">
        <v>2</v>
      </c>
      <c r="C296" s="124" t="s">
        <v>14</v>
      </c>
      <c r="D296" s="125" t="s">
        <v>449</v>
      </c>
      <c r="E296" s="125" t="s">
        <v>522</v>
      </c>
      <c r="F296" s="125" t="s">
        <v>523</v>
      </c>
      <c r="G296" s="126" t="s">
        <v>93</v>
      </c>
      <c r="H296" s="122">
        <v>1.3</v>
      </c>
      <c r="I296" s="123"/>
      <c r="J296" s="64"/>
      <c r="K296" s="103">
        <f t="shared" si="6"/>
        <v>0</v>
      </c>
      <c r="L296" s="103">
        <f>SUMIFS('normenblad regulier'!C:C,'normenblad regulier'!A:A,C296,'normenblad regulier'!B:B,J296)</f>
        <v>0</v>
      </c>
      <c r="M296" s="271">
        <v>1</v>
      </c>
      <c r="N296" s="104"/>
    </row>
    <row r="297" spans="1:14" ht="12.75" hidden="1">
      <c r="A297" s="114" t="s">
        <v>89</v>
      </c>
      <c r="B297" s="115" t="s">
        <v>2</v>
      </c>
      <c r="C297" s="33" t="s">
        <v>21</v>
      </c>
      <c r="D297" s="125" t="s">
        <v>449</v>
      </c>
      <c r="E297" s="125" t="s">
        <v>524</v>
      </c>
      <c r="F297" s="125" t="s">
        <v>130</v>
      </c>
      <c r="G297" s="126" t="s">
        <v>93</v>
      </c>
      <c r="H297" s="122">
        <v>11.1</v>
      </c>
      <c r="I297" s="123"/>
      <c r="J297" s="64">
        <v>102</v>
      </c>
      <c r="K297" s="103">
        <f t="shared" si="6"/>
        <v>1132.2</v>
      </c>
      <c r="L297" s="103">
        <f>SUMIFS('normenblad regulier'!C:C,'normenblad regulier'!A:A,C297,'normenblad regulier'!B:B,J297)</f>
        <v>0</v>
      </c>
      <c r="M297" s="271">
        <v>1</v>
      </c>
      <c r="N297" s="104" t="e">
        <f>K297/L297*M297*'Dagkracht '!$C$22</f>
        <v>#DIV/0!</v>
      </c>
    </row>
    <row r="298" spans="1:14" ht="12.75" hidden="1">
      <c r="A298" s="114" t="s">
        <v>89</v>
      </c>
      <c r="B298" s="115" t="s">
        <v>2</v>
      </c>
      <c r="C298" s="33" t="s">
        <v>21</v>
      </c>
      <c r="D298" s="125" t="s">
        <v>449</v>
      </c>
      <c r="E298" s="125" t="s">
        <v>525</v>
      </c>
      <c r="F298" s="125" t="s">
        <v>130</v>
      </c>
      <c r="G298" s="126" t="s">
        <v>93</v>
      </c>
      <c r="H298" s="122">
        <v>12.8</v>
      </c>
      <c r="I298" s="123"/>
      <c r="J298" s="64">
        <v>102</v>
      </c>
      <c r="K298" s="103">
        <f t="shared" si="6"/>
        <v>1305.6000000000001</v>
      </c>
      <c r="L298" s="103">
        <f>SUMIFS('normenblad regulier'!C:C,'normenblad regulier'!A:A,C298,'normenblad regulier'!B:B,J298)</f>
        <v>0</v>
      </c>
      <c r="M298" s="271">
        <v>1</v>
      </c>
      <c r="N298" s="104" t="e">
        <f>K298/L298*M298*'Dagkracht '!$C$22</f>
        <v>#DIV/0!</v>
      </c>
    </row>
    <row r="299" spans="1:14" ht="12.75" hidden="1">
      <c r="A299" s="114" t="s">
        <v>89</v>
      </c>
      <c r="B299" s="115" t="s">
        <v>2</v>
      </c>
      <c r="C299" s="124" t="s">
        <v>27</v>
      </c>
      <c r="D299" s="125" t="s">
        <v>449</v>
      </c>
      <c r="E299" s="125" t="s">
        <v>526</v>
      </c>
      <c r="F299" s="125" t="s">
        <v>346</v>
      </c>
      <c r="G299" s="126" t="s">
        <v>93</v>
      </c>
      <c r="H299" s="122"/>
      <c r="I299" s="125">
        <v>1.4</v>
      </c>
      <c r="J299" s="64"/>
      <c r="K299" s="103">
        <f t="shared" si="6"/>
        <v>0</v>
      </c>
      <c r="L299" s="103">
        <f>SUMIFS('normenblad regulier'!C:C,'normenblad regulier'!A:A,C299,'normenblad regulier'!B:B,J299)</f>
        <v>1</v>
      </c>
      <c r="M299" s="271">
        <v>1</v>
      </c>
      <c r="N299" s="104"/>
    </row>
    <row r="300" spans="1:14" ht="12.75" hidden="1">
      <c r="A300" s="114" t="s">
        <v>89</v>
      </c>
      <c r="B300" s="115" t="s">
        <v>2</v>
      </c>
      <c r="C300" s="124" t="s">
        <v>14</v>
      </c>
      <c r="D300" s="125" t="s">
        <v>449</v>
      </c>
      <c r="E300" s="125" t="s">
        <v>527</v>
      </c>
      <c r="F300" s="125" t="s">
        <v>528</v>
      </c>
      <c r="G300" s="126" t="s">
        <v>464</v>
      </c>
      <c r="H300" s="122">
        <v>246.6</v>
      </c>
      <c r="I300" s="123"/>
      <c r="J300" s="64"/>
      <c r="K300" s="103">
        <f t="shared" si="6"/>
        <v>0</v>
      </c>
      <c r="L300" s="103">
        <f>SUMIFS('normenblad regulier'!C:C,'normenblad regulier'!A:A,C300,'normenblad regulier'!B:B,J300)</f>
        <v>0</v>
      </c>
      <c r="M300" s="271">
        <v>1</v>
      </c>
      <c r="N300" s="104"/>
    </row>
    <row r="301" spans="1:14" ht="12.75" hidden="1">
      <c r="A301" s="114" t="s">
        <v>89</v>
      </c>
      <c r="B301" s="115" t="s">
        <v>2</v>
      </c>
      <c r="C301" s="124" t="s">
        <v>14</v>
      </c>
      <c r="D301" s="125" t="s">
        <v>449</v>
      </c>
      <c r="E301" s="125" t="s">
        <v>529</v>
      </c>
      <c r="F301" s="125" t="s">
        <v>530</v>
      </c>
      <c r="G301" s="126" t="s">
        <v>93</v>
      </c>
      <c r="H301" s="122">
        <v>66.3</v>
      </c>
      <c r="I301" s="123"/>
      <c r="J301" s="64"/>
      <c r="K301" s="103">
        <f t="shared" si="6"/>
        <v>0</v>
      </c>
      <c r="L301" s="103">
        <f>SUMIFS('normenblad regulier'!C:C,'normenblad regulier'!A:A,C301,'normenblad regulier'!B:B,J301)</f>
        <v>0</v>
      </c>
      <c r="M301" s="271">
        <v>1</v>
      </c>
      <c r="N301" s="104"/>
    </row>
    <row r="302" spans="1:14" ht="12.75" hidden="1">
      <c r="A302" s="114" t="s">
        <v>89</v>
      </c>
      <c r="B302" s="115" t="s">
        <v>2</v>
      </c>
      <c r="C302" s="124" t="s">
        <v>14</v>
      </c>
      <c r="D302" s="125" t="s">
        <v>449</v>
      </c>
      <c r="E302" s="125" t="s">
        <v>531</v>
      </c>
      <c r="F302" s="125" t="s">
        <v>532</v>
      </c>
      <c r="G302" s="126" t="s">
        <v>464</v>
      </c>
      <c r="H302" s="122">
        <v>117.2</v>
      </c>
      <c r="I302" s="123"/>
      <c r="J302" s="64"/>
      <c r="K302" s="103">
        <f t="shared" si="6"/>
        <v>0</v>
      </c>
      <c r="L302" s="103">
        <f>SUMIFS('normenblad regulier'!C:C,'normenblad regulier'!A:A,C302,'normenblad regulier'!B:B,J302)</f>
        <v>0</v>
      </c>
      <c r="M302" s="271">
        <v>1</v>
      </c>
      <c r="N302" s="104"/>
    </row>
    <row r="303" spans="1:14" ht="12.75" hidden="1">
      <c r="A303" s="114" t="s">
        <v>89</v>
      </c>
      <c r="B303" s="115" t="s">
        <v>2</v>
      </c>
      <c r="C303" s="124" t="s">
        <v>14</v>
      </c>
      <c r="D303" s="125" t="s">
        <v>449</v>
      </c>
      <c r="E303" s="125" t="s">
        <v>533</v>
      </c>
      <c r="F303" s="125" t="s">
        <v>140</v>
      </c>
      <c r="G303" s="126" t="s">
        <v>93</v>
      </c>
      <c r="H303" s="122">
        <v>8</v>
      </c>
      <c r="I303" s="123"/>
      <c r="J303" s="64"/>
      <c r="K303" s="103">
        <f t="shared" si="6"/>
        <v>0</v>
      </c>
      <c r="L303" s="103">
        <f>SUMIFS('normenblad regulier'!C:C,'normenblad regulier'!A:A,C303,'normenblad regulier'!B:B,J303)</f>
        <v>0</v>
      </c>
      <c r="M303" s="271">
        <v>1</v>
      </c>
      <c r="N303" s="104"/>
    </row>
    <row r="304" spans="1:14" ht="12.75" hidden="1">
      <c r="A304" s="114" t="s">
        <v>89</v>
      </c>
      <c r="B304" s="115" t="s">
        <v>2</v>
      </c>
      <c r="C304" s="124" t="s">
        <v>27</v>
      </c>
      <c r="D304" s="125" t="s">
        <v>449</v>
      </c>
      <c r="E304" s="125" t="s">
        <v>534</v>
      </c>
      <c r="F304" s="125" t="s">
        <v>153</v>
      </c>
      <c r="G304" s="126" t="s">
        <v>93</v>
      </c>
      <c r="H304" s="122"/>
      <c r="I304" s="125">
        <v>2.5</v>
      </c>
      <c r="J304" s="64"/>
      <c r="K304" s="103">
        <f t="shared" ref="K304:K364" si="7">H304*J304</f>
        <v>0</v>
      </c>
      <c r="L304" s="103">
        <f>SUMIFS('normenblad regulier'!C:C,'normenblad regulier'!A:A,C304,'normenblad regulier'!B:B,J304)</f>
        <v>1</v>
      </c>
      <c r="M304" s="271">
        <v>1</v>
      </c>
      <c r="N304" s="104"/>
    </row>
    <row r="305" spans="1:14" ht="12.75" hidden="1">
      <c r="A305" s="114" t="s">
        <v>89</v>
      </c>
      <c r="B305" s="115" t="s">
        <v>2</v>
      </c>
      <c r="C305" s="33" t="s">
        <v>21</v>
      </c>
      <c r="D305" s="125" t="s">
        <v>449</v>
      </c>
      <c r="E305" s="125" t="s">
        <v>535</v>
      </c>
      <c r="F305" s="125" t="s">
        <v>130</v>
      </c>
      <c r="G305" s="126" t="s">
        <v>93</v>
      </c>
      <c r="H305" s="122">
        <v>4.5</v>
      </c>
      <c r="I305" s="123"/>
      <c r="J305" s="64">
        <v>102</v>
      </c>
      <c r="K305" s="103">
        <f t="shared" si="7"/>
        <v>459</v>
      </c>
      <c r="L305" s="103">
        <f>SUMIFS('normenblad regulier'!C:C,'normenblad regulier'!A:A,C305,'normenblad regulier'!B:B,J305)</f>
        <v>0</v>
      </c>
      <c r="M305" s="271">
        <v>1</v>
      </c>
      <c r="N305" s="104" t="e">
        <f>K305/L305*M305*'Dagkracht '!$C$22</f>
        <v>#DIV/0!</v>
      </c>
    </row>
    <row r="306" spans="1:14" ht="12.75" hidden="1">
      <c r="A306" s="114" t="s">
        <v>89</v>
      </c>
      <c r="B306" s="115" t="s">
        <v>2</v>
      </c>
      <c r="C306" s="33" t="s">
        <v>18</v>
      </c>
      <c r="D306" s="125" t="s">
        <v>449</v>
      </c>
      <c r="E306" s="125" t="s">
        <v>536</v>
      </c>
      <c r="F306" s="125" t="s">
        <v>137</v>
      </c>
      <c r="G306" s="126" t="s">
        <v>138</v>
      </c>
      <c r="H306" s="122">
        <v>1.7</v>
      </c>
      <c r="I306" s="123"/>
      <c r="J306" s="64">
        <v>102</v>
      </c>
      <c r="K306" s="103">
        <f t="shared" si="7"/>
        <v>173.4</v>
      </c>
      <c r="L306" s="103">
        <f>SUMIFS('normenblad regulier'!C:C,'normenblad regulier'!A:A,C306,'normenblad regulier'!B:B,J306)</f>
        <v>0</v>
      </c>
      <c r="M306" s="271">
        <v>1</v>
      </c>
      <c r="N306" s="104" t="e">
        <f>K306/L306*M306*'Dagkracht '!$C$22</f>
        <v>#DIV/0!</v>
      </c>
    </row>
    <row r="307" spans="1:14" ht="12.75" hidden="1">
      <c r="A307" s="114" t="s">
        <v>89</v>
      </c>
      <c r="B307" s="115" t="s">
        <v>2</v>
      </c>
      <c r="C307" s="33" t="s">
        <v>18</v>
      </c>
      <c r="D307" s="125" t="s">
        <v>449</v>
      </c>
      <c r="E307" s="125" t="s">
        <v>537</v>
      </c>
      <c r="F307" s="125" t="s">
        <v>137</v>
      </c>
      <c r="G307" s="126" t="s">
        <v>138</v>
      </c>
      <c r="H307" s="122">
        <v>1.1000000000000001</v>
      </c>
      <c r="I307" s="123"/>
      <c r="J307" s="64">
        <v>102</v>
      </c>
      <c r="K307" s="103">
        <f t="shared" si="7"/>
        <v>112.2</v>
      </c>
      <c r="L307" s="103">
        <f>SUMIFS('normenblad regulier'!C:C,'normenblad regulier'!A:A,C307,'normenblad regulier'!B:B,J307)</f>
        <v>0</v>
      </c>
      <c r="M307" s="271">
        <v>1</v>
      </c>
      <c r="N307" s="104" t="e">
        <f>K307/L307*M307*'Dagkracht '!$C$22</f>
        <v>#DIV/0!</v>
      </c>
    </row>
    <row r="308" spans="1:14" ht="12.75" hidden="1">
      <c r="A308" s="114" t="s">
        <v>89</v>
      </c>
      <c r="B308" s="115" t="s">
        <v>2</v>
      </c>
      <c r="C308" s="33" t="s">
        <v>18</v>
      </c>
      <c r="D308" s="125" t="s">
        <v>449</v>
      </c>
      <c r="E308" s="125" t="s">
        <v>538</v>
      </c>
      <c r="F308" s="125" t="s">
        <v>137</v>
      </c>
      <c r="G308" s="126" t="s">
        <v>138</v>
      </c>
      <c r="H308" s="122">
        <v>1.1000000000000001</v>
      </c>
      <c r="I308" s="123"/>
      <c r="J308" s="64">
        <v>102</v>
      </c>
      <c r="K308" s="103">
        <f t="shared" si="7"/>
        <v>112.2</v>
      </c>
      <c r="L308" s="103">
        <f>SUMIFS('normenblad regulier'!C:C,'normenblad regulier'!A:A,C308,'normenblad regulier'!B:B,J308)</f>
        <v>0</v>
      </c>
      <c r="M308" s="271">
        <v>1</v>
      </c>
      <c r="N308" s="104" t="e">
        <f>K308/L308*M308*'Dagkracht '!$C$22</f>
        <v>#DIV/0!</v>
      </c>
    </row>
    <row r="309" spans="1:14" ht="12.75" hidden="1">
      <c r="A309" s="114" t="s">
        <v>89</v>
      </c>
      <c r="B309" s="115" t="s">
        <v>2</v>
      </c>
      <c r="C309" s="33" t="s">
        <v>18</v>
      </c>
      <c r="D309" s="125" t="s">
        <v>449</v>
      </c>
      <c r="E309" s="125" t="s">
        <v>539</v>
      </c>
      <c r="F309" s="125" t="s">
        <v>137</v>
      </c>
      <c r="G309" s="126" t="s">
        <v>138</v>
      </c>
      <c r="H309" s="122">
        <v>1.1000000000000001</v>
      </c>
      <c r="I309" s="123"/>
      <c r="J309" s="64">
        <v>102</v>
      </c>
      <c r="K309" s="103">
        <f t="shared" si="7"/>
        <v>112.2</v>
      </c>
      <c r="L309" s="103">
        <f>SUMIFS('normenblad regulier'!C:C,'normenblad regulier'!A:A,C309,'normenblad regulier'!B:B,J309)</f>
        <v>0</v>
      </c>
      <c r="M309" s="271">
        <v>1</v>
      </c>
      <c r="N309" s="104" t="e">
        <f>K309/L309*M309*'Dagkracht '!$C$22</f>
        <v>#DIV/0!</v>
      </c>
    </row>
    <row r="310" spans="1:14" ht="12.75" hidden="1">
      <c r="A310" s="114" t="s">
        <v>89</v>
      </c>
      <c r="B310" s="115" t="s">
        <v>2</v>
      </c>
      <c r="C310" s="33" t="s">
        <v>18</v>
      </c>
      <c r="D310" s="125" t="s">
        <v>449</v>
      </c>
      <c r="E310" s="125" t="s">
        <v>540</v>
      </c>
      <c r="F310" s="125" t="s">
        <v>137</v>
      </c>
      <c r="G310" s="126" t="s">
        <v>138</v>
      </c>
      <c r="H310" s="122">
        <v>1.1000000000000001</v>
      </c>
      <c r="I310" s="123"/>
      <c r="J310" s="64">
        <v>102</v>
      </c>
      <c r="K310" s="103">
        <f t="shared" si="7"/>
        <v>112.2</v>
      </c>
      <c r="L310" s="103">
        <f>SUMIFS('normenblad regulier'!C:C,'normenblad regulier'!A:A,C310,'normenblad regulier'!B:B,J310)</f>
        <v>0</v>
      </c>
      <c r="M310" s="271">
        <v>1</v>
      </c>
      <c r="N310" s="104" t="e">
        <f>K310/L310*M310*'Dagkracht '!$C$22</f>
        <v>#DIV/0!</v>
      </c>
    </row>
    <row r="311" spans="1:14" ht="12.75" hidden="1">
      <c r="A311" s="114" t="s">
        <v>89</v>
      </c>
      <c r="B311" s="115" t="s">
        <v>2</v>
      </c>
      <c r="C311" s="33" t="s">
        <v>18</v>
      </c>
      <c r="D311" s="125" t="s">
        <v>449</v>
      </c>
      <c r="E311" s="125" t="s">
        <v>541</v>
      </c>
      <c r="F311" s="125" t="s">
        <v>137</v>
      </c>
      <c r="G311" s="126" t="s">
        <v>138</v>
      </c>
      <c r="H311" s="122">
        <v>1.1000000000000001</v>
      </c>
      <c r="I311" s="123"/>
      <c r="J311" s="64">
        <v>102</v>
      </c>
      <c r="K311" s="103">
        <f t="shared" si="7"/>
        <v>112.2</v>
      </c>
      <c r="L311" s="103">
        <f>SUMIFS('normenblad regulier'!C:C,'normenblad regulier'!A:A,C311,'normenblad regulier'!B:B,J311)</f>
        <v>0</v>
      </c>
      <c r="M311" s="271">
        <v>1</v>
      </c>
      <c r="N311" s="104" t="e">
        <f>K311/L311*M311*'Dagkracht '!$C$22</f>
        <v>#DIV/0!</v>
      </c>
    </row>
    <row r="312" spans="1:14" ht="12.75" hidden="1">
      <c r="A312" s="114" t="s">
        <v>89</v>
      </c>
      <c r="B312" s="115" t="s">
        <v>2</v>
      </c>
      <c r="C312" s="33" t="s">
        <v>18</v>
      </c>
      <c r="D312" s="125" t="s">
        <v>449</v>
      </c>
      <c r="E312" s="125" t="s">
        <v>542</v>
      </c>
      <c r="F312" s="125" t="s">
        <v>137</v>
      </c>
      <c r="G312" s="126" t="s">
        <v>138</v>
      </c>
      <c r="H312" s="122">
        <v>1</v>
      </c>
      <c r="I312" s="123"/>
      <c r="J312" s="64">
        <v>102</v>
      </c>
      <c r="K312" s="103">
        <f t="shared" si="7"/>
        <v>102</v>
      </c>
      <c r="L312" s="103">
        <f>SUMIFS('normenblad regulier'!C:C,'normenblad regulier'!A:A,C312,'normenblad regulier'!B:B,J312)</f>
        <v>0</v>
      </c>
      <c r="M312" s="271">
        <v>1</v>
      </c>
      <c r="N312" s="104" t="e">
        <f>K312/L312*M312*'Dagkracht '!$C$22</f>
        <v>#DIV/0!</v>
      </c>
    </row>
    <row r="313" spans="1:14" ht="12.75" hidden="1">
      <c r="A313" s="114" t="s">
        <v>89</v>
      </c>
      <c r="B313" s="115" t="s">
        <v>2</v>
      </c>
      <c r="C313" s="33" t="s">
        <v>18</v>
      </c>
      <c r="D313" s="125" t="s">
        <v>449</v>
      </c>
      <c r="E313" s="125" t="s">
        <v>543</v>
      </c>
      <c r="F313" s="125" t="s">
        <v>137</v>
      </c>
      <c r="G313" s="126" t="s">
        <v>138</v>
      </c>
      <c r="H313" s="122">
        <v>1</v>
      </c>
      <c r="I313" s="123"/>
      <c r="J313" s="64">
        <v>102</v>
      </c>
      <c r="K313" s="103">
        <f t="shared" si="7"/>
        <v>102</v>
      </c>
      <c r="L313" s="103">
        <f>SUMIFS('normenblad regulier'!C:C,'normenblad regulier'!A:A,C313,'normenblad regulier'!B:B,J313)</f>
        <v>0</v>
      </c>
      <c r="M313" s="271">
        <v>1</v>
      </c>
      <c r="N313" s="104" t="e">
        <f>K313/L313*M313*'Dagkracht '!$C$22</f>
        <v>#DIV/0!</v>
      </c>
    </row>
    <row r="314" spans="1:14" ht="12.75" hidden="1">
      <c r="A314" s="114" t="s">
        <v>89</v>
      </c>
      <c r="B314" s="115" t="s">
        <v>2</v>
      </c>
      <c r="C314" s="33" t="s">
        <v>18</v>
      </c>
      <c r="D314" s="125" t="s">
        <v>449</v>
      </c>
      <c r="E314" s="125" t="s">
        <v>544</v>
      </c>
      <c r="F314" s="125" t="s">
        <v>137</v>
      </c>
      <c r="G314" s="126" t="s">
        <v>138</v>
      </c>
      <c r="H314" s="122">
        <v>1</v>
      </c>
      <c r="I314" s="123"/>
      <c r="J314" s="64">
        <v>102</v>
      </c>
      <c r="K314" s="103">
        <f t="shared" si="7"/>
        <v>102</v>
      </c>
      <c r="L314" s="103">
        <f>SUMIFS('normenblad regulier'!C:C,'normenblad regulier'!A:A,C314,'normenblad regulier'!B:B,J314)</f>
        <v>0</v>
      </c>
      <c r="M314" s="271">
        <v>1</v>
      </c>
      <c r="N314" s="104" t="e">
        <f>K314/L314*M314*'Dagkracht '!$C$22</f>
        <v>#DIV/0!</v>
      </c>
    </row>
    <row r="315" spans="1:14" ht="12.75" hidden="1">
      <c r="A315" s="114" t="s">
        <v>89</v>
      </c>
      <c r="B315" s="115" t="s">
        <v>2</v>
      </c>
      <c r="C315" s="33" t="s">
        <v>18</v>
      </c>
      <c r="D315" s="125" t="s">
        <v>449</v>
      </c>
      <c r="E315" s="125" t="s">
        <v>545</v>
      </c>
      <c r="F315" s="125" t="s">
        <v>137</v>
      </c>
      <c r="G315" s="126" t="s">
        <v>138</v>
      </c>
      <c r="H315" s="122">
        <v>1</v>
      </c>
      <c r="I315" s="123"/>
      <c r="J315" s="64">
        <v>102</v>
      </c>
      <c r="K315" s="103">
        <f t="shared" si="7"/>
        <v>102</v>
      </c>
      <c r="L315" s="103">
        <f>SUMIFS('normenblad regulier'!C:C,'normenblad regulier'!A:A,C315,'normenblad regulier'!B:B,J315)</f>
        <v>0</v>
      </c>
      <c r="M315" s="271">
        <v>1</v>
      </c>
      <c r="N315" s="104" t="e">
        <f>K315/L315*M315*'Dagkracht '!$C$22</f>
        <v>#DIV/0!</v>
      </c>
    </row>
    <row r="316" spans="1:14" ht="12.75" hidden="1">
      <c r="A316" s="114" t="s">
        <v>89</v>
      </c>
      <c r="B316" s="115" t="s">
        <v>2</v>
      </c>
      <c r="C316" s="33" t="s">
        <v>18</v>
      </c>
      <c r="D316" s="125" t="s">
        <v>449</v>
      </c>
      <c r="E316" s="125" t="s">
        <v>546</v>
      </c>
      <c r="F316" s="125" t="s">
        <v>137</v>
      </c>
      <c r="G316" s="126" t="s">
        <v>138</v>
      </c>
      <c r="H316" s="122">
        <v>1</v>
      </c>
      <c r="I316" s="123"/>
      <c r="J316" s="64">
        <v>102</v>
      </c>
      <c r="K316" s="103">
        <f t="shared" si="7"/>
        <v>102</v>
      </c>
      <c r="L316" s="103">
        <f>SUMIFS('normenblad regulier'!C:C,'normenblad regulier'!A:A,C316,'normenblad regulier'!B:B,J316)</f>
        <v>0</v>
      </c>
      <c r="M316" s="271">
        <v>1</v>
      </c>
      <c r="N316" s="104" t="e">
        <f>K316/L316*M316*'Dagkracht '!$C$22</f>
        <v>#DIV/0!</v>
      </c>
    </row>
    <row r="317" spans="1:14" ht="12.75" hidden="1">
      <c r="A317" s="114" t="s">
        <v>89</v>
      </c>
      <c r="B317" s="115" t="s">
        <v>2</v>
      </c>
      <c r="C317" s="33" t="s">
        <v>18</v>
      </c>
      <c r="D317" s="125" t="s">
        <v>449</v>
      </c>
      <c r="E317" s="125" t="s">
        <v>547</v>
      </c>
      <c r="F317" s="125" t="s">
        <v>137</v>
      </c>
      <c r="G317" s="126" t="s">
        <v>138</v>
      </c>
      <c r="H317" s="122">
        <v>1</v>
      </c>
      <c r="I317" s="123"/>
      <c r="J317" s="64">
        <v>102</v>
      </c>
      <c r="K317" s="103">
        <f t="shared" si="7"/>
        <v>102</v>
      </c>
      <c r="L317" s="103">
        <f>SUMIFS('normenblad regulier'!C:C,'normenblad regulier'!A:A,C317,'normenblad regulier'!B:B,J317)</f>
        <v>0</v>
      </c>
      <c r="M317" s="271">
        <v>1</v>
      </c>
      <c r="N317" s="104" t="e">
        <f>K317/L317*M317*'Dagkracht '!$C$22</f>
        <v>#DIV/0!</v>
      </c>
    </row>
    <row r="318" spans="1:14" ht="12.75" hidden="1">
      <c r="A318" s="114" t="s">
        <v>89</v>
      </c>
      <c r="B318" s="115" t="s">
        <v>2</v>
      </c>
      <c r="C318" s="124" t="s">
        <v>27</v>
      </c>
      <c r="D318" s="125" t="s">
        <v>449</v>
      </c>
      <c r="E318" s="125" t="s">
        <v>548</v>
      </c>
      <c r="F318" s="125" t="s">
        <v>153</v>
      </c>
      <c r="G318" s="126" t="s">
        <v>93</v>
      </c>
      <c r="H318" s="122"/>
      <c r="I318" s="125">
        <v>6.8</v>
      </c>
      <c r="J318" s="64"/>
      <c r="K318" s="103">
        <f t="shared" si="7"/>
        <v>0</v>
      </c>
      <c r="L318" s="103">
        <f>SUMIFS('normenblad regulier'!C:C,'normenblad regulier'!A:A,C318,'normenblad regulier'!B:B,J318)</f>
        <v>1</v>
      </c>
      <c r="M318" s="271">
        <v>1</v>
      </c>
      <c r="N318" s="104"/>
    </row>
    <row r="319" spans="1:14" ht="12.75" hidden="1">
      <c r="A319" s="114" t="s">
        <v>89</v>
      </c>
      <c r="B319" s="115" t="s">
        <v>2</v>
      </c>
      <c r="C319" s="33" t="s">
        <v>21</v>
      </c>
      <c r="D319" s="125" t="s">
        <v>449</v>
      </c>
      <c r="E319" s="125" t="s">
        <v>549</v>
      </c>
      <c r="F319" s="125" t="s">
        <v>130</v>
      </c>
      <c r="G319" s="126" t="s">
        <v>93</v>
      </c>
      <c r="H319" s="122">
        <v>6.5</v>
      </c>
      <c r="I319" s="123"/>
      <c r="J319" s="64">
        <v>102</v>
      </c>
      <c r="K319" s="103">
        <f t="shared" si="7"/>
        <v>663</v>
      </c>
      <c r="L319" s="103">
        <f>SUMIFS('normenblad regulier'!C:C,'normenblad regulier'!A:A,C319,'normenblad regulier'!B:B,J319)</f>
        <v>0</v>
      </c>
      <c r="M319" s="271">
        <v>1</v>
      </c>
      <c r="N319" s="104" t="e">
        <f>K319/L319*M319*'Dagkracht '!$C$22</f>
        <v>#DIV/0!</v>
      </c>
    </row>
    <row r="320" spans="1:14" ht="12.75" hidden="1">
      <c r="A320" s="114" t="s">
        <v>89</v>
      </c>
      <c r="B320" s="115" t="s">
        <v>2</v>
      </c>
      <c r="C320" s="124" t="s">
        <v>27</v>
      </c>
      <c r="D320" s="125" t="s">
        <v>449</v>
      </c>
      <c r="E320" s="125" t="s">
        <v>550</v>
      </c>
      <c r="F320" s="125" t="s">
        <v>551</v>
      </c>
      <c r="G320" s="126" t="s">
        <v>464</v>
      </c>
      <c r="H320" s="122"/>
      <c r="I320" s="125">
        <v>21.8</v>
      </c>
      <c r="J320" s="64"/>
      <c r="K320" s="103">
        <f t="shared" si="7"/>
        <v>0</v>
      </c>
      <c r="L320" s="103">
        <f>SUMIFS('normenblad regulier'!C:C,'normenblad regulier'!A:A,C320,'normenblad regulier'!B:B,J320)</f>
        <v>1</v>
      </c>
      <c r="M320" s="271">
        <v>1</v>
      </c>
      <c r="N320" s="104"/>
    </row>
    <row r="321" spans="1:14" ht="12.75" hidden="1">
      <c r="A321" s="114" t="s">
        <v>89</v>
      </c>
      <c r="B321" s="115" t="s">
        <v>2</v>
      </c>
      <c r="C321" s="124" t="s">
        <v>14</v>
      </c>
      <c r="D321" s="125" t="s">
        <v>449</v>
      </c>
      <c r="E321" s="125" t="s">
        <v>552</v>
      </c>
      <c r="F321" s="125" t="s">
        <v>553</v>
      </c>
      <c r="G321" s="126" t="s">
        <v>464</v>
      </c>
      <c r="H321" s="122">
        <v>8.1</v>
      </c>
      <c r="I321" s="123"/>
      <c r="J321" s="64"/>
      <c r="K321" s="103">
        <f t="shared" si="7"/>
        <v>0</v>
      </c>
      <c r="L321" s="103">
        <f>SUMIFS('normenblad regulier'!C:C,'normenblad regulier'!A:A,C321,'normenblad regulier'!B:B,J321)</f>
        <v>0</v>
      </c>
      <c r="M321" s="271">
        <v>1</v>
      </c>
      <c r="N321" s="104"/>
    </row>
    <row r="322" spans="1:14" ht="12.75" hidden="1">
      <c r="A322" s="114" t="s">
        <v>89</v>
      </c>
      <c r="B322" s="115" t="s">
        <v>2</v>
      </c>
      <c r="C322" s="124" t="s">
        <v>14</v>
      </c>
      <c r="D322" s="125" t="s">
        <v>449</v>
      </c>
      <c r="E322" s="125" t="s">
        <v>554</v>
      </c>
      <c r="F322" s="125" t="s">
        <v>555</v>
      </c>
      <c r="G322" s="126" t="s">
        <v>464</v>
      </c>
      <c r="H322" s="122">
        <v>30.6</v>
      </c>
      <c r="I322" s="123"/>
      <c r="J322" s="64"/>
      <c r="K322" s="103">
        <f t="shared" si="7"/>
        <v>0</v>
      </c>
      <c r="L322" s="103">
        <f>SUMIFS('normenblad regulier'!C:C,'normenblad regulier'!A:A,C322,'normenblad regulier'!B:B,J322)</f>
        <v>0</v>
      </c>
      <c r="M322" s="271">
        <v>1</v>
      </c>
      <c r="N322" s="104"/>
    </row>
    <row r="323" spans="1:14" ht="12.75" hidden="1">
      <c r="A323" s="114" t="s">
        <v>89</v>
      </c>
      <c r="B323" s="115" t="s">
        <v>2</v>
      </c>
      <c r="C323" s="124" t="s">
        <v>14</v>
      </c>
      <c r="D323" s="125" t="s">
        <v>449</v>
      </c>
      <c r="E323" s="125" t="s">
        <v>556</v>
      </c>
      <c r="F323" s="125" t="s">
        <v>557</v>
      </c>
      <c r="G323" s="126" t="s">
        <v>464</v>
      </c>
      <c r="H323" s="122">
        <v>40.9</v>
      </c>
      <c r="I323" s="123"/>
      <c r="J323" s="64"/>
      <c r="K323" s="103">
        <f t="shared" si="7"/>
        <v>0</v>
      </c>
      <c r="L323" s="103">
        <f>SUMIFS('normenblad regulier'!C:C,'normenblad regulier'!A:A,C323,'normenblad regulier'!B:B,J323)</f>
        <v>0</v>
      </c>
      <c r="M323" s="271">
        <v>1</v>
      </c>
      <c r="N323" s="104"/>
    </row>
    <row r="324" spans="1:14" ht="12.75" hidden="1">
      <c r="A324" s="114" t="s">
        <v>89</v>
      </c>
      <c r="B324" s="115" t="s">
        <v>2</v>
      </c>
      <c r="C324" s="124" t="s">
        <v>14</v>
      </c>
      <c r="D324" s="125" t="s">
        <v>449</v>
      </c>
      <c r="E324" s="125" t="s">
        <v>558</v>
      </c>
      <c r="F324" s="125" t="s">
        <v>559</v>
      </c>
      <c r="G324" s="126" t="s">
        <v>464</v>
      </c>
      <c r="H324" s="122">
        <v>32.200000000000003</v>
      </c>
      <c r="I324" s="123"/>
      <c r="J324" s="64"/>
      <c r="K324" s="103">
        <f t="shared" si="7"/>
        <v>0</v>
      </c>
      <c r="L324" s="103">
        <f>SUMIFS('normenblad regulier'!C:C,'normenblad regulier'!A:A,C324,'normenblad regulier'!B:B,J324)</f>
        <v>0</v>
      </c>
      <c r="M324" s="271">
        <v>1</v>
      </c>
      <c r="N324" s="104"/>
    </row>
    <row r="325" spans="1:14" ht="12.75" hidden="1">
      <c r="A325" s="114" t="s">
        <v>89</v>
      </c>
      <c r="B325" s="115" t="s">
        <v>2</v>
      </c>
      <c r="C325" s="124" t="s">
        <v>14</v>
      </c>
      <c r="D325" s="125" t="s">
        <v>449</v>
      </c>
      <c r="E325" s="125" t="s">
        <v>560</v>
      </c>
      <c r="F325" s="125" t="s">
        <v>561</v>
      </c>
      <c r="G325" s="126" t="s">
        <v>464</v>
      </c>
      <c r="H325" s="122">
        <v>12.6</v>
      </c>
      <c r="I325" s="123"/>
      <c r="J325" s="64"/>
      <c r="K325" s="103">
        <f t="shared" si="7"/>
        <v>0</v>
      </c>
      <c r="L325" s="103">
        <f>SUMIFS('normenblad regulier'!C:C,'normenblad regulier'!A:A,C325,'normenblad regulier'!B:B,J325)</f>
        <v>0</v>
      </c>
      <c r="M325" s="271">
        <v>1</v>
      </c>
      <c r="N325" s="104"/>
    </row>
    <row r="326" spans="1:14" ht="12.75" hidden="1">
      <c r="A326" s="114" t="s">
        <v>89</v>
      </c>
      <c r="B326" s="115" t="s">
        <v>2</v>
      </c>
      <c r="C326" s="124" t="s">
        <v>14</v>
      </c>
      <c r="D326" s="125" t="s">
        <v>449</v>
      </c>
      <c r="E326" s="125" t="s">
        <v>562</v>
      </c>
      <c r="F326" s="125" t="s">
        <v>563</v>
      </c>
      <c r="G326" s="126" t="s">
        <v>464</v>
      </c>
      <c r="H326" s="122">
        <v>12.4</v>
      </c>
      <c r="I326" s="123"/>
      <c r="J326" s="64"/>
      <c r="K326" s="103">
        <f t="shared" si="7"/>
        <v>0</v>
      </c>
      <c r="L326" s="103">
        <f>SUMIFS('normenblad regulier'!C:C,'normenblad regulier'!A:A,C326,'normenblad regulier'!B:B,J326)</f>
        <v>0</v>
      </c>
      <c r="M326" s="271">
        <v>1</v>
      </c>
      <c r="N326" s="104"/>
    </row>
    <row r="327" spans="1:14" ht="12.75" hidden="1">
      <c r="A327" s="114" t="s">
        <v>89</v>
      </c>
      <c r="B327" s="115" t="s">
        <v>2</v>
      </c>
      <c r="C327" s="124" t="s">
        <v>14</v>
      </c>
      <c r="D327" s="125" t="s">
        <v>449</v>
      </c>
      <c r="E327" s="125" t="s">
        <v>564</v>
      </c>
      <c r="F327" s="125" t="s">
        <v>565</v>
      </c>
      <c r="G327" s="126" t="s">
        <v>464</v>
      </c>
      <c r="H327" s="122">
        <v>14.5</v>
      </c>
      <c r="I327" s="123"/>
      <c r="J327" s="64"/>
      <c r="K327" s="103">
        <f t="shared" si="7"/>
        <v>0</v>
      </c>
      <c r="L327" s="103">
        <f>SUMIFS('normenblad regulier'!C:C,'normenblad regulier'!A:A,C327,'normenblad regulier'!B:B,J327)</f>
        <v>0</v>
      </c>
      <c r="M327" s="271">
        <v>1</v>
      </c>
      <c r="N327" s="104"/>
    </row>
    <row r="328" spans="1:14" ht="12.75" hidden="1">
      <c r="A328" s="114" t="s">
        <v>89</v>
      </c>
      <c r="B328" s="115" t="s">
        <v>2</v>
      </c>
      <c r="C328" s="124" t="s">
        <v>14</v>
      </c>
      <c r="D328" s="125" t="s">
        <v>449</v>
      </c>
      <c r="E328" s="125" t="s">
        <v>566</v>
      </c>
      <c r="F328" s="125" t="s">
        <v>567</v>
      </c>
      <c r="G328" s="126" t="s">
        <v>464</v>
      </c>
      <c r="H328" s="122">
        <v>23.8</v>
      </c>
      <c r="I328" s="123"/>
      <c r="J328" s="64"/>
      <c r="K328" s="103">
        <f t="shared" si="7"/>
        <v>0</v>
      </c>
      <c r="L328" s="103">
        <f>SUMIFS('normenblad regulier'!C:C,'normenblad regulier'!A:A,C328,'normenblad regulier'!B:B,J328)</f>
        <v>0</v>
      </c>
      <c r="M328" s="271">
        <v>1</v>
      </c>
      <c r="N328" s="104"/>
    </row>
    <row r="329" spans="1:14" ht="12.75" hidden="1">
      <c r="A329" s="114" t="s">
        <v>89</v>
      </c>
      <c r="B329" s="115" t="s">
        <v>2</v>
      </c>
      <c r="C329" s="124" t="s">
        <v>14</v>
      </c>
      <c r="D329" s="125" t="s">
        <v>449</v>
      </c>
      <c r="E329" s="125" t="s">
        <v>568</v>
      </c>
      <c r="F329" s="125" t="s">
        <v>569</v>
      </c>
      <c r="G329" s="126" t="s">
        <v>464</v>
      </c>
      <c r="H329" s="122">
        <v>84.5</v>
      </c>
      <c r="I329" s="123"/>
      <c r="J329" s="64"/>
      <c r="K329" s="103">
        <f t="shared" si="7"/>
        <v>0</v>
      </c>
      <c r="L329" s="103">
        <f>SUMIFS('normenblad regulier'!C:C,'normenblad regulier'!A:A,C329,'normenblad regulier'!B:B,J329)</f>
        <v>0</v>
      </c>
      <c r="M329" s="271">
        <v>1</v>
      </c>
      <c r="N329" s="104"/>
    </row>
    <row r="330" spans="1:14" ht="12.75" hidden="1">
      <c r="A330" s="114" t="s">
        <v>89</v>
      </c>
      <c r="B330" s="115" t="s">
        <v>2</v>
      </c>
      <c r="C330" s="33" t="s">
        <v>18</v>
      </c>
      <c r="D330" s="125" t="s">
        <v>449</v>
      </c>
      <c r="E330" s="125" t="s">
        <v>570</v>
      </c>
      <c r="F330" s="125" t="s">
        <v>248</v>
      </c>
      <c r="G330" s="126" t="s">
        <v>138</v>
      </c>
      <c r="H330" s="122">
        <v>72.3</v>
      </c>
      <c r="I330" s="123"/>
      <c r="J330" s="64">
        <v>102</v>
      </c>
      <c r="K330" s="103">
        <f t="shared" si="7"/>
        <v>7374.5999999999995</v>
      </c>
      <c r="L330" s="103">
        <f>SUMIFS('normenblad regulier'!C:C,'normenblad regulier'!A:A,C330,'normenblad regulier'!B:B,J330)</f>
        <v>0</v>
      </c>
      <c r="M330" s="271">
        <v>0.8</v>
      </c>
      <c r="N330" s="104" t="e">
        <f>K330/L330*M330*'Dagkracht '!$C$22</f>
        <v>#DIV/0!</v>
      </c>
    </row>
    <row r="331" spans="1:14" ht="12.75" hidden="1">
      <c r="A331" s="114" t="s">
        <v>89</v>
      </c>
      <c r="B331" s="115" t="s">
        <v>2</v>
      </c>
      <c r="C331" s="33" t="s">
        <v>18</v>
      </c>
      <c r="D331" s="125" t="s">
        <v>449</v>
      </c>
      <c r="E331" s="125" t="s">
        <v>571</v>
      </c>
      <c r="F331" s="125" t="s">
        <v>248</v>
      </c>
      <c r="G331" s="126" t="s">
        <v>138</v>
      </c>
      <c r="H331" s="122">
        <v>42.3</v>
      </c>
      <c r="I331" s="123"/>
      <c r="J331" s="64">
        <v>102</v>
      </c>
      <c r="K331" s="103">
        <f t="shared" si="7"/>
        <v>4314.5999999999995</v>
      </c>
      <c r="L331" s="103">
        <f>SUMIFS('normenblad regulier'!C:C,'normenblad regulier'!A:A,C331,'normenblad regulier'!B:B,J331)</f>
        <v>0</v>
      </c>
      <c r="M331" s="271">
        <v>0.8</v>
      </c>
      <c r="N331" s="104" t="e">
        <f>K331/L331*M331*'Dagkracht '!$C$22</f>
        <v>#DIV/0!</v>
      </c>
    </row>
    <row r="332" spans="1:14" ht="12.75" hidden="1">
      <c r="A332" s="114" t="s">
        <v>89</v>
      </c>
      <c r="B332" s="115" t="s">
        <v>2</v>
      </c>
      <c r="C332" s="124" t="s">
        <v>14</v>
      </c>
      <c r="D332" s="125" t="s">
        <v>449</v>
      </c>
      <c r="E332" s="125" t="s">
        <v>572</v>
      </c>
      <c r="F332" s="125" t="s">
        <v>573</v>
      </c>
      <c r="G332" s="126" t="s">
        <v>464</v>
      </c>
      <c r="H332" s="122">
        <v>6.8</v>
      </c>
      <c r="I332" s="123"/>
      <c r="J332" s="64"/>
      <c r="K332" s="103">
        <f t="shared" si="7"/>
        <v>0</v>
      </c>
      <c r="L332" s="103">
        <f>SUMIFS('normenblad regulier'!C:C,'normenblad regulier'!A:A,C332,'normenblad regulier'!B:B,J332)</f>
        <v>0</v>
      </c>
      <c r="M332" s="271">
        <v>1</v>
      </c>
      <c r="N332" s="104"/>
    </row>
    <row r="333" spans="1:14" ht="12.75" hidden="1">
      <c r="A333" s="114" t="s">
        <v>89</v>
      </c>
      <c r="B333" s="115" t="s">
        <v>2</v>
      </c>
      <c r="C333" s="124" t="s">
        <v>14</v>
      </c>
      <c r="D333" s="125" t="s">
        <v>449</v>
      </c>
      <c r="E333" s="125" t="s">
        <v>574</v>
      </c>
      <c r="F333" s="125" t="s">
        <v>575</v>
      </c>
      <c r="G333" s="126" t="s">
        <v>464</v>
      </c>
      <c r="H333" s="122">
        <v>53.1</v>
      </c>
      <c r="I333" s="123"/>
      <c r="J333" s="64"/>
      <c r="K333" s="103">
        <f t="shared" si="7"/>
        <v>0</v>
      </c>
      <c r="L333" s="103">
        <f>SUMIFS('normenblad regulier'!C:C,'normenblad regulier'!A:A,C333,'normenblad regulier'!B:B,J333)</f>
        <v>0</v>
      </c>
      <c r="M333" s="271">
        <v>1</v>
      </c>
      <c r="N333" s="104"/>
    </row>
    <row r="334" spans="1:14" ht="12.75" hidden="1">
      <c r="A334" s="114" t="s">
        <v>89</v>
      </c>
      <c r="B334" s="115" t="s">
        <v>2</v>
      </c>
      <c r="C334" s="124" t="s">
        <v>14</v>
      </c>
      <c r="D334" s="125" t="s">
        <v>449</v>
      </c>
      <c r="E334" s="125" t="s">
        <v>576</v>
      </c>
      <c r="F334" s="125" t="s">
        <v>577</v>
      </c>
      <c r="G334" s="126" t="s">
        <v>464</v>
      </c>
      <c r="H334" s="122">
        <v>39.700000000000003</v>
      </c>
      <c r="I334" s="123"/>
      <c r="J334" s="64"/>
      <c r="K334" s="103">
        <f t="shared" si="7"/>
        <v>0</v>
      </c>
      <c r="L334" s="103">
        <f>SUMIFS('normenblad regulier'!C:C,'normenblad regulier'!A:A,C334,'normenblad regulier'!B:B,J334)</f>
        <v>0</v>
      </c>
      <c r="M334" s="271">
        <v>1</v>
      </c>
      <c r="N334" s="104"/>
    </row>
    <row r="335" spans="1:14" ht="12.75" hidden="1">
      <c r="A335" s="114" t="s">
        <v>89</v>
      </c>
      <c r="B335" s="115" t="s">
        <v>2</v>
      </c>
      <c r="C335" s="33" t="s">
        <v>24</v>
      </c>
      <c r="D335" s="125" t="s">
        <v>449</v>
      </c>
      <c r="E335" s="125" t="s">
        <v>578</v>
      </c>
      <c r="F335" s="125" t="s">
        <v>579</v>
      </c>
      <c r="G335" s="126" t="s">
        <v>464</v>
      </c>
      <c r="H335" s="122">
        <v>15.8</v>
      </c>
      <c r="I335" s="123"/>
      <c r="J335" s="64">
        <v>102</v>
      </c>
      <c r="K335" s="103">
        <f t="shared" si="7"/>
        <v>1611.6000000000001</v>
      </c>
      <c r="L335" s="103">
        <f>SUMIFS('normenblad regulier'!C:C,'normenblad regulier'!A:A,C335,'normenblad regulier'!B:B,J335)</f>
        <v>0</v>
      </c>
      <c r="M335" s="271">
        <v>1</v>
      </c>
      <c r="N335" s="104" t="e">
        <f>K335/L335*M335*'Dagkracht '!$C$22</f>
        <v>#DIV/0!</v>
      </c>
    </row>
    <row r="336" spans="1:14" ht="12.75" hidden="1">
      <c r="A336" s="114" t="s">
        <v>89</v>
      </c>
      <c r="B336" s="115" t="s">
        <v>2</v>
      </c>
      <c r="C336" s="33" t="s">
        <v>18</v>
      </c>
      <c r="D336" s="125" t="s">
        <v>449</v>
      </c>
      <c r="E336" s="125" t="s">
        <v>580</v>
      </c>
      <c r="F336" s="125" t="s">
        <v>137</v>
      </c>
      <c r="G336" s="126" t="s">
        <v>138</v>
      </c>
      <c r="H336" s="122">
        <v>1.4</v>
      </c>
      <c r="I336" s="123"/>
      <c r="J336" s="64">
        <v>102</v>
      </c>
      <c r="K336" s="103">
        <f t="shared" si="7"/>
        <v>142.79999999999998</v>
      </c>
      <c r="L336" s="103">
        <f>SUMIFS('normenblad regulier'!C:C,'normenblad regulier'!A:A,C336,'normenblad regulier'!B:B,J336)</f>
        <v>0</v>
      </c>
      <c r="M336" s="271">
        <v>1</v>
      </c>
      <c r="N336" s="104" t="e">
        <f>K336/L336*M336*'Dagkracht '!$C$22</f>
        <v>#DIV/0!</v>
      </c>
    </row>
    <row r="337" spans="1:14" ht="12.75" hidden="1">
      <c r="A337" s="114" t="s">
        <v>89</v>
      </c>
      <c r="B337" s="115" t="s">
        <v>2</v>
      </c>
      <c r="C337" s="33" t="s">
        <v>18</v>
      </c>
      <c r="D337" s="125" t="s">
        <v>449</v>
      </c>
      <c r="E337" s="125" t="s">
        <v>581</v>
      </c>
      <c r="F337" s="125" t="s">
        <v>137</v>
      </c>
      <c r="G337" s="126" t="s">
        <v>138</v>
      </c>
      <c r="H337" s="122">
        <v>1.1000000000000001</v>
      </c>
      <c r="I337" s="123"/>
      <c r="J337" s="64">
        <v>102</v>
      </c>
      <c r="K337" s="103">
        <f t="shared" si="7"/>
        <v>112.2</v>
      </c>
      <c r="L337" s="103">
        <f>SUMIFS('normenblad regulier'!C:C,'normenblad regulier'!A:A,C337,'normenblad regulier'!B:B,J337)</f>
        <v>0</v>
      </c>
      <c r="M337" s="271">
        <v>1</v>
      </c>
      <c r="N337" s="104" t="e">
        <f>K337/L337*M337*'Dagkracht '!$C$22</f>
        <v>#DIV/0!</v>
      </c>
    </row>
    <row r="338" spans="1:14" ht="12.75" hidden="1">
      <c r="A338" s="114" t="s">
        <v>89</v>
      </c>
      <c r="B338" s="115" t="s">
        <v>2</v>
      </c>
      <c r="C338" s="33" t="s">
        <v>18</v>
      </c>
      <c r="D338" s="125" t="s">
        <v>449</v>
      </c>
      <c r="E338" s="125" t="s">
        <v>582</v>
      </c>
      <c r="F338" s="125" t="s">
        <v>137</v>
      </c>
      <c r="G338" s="126" t="s">
        <v>138</v>
      </c>
      <c r="H338" s="122">
        <v>1.1000000000000001</v>
      </c>
      <c r="I338" s="123"/>
      <c r="J338" s="64">
        <v>102</v>
      </c>
      <c r="K338" s="103">
        <f t="shared" si="7"/>
        <v>112.2</v>
      </c>
      <c r="L338" s="103">
        <f>SUMIFS('normenblad regulier'!C:C,'normenblad regulier'!A:A,C338,'normenblad regulier'!B:B,J338)</f>
        <v>0</v>
      </c>
      <c r="M338" s="271">
        <v>1</v>
      </c>
      <c r="N338" s="104" t="e">
        <f>K338/L338*M338*'Dagkracht '!$C$22</f>
        <v>#DIV/0!</v>
      </c>
    </row>
    <row r="339" spans="1:14" ht="12.75" hidden="1">
      <c r="A339" s="114" t="s">
        <v>89</v>
      </c>
      <c r="B339" s="115" t="s">
        <v>2</v>
      </c>
      <c r="C339" s="33" t="s">
        <v>18</v>
      </c>
      <c r="D339" s="125" t="s">
        <v>449</v>
      </c>
      <c r="E339" s="125" t="s">
        <v>583</v>
      </c>
      <c r="F339" s="125" t="s">
        <v>137</v>
      </c>
      <c r="G339" s="126" t="s">
        <v>138</v>
      </c>
      <c r="H339" s="122">
        <v>1.4</v>
      </c>
      <c r="I339" s="123"/>
      <c r="J339" s="64">
        <v>102</v>
      </c>
      <c r="K339" s="103">
        <f t="shared" si="7"/>
        <v>142.79999999999998</v>
      </c>
      <c r="L339" s="103">
        <f>SUMIFS('normenblad regulier'!C:C,'normenblad regulier'!A:A,C339,'normenblad regulier'!B:B,J339)</f>
        <v>0</v>
      </c>
      <c r="M339" s="271">
        <v>1</v>
      </c>
      <c r="N339" s="104" t="e">
        <f>K339/L339*M339*'Dagkracht '!$C$22</f>
        <v>#DIV/0!</v>
      </c>
    </row>
    <row r="340" spans="1:14" ht="12.75" hidden="1">
      <c r="A340" s="114" t="s">
        <v>89</v>
      </c>
      <c r="B340" s="115" t="s">
        <v>2</v>
      </c>
      <c r="C340" s="33" t="s">
        <v>18</v>
      </c>
      <c r="D340" s="125" t="s">
        <v>449</v>
      </c>
      <c r="E340" s="125" t="s">
        <v>584</v>
      </c>
      <c r="F340" s="125" t="s">
        <v>137</v>
      </c>
      <c r="G340" s="126" t="s">
        <v>138</v>
      </c>
      <c r="H340" s="122">
        <v>1.5</v>
      </c>
      <c r="I340" s="123"/>
      <c r="J340" s="64">
        <v>102</v>
      </c>
      <c r="K340" s="103">
        <f t="shared" si="7"/>
        <v>153</v>
      </c>
      <c r="L340" s="103">
        <f>SUMIFS('normenblad regulier'!C:C,'normenblad regulier'!A:A,C340,'normenblad regulier'!B:B,J340)</f>
        <v>0</v>
      </c>
      <c r="M340" s="271">
        <v>1</v>
      </c>
      <c r="N340" s="104" t="e">
        <f>K340/L340*M340*'Dagkracht '!$C$22</f>
        <v>#DIV/0!</v>
      </c>
    </row>
    <row r="341" spans="1:14" ht="12.75" hidden="1">
      <c r="A341" s="114" t="s">
        <v>89</v>
      </c>
      <c r="B341" s="115" t="s">
        <v>2</v>
      </c>
      <c r="C341" s="33" t="s">
        <v>18</v>
      </c>
      <c r="D341" s="125" t="s">
        <v>449</v>
      </c>
      <c r="E341" s="125" t="s">
        <v>585</v>
      </c>
      <c r="F341" s="125" t="s">
        <v>137</v>
      </c>
      <c r="G341" s="126" t="s">
        <v>138</v>
      </c>
      <c r="H341" s="122">
        <v>1.5</v>
      </c>
      <c r="I341" s="123"/>
      <c r="J341" s="64">
        <v>102</v>
      </c>
      <c r="K341" s="103">
        <f t="shared" si="7"/>
        <v>153</v>
      </c>
      <c r="L341" s="103">
        <f>SUMIFS('normenblad regulier'!C:C,'normenblad regulier'!A:A,C341,'normenblad regulier'!B:B,J341)</f>
        <v>0</v>
      </c>
      <c r="M341" s="271">
        <v>1</v>
      </c>
      <c r="N341" s="104" t="e">
        <f>K341/L341*M341*'Dagkracht '!$C$22</f>
        <v>#DIV/0!</v>
      </c>
    </row>
    <row r="342" spans="1:14" ht="12.75" hidden="1">
      <c r="A342" s="114" t="s">
        <v>89</v>
      </c>
      <c r="B342" s="115" t="s">
        <v>2</v>
      </c>
      <c r="C342" s="33" t="s">
        <v>18</v>
      </c>
      <c r="D342" s="125" t="s">
        <v>449</v>
      </c>
      <c r="E342" s="125" t="s">
        <v>586</v>
      </c>
      <c r="F342" s="125" t="s">
        <v>279</v>
      </c>
      <c r="G342" s="126" t="s">
        <v>93</v>
      </c>
      <c r="H342" s="122">
        <v>1.8</v>
      </c>
      <c r="I342" s="123"/>
      <c r="J342" s="64">
        <v>102</v>
      </c>
      <c r="K342" s="103">
        <f t="shared" si="7"/>
        <v>183.6</v>
      </c>
      <c r="L342" s="103">
        <f>SUMIFS('normenblad regulier'!C:C,'normenblad regulier'!A:A,C342,'normenblad regulier'!B:B,J342)</f>
        <v>0</v>
      </c>
      <c r="M342" s="271">
        <v>1</v>
      </c>
      <c r="N342" s="104" t="e">
        <f>K342/L342*M342*'Dagkracht '!$C$22</f>
        <v>#DIV/0!</v>
      </c>
    </row>
    <row r="343" spans="1:14" ht="12.75" hidden="1">
      <c r="A343" s="114" t="s">
        <v>89</v>
      </c>
      <c r="B343" s="115" t="s">
        <v>2</v>
      </c>
      <c r="C343" s="33" t="s">
        <v>18</v>
      </c>
      <c r="D343" s="125" t="s">
        <v>449</v>
      </c>
      <c r="E343" s="125" t="s">
        <v>587</v>
      </c>
      <c r="F343" s="125" t="s">
        <v>279</v>
      </c>
      <c r="G343" s="126" t="s">
        <v>93</v>
      </c>
      <c r="H343" s="122">
        <v>1.8</v>
      </c>
      <c r="I343" s="123"/>
      <c r="J343" s="64">
        <v>102</v>
      </c>
      <c r="K343" s="103">
        <f t="shared" si="7"/>
        <v>183.6</v>
      </c>
      <c r="L343" s="103">
        <f>SUMIFS('normenblad regulier'!C:C,'normenblad regulier'!A:A,C343,'normenblad regulier'!B:B,J343)</f>
        <v>0</v>
      </c>
      <c r="M343" s="271">
        <v>1</v>
      </c>
      <c r="N343" s="104" t="e">
        <f>K343/L343*M343*'Dagkracht '!$C$22</f>
        <v>#DIV/0!</v>
      </c>
    </row>
    <row r="344" spans="1:14" ht="12.75" hidden="1">
      <c r="A344" s="114" t="s">
        <v>89</v>
      </c>
      <c r="B344" s="115" t="s">
        <v>2</v>
      </c>
      <c r="C344" s="33" t="s">
        <v>18</v>
      </c>
      <c r="D344" s="125" t="s">
        <v>449</v>
      </c>
      <c r="E344" s="125" t="s">
        <v>588</v>
      </c>
      <c r="F344" s="125" t="s">
        <v>279</v>
      </c>
      <c r="G344" s="126" t="s">
        <v>93</v>
      </c>
      <c r="H344" s="122">
        <v>1.8</v>
      </c>
      <c r="I344" s="123"/>
      <c r="J344" s="64">
        <v>102</v>
      </c>
      <c r="K344" s="103">
        <f t="shared" si="7"/>
        <v>183.6</v>
      </c>
      <c r="L344" s="103">
        <f>SUMIFS('normenblad regulier'!C:C,'normenblad regulier'!A:A,C344,'normenblad regulier'!B:B,J344)</f>
        <v>0</v>
      </c>
      <c r="M344" s="271">
        <v>1</v>
      </c>
      <c r="N344" s="104" t="e">
        <f>K344/L344*M344*'Dagkracht '!$C$22</f>
        <v>#DIV/0!</v>
      </c>
    </row>
    <row r="345" spans="1:14" ht="12.75" hidden="1">
      <c r="A345" s="114" t="s">
        <v>89</v>
      </c>
      <c r="B345" s="115" t="s">
        <v>2</v>
      </c>
      <c r="C345" s="33" t="s">
        <v>18</v>
      </c>
      <c r="D345" s="125" t="s">
        <v>449</v>
      </c>
      <c r="E345" s="125" t="s">
        <v>589</v>
      </c>
      <c r="F345" s="125" t="s">
        <v>279</v>
      </c>
      <c r="G345" s="126" t="s">
        <v>93</v>
      </c>
      <c r="H345" s="122">
        <v>1.8</v>
      </c>
      <c r="I345" s="123"/>
      <c r="J345" s="64">
        <v>102</v>
      </c>
      <c r="K345" s="103">
        <f t="shared" si="7"/>
        <v>183.6</v>
      </c>
      <c r="L345" s="103">
        <f>SUMIFS('normenblad regulier'!C:C,'normenblad regulier'!A:A,C345,'normenblad regulier'!B:B,J345)</f>
        <v>0</v>
      </c>
      <c r="M345" s="271">
        <v>1</v>
      </c>
      <c r="N345" s="104" t="e">
        <f>K345/L345*M345*'Dagkracht '!$C$22</f>
        <v>#DIV/0!</v>
      </c>
    </row>
    <row r="346" spans="1:14" ht="12.75" hidden="1">
      <c r="A346" s="114" t="s">
        <v>89</v>
      </c>
      <c r="B346" s="115" t="s">
        <v>2</v>
      </c>
      <c r="C346" s="124" t="s">
        <v>14</v>
      </c>
      <c r="D346" s="125" t="s">
        <v>449</v>
      </c>
      <c r="E346" s="125" t="s">
        <v>590</v>
      </c>
      <c r="F346" s="125" t="s">
        <v>591</v>
      </c>
      <c r="G346" s="126" t="s">
        <v>464</v>
      </c>
      <c r="H346" s="122">
        <v>33.1</v>
      </c>
      <c r="I346" s="123"/>
      <c r="J346" s="64"/>
      <c r="K346" s="103">
        <f t="shared" si="7"/>
        <v>0</v>
      </c>
      <c r="L346" s="103">
        <f>SUMIFS('normenblad regulier'!C:C,'normenblad regulier'!A:A,C346,'normenblad regulier'!B:B,J346)</f>
        <v>0</v>
      </c>
      <c r="M346" s="271">
        <v>1</v>
      </c>
      <c r="N346" s="104"/>
    </row>
    <row r="347" spans="1:14" ht="12.75" hidden="1">
      <c r="A347" s="114" t="s">
        <v>89</v>
      </c>
      <c r="B347" s="115" t="s">
        <v>2</v>
      </c>
      <c r="C347" s="124" t="s">
        <v>14</v>
      </c>
      <c r="D347" s="125" t="s">
        <v>449</v>
      </c>
      <c r="E347" s="125" t="s">
        <v>592</v>
      </c>
      <c r="F347" s="125" t="s">
        <v>565</v>
      </c>
      <c r="G347" s="126" t="s">
        <v>464</v>
      </c>
      <c r="H347" s="122">
        <v>40.6</v>
      </c>
      <c r="I347" s="123"/>
      <c r="J347" s="64"/>
      <c r="K347" s="103">
        <f t="shared" si="7"/>
        <v>0</v>
      </c>
      <c r="L347" s="103">
        <f>SUMIFS('normenblad regulier'!C:C,'normenblad regulier'!A:A,C347,'normenblad regulier'!B:B,J347)</f>
        <v>0</v>
      </c>
      <c r="M347" s="271">
        <v>1</v>
      </c>
      <c r="N347" s="104"/>
    </row>
    <row r="348" spans="1:14" ht="12.75" hidden="1">
      <c r="A348" s="114" t="s">
        <v>89</v>
      </c>
      <c r="B348" s="115" t="s">
        <v>2</v>
      </c>
      <c r="C348" s="124" t="s">
        <v>14</v>
      </c>
      <c r="D348" s="125" t="s">
        <v>449</v>
      </c>
      <c r="E348" s="125" t="s">
        <v>593</v>
      </c>
      <c r="F348" s="125" t="s">
        <v>594</v>
      </c>
      <c r="G348" s="126" t="s">
        <v>93</v>
      </c>
      <c r="H348" s="122">
        <v>19.8</v>
      </c>
      <c r="I348" s="123"/>
      <c r="J348" s="64"/>
      <c r="K348" s="103">
        <f t="shared" si="7"/>
        <v>0</v>
      </c>
      <c r="L348" s="103">
        <f>SUMIFS('normenblad regulier'!C:C,'normenblad regulier'!A:A,C348,'normenblad regulier'!B:B,J348)</f>
        <v>0</v>
      </c>
      <c r="M348" s="271">
        <v>1</v>
      </c>
      <c r="N348" s="104"/>
    </row>
    <row r="349" spans="1:14" ht="12.75" hidden="1">
      <c r="A349" s="114" t="s">
        <v>89</v>
      </c>
      <c r="B349" s="115" t="s">
        <v>2</v>
      </c>
      <c r="C349" s="124" t="s">
        <v>14</v>
      </c>
      <c r="D349" s="125" t="s">
        <v>449</v>
      </c>
      <c r="E349" s="125" t="s">
        <v>595</v>
      </c>
      <c r="F349" s="125" t="s">
        <v>596</v>
      </c>
      <c r="G349" s="126" t="s">
        <v>464</v>
      </c>
      <c r="H349" s="122">
        <v>11.5</v>
      </c>
      <c r="I349" s="123"/>
      <c r="J349" s="64"/>
      <c r="K349" s="103">
        <f t="shared" si="7"/>
        <v>0</v>
      </c>
      <c r="L349" s="103">
        <f>SUMIFS('normenblad regulier'!C:C,'normenblad regulier'!A:A,C349,'normenblad regulier'!B:B,J349)</f>
        <v>0</v>
      </c>
      <c r="M349" s="271">
        <v>1</v>
      </c>
      <c r="N349" s="104"/>
    </row>
    <row r="350" spans="1:14" ht="12.75" hidden="1">
      <c r="A350" s="114" t="s">
        <v>89</v>
      </c>
      <c r="B350" s="115" t="s">
        <v>2</v>
      </c>
      <c r="C350" s="33" t="s">
        <v>21</v>
      </c>
      <c r="D350" s="125" t="s">
        <v>449</v>
      </c>
      <c r="E350" s="125" t="s">
        <v>597</v>
      </c>
      <c r="F350" s="125" t="s">
        <v>130</v>
      </c>
      <c r="G350" s="126" t="s">
        <v>93</v>
      </c>
      <c r="H350" s="122">
        <v>13.1</v>
      </c>
      <c r="I350" s="123"/>
      <c r="J350" s="64">
        <v>102</v>
      </c>
      <c r="K350" s="103">
        <f t="shared" si="7"/>
        <v>1336.2</v>
      </c>
      <c r="L350" s="103">
        <f>SUMIFS('normenblad regulier'!C:C,'normenblad regulier'!A:A,C350,'normenblad regulier'!B:B,J350)</f>
        <v>0</v>
      </c>
      <c r="M350" s="271">
        <v>1</v>
      </c>
      <c r="N350" s="104" t="e">
        <f>K350/L350*M350*'Dagkracht '!$C$22</f>
        <v>#DIV/0!</v>
      </c>
    </row>
    <row r="351" spans="1:14" ht="12.75" hidden="1">
      <c r="A351" s="114" t="s">
        <v>89</v>
      </c>
      <c r="B351" s="115" t="s">
        <v>2</v>
      </c>
      <c r="C351" s="124" t="s">
        <v>27</v>
      </c>
      <c r="D351" s="125" t="s">
        <v>449</v>
      </c>
      <c r="E351" s="125" t="s">
        <v>598</v>
      </c>
      <c r="F351" s="125" t="s">
        <v>599</v>
      </c>
      <c r="G351" s="126" t="s">
        <v>93</v>
      </c>
      <c r="H351" s="122"/>
      <c r="I351" s="125">
        <v>3.5</v>
      </c>
      <c r="J351" s="64"/>
      <c r="K351" s="103">
        <f t="shared" si="7"/>
        <v>0</v>
      </c>
      <c r="L351" s="103">
        <f>SUMIFS('normenblad regulier'!C:C,'normenblad regulier'!A:A,C351,'normenblad regulier'!B:B,J351)</f>
        <v>1</v>
      </c>
      <c r="M351" s="271">
        <v>1</v>
      </c>
      <c r="N351" s="104"/>
    </row>
    <row r="352" spans="1:14" ht="12.75" hidden="1">
      <c r="A352" s="114" t="s">
        <v>89</v>
      </c>
      <c r="B352" s="115" t="s">
        <v>2</v>
      </c>
      <c r="C352" s="124" t="s">
        <v>14</v>
      </c>
      <c r="D352" s="125" t="s">
        <v>449</v>
      </c>
      <c r="E352" s="125" t="s">
        <v>600</v>
      </c>
      <c r="F352" s="125" t="s">
        <v>601</v>
      </c>
      <c r="G352" s="126" t="s">
        <v>93</v>
      </c>
      <c r="H352" s="122">
        <v>9.5</v>
      </c>
      <c r="I352" s="123"/>
      <c r="J352" s="64"/>
      <c r="K352" s="103">
        <f t="shared" si="7"/>
        <v>0</v>
      </c>
      <c r="L352" s="103">
        <f>SUMIFS('normenblad regulier'!C:C,'normenblad regulier'!A:A,C352,'normenblad regulier'!B:B,J352)</f>
        <v>0</v>
      </c>
      <c r="M352" s="271">
        <v>1</v>
      </c>
      <c r="N352" s="104"/>
    </row>
    <row r="353" spans="1:14" ht="12.75" hidden="1">
      <c r="A353" s="114" t="s">
        <v>89</v>
      </c>
      <c r="B353" s="115" t="s">
        <v>2</v>
      </c>
      <c r="C353" s="33" t="s">
        <v>13</v>
      </c>
      <c r="D353" s="125" t="s">
        <v>449</v>
      </c>
      <c r="E353" s="125" t="s">
        <v>602</v>
      </c>
      <c r="F353" s="125" t="s">
        <v>305</v>
      </c>
      <c r="G353" s="126" t="s">
        <v>93</v>
      </c>
      <c r="H353" s="122">
        <v>1.2</v>
      </c>
      <c r="I353" s="123"/>
      <c r="J353" s="64">
        <v>102</v>
      </c>
      <c r="K353" s="103">
        <f t="shared" si="7"/>
        <v>122.39999999999999</v>
      </c>
      <c r="L353" s="103">
        <f>SUMIFS('normenblad regulier'!C:C,'normenblad regulier'!A:A,C353,'normenblad regulier'!B:B,J353)</f>
        <v>0</v>
      </c>
      <c r="M353" s="271">
        <v>1</v>
      </c>
      <c r="N353" s="104" t="e">
        <f>K353/L353*M353*'Dagkracht '!$C$22</f>
        <v>#DIV/0!</v>
      </c>
    </row>
    <row r="354" spans="1:14" ht="12.75" hidden="1">
      <c r="A354" s="114" t="s">
        <v>89</v>
      </c>
      <c r="B354" s="115" t="s">
        <v>2</v>
      </c>
      <c r="C354" s="33" t="s">
        <v>21</v>
      </c>
      <c r="D354" s="125" t="s">
        <v>449</v>
      </c>
      <c r="E354" s="125" t="s">
        <v>477</v>
      </c>
      <c r="F354" s="125" t="s">
        <v>130</v>
      </c>
      <c r="G354" s="126" t="s">
        <v>93</v>
      </c>
      <c r="H354" s="122">
        <v>158.4</v>
      </c>
      <c r="I354" s="123"/>
      <c r="J354" s="64">
        <v>102</v>
      </c>
      <c r="K354" s="103">
        <f t="shared" si="7"/>
        <v>16156.800000000001</v>
      </c>
      <c r="L354" s="103">
        <f>SUMIFS('normenblad regulier'!C:C,'normenblad regulier'!A:A,C354,'normenblad regulier'!B:B,J354)</f>
        <v>0</v>
      </c>
      <c r="M354" s="271">
        <v>1</v>
      </c>
      <c r="N354" s="104" t="e">
        <f>K354/L354*M354*'Dagkracht '!$C$22</f>
        <v>#DIV/0!</v>
      </c>
    </row>
    <row r="355" spans="1:14" ht="12.75" hidden="1">
      <c r="A355" s="114" t="s">
        <v>89</v>
      </c>
      <c r="B355" s="115" t="s">
        <v>2</v>
      </c>
      <c r="C355" s="33" t="s">
        <v>21</v>
      </c>
      <c r="D355" s="125" t="s">
        <v>449</v>
      </c>
      <c r="E355" s="125" t="s">
        <v>517</v>
      </c>
      <c r="F355" s="125" t="s">
        <v>130</v>
      </c>
      <c r="G355" s="126" t="s">
        <v>93</v>
      </c>
      <c r="H355" s="122">
        <v>6</v>
      </c>
      <c r="I355" s="123"/>
      <c r="J355" s="64">
        <v>102</v>
      </c>
      <c r="K355" s="103">
        <f t="shared" si="7"/>
        <v>612</v>
      </c>
      <c r="L355" s="103">
        <f>SUMIFS('normenblad regulier'!C:C,'normenblad regulier'!A:A,C355,'normenblad regulier'!B:B,J355)</f>
        <v>0</v>
      </c>
      <c r="M355" s="271">
        <v>1</v>
      </c>
      <c r="N355" s="104" t="e">
        <f>K355/L355*M355*'Dagkracht '!$C$22</f>
        <v>#DIV/0!</v>
      </c>
    </row>
    <row r="356" spans="1:14" ht="12.75" hidden="1">
      <c r="A356" s="114" t="s">
        <v>89</v>
      </c>
      <c r="B356" s="115" t="s">
        <v>2</v>
      </c>
      <c r="C356" s="33" t="s">
        <v>21</v>
      </c>
      <c r="D356" s="125" t="s">
        <v>449</v>
      </c>
      <c r="E356" s="125" t="s">
        <v>475</v>
      </c>
      <c r="F356" s="125" t="s">
        <v>130</v>
      </c>
      <c r="G356" s="126" t="s">
        <v>93</v>
      </c>
      <c r="H356" s="122">
        <v>3.2</v>
      </c>
      <c r="I356" s="123"/>
      <c r="J356" s="64">
        <v>102</v>
      </c>
      <c r="K356" s="103">
        <f t="shared" si="7"/>
        <v>326.40000000000003</v>
      </c>
      <c r="L356" s="103">
        <f>SUMIFS('normenblad regulier'!C:C,'normenblad regulier'!A:A,C356,'normenblad regulier'!B:B,J356)</f>
        <v>0</v>
      </c>
      <c r="M356" s="271">
        <v>1</v>
      </c>
      <c r="N356" s="104" t="e">
        <f>K356/L356*M356*'Dagkracht '!$C$22</f>
        <v>#DIV/0!</v>
      </c>
    </row>
    <row r="357" spans="1:14" ht="12.75" hidden="1">
      <c r="A357" s="114" t="s">
        <v>89</v>
      </c>
      <c r="B357" s="115" t="s">
        <v>2</v>
      </c>
      <c r="C357" s="33" t="s">
        <v>21</v>
      </c>
      <c r="D357" s="125" t="s">
        <v>449</v>
      </c>
      <c r="E357" s="125" t="s">
        <v>465</v>
      </c>
      <c r="F357" s="125" t="s">
        <v>130</v>
      </c>
      <c r="G357" s="126" t="s">
        <v>93</v>
      </c>
      <c r="H357" s="122">
        <v>3.5</v>
      </c>
      <c r="I357" s="123"/>
      <c r="J357" s="64">
        <v>102</v>
      </c>
      <c r="K357" s="103">
        <f t="shared" si="7"/>
        <v>357</v>
      </c>
      <c r="L357" s="103">
        <f>SUMIFS('normenblad regulier'!C:C,'normenblad regulier'!A:A,C357,'normenblad regulier'!B:B,J357)</f>
        <v>0</v>
      </c>
      <c r="M357" s="271">
        <v>1</v>
      </c>
      <c r="N357" s="104" t="e">
        <f>K357/L357*M357*'Dagkracht '!$C$22</f>
        <v>#DIV/0!</v>
      </c>
    </row>
    <row r="358" spans="1:14" ht="12.75" hidden="1">
      <c r="A358" s="114" t="s">
        <v>89</v>
      </c>
      <c r="B358" s="115" t="s">
        <v>2</v>
      </c>
      <c r="C358" s="124" t="s">
        <v>27</v>
      </c>
      <c r="D358" s="125" t="s">
        <v>449</v>
      </c>
      <c r="E358" s="125" t="s">
        <v>603</v>
      </c>
      <c r="F358" s="125" t="s">
        <v>153</v>
      </c>
      <c r="G358" s="126" t="s">
        <v>93</v>
      </c>
      <c r="H358" s="122"/>
      <c r="I358" s="125">
        <v>9.1999999999999993</v>
      </c>
      <c r="J358" s="64"/>
      <c r="K358" s="103">
        <f t="shared" si="7"/>
        <v>0</v>
      </c>
      <c r="L358" s="103">
        <f>SUMIFS('normenblad regulier'!C:C,'normenblad regulier'!A:A,C358,'normenblad regulier'!B:B,J358)</f>
        <v>1</v>
      </c>
      <c r="M358" s="271">
        <v>1</v>
      </c>
      <c r="N358" s="104"/>
    </row>
    <row r="359" spans="1:14" ht="12.75" hidden="1">
      <c r="A359" s="114" t="s">
        <v>89</v>
      </c>
      <c r="B359" s="115" t="s">
        <v>2</v>
      </c>
      <c r="C359" s="124" t="s">
        <v>26</v>
      </c>
      <c r="D359" s="125" t="s">
        <v>449</v>
      </c>
      <c r="E359" s="125" t="s">
        <v>604</v>
      </c>
      <c r="F359" s="125" t="s">
        <v>605</v>
      </c>
      <c r="G359" s="126" t="s">
        <v>464</v>
      </c>
      <c r="H359" s="122">
        <v>12.5</v>
      </c>
      <c r="I359" s="123"/>
      <c r="J359" s="64"/>
      <c r="K359" s="103">
        <f t="shared" si="7"/>
        <v>0</v>
      </c>
      <c r="L359" s="103">
        <f>SUMIFS('normenblad regulier'!C:C,'normenblad regulier'!A:A,C359,'normenblad regulier'!B:B,J359)</f>
        <v>0</v>
      </c>
      <c r="M359" s="271">
        <v>1</v>
      </c>
      <c r="N359" s="104"/>
    </row>
    <row r="360" spans="1:14" ht="12.75" hidden="1">
      <c r="A360" s="114" t="s">
        <v>89</v>
      </c>
      <c r="B360" s="115" t="s">
        <v>2</v>
      </c>
      <c r="C360" s="33" t="s">
        <v>21</v>
      </c>
      <c r="D360" s="125" t="s">
        <v>449</v>
      </c>
      <c r="E360" s="125" t="s">
        <v>606</v>
      </c>
      <c r="F360" s="125" t="s">
        <v>130</v>
      </c>
      <c r="G360" s="126" t="s">
        <v>464</v>
      </c>
      <c r="H360" s="122">
        <v>30.9</v>
      </c>
      <c r="I360" s="123"/>
      <c r="J360" s="64">
        <v>102</v>
      </c>
      <c r="K360" s="103">
        <f t="shared" si="7"/>
        <v>3151.7999999999997</v>
      </c>
      <c r="L360" s="103">
        <f>SUMIFS('normenblad regulier'!C:C,'normenblad regulier'!A:A,C360,'normenblad regulier'!B:B,J360)</f>
        <v>0</v>
      </c>
      <c r="M360" s="271">
        <v>1</v>
      </c>
      <c r="N360" s="104" t="e">
        <f>K360/L360*M360*'Dagkracht '!$C$22</f>
        <v>#DIV/0!</v>
      </c>
    </row>
    <row r="361" spans="1:14" ht="12.75" hidden="1">
      <c r="A361" s="114" t="s">
        <v>89</v>
      </c>
      <c r="B361" s="115" t="s">
        <v>2</v>
      </c>
      <c r="C361" s="124" t="s">
        <v>14</v>
      </c>
      <c r="D361" s="125" t="s">
        <v>449</v>
      </c>
      <c r="E361" s="125" t="s">
        <v>607</v>
      </c>
      <c r="F361" s="125" t="s">
        <v>608</v>
      </c>
      <c r="G361" s="126" t="s">
        <v>464</v>
      </c>
      <c r="H361" s="122">
        <v>27.4</v>
      </c>
      <c r="I361" s="123"/>
      <c r="J361" s="64"/>
      <c r="K361" s="103">
        <f t="shared" si="7"/>
        <v>0</v>
      </c>
      <c r="L361" s="103">
        <f>SUMIFS('normenblad regulier'!C:C,'normenblad regulier'!A:A,C361,'normenblad regulier'!B:B,J361)</f>
        <v>0</v>
      </c>
      <c r="M361" s="271">
        <v>1</v>
      </c>
      <c r="N361" s="104"/>
    </row>
    <row r="362" spans="1:14" ht="12.75" hidden="1">
      <c r="A362" s="114" t="s">
        <v>89</v>
      </c>
      <c r="B362" s="115" t="s">
        <v>2</v>
      </c>
      <c r="C362" s="33" t="s">
        <v>21</v>
      </c>
      <c r="D362" s="125" t="s">
        <v>449</v>
      </c>
      <c r="E362" s="125" t="s">
        <v>609</v>
      </c>
      <c r="F362" s="125" t="s">
        <v>130</v>
      </c>
      <c r="G362" s="126" t="s">
        <v>93</v>
      </c>
      <c r="H362" s="122">
        <v>5.2</v>
      </c>
      <c r="I362" s="123"/>
      <c r="J362" s="64">
        <v>102</v>
      </c>
      <c r="K362" s="103">
        <f t="shared" si="7"/>
        <v>530.4</v>
      </c>
      <c r="L362" s="103">
        <f>SUMIFS('normenblad regulier'!C:C,'normenblad regulier'!A:A,C362,'normenblad regulier'!B:B,J362)</f>
        <v>0</v>
      </c>
      <c r="M362" s="271">
        <v>1</v>
      </c>
      <c r="N362" s="104" t="e">
        <f>K362/L362*M362*'Dagkracht '!$C$22</f>
        <v>#DIV/0!</v>
      </c>
    </row>
    <row r="363" spans="1:14" ht="12.75" hidden="1">
      <c r="A363" s="114" t="s">
        <v>89</v>
      </c>
      <c r="B363" s="115" t="s">
        <v>2</v>
      </c>
      <c r="C363" s="33" t="s">
        <v>21</v>
      </c>
      <c r="D363" s="125" t="s">
        <v>449</v>
      </c>
      <c r="E363" s="125" t="s">
        <v>610</v>
      </c>
      <c r="F363" s="125" t="s">
        <v>130</v>
      </c>
      <c r="G363" s="126" t="s">
        <v>93</v>
      </c>
      <c r="H363" s="122">
        <v>5.2</v>
      </c>
      <c r="I363" s="123"/>
      <c r="J363" s="64">
        <v>102</v>
      </c>
      <c r="K363" s="103">
        <f t="shared" si="7"/>
        <v>530.4</v>
      </c>
      <c r="L363" s="103">
        <f>SUMIFS('normenblad regulier'!C:C,'normenblad regulier'!A:A,C363,'normenblad regulier'!B:B,J363)</f>
        <v>0</v>
      </c>
      <c r="M363" s="271">
        <v>1</v>
      </c>
      <c r="N363" s="104" t="e">
        <f>K363/L363*M363*'Dagkracht '!$C$22</f>
        <v>#DIV/0!</v>
      </c>
    </row>
    <row r="364" spans="1:14" ht="12.75" hidden="1">
      <c r="A364" s="114" t="s">
        <v>89</v>
      </c>
      <c r="B364" s="115" t="s">
        <v>2</v>
      </c>
      <c r="C364" s="124" t="s">
        <v>14</v>
      </c>
      <c r="D364" s="125" t="s">
        <v>449</v>
      </c>
      <c r="E364" s="125" t="s">
        <v>611</v>
      </c>
      <c r="F364" s="125" t="s">
        <v>612</v>
      </c>
      <c r="G364" s="126" t="s">
        <v>93</v>
      </c>
      <c r="H364" s="122">
        <v>61.6</v>
      </c>
      <c r="I364" s="123"/>
      <c r="J364" s="64"/>
      <c r="K364" s="103">
        <f t="shared" si="7"/>
        <v>0</v>
      </c>
      <c r="L364" s="103">
        <f>SUMIFS('normenblad regulier'!C:C,'normenblad regulier'!A:A,C364,'normenblad regulier'!B:B,J364)</f>
        <v>0</v>
      </c>
      <c r="M364" s="271">
        <v>1</v>
      </c>
      <c r="N364" s="104"/>
    </row>
    <row r="365" spans="1:14" ht="12.75" hidden="1">
      <c r="A365" s="114"/>
      <c r="B365" s="115"/>
      <c r="C365" s="124"/>
      <c r="D365" s="125"/>
      <c r="E365" s="125"/>
      <c r="F365" s="125"/>
      <c r="G365" s="8"/>
      <c r="H365" s="122"/>
      <c r="I365" s="125"/>
      <c r="J365" s="127"/>
      <c r="K365" s="103"/>
      <c r="L365" s="103"/>
      <c r="M365" s="271">
        <v>1</v>
      </c>
      <c r="N365" s="104"/>
    </row>
    <row r="366" spans="1:14" ht="12" thickBot="1"/>
    <row r="367" spans="1:14">
      <c r="C367" s="325" t="s">
        <v>614</v>
      </c>
      <c r="D367" s="326"/>
      <c r="E367" s="326"/>
      <c r="F367" s="326"/>
      <c r="G367" s="326"/>
      <c r="H367" s="326"/>
      <c r="I367" s="326"/>
      <c r="J367" s="326"/>
      <c r="K367" s="326"/>
      <c r="L367" s="326"/>
      <c r="M367" s="326"/>
      <c r="N367" s="327"/>
    </row>
    <row r="368" spans="1:14">
      <c r="C368" s="328"/>
      <c r="D368" s="329"/>
      <c r="E368" s="329"/>
      <c r="F368" s="329"/>
      <c r="G368" s="329"/>
      <c r="H368" s="329"/>
      <c r="I368" s="329"/>
      <c r="J368" s="329"/>
      <c r="K368" s="329"/>
      <c r="L368" s="329"/>
      <c r="M368" s="329"/>
      <c r="N368" s="330"/>
    </row>
    <row r="369" spans="3:14">
      <c r="C369" s="328"/>
      <c r="D369" s="329"/>
      <c r="E369" s="329"/>
      <c r="F369" s="329"/>
      <c r="G369" s="329"/>
      <c r="H369" s="329"/>
      <c r="I369" s="329"/>
      <c r="J369" s="329"/>
      <c r="K369" s="329"/>
      <c r="L369" s="329"/>
      <c r="M369" s="329"/>
      <c r="N369" s="330"/>
    </row>
    <row r="370" spans="3:14">
      <c r="C370" s="328"/>
      <c r="D370" s="329"/>
      <c r="E370" s="329"/>
      <c r="F370" s="329"/>
      <c r="G370" s="329"/>
      <c r="H370" s="329"/>
      <c r="I370" s="329"/>
      <c r="J370" s="329"/>
      <c r="K370" s="329"/>
      <c r="L370" s="329"/>
      <c r="M370" s="329"/>
      <c r="N370" s="330"/>
    </row>
    <row r="371" spans="3:14">
      <c r="C371" s="328"/>
      <c r="D371" s="329"/>
      <c r="E371" s="329"/>
      <c r="F371" s="329"/>
      <c r="G371" s="329"/>
      <c r="H371" s="329"/>
      <c r="I371" s="329"/>
      <c r="J371" s="329"/>
      <c r="K371" s="329"/>
      <c r="L371" s="329"/>
      <c r="M371" s="329"/>
      <c r="N371" s="330"/>
    </row>
    <row r="372" spans="3:14">
      <c r="C372" s="328"/>
      <c r="D372" s="329"/>
      <c r="E372" s="329"/>
      <c r="F372" s="329"/>
      <c r="G372" s="329"/>
      <c r="H372" s="329"/>
      <c r="I372" s="329"/>
      <c r="J372" s="329"/>
      <c r="K372" s="329"/>
      <c r="L372" s="329"/>
      <c r="M372" s="329"/>
      <c r="N372" s="330"/>
    </row>
    <row r="373" spans="3:14">
      <c r="C373" s="328"/>
      <c r="D373" s="329"/>
      <c r="E373" s="329"/>
      <c r="F373" s="329"/>
      <c r="G373" s="329"/>
      <c r="H373" s="329"/>
      <c r="I373" s="329"/>
      <c r="J373" s="329"/>
      <c r="K373" s="329"/>
      <c r="L373" s="329"/>
      <c r="M373" s="329"/>
      <c r="N373" s="330"/>
    </row>
    <row r="374" spans="3:14">
      <c r="C374" s="328"/>
      <c r="D374" s="329"/>
      <c r="E374" s="329"/>
      <c r="F374" s="329"/>
      <c r="G374" s="329"/>
      <c r="H374" s="329"/>
      <c r="I374" s="329"/>
      <c r="J374" s="329"/>
      <c r="K374" s="329"/>
      <c r="L374" s="329"/>
      <c r="M374" s="329"/>
      <c r="N374" s="330"/>
    </row>
    <row r="375" spans="3:14">
      <c r="C375" s="328"/>
      <c r="D375" s="329"/>
      <c r="E375" s="329"/>
      <c r="F375" s="329"/>
      <c r="G375" s="329"/>
      <c r="H375" s="329"/>
      <c r="I375" s="329"/>
      <c r="J375" s="329"/>
      <c r="K375" s="329"/>
      <c r="L375" s="329"/>
      <c r="M375" s="329"/>
      <c r="N375" s="330"/>
    </row>
    <row r="376" spans="3:14">
      <c r="C376" s="328"/>
      <c r="D376" s="329"/>
      <c r="E376" s="329"/>
      <c r="F376" s="329"/>
      <c r="G376" s="329"/>
      <c r="H376" s="329"/>
      <c r="I376" s="329"/>
      <c r="J376" s="329"/>
      <c r="K376" s="329"/>
      <c r="L376" s="329"/>
      <c r="M376" s="329"/>
      <c r="N376" s="330"/>
    </row>
    <row r="377" spans="3:14" ht="12" thickBot="1">
      <c r="C377" s="331"/>
      <c r="D377" s="332"/>
      <c r="E377" s="332"/>
      <c r="F377" s="332"/>
      <c r="G377" s="332"/>
      <c r="H377" s="332"/>
      <c r="I377" s="332"/>
      <c r="J377" s="332"/>
      <c r="K377" s="332"/>
      <c r="L377" s="332"/>
      <c r="M377" s="332"/>
      <c r="N377" s="333"/>
    </row>
  </sheetData>
  <autoFilter ref="A1:AA365" xr:uid="{ADB12736-BEE9-4D54-89D7-C2B8640991BD}">
    <filterColumn colId="5">
      <filters>
        <filter val="Parkeren"/>
      </filters>
    </filterColumn>
  </autoFilter>
  <mergeCells count="1">
    <mergeCell ref="C367:N377"/>
  </mergeCells>
  <dataValidations count="1">
    <dataValidation type="list" errorStyle="warning" allowBlank="1" showDropDown="1" errorTitle="Foutieve ruimtesoort" error="Deze ruimtesoort komt niet overeen met de gestelde voorwaarden." promptTitle="Ruimtesoort" prompt="De ruimtesoort moet beginnen met een hoofdletter en is altijd in enkelvoud. De ruimtesoort dient in Relatics bekend te zijn." sqref="C1:D1 D366 C366:C367 C378:D1048576" xr:uid="{2DDDC3BB-07EE-8149-AC04-68EF17799B06}">
      <formula1>RS</formula1>
    </dataValidation>
  </dataValidations>
  <printOptions gridLines="1"/>
  <pageMargins left="0.75" right="0.75" top="1" bottom="1" header="0.5" footer="0.5"/>
  <pageSetup paperSize="9" scale="51"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7C424-EE9A-C547-9476-1A3A82E87459}">
  <dimension ref="A1:W33"/>
  <sheetViews>
    <sheetView zoomScaleNormal="100" workbookViewId="0">
      <selection activeCell="K36" sqref="K36"/>
    </sheetView>
  </sheetViews>
  <sheetFormatPr defaultColWidth="11.42578125" defaultRowHeight="12.75"/>
  <cols>
    <col min="1" max="1" width="20.7109375" customWidth="1"/>
  </cols>
  <sheetData>
    <row r="1" spans="1:21" ht="18.75" thickBot="1">
      <c r="A1" s="337" t="s">
        <v>615</v>
      </c>
      <c r="B1" s="338"/>
      <c r="C1" s="338"/>
      <c r="D1" s="338"/>
      <c r="E1" s="338"/>
      <c r="F1" s="338"/>
      <c r="G1" s="338"/>
      <c r="H1" s="338"/>
      <c r="I1" s="338"/>
      <c r="J1" s="338"/>
      <c r="K1" s="338"/>
      <c r="L1" s="338"/>
      <c r="M1" s="338"/>
      <c r="N1" s="338"/>
      <c r="O1" s="338"/>
      <c r="P1" s="338"/>
      <c r="Q1" s="338"/>
      <c r="R1" s="338"/>
      <c r="S1" s="339"/>
    </row>
    <row r="2" spans="1:21" ht="9.9499999999999993" customHeight="1" thickBot="1">
      <c r="A2" s="340"/>
      <c r="B2" s="341"/>
      <c r="C2" s="341"/>
      <c r="D2" s="341"/>
      <c r="E2" s="341"/>
      <c r="F2" s="341"/>
      <c r="G2" s="341"/>
      <c r="H2" s="341"/>
      <c r="I2" s="341"/>
      <c r="J2" s="341"/>
      <c r="K2" s="341"/>
      <c r="L2" s="341"/>
      <c r="M2" s="341"/>
      <c r="N2" s="341"/>
      <c r="O2" s="341"/>
      <c r="P2" s="341"/>
      <c r="Q2" s="341"/>
      <c r="R2" s="341"/>
      <c r="S2" s="342"/>
    </row>
    <row r="3" spans="1:21">
      <c r="A3" s="343" t="s">
        <v>616</v>
      </c>
      <c r="B3" s="344"/>
      <c r="C3" s="174" t="s">
        <v>617</v>
      </c>
      <c r="D3" s="174" t="s">
        <v>618</v>
      </c>
      <c r="E3" s="174" t="s">
        <v>619</v>
      </c>
      <c r="F3" s="174" t="s">
        <v>620</v>
      </c>
      <c r="G3" s="174" t="s">
        <v>621</v>
      </c>
      <c r="H3" s="174" t="s">
        <v>622</v>
      </c>
      <c r="I3" s="174" t="s">
        <v>623</v>
      </c>
      <c r="J3" s="174" t="s">
        <v>624</v>
      </c>
      <c r="K3" s="174" t="s">
        <v>625</v>
      </c>
      <c r="L3" s="174" t="s">
        <v>626</v>
      </c>
      <c r="M3" s="174" t="s">
        <v>627</v>
      </c>
      <c r="N3" s="174" t="s">
        <v>628</v>
      </c>
      <c r="O3" s="174" t="s">
        <v>629</v>
      </c>
      <c r="P3" s="174" t="s">
        <v>630</v>
      </c>
      <c r="Q3" s="174" t="s">
        <v>631</v>
      </c>
      <c r="R3" s="190" t="s">
        <v>632</v>
      </c>
      <c r="S3" s="191" t="s">
        <v>633</v>
      </c>
    </row>
    <row r="4" spans="1:21">
      <c r="A4" s="149" t="s">
        <v>634</v>
      </c>
      <c r="B4" s="147">
        <v>4</v>
      </c>
      <c r="C4" s="199"/>
      <c r="D4" s="290"/>
      <c r="E4" s="290"/>
      <c r="F4" s="290"/>
      <c r="G4" s="290"/>
      <c r="H4" s="290"/>
      <c r="I4" s="290"/>
      <c r="J4" s="290"/>
      <c r="K4" s="290"/>
      <c r="L4" s="290"/>
      <c r="M4" s="290"/>
      <c r="N4" s="290"/>
      <c r="O4" s="290"/>
      <c r="P4" s="290"/>
      <c r="Q4" s="290"/>
      <c r="R4" s="202"/>
      <c r="S4" s="192">
        <f>(SUM(C4:R4))*B4</f>
        <v>0</v>
      </c>
    </row>
    <row r="5" spans="1:21">
      <c r="A5" s="150" t="s">
        <v>635</v>
      </c>
      <c r="B5" s="128">
        <v>1</v>
      </c>
      <c r="C5" s="200"/>
      <c r="D5" s="291"/>
      <c r="E5" s="291"/>
      <c r="F5" s="291"/>
      <c r="G5" s="291"/>
      <c r="H5" s="291"/>
      <c r="I5" s="291"/>
      <c r="J5" s="291"/>
      <c r="K5" s="291"/>
      <c r="L5" s="291"/>
      <c r="M5" s="291"/>
      <c r="N5" s="291"/>
      <c r="O5" s="291"/>
      <c r="P5" s="291"/>
      <c r="Q5" s="291"/>
      <c r="R5" s="203"/>
      <c r="S5" s="193">
        <f t="shared" ref="S5:S7" si="0">(SUM(C5:R5))*B5</f>
        <v>0</v>
      </c>
    </row>
    <row r="6" spans="1:21">
      <c r="A6" s="150" t="s">
        <v>636</v>
      </c>
      <c r="B6" s="128">
        <v>2</v>
      </c>
      <c r="C6" s="200"/>
      <c r="D6" s="200"/>
      <c r="E6" s="291"/>
      <c r="F6" s="291"/>
      <c r="G6" s="291"/>
      <c r="H6" s="291"/>
      <c r="I6" s="291"/>
      <c r="J6" s="291"/>
      <c r="K6" s="291"/>
      <c r="L6" s="291"/>
      <c r="M6" s="200"/>
      <c r="N6" s="200"/>
      <c r="O6" s="200"/>
      <c r="P6" s="200"/>
      <c r="Q6" s="200"/>
      <c r="R6" s="203"/>
      <c r="S6" s="193">
        <f t="shared" si="0"/>
        <v>0</v>
      </c>
    </row>
    <row r="7" spans="1:21" ht="13.5" thickBot="1">
      <c r="A7" s="152" t="s">
        <v>637</v>
      </c>
      <c r="B7" s="151">
        <v>2</v>
      </c>
      <c r="C7" s="201"/>
      <c r="D7" s="201"/>
      <c r="E7" s="201"/>
      <c r="F7" s="201"/>
      <c r="G7" s="201"/>
      <c r="H7" s="201"/>
      <c r="I7" s="201"/>
      <c r="J7" s="201"/>
      <c r="K7" s="201"/>
      <c r="L7" s="201"/>
      <c r="M7" s="292"/>
      <c r="N7" s="292"/>
      <c r="O7" s="292"/>
      <c r="P7" s="292"/>
      <c r="Q7" s="292"/>
      <c r="R7" s="204"/>
      <c r="S7" s="194">
        <f t="shared" si="0"/>
        <v>0</v>
      </c>
      <c r="U7" s="121"/>
    </row>
    <row r="8" spans="1:21" ht="13.5" thickBot="1"/>
    <row r="9" spans="1:21" ht="18.75" thickBot="1">
      <c r="A9" s="337" t="s">
        <v>638</v>
      </c>
      <c r="B9" s="338"/>
      <c r="C9" s="338"/>
      <c r="D9" s="338"/>
      <c r="E9" s="338"/>
      <c r="F9" s="338"/>
      <c r="G9" s="338"/>
      <c r="H9" s="338"/>
      <c r="I9" s="338"/>
      <c r="J9" s="338"/>
      <c r="K9" s="338"/>
      <c r="L9" s="338"/>
      <c r="M9" s="338"/>
      <c r="N9" s="338"/>
      <c r="O9" s="338"/>
      <c r="P9" s="338"/>
      <c r="Q9" s="338"/>
      <c r="R9" s="338"/>
      <c r="S9" s="339"/>
    </row>
    <row r="10" spans="1:21" ht="9.9499999999999993" customHeight="1" thickBot="1">
      <c r="A10" s="340"/>
      <c r="B10" s="341"/>
      <c r="C10" s="341"/>
      <c r="D10" s="341"/>
      <c r="E10" s="341"/>
      <c r="F10" s="341"/>
      <c r="G10" s="341"/>
      <c r="H10" s="341"/>
      <c r="I10" s="341"/>
      <c r="J10" s="341"/>
      <c r="K10" s="341"/>
      <c r="L10" s="341"/>
      <c r="M10" s="341"/>
      <c r="N10" s="341"/>
      <c r="O10" s="341"/>
      <c r="P10" s="341"/>
      <c r="Q10" s="341"/>
      <c r="R10" s="341"/>
      <c r="S10" s="342"/>
      <c r="T10" s="148"/>
    </row>
    <row r="11" spans="1:21">
      <c r="A11" s="171" t="s">
        <v>639</v>
      </c>
      <c r="B11" s="172"/>
      <c r="C11" s="173" t="s">
        <v>617</v>
      </c>
      <c r="D11" s="172" t="s">
        <v>618</v>
      </c>
      <c r="E11" s="173" t="s">
        <v>619</v>
      </c>
      <c r="F11" s="172" t="s">
        <v>620</v>
      </c>
      <c r="G11" s="173" t="s">
        <v>621</v>
      </c>
      <c r="H11" s="172" t="s">
        <v>622</v>
      </c>
      <c r="I11" s="173" t="s">
        <v>623</v>
      </c>
      <c r="J11" s="172" t="s">
        <v>624</v>
      </c>
      <c r="K11" s="173" t="s">
        <v>625</v>
      </c>
      <c r="L11" s="172" t="s">
        <v>626</v>
      </c>
      <c r="M11" s="173" t="s">
        <v>627</v>
      </c>
      <c r="N11" s="172" t="s">
        <v>628</v>
      </c>
      <c r="O11" s="173" t="s">
        <v>629</v>
      </c>
      <c r="P11" s="172" t="s">
        <v>630</v>
      </c>
      <c r="Q11" s="173" t="s">
        <v>640</v>
      </c>
      <c r="R11" s="172" t="s">
        <v>641</v>
      </c>
      <c r="S11" s="170" t="s">
        <v>632</v>
      </c>
    </row>
    <row r="12" spans="1:21">
      <c r="A12" s="150" t="s">
        <v>634</v>
      </c>
      <c r="B12" s="128"/>
      <c r="C12" s="154">
        <v>0</v>
      </c>
      <c r="D12" s="154">
        <v>0</v>
      </c>
      <c r="E12" s="154">
        <v>0</v>
      </c>
      <c r="F12" s="154">
        <v>0</v>
      </c>
      <c r="G12" s="154">
        <v>0</v>
      </c>
      <c r="H12" s="154">
        <v>0</v>
      </c>
      <c r="I12" s="154">
        <v>0</v>
      </c>
      <c r="J12" s="154">
        <v>0</v>
      </c>
      <c r="K12" s="154">
        <v>0</v>
      </c>
      <c r="L12" s="154">
        <v>0</v>
      </c>
      <c r="M12" s="154">
        <v>0</v>
      </c>
      <c r="N12" s="154">
        <v>0</v>
      </c>
      <c r="O12" s="154">
        <v>0</v>
      </c>
      <c r="P12" s="154">
        <v>0</v>
      </c>
      <c r="Q12" s="155">
        <v>0</v>
      </c>
      <c r="R12" s="155">
        <v>0.3</v>
      </c>
      <c r="S12" s="156">
        <v>0.3</v>
      </c>
    </row>
    <row r="13" spans="1:21">
      <c r="A13" s="150" t="s">
        <v>635</v>
      </c>
      <c r="B13" s="128"/>
      <c r="C13" s="154">
        <v>0</v>
      </c>
      <c r="D13" s="154">
        <v>0</v>
      </c>
      <c r="E13" s="154">
        <v>0</v>
      </c>
      <c r="F13" s="154">
        <v>0</v>
      </c>
      <c r="G13" s="154">
        <v>0</v>
      </c>
      <c r="H13" s="154">
        <v>0</v>
      </c>
      <c r="I13" s="154">
        <v>0</v>
      </c>
      <c r="J13" s="154">
        <v>0</v>
      </c>
      <c r="K13" s="154">
        <v>0</v>
      </c>
      <c r="L13" s="154">
        <v>0</v>
      </c>
      <c r="M13" s="154">
        <v>0</v>
      </c>
      <c r="N13" s="154">
        <v>0</v>
      </c>
      <c r="O13" s="154">
        <v>0</v>
      </c>
      <c r="P13" s="154">
        <v>0</v>
      </c>
      <c r="Q13" s="157">
        <v>0</v>
      </c>
      <c r="R13" s="157">
        <v>0.5</v>
      </c>
      <c r="S13" s="158">
        <v>0.5</v>
      </c>
    </row>
    <row r="14" spans="1:21">
      <c r="A14" s="150" t="s">
        <v>642</v>
      </c>
      <c r="B14" s="128"/>
      <c r="C14" s="154">
        <v>0.5</v>
      </c>
      <c r="D14" s="154">
        <v>0.5</v>
      </c>
      <c r="E14" s="154">
        <v>0.5</v>
      </c>
      <c r="F14" s="154">
        <v>0.5</v>
      </c>
      <c r="G14" s="154">
        <v>0.5</v>
      </c>
      <c r="H14" s="154">
        <v>0.5</v>
      </c>
      <c r="I14" s="154">
        <v>0.5</v>
      </c>
      <c r="J14" s="154">
        <v>0.5</v>
      </c>
      <c r="K14" s="154">
        <v>0.5</v>
      </c>
      <c r="L14" s="154">
        <v>0.5</v>
      </c>
      <c r="M14" s="154">
        <v>0.5</v>
      </c>
      <c r="N14" s="154">
        <v>0.5</v>
      </c>
      <c r="O14" s="154">
        <v>0.5</v>
      </c>
      <c r="P14" s="154">
        <v>0.5</v>
      </c>
      <c r="Q14" s="157">
        <v>0.5</v>
      </c>
      <c r="R14" s="157">
        <v>0.5</v>
      </c>
      <c r="S14" s="158">
        <v>0.5</v>
      </c>
    </row>
    <row r="15" spans="1:21" ht="13.5" thickBot="1">
      <c r="A15" s="152" t="s">
        <v>643</v>
      </c>
      <c r="B15" s="151"/>
      <c r="C15" s="159">
        <v>0.5</v>
      </c>
      <c r="D15" s="159">
        <v>0.5</v>
      </c>
      <c r="E15" s="159">
        <v>0.5</v>
      </c>
      <c r="F15" s="159">
        <v>0.5</v>
      </c>
      <c r="G15" s="159">
        <v>0.5</v>
      </c>
      <c r="H15" s="159">
        <v>0.5</v>
      </c>
      <c r="I15" s="159">
        <v>0.5</v>
      </c>
      <c r="J15" s="159">
        <v>0.5</v>
      </c>
      <c r="K15" s="159">
        <v>0.5</v>
      </c>
      <c r="L15" s="159">
        <v>0.5</v>
      </c>
      <c r="M15" s="159">
        <v>0.5</v>
      </c>
      <c r="N15" s="159">
        <v>0.5</v>
      </c>
      <c r="O15" s="159">
        <v>0.5</v>
      </c>
      <c r="P15" s="159">
        <v>0.5</v>
      </c>
      <c r="Q15" s="159">
        <v>0.5</v>
      </c>
      <c r="R15" s="159">
        <v>0.5</v>
      </c>
      <c r="S15" s="160">
        <v>0.5</v>
      </c>
    </row>
    <row r="16" spans="1:21" ht="13.5" thickBot="1">
      <c r="M16" s="121"/>
      <c r="N16" s="121"/>
      <c r="O16" s="121"/>
      <c r="P16" s="121"/>
      <c r="Q16" s="121"/>
      <c r="R16" s="121"/>
      <c r="S16" s="121"/>
    </row>
    <row r="17" spans="1:23" ht="18.75" thickBot="1">
      <c r="A17" s="337" t="s">
        <v>644</v>
      </c>
      <c r="B17" s="338"/>
      <c r="C17" s="338"/>
      <c r="D17" s="338"/>
      <c r="E17" s="338"/>
      <c r="F17" s="338"/>
      <c r="G17" s="338"/>
      <c r="H17" s="338"/>
      <c r="I17" s="338"/>
      <c r="J17" s="338"/>
      <c r="K17" s="338"/>
      <c r="L17" s="338"/>
      <c r="M17" s="338"/>
      <c r="N17" s="338"/>
      <c r="O17" s="338"/>
      <c r="P17" s="338"/>
      <c r="Q17" s="338"/>
      <c r="R17" s="338"/>
      <c r="S17" s="339"/>
    </row>
    <row r="18" spans="1:23" ht="9.9499999999999993" customHeight="1" thickBot="1">
      <c r="A18" s="345"/>
      <c r="B18" s="346"/>
      <c r="C18" s="346"/>
      <c r="D18" s="346"/>
      <c r="E18" s="346"/>
      <c r="F18" s="346"/>
      <c r="G18" s="346"/>
      <c r="H18" s="346"/>
      <c r="I18" s="346"/>
      <c r="J18" s="346"/>
      <c r="K18" s="346"/>
      <c r="L18" s="346"/>
      <c r="M18" s="346"/>
      <c r="N18" s="346"/>
      <c r="O18" s="346"/>
      <c r="P18" s="346"/>
      <c r="Q18" s="346"/>
      <c r="R18" s="346"/>
      <c r="S18" s="347"/>
    </row>
    <row r="19" spans="1:23">
      <c r="A19" s="168" t="s">
        <v>639</v>
      </c>
      <c r="B19" s="169"/>
      <c r="C19" s="169" t="s">
        <v>617</v>
      </c>
      <c r="D19" s="169" t="s">
        <v>618</v>
      </c>
      <c r="E19" s="169" t="s">
        <v>619</v>
      </c>
      <c r="F19" s="169" t="s">
        <v>620</v>
      </c>
      <c r="G19" s="169" t="s">
        <v>621</v>
      </c>
      <c r="H19" s="169" t="s">
        <v>622</v>
      </c>
      <c r="I19" s="169" t="s">
        <v>623</v>
      </c>
      <c r="J19" s="169" t="s">
        <v>624</v>
      </c>
      <c r="K19" s="169" t="s">
        <v>625</v>
      </c>
      <c r="L19" s="169" t="s">
        <v>626</v>
      </c>
      <c r="M19" s="169" t="s">
        <v>627</v>
      </c>
      <c r="N19" s="169" t="s">
        <v>628</v>
      </c>
      <c r="O19" s="169" t="s">
        <v>629</v>
      </c>
      <c r="P19" s="169" t="s">
        <v>630</v>
      </c>
      <c r="Q19" s="169" t="s">
        <v>640</v>
      </c>
      <c r="R19" s="169" t="s">
        <v>641</v>
      </c>
      <c r="S19" s="170" t="s">
        <v>632</v>
      </c>
    </row>
    <row r="20" spans="1:23">
      <c r="A20" s="150" t="s">
        <v>634</v>
      </c>
      <c r="B20" s="128"/>
      <c r="C20" s="153">
        <f>'uurtarief opbouw'!$K$40</f>
        <v>0</v>
      </c>
      <c r="D20" s="153">
        <f>'uurtarief opbouw'!$K$40</f>
        <v>0</v>
      </c>
      <c r="E20" s="153">
        <f>'uurtarief opbouw'!$K$40</f>
        <v>0</v>
      </c>
      <c r="F20" s="153">
        <f>'uurtarief opbouw'!$K$40</f>
        <v>0</v>
      </c>
      <c r="G20" s="153">
        <f>'uurtarief opbouw'!$K$40</f>
        <v>0</v>
      </c>
      <c r="H20" s="153">
        <f>'uurtarief opbouw'!$K$40</f>
        <v>0</v>
      </c>
      <c r="I20" s="153">
        <f>'uurtarief opbouw'!$K$40</f>
        <v>0</v>
      </c>
      <c r="J20" s="153">
        <f>'uurtarief opbouw'!$K$40</f>
        <v>0</v>
      </c>
      <c r="K20" s="153">
        <f>'uurtarief opbouw'!$K$40</f>
        <v>0</v>
      </c>
      <c r="L20" s="153">
        <f>'uurtarief opbouw'!$K$40</f>
        <v>0</v>
      </c>
      <c r="M20" s="153">
        <f>'uurtarief opbouw'!$K$40</f>
        <v>0</v>
      </c>
      <c r="N20" s="153">
        <f>'uurtarief opbouw'!$K$40</f>
        <v>0</v>
      </c>
      <c r="O20" s="153">
        <f>'uurtarief opbouw'!$K$40</f>
        <v>0</v>
      </c>
      <c r="P20" s="153">
        <f>'uurtarief opbouw'!$K$40</f>
        <v>0</v>
      </c>
      <c r="Q20" s="153">
        <f>'uurtarief opbouw'!$K$40</f>
        <v>0</v>
      </c>
      <c r="R20" s="166">
        <f>'uurtarief opbouw'!K40+('uurtarief opbouw'!K16*'Dagkracht '!R12)</f>
        <v>0</v>
      </c>
      <c r="S20" s="162">
        <f>R20</f>
        <v>0</v>
      </c>
    </row>
    <row r="21" spans="1:23">
      <c r="A21" s="150" t="s">
        <v>635</v>
      </c>
      <c r="B21" s="128"/>
      <c r="C21" s="153">
        <f>'uurtarief opbouw'!$K$40</f>
        <v>0</v>
      </c>
      <c r="D21" s="153">
        <f>'uurtarief opbouw'!$K$40</f>
        <v>0</v>
      </c>
      <c r="E21" s="153">
        <f>'uurtarief opbouw'!$K$40</f>
        <v>0</v>
      </c>
      <c r="F21" s="153">
        <f>'uurtarief opbouw'!$K$40</f>
        <v>0</v>
      </c>
      <c r="G21" s="153">
        <f>'uurtarief opbouw'!$K$40</f>
        <v>0</v>
      </c>
      <c r="H21" s="153">
        <f>'uurtarief opbouw'!$K$40</f>
        <v>0</v>
      </c>
      <c r="I21" s="153">
        <f>'uurtarief opbouw'!$K$40</f>
        <v>0</v>
      </c>
      <c r="J21" s="153">
        <f>'uurtarief opbouw'!$K$40</f>
        <v>0</v>
      </c>
      <c r="K21" s="153">
        <f>'uurtarief opbouw'!$K$40</f>
        <v>0</v>
      </c>
      <c r="L21" s="153">
        <f>'uurtarief opbouw'!$K$40</f>
        <v>0</v>
      </c>
      <c r="M21" s="153">
        <f>'uurtarief opbouw'!$K$40</f>
        <v>0</v>
      </c>
      <c r="N21" s="153">
        <f>'uurtarief opbouw'!$K$40</f>
        <v>0</v>
      </c>
      <c r="O21" s="153">
        <f>'uurtarief opbouw'!$K$40</f>
        <v>0</v>
      </c>
      <c r="P21" s="153">
        <f>'uurtarief opbouw'!$K$40</f>
        <v>0</v>
      </c>
      <c r="Q21" s="153">
        <f>'uurtarief opbouw'!$K$40</f>
        <v>0</v>
      </c>
      <c r="R21" s="161">
        <f>'uurtarief opbouw'!K40+('uurtarief opbouw'!K16*'Dagkracht '!R13)</f>
        <v>0</v>
      </c>
      <c r="S21" s="162">
        <f>$R$21</f>
        <v>0</v>
      </c>
    </row>
    <row r="22" spans="1:23">
      <c r="A22" s="150" t="s">
        <v>642</v>
      </c>
      <c r="B22" s="128"/>
      <c r="C22" s="153">
        <f>$R$21</f>
        <v>0</v>
      </c>
      <c r="D22" s="153">
        <f t="shared" ref="C22:R23" si="1">$R$21</f>
        <v>0</v>
      </c>
      <c r="E22" s="153">
        <f t="shared" si="1"/>
        <v>0</v>
      </c>
      <c r="F22" s="153">
        <f t="shared" si="1"/>
        <v>0</v>
      </c>
      <c r="G22" s="153">
        <f t="shared" si="1"/>
        <v>0</v>
      </c>
      <c r="H22" s="153">
        <f t="shared" si="1"/>
        <v>0</v>
      </c>
      <c r="I22" s="153">
        <f t="shared" si="1"/>
        <v>0</v>
      </c>
      <c r="J22" s="153">
        <f t="shared" si="1"/>
        <v>0</v>
      </c>
      <c r="K22" s="153">
        <f t="shared" si="1"/>
        <v>0</v>
      </c>
      <c r="L22" s="153">
        <f t="shared" si="1"/>
        <v>0</v>
      </c>
      <c r="M22" s="153">
        <f t="shared" si="1"/>
        <v>0</v>
      </c>
      <c r="N22" s="153">
        <f t="shared" si="1"/>
        <v>0</v>
      </c>
      <c r="O22" s="153">
        <f t="shared" si="1"/>
        <v>0</v>
      </c>
      <c r="P22" s="153">
        <f t="shared" si="1"/>
        <v>0</v>
      </c>
      <c r="Q22" s="161">
        <f t="shared" si="1"/>
        <v>0</v>
      </c>
      <c r="R22" s="161">
        <f t="shared" si="1"/>
        <v>0</v>
      </c>
      <c r="S22" s="163">
        <f t="shared" ref="S22:S23" si="2">$R$21</f>
        <v>0</v>
      </c>
    </row>
    <row r="23" spans="1:23" ht="13.5" thickBot="1">
      <c r="A23" s="152" t="s">
        <v>643</v>
      </c>
      <c r="B23" s="151"/>
      <c r="C23" s="164">
        <f t="shared" si="1"/>
        <v>0</v>
      </c>
      <c r="D23" s="164">
        <f t="shared" si="1"/>
        <v>0</v>
      </c>
      <c r="E23" s="164">
        <f t="shared" si="1"/>
        <v>0</v>
      </c>
      <c r="F23" s="164">
        <f t="shared" si="1"/>
        <v>0</v>
      </c>
      <c r="G23" s="164">
        <f t="shared" si="1"/>
        <v>0</v>
      </c>
      <c r="H23" s="164">
        <f t="shared" si="1"/>
        <v>0</v>
      </c>
      <c r="I23" s="164">
        <f t="shared" si="1"/>
        <v>0</v>
      </c>
      <c r="J23" s="164">
        <f t="shared" si="1"/>
        <v>0</v>
      </c>
      <c r="K23" s="164">
        <f t="shared" si="1"/>
        <v>0</v>
      </c>
      <c r="L23" s="164">
        <f t="shared" si="1"/>
        <v>0</v>
      </c>
      <c r="M23" s="164">
        <f t="shared" si="1"/>
        <v>0</v>
      </c>
      <c r="N23" s="164">
        <f t="shared" si="1"/>
        <v>0</v>
      </c>
      <c r="O23" s="164">
        <f t="shared" si="1"/>
        <v>0</v>
      </c>
      <c r="P23" s="164">
        <f t="shared" si="1"/>
        <v>0</v>
      </c>
      <c r="Q23" s="164">
        <f t="shared" si="1"/>
        <v>0</v>
      </c>
      <c r="R23" s="164">
        <f t="shared" si="1"/>
        <v>0</v>
      </c>
      <c r="S23" s="165">
        <f t="shared" si="2"/>
        <v>0</v>
      </c>
    </row>
    <row r="24" spans="1:23" ht="13.5" thickBot="1"/>
    <row r="25" spans="1:23" ht="18.75" thickBot="1">
      <c r="A25" s="337" t="s">
        <v>645</v>
      </c>
      <c r="B25" s="338"/>
      <c r="C25" s="338"/>
      <c r="D25" s="338"/>
      <c r="E25" s="338"/>
      <c r="F25" s="338"/>
      <c r="G25" s="338"/>
      <c r="H25" s="338"/>
      <c r="I25" s="338"/>
      <c r="J25" s="338"/>
      <c r="K25" s="338"/>
      <c r="L25" s="338"/>
      <c r="M25" s="338"/>
      <c r="N25" s="338"/>
      <c r="O25" s="338"/>
      <c r="P25" s="338"/>
      <c r="Q25" s="338"/>
      <c r="R25" s="338"/>
      <c r="S25" s="338"/>
      <c r="T25" s="339"/>
    </row>
    <row r="26" spans="1:23" ht="9.9499999999999993" customHeight="1" thickBot="1">
      <c r="A26" s="340"/>
      <c r="B26" s="341"/>
      <c r="C26" s="341"/>
      <c r="D26" s="341"/>
      <c r="E26" s="341"/>
      <c r="F26" s="341"/>
      <c r="G26" s="341"/>
      <c r="H26" s="341"/>
      <c r="I26" s="341"/>
      <c r="J26" s="341"/>
      <c r="K26" s="341"/>
      <c r="L26" s="341"/>
      <c r="M26" s="341"/>
      <c r="N26" s="341"/>
      <c r="O26" s="341"/>
      <c r="P26" s="341"/>
      <c r="Q26" s="341"/>
      <c r="R26" s="341"/>
      <c r="S26" s="341"/>
      <c r="T26" s="342"/>
    </row>
    <row r="27" spans="1:23">
      <c r="A27" s="168" t="s">
        <v>639</v>
      </c>
      <c r="B27" s="169"/>
      <c r="C27" s="169" t="s">
        <v>617</v>
      </c>
      <c r="D27" s="169" t="s">
        <v>618</v>
      </c>
      <c r="E27" s="169" t="s">
        <v>619</v>
      </c>
      <c r="F27" s="169" t="s">
        <v>620</v>
      </c>
      <c r="G27" s="169" t="s">
        <v>621</v>
      </c>
      <c r="H27" s="169" t="s">
        <v>622</v>
      </c>
      <c r="I27" s="169" t="s">
        <v>623</v>
      </c>
      <c r="J27" s="169" t="s">
        <v>624</v>
      </c>
      <c r="K27" s="169" t="s">
        <v>625</v>
      </c>
      <c r="L27" s="169" t="s">
        <v>626</v>
      </c>
      <c r="M27" s="169" t="s">
        <v>627</v>
      </c>
      <c r="N27" s="169" t="s">
        <v>628</v>
      </c>
      <c r="O27" s="169" t="s">
        <v>629</v>
      </c>
      <c r="P27" s="169" t="s">
        <v>630</v>
      </c>
      <c r="Q27" s="169" t="s">
        <v>640</v>
      </c>
      <c r="R27" s="169" t="s">
        <v>641</v>
      </c>
      <c r="S27" s="170" t="s">
        <v>632</v>
      </c>
      <c r="T27" s="176" t="s">
        <v>646</v>
      </c>
    </row>
    <row r="28" spans="1:23">
      <c r="A28" s="150" t="s">
        <v>634</v>
      </c>
      <c r="B28" s="128">
        <f>B4</f>
        <v>4</v>
      </c>
      <c r="C28" s="153">
        <f>C4*C20</f>
        <v>0</v>
      </c>
      <c r="D28" s="153">
        <f t="shared" ref="D28:P28" si="3">D4*D20</f>
        <v>0</v>
      </c>
      <c r="E28" s="153">
        <f t="shared" si="3"/>
        <v>0</v>
      </c>
      <c r="F28" s="153">
        <f t="shared" si="3"/>
        <v>0</v>
      </c>
      <c r="G28" s="153">
        <f t="shared" si="3"/>
        <v>0</v>
      </c>
      <c r="H28" s="153">
        <f t="shared" si="3"/>
        <v>0</v>
      </c>
      <c r="I28" s="153">
        <f t="shared" si="3"/>
        <v>0</v>
      </c>
      <c r="J28" s="153">
        <f t="shared" si="3"/>
        <v>0</v>
      </c>
      <c r="K28" s="153">
        <f t="shared" si="3"/>
        <v>0</v>
      </c>
      <c r="L28" s="153">
        <f t="shared" si="3"/>
        <v>0</v>
      </c>
      <c r="M28" s="153">
        <f t="shared" si="3"/>
        <v>0</v>
      </c>
      <c r="N28" s="153">
        <f t="shared" si="3"/>
        <v>0</v>
      </c>
      <c r="O28" s="153">
        <f t="shared" si="3"/>
        <v>0</v>
      </c>
      <c r="P28" s="153">
        <f t="shared" si="3"/>
        <v>0</v>
      </c>
      <c r="Q28" s="153">
        <f>Q4*Q20</f>
        <v>0</v>
      </c>
      <c r="R28" s="153">
        <f t="shared" ref="R28" si="4">R4*R20</f>
        <v>0</v>
      </c>
      <c r="S28" s="175">
        <v>0</v>
      </c>
      <c r="T28" s="177">
        <f>SUM(C28:S28)*B28</f>
        <v>0</v>
      </c>
      <c r="V28" s="189"/>
      <c r="W28" s="189"/>
    </row>
    <row r="29" spans="1:23">
      <c r="A29" s="150" t="s">
        <v>635</v>
      </c>
      <c r="B29" s="128">
        <f>B5</f>
        <v>1</v>
      </c>
      <c r="C29" s="153">
        <f>C5*C21</f>
        <v>0</v>
      </c>
      <c r="D29" s="153">
        <f t="shared" ref="D29:P29" si="5">D5*D21</f>
        <v>0</v>
      </c>
      <c r="E29" s="153">
        <f t="shared" si="5"/>
        <v>0</v>
      </c>
      <c r="F29" s="153">
        <f t="shared" si="5"/>
        <v>0</v>
      </c>
      <c r="G29" s="153">
        <f t="shared" si="5"/>
        <v>0</v>
      </c>
      <c r="H29" s="153">
        <f t="shared" si="5"/>
        <v>0</v>
      </c>
      <c r="I29" s="153">
        <f t="shared" si="5"/>
        <v>0</v>
      </c>
      <c r="J29" s="153">
        <f t="shared" si="5"/>
        <v>0</v>
      </c>
      <c r="K29" s="153">
        <f t="shared" si="5"/>
        <v>0</v>
      </c>
      <c r="L29" s="153">
        <f t="shared" si="5"/>
        <v>0</v>
      </c>
      <c r="M29" s="153">
        <f t="shared" si="5"/>
        <v>0</v>
      </c>
      <c r="N29" s="153">
        <f t="shared" si="5"/>
        <v>0</v>
      </c>
      <c r="O29" s="153">
        <f t="shared" si="5"/>
        <v>0</v>
      </c>
      <c r="P29" s="153">
        <f t="shared" si="5"/>
        <v>0</v>
      </c>
      <c r="Q29" s="153">
        <f>((Q5/2)*Q21)</f>
        <v>0</v>
      </c>
      <c r="R29" s="153">
        <f>((Q5/2)*R21)</f>
        <v>0</v>
      </c>
      <c r="S29" s="175">
        <f>R5*S21</f>
        <v>0</v>
      </c>
      <c r="T29" s="177">
        <f t="shared" ref="T29:T31" si="6">SUM(C29:S29)*B29</f>
        <v>0</v>
      </c>
    </row>
    <row r="30" spans="1:23">
      <c r="A30" s="150" t="s">
        <v>642</v>
      </c>
      <c r="B30" s="128">
        <f>B6</f>
        <v>2</v>
      </c>
      <c r="C30" s="153">
        <f>C6*C22</f>
        <v>0</v>
      </c>
      <c r="D30" s="153">
        <f t="shared" ref="D30:Q30" si="7">D6*D22</f>
        <v>0</v>
      </c>
      <c r="E30" s="153">
        <f t="shared" si="7"/>
        <v>0</v>
      </c>
      <c r="F30" s="153">
        <f t="shared" si="7"/>
        <v>0</v>
      </c>
      <c r="G30" s="153">
        <f t="shared" si="7"/>
        <v>0</v>
      </c>
      <c r="H30" s="153">
        <f t="shared" si="7"/>
        <v>0</v>
      </c>
      <c r="I30" s="153">
        <f t="shared" si="7"/>
        <v>0</v>
      </c>
      <c r="J30" s="153">
        <f t="shared" si="7"/>
        <v>0</v>
      </c>
      <c r="K30" s="153">
        <f t="shared" si="7"/>
        <v>0</v>
      </c>
      <c r="L30" s="153">
        <f t="shared" si="7"/>
        <v>0</v>
      </c>
      <c r="M30" s="153">
        <f t="shared" si="7"/>
        <v>0</v>
      </c>
      <c r="N30" s="153">
        <f t="shared" si="7"/>
        <v>0</v>
      </c>
      <c r="O30" s="153">
        <f t="shared" si="7"/>
        <v>0</v>
      </c>
      <c r="P30" s="153">
        <f t="shared" si="7"/>
        <v>0</v>
      </c>
      <c r="Q30" s="153">
        <f t="shared" si="7"/>
        <v>0</v>
      </c>
      <c r="R30" s="153">
        <f t="shared" ref="R30" si="8">R6*R22</f>
        <v>0</v>
      </c>
      <c r="S30" s="175">
        <v>0</v>
      </c>
      <c r="T30" s="177">
        <f>SUM(C30:S30)*B30</f>
        <v>0</v>
      </c>
    </row>
    <row r="31" spans="1:23" ht="13.5" thickBot="1">
      <c r="A31" s="152" t="s">
        <v>643</v>
      </c>
      <c r="B31" s="151">
        <f>B7</f>
        <v>2</v>
      </c>
      <c r="C31" s="164">
        <f>C7*C23</f>
        <v>0</v>
      </c>
      <c r="D31" s="164">
        <f t="shared" ref="D31:Q31" si="9">D7*D23</f>
        <v>0</v>
      </c>
      <c r="E31" s="164">
        <f t="shared" si="9"/>
        <v>0</v>
      </c>
      <c r="F31" s="164">
        <f t="shared" si="9"/>
        <v>0</v>
      </c>
      <c r="G31" s="164">
        <f t="shared" si="9"/>
        <v>0</v>
      </c>
      <c r="H31" s="164">
        <f t="shared" si="9"/>
        <v>0</v>
      </c>
      <c r="I31" s="164">
        <f t="shared" si="9"/>
        <v>0</v>
      </c>
      <c r="J31" s="164">
        <f t="shared" si="9"/>
        <v>0</v>
      </c>
      <c r="K31" s="164">
        <f t="shared" si="9"/>
        <v>0</v>
      </c>
      <c r="L31" s="164">
        <f t="shared" si="9"/>
        <v>0</v>
      </c>
      <c r="M31" s="164">
        <f t="shared" si="9"/>
        <v>0</v>
      </c>
      <c r="N31" s="164">
        <f t="shared" si="9"/>
        <v>0</v>
      </c>
      <c r="O31" s="164">
        <f t="shared" si="9"/>
        <v>0</v>
      </c>
      <c r="P31" s="164">
        <f t="shared" si="9"/>
        <v>0</v>
      </c>
      <c r="Q31" s="164">
        <f t="shared" si="9"/>
        <v>0</v>
      </c>
      <c r="R31" s="164">
        <f t="shared" ref="R31" si="10">R7*R23</f>
        <v>0</v>
      </c>
      <c r="S31" s="165">
        <v>0</v>
      </c>
      <c r="T31" s="178">
        <f t="shared" si="6"/>
        <v>0</v>
      </c>
    </row>
    <row r="33" spans="1:19">
      <c r="A33" s="334" t="s">
        <v>29</v>
      </c>
      <c r="B33" s="335"/>
      <c r="C33" s="335"/>
      <c r="D33" s="335"/>
      <c r="E33" s="335"/>
      <c r="F33" s="335"/>
      <c r="G33" s="335"/>
      <c r="H33" s="335"/>
      <c r="I33" s="335"/>
      <c r="J33" s="335"/>
      <c r="K33" s="335"/>
      <c r="L33" s="335"/>
      <c r="M33" s="335"/>
      <c r="N33" s="335"/>
      <c r="O33" s="335"/>
      <c r="P33" s="335"/>
      <c r="Q33" s="335"/>
      <c r="R33" s="335"/>
      <c r="S33" s="336"/>
    </row>
  </sheetData>
  <mergeCells count="10">
    <mergeCell ref="A33:S33"/>
    <mergeCell ref="A1:S1"/>
    <mergeCell ref="A2:S2"/>
    <mergeCell ref="A3:B3"/>
    <mergeCell ref="A25:T25"/>
    <mergeCell ref="A26:T26"/>
    <mergeCell ref="A9:S9"/>
    <mergeCell ref="A10:S10"/>
    <mergeCell ref="A17:S17"/>
    <mergeCell ref="A18:S18"/>
  </mergeCell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2B4A7-3182-564A-9A77-DC6F1F9FBEBF}">
  <dimension ref="A2:WVM36"/>
  <sheetViews>
    <sheetView topLeftCell="A2" zoomScaleNormal="100" workbookViewId="0">
      <pane ySplit="4" topLeftCell="A6" activePane="bottomLeft" state="frozen"/>
      <selection activeCell="D5" sqref="D5:D77"/>
      <selection pane="bottomLeft" activeCell="B6" sqref="B6"/>
    </sheetView>
  </sheetViews>
  <sheetFormatPr defaultColWidth="0" defaultRowHeight="12.75" zeroHeight="1"/>
  <cols>
    <col min="1" max="1" width="1.7109375" style="206" customWidth="1"/>
    <col min="2" max="2" width="60.85546875" style="206" customWidth="1"/>
    <col min="3" max="3" width="43" style="206" customWidth="1"/>
    <col min="4" max="4" width="17.28515625" style="207" customWidth="1"/>
    <col min="5" max="5" width="1.7109375" style="206" customWidth="1"/>
    <col min="6" max="6" width="10.7109375" style="206" hidden="1" customWidth="1"/>
    <col min="7" max="7" width="12" style="206" hidden="1" customWidth="1"/>
    <col min="8" max="8" width="10.42578125" style="206" hidden="1" customWidth="1"/>
    <col min="9" max="9" width="12.7109375" style="206" hidden="1" customWidth="1"/>
    <col min="10" max="10" width="8" style="206" hidden="1" customWidth="1"/>
    <col min="11" max="11" width="10.28515625" style="206" hidden="1" customWidth="1"/>
    <col min="12" max="12" width="11" style="206" hidden="1" customWidth="1"/>
    <col min="13" max="13" width="11.7109375" style="206" hidden="1" customWidth="1"/>
    <col min="14" max="14" width="12.42578125" style="206" hidden="1" customWidth="1"/>
    <col min="15" max="15" width="9.140625" style="206" hidden="1" customWidth="1"/>
    <col min="16" max="16" width="10.42578125" style="206" hidden="1" customWidth="1"/>
    <col min="17" max="256" width="9.140625" style="206" hidden="1"/>
    <col min="257" max="257" width="1.7109375" style="206" customWidth="1"/>
    <col min="258" max="258" width="60.85546875" style="206" customWidth="1"/>
    <col min="259" max="259" width="43" style="206" customWidth="1"/>
    <col min="260" max="260" width="17.28515625" style="206" customWidth="1"/>
    <col min="261" max="261" width="1.7109375" style="206" customWidth="1"/>
    <col min="262" max="512" width="9.140625" style="206" hidden="1"/>
    <col min="513" max="513" width="1.7109375" style="206" customWidth="1"/>
    <col min="514" max="514" width="60.85546875" style="206" customWidth="1"/>
    <col min="515" max="515" width="43" style="206" customWidth="1"/>
    <col min="516" max="516" width="17.28515625" style="206" customWidth="1"/>
    <col min="517" max="517" width="1.7109375" style="206" customWidth="1"/>
    <col min="518" max="768" width="9.140625" style="206" hidden="1"/>
    <col min="769" max="769" width="1.7109375" style="206" customWidth="1"/>
    <col min="770" max="770" width="60.85546875" style="206" customWidth="1"/>
    <col min="771" max="771" width="43" style="206" customWidth="1"/>
    <col min="772" max="772" width="17.28515625" style="206" customWidth="1"/>
    <col min="773" max="773" width="1.7109375" style="206" customWidth="1"/>
    <col min="774" max="1024" width="9.140625" style="206" hidden="1"/>
    <col min="1025" max="1025" width="1.7109375" style="206" customWidth="1"/>
    <col min="1026" max="1026" width="60.85546875" style="206" customWidth="1"/>
    <col min="1027" max="1027" width="43" style="206" customWidth="1"/>
    <col min="1028" max="1028" width="17.28515625" style="206" customWidth="1"/>
    <col min="1029" max="1029" width="1.7109375" style="206" customWidth="1"/>
    <col min="1030" max="1280" width="9.140625" style="206" hidden="1"/>
    <col min="1281" max="1281" width="1.7109375" style="206" customWidth="1"/>
    <col min="1282" max="1282" width="60.85546875" style="206" customWidth="1"/>
    <col min="1283" max="1283" width="43" style="206" customWidth="1"/>
    <col min="1284" max="1284" width="17.28515625" style="206" customWidth="1"/>
    <col min="1285" max="1285" width="1.7109375" style="206" customWidth="1"/>
    <col min="1286" max="1536" width="9.140625" style="206" hidden="1"/>
    <col min="1537" max="1537" width="1.7109375" style="206" customWidth="1"/>
    <col min="1538" max="1538" width="60.85546875" style="206" customWidth="1"/>
    <col min="1539" max="1539" width="43" style="206" customWidth="1"/>
    <col min="1540" max="1540" width="17.28515625" style="206" customWidth="1"/>
    <col min="1541" max="1541" width="1.7109375" style="206" customWidth="1"/>
    <col min="1542" max="1792" width="9.140625" style="206" hidden="1"/>
    <col min="1793" max="1793" width="1.7109375" style="206" customWidth="1"/>
    <col min="1794" max="1794" width="60.85546875" style="206" customWidth="1"/>
    <col min="1795" max="1795" width="43" style="206" customWidth="1"/>
    <col min="1796" max="1796" width="17.28515625" style="206" customWidth="1"/>
    <col min="1797" max="1797" width="1.7109375" style="206" customWidth="1"/>
    <col min="1798" max="2048" width="9.140625" style="206" hidden="1"/>
    <col min="2049" max="2049" width="1.7109375" style="206" customWidth="1"/>
    <col min="2050" max="2050" width="60.85546875" style="206" customWidth="1"/>
    <col min="2051" max="2051" width="43" style="206" customWidth="1"/>
    <col min="2052" max="2052" width="17.28515625" style="206" customWidth="1"/>
    <col min="2053" max="2053" width="1.7109375" style="206" customWidth="1"/>
    <col min="2054" max="2304" width="9.140625" style="206" hidden="1"/>
    <col min="2305" max="2305" width="1.7109375" style="206" customWidth="1"/>
    <col min="2306" max="2306" width="60.85546875" style="206" customWidth="1"/>
    <col min="2307" max="2307" width="43" style="206" customWidth="1"/>
    <col min="2308" max="2308" width="17.28515625" style="206" customWidth="1"/>
    <col min="2309" max="2309" width="1.7109375" style="206" customWidth="1"/>
    <col min="2310" max="2560" width="9.140625" style="206" hidden="1"/>
    <col min="2561" max="2561" width="1.7109375" style="206" customWidth="1"/>
    <col min="2562" max="2562" width="60.85546875" style="206" customWidth="1"/>
    <col min="2563" max="2563" width="43" style="206" customWidth="1"/>
    <col min="2564" max="2564" width="17.28515625" style="206" customWidth="1"/>
    <col min="2565" max="2565" width="1.7109375" style="206" customWidth="1"/>
    <col min="2566" max="2816" width="9.140625" style="206" hidden="1"/>
    <col min="2817" max="2817" width="1.7109375" style="206" customWidth="1"/>
    <col min="2818" max="2818" width="60.85546875" style="206" customWidth="1"/>
    <col min="2819" max="2819" width="43" style="206" customWidth="1"/>
    <col min="2820" max="2820" width="17.28515625" style="206" customWidth="1"/>
    <col min="2821" max="2821" width="1.7109375" style="206" customWidth="1"/>
    <col min="2822" max="3072" width="9.140625" style="206" hidden="1"/>
    <col min="3073" max="3073" width="1.7109375" style="206" customWidth="1"/>
    <col min="3074" max="3074" width="60.85546875" style="206" customWidth="1"/>
    <col min="3075" max="3075" width="43" style="206" customWidth="1"/>
    <col min="3076" max="3076" width="17.28515625" style="206" customWidth="1"/>
    <col min="3077" max="3077" width="1.7109375" style="206" customWidth="1"/>
    <col min="3078" max="3328" width="9.140625" style="206" hidden="1"/>
    <col min="3329" max="3329" width="1.7109375" style="206" customWidth="1"/>
    <col min="3330" max="3330" width="60.85546875" style="206" customWidth="1"/>
    <col min="3331" max="3331" width="43" style="206" customWidth="1"/>
    <col min="3332" max="3332" width="17.28515625" style="206" customWidth="1"/>
    <col min="3333" max="3333" width="1.7109375" style="206" customWidth="1"/>
    <col min="3334" max="3584" width="9.140625" style="206" hidden="1"/>
    <col min="3585" max="3585" width="1.7109375" style="206" customWidth="1"/>
    <col min="3586" max="3586" width="60.85546875" style="206" customWidth="1"/>
    <col min="3587" max="3587" width="43" style="206" customWidth="1"/>
    <col min="3588" max="3588" width="17.28515625" style="206" customWidth="1"/>
    <col min="3589" max="3589" width="1.7109375" style="206" customWidth="1"/>
    <col min="3590" max="3840" width="9.140625" style="206" hidden="1"/>
    <col min="3841" max="3841" width="1.7109375" style="206" customWidth="1"/>
    <col min="3842" max="3842" width="60.85546875" style="206" customWidth="1"/>
    <col min="3843" max="3843" width="43" style="206" customWidth="1"/>
    <col min="3844" max="3844" width="17.28515625" style="206" customWidth="1"/>
    <col min="3845" max="3845" width="1.7109375" style="206" customWidth="1"/>
    <col min="3846" max="4096" width="9.140625" style="206" hidden="1"/>
    <col min="4097" max="4097" width="1.7109375" style="206" customWidth="1"/>
    <col min="4098" max="4098" width="60.85546875" style="206" customWidth="1"/>
    <col min="4099" max="4099" width="43" style="206" customWidth="1"/>
    <col min="4100" max="4100" width="17.28515625" style="206" customWidth="1"/>
    <col min="4101" max="4101" width="1.7109375" style="206" customWidth="1"/>
    <col min="4102" max="4352" width="9.140625" style="206" hidden="1"/>
    <col min="4353" max="4353" width="1.7109375" style="206" customWidth="1"/>
    <col min="4354" max="4354" width="60.85546875" style="206" customWidth="1"/>
    <col min="4355" max="4355" width="43" style="206" customWidth="1"/>
    <col min="4356" max="4356" width="17.28515625" style="206" customWidth="1"/>
    <col min="4357" max="4357" width="1.7109375" style="206" customWidth="1"/>
    <col min="4358" max="4608" width="9.140625" style="206" hidden="1"/>
    <col min="4609" max="4609" width="1.7109375" style="206" customWidth="1"/>
    <col min="4610" max="4610" width="60.85546875" style="206" customWidth="1"/>
    <col min="4611" max="4611" width="43" style="206" customWidth="1"/>
    <col min="4612" max="4612" width="17.28515625" style="206" customWidth="1"/>
    <col min="4613" max="4613" width="1.7109375" style="206" customWidth="1"/>
    <col min="4614" max="4864" width="9.140625" style="206" hidden="1"/>
    <col min="4865" max="4865" width="1.7109375" style="206" customWidth="1"/>
    <col min="4866" max="4866" width="60.85546875" style="206" customWidth="1"/>
    <col min="4867" max="4867" width="43" style="206" customWidth="1"/>
    <col min="4868" max="4868" width="17.28515625" style="206" customWidth="1"/>
    <col min="4869" max="4869" width="1.7109375" style="206" customWidth="1"/>
    <col min="4870" max="5120" width="9.140625" style="206" hidden="1"/>
    <col min="5121" max="5121" width="1.7109375" style="206" customWidth="1"/>
    <col min="5122" max="5122" width="60.85546875" style="206" customWidth="1"/>
    <col min="5123" max="5123" width="43" style="206" customWidth="1"/>
    <col min="5124" max="5124" width="17.28515625" style="206" customWidth="1"/>
    <col min="5125" max="5125" width="1.7109375" style="206" customWidth="1"/>
    <col min="5126" max="5376" width="9.140625" style="206" hidden="1"/>
    <col min="5377" max="5377" width="1.7109375" style="206" customWidth="1"/>
    <col min="5378" max="5378" width="60.85546875" style="206" customWidth="1"/>
    <col min="5379" max="5379" width="43" style="206" customWidth="1"/>
    <col min="5380" max="5380" width="17.28515625" style="206" customWidth="1"/>
    <col min="5381" max="5381" width="1.7109375" style="206" customWidth="1"/>
    <col min="5382" max="5632" width="9.140625" style="206" hidden="1"/>
    <col min="5633" max="5633" width="1.7109375" style="206" customWidth="1"/>
    <col min="5634" max="5634" width="60.85546875" style="206" customWidth="1"/>
    <col min="5635" max="5635" width="43" style="206" customWidth="1"/>
    <col min="5636" max="5636" width="17.28515625" style="206" customWidth="1"/>
    <col min="5637" max="5637" width="1.7109375" style="206" customWidth="1"/>
    <col min="5638" max="5888" width="9.140625" style="206" hidden="1"/>
    <col min="5889" max="5889" width="1.7109375" style="206" customWidth="1"/>
    <col min="5890" max="5890" width="60.85546875" style="206" customWidth="1"/>
    <col min="5891" max="5891" width="43" style="206" customWidth="1"/>
    <col min="5892" max="5892" width="17.28515625" style="206" customWidth="1"/>
    <col min="5893" max="5893" width="1.7109375" style="206" customWidth="1"/>
    <col min="5894" max="6144" width="9.140625" style="206" hidden="1"/>
    <col min="6145" max="6145" width="1.7109375" style="206" customWidth="1"/>
    <col min="6146" max="6146" width="60.85546875" style="206" customWidth="1"/>
    <col min="6147" max="6147" width="43" style="206" customWidth="1"/>
    <col min="6148" max="6148" width="17.28515625" style="206" customWidth="1"/>
    <col min="6149" max="6149" width="1.7109375" style="206" customWidth="1"/>
    <col min="6150" max="6400" width="9.140625" style="206" hidden="1"/>
    <col min="6401" max="6401" width="1.7109375" style="206" customWidth="1"/>
    <col min="6402" max="6402" width="60.85546875" style="206" customWidth="1"/>
    <col min="6403" max="6403" width="43" style="206" customWidth="1"/>
    <col min="6404" max="6404" width="17.28515625" style="206" customWidth="1"/>
    <col min="6405" max="6405" width="1.7109375" style="206" customWidth="1"/>
    <col min="6406" max="6656" width="9.140625" style="206" hidden="1"/>
    <col min="6657" max="6657" width="1.7109375" style="206" customWidth="1"/>
    <col min="6658" max="6658" width="60.85546875" style="206" customWidth="1"/>
    <col min="6659" max="6659" width="43" style="206" customWidth="1"/>
    <col min="6660" max="6660" width="17.28515625" style="206" customWidth="1"/>
    <col min="6661" max="6661" width="1.7109375" style="206" customWidth="1"/>
    <col min="6662" max="6912" width="9.140625" style="206" hidden="1"/>
    <col min="6913" max="6913" width="1.7109375" style="206" customWidth="1"/>
    <col min="6914" max="6914" width="60.85546875" style="206" customWidth="1"/>
    <col min="6915" max="6915" width="43" style="206" customWidth="1"/>
    <col min="6916" max="6916" width="17.28515625" style="206" customWidth="1"/>
    <col min="6917" max="6917" width="1.7109375" style="206" customWidth="1"/>
    <col min="6918" max="7168" width="9.140625" style="206" hidden="1"/>
    <col min="7169" max="7169" width="1.7109375" style="206" customWidth="1"/>
    <col min="7170" max="7170" width="60.85546875" style="206" customWidth="1"/>
    <col min="7171" max="7171" width="43" style="206" customWidth="1"/>
    <col min="7172" max="7172" width="17.28515625" style="206" customWidth="1"/>
    <col min="7173" max="7173" width="1.7109375" style="206" customWidth="1"/>
    <col min="7174" max="7424" width="9.140625" style="206" hidden="1"/>
    <col min="7425" max="7425" width="1.7109375" style="206" customWidth="1"/>
    <col min="7426" max="7426" width="60.85546875" style="206" customWidth="1"/>
    <col min="7427" max="7427" width="43" style="206" customWidth="1"/>
    <col min="7428" max="7428" width="17.28515625" style="206" customWidth="1"/>
    <col min="7429" max="7429" width="1.7109375" style="206" customWidth="1"/>
    <col min="7430" max="7680" width="9.140625" style="206" hidden="1"/>
    <col min="7681" max="7681" width="1.7109375" style="206" customWidth="1"/>
    <col min="7682" max="7682" width="60.85546875" style="206" customWidth="1"/>
    <col min="7683" max="7683" width="43" style="206" customWidth="1"/>
    <col min="7684" max="7684" width="17.28515625" style="206" customWidth="1"/>
    <col min="7685" max="7685" width="1.7109375" style="206" customWidth="1"/>
    <col min="7686" max="7936" width="9.140625" style="206" hidden="1"/>
    <col min="7937" max="7937" width="1.7109375" style="206" customWidth="1"/>
    <col min="7938" max="7938" width="60.85546875" style="206" customWidth="1"/>
    <col min="7939" max="7939" width="43" style="206" customWidth="1"/>
    <col min="7940" max="7940" width="17.28515625" style="206" customWidth="1"/>
    <col min="7941" max="7941" width="1.7109375" style="206" customWidth="1"/>
    <col min="7942" max="8192" width="9.140625" style="206" hidden="1"/>
    <col min="8193" max="8193" width="1.7109375" style="206" customWidth="1"/>
    <col min="8194" max="8194" width="60.85546875" style="206" customWidth="1"/>
    <col min="8195" max="8195" width="43" style="206" customWidth="1"/>
    <col min="8196" max="8196" width="17.28515625" style="206" customWidth="1"/>
    <col min="8197" max="8197" width="1.7109375" style="206" customWidth="1"/>
    <col min="8198" max="8448" width="9.140625" style="206" hidden="1"/>
    <col min="8449" max="8449" width="1.7109375" style="206" customWidth="1"/>
    <col min="8450" max="8450" width="60.85546875" style="206" customWidth="1"/>
    <col min="8451" max="8451" width="43" style="206" customWidth="1"/>
    <col min="8452" max="8452" width="17.28515625" style="206" customWidth="1"/>
    <col min="8453" max="8453" width="1.7109375" style="206" customWidth="1"/>
    <col min="8454" max="8704" width="9.140625" style="206" hidden="1"/>
    <col min="8705" max="8705" width="1.7109375" style="206" customWidth="1"/>
    <col min="8706" max="8706" width="60.85546875" style="206" customWidth="1"/>
    <col min="8707" max="8707" width="43" style="206" customWidth="1"/>
    <col min="8708" max="8708" width="17.28515625" style="206" customWidth="1"/>
    <col min="8709" max="8709" width="1.7109375" style="206" customWidth="1"/>
    <col min="8710" max="8960" width="9.140625" style="206" hidden="1"/>
    <col min="8961" max="8961" width="1.7109375" style="206" customWidth="1"/>
    <col min="8962" max="8962" width="60.85546875" style="206" customWidth="1"/>
    <col min="8963" max="8963" width="43" style="206" customWidth="1"/>
    <col min="8964" max="8964" width="17.28515625" style="206" customWidth="1"/>
    <col min="8965" max="8965" width="1.7109375" style="206" customWidth="1"/>
    <col min="8966" max="9216" width="9.140625" style="206" hidden="1"/>
    <col min="9217" max="9217" width="1.7109375" style="206" customWidth="1"/>
    <col min="9218" max="9218" width="60.85546875" style="206" customWidth="1"/>
    <col min="9219" max="9219" width="43" style="206" customWidth="1"/>
    <col min="9220" max="9220" width="17.28515625" style="206" customWidth="1"/>
    <col min="9221" max="9221" width="1.7109375" style="206" customWidth="1"/>
    <col min="9222" max="9472" width="9.140625" style="206" hidden="1"/>
    <col min="9473" max="9473" width="1.7109375" style="206" customWidth="1"/>
    <col min="9474" max="9474" width="60.85546875" style="206" customWidth="1"/>
    <col min="9475" max="9475" width="43" style="206" customWidth="1"/>
    <col min="9476" max="9476" width="17.28515625" style="206" customWidth="1"/>
    <col min="9477" max="9477" width="1.7109375" style="206" customWidth="1"/>
    <col min="9478" max="9728" width="9.140625" style="206" hidden="1"/>
    <col min="9729" max="9729" width="1.7109375" style="206" customWidth="1"/>
    <col min="9730" max="9730" width="60.85546875" style="206" customWidth="1"/>
    <col min="9731" max="9731" width="43" style="206" customWidth="1"/>
    <col min="9732" max="9732" width="17.28515625" style="206" customWidth="1"/>
    <col min="9733" max="9733" width="1.7109375" style="206" customWidth="1"/>
    <col min="9734" max="9984" width="9.140625" style="206" hidden="1"/>
    <col min="9985" max="9985" width="1.7109375" style="206" customWidth="1"/>
    <col min="9986" max="9986" width="60.85546875" style="206" customWidth="1"/>
    <col min="9987" max="9987" width="43" style="206" customWidth="1"/>
    <col min="9988" max="9988" width="17.28515625" style="206" customWidth="1"/>
    <col min="9989" max="9989" width="1.7109375" style="206" customWidth="1"/>
    <col min="9990" max="10240" width="9.140625" style="206" hidden="1"/>
    <col min="10241" max="10241" width="1.7109375" style="206" customWidth="1"/>
    <col min="10242" max="10242" width="60.85546875" style="206" customWidth="1"/>
    <col min="10243" max="10243" width="43" style="206" customWidth="1"/>
    <col min="10244" max="10244" width="17.28515625" style="206" customWidth="1"/>
    <col min="10245" max="10245" width="1.7109375" style="206" customWidth="1"/>
    <col min="10246" max="10496" width="9.140625" style="206" hidden="1"/>
    <col min="10497" max="10497" width="1.7109375" style="206" customWidth="1"/>
    <col min="10498" max="10498" width="60.85546875" style="206" customWidth="1"/>
    <col min="10499" max="10499" width="43" style="206" customWidth="1"/>
    <col min="10500" max="10500" width="17.28515625" style="206" customWidth="1"/>
    <col min="10501" max="10501" width="1.7109375" style="206" customWidth="1"/>
    <col min="10502" max="10752" width="9.140625" style="206" hidden="1"/>
    <col min="10753" max="10753" width="1.7109375" style="206" customWidth="1"/>
    <col min="10754" max="10754" width="60.85546875" style="206" customWidth="1"/>
    <col min="10755" max="10755" width="43" style="206" customWidth="1"/>
    <col min="10756" max="10756" width="17.28515625" style="206" customWidth="1"/>
    <col min="10757" max="10757" width="1.7109375" style="206" customWidth="1"/>
    <col min="10758" max="11008" width="9.140625" style="206" hidden="1"/>
    <col min="11009" max="11009" width="1.7109375" style="206" customWidth="1"/>
    <col min="11010" max="11010" width="60.85546875" style="206" customWidth="1"/>
    <col min="11011" max="11011" width="43" style="206" customWidth="1"/>
    <col min="11012" max="11012" width="17.28515625" style="206" customWidth="1"/>
    <col min="11013" max="11013" width="1.7109375" style="206" customWidth="1"/>
    <col min="11014" max="11264" width="9.140625" style="206" hidden="1"/>
    <col min="11265" max="11265" width="1.7109375" style="206" customWidth="1"/>
    <col min="11266" max="11266" width="60.85546875" style="206" customWidth="1"/>
    <col min="11267" max="11267" width="43" style="206" customWidth="1"/>
    <col min="11268" max="11268" width="17.28515625" style="206" customWidth="1"/>
    <col min="11269" max="11269" width="1.7109375" style="206" customWidth="1"/>
    <col min="11270" max="11520" width="9.140625" style="206" hidden="1"/>
    <col min="11521" max="11521" width="1.7109375" style="206" customWidth="1"/>
    <col min="11522" max="11522" width="60.85546875" style="206" customWidth="1"/>
    <col min="11523" max="11523" width="43" style="206" customWidth="1"/>
    <col min="11524" max="11524" width="17.28515625" style="206" customWidth="1"/>
    <col min="11525" max="11525" width="1.7109375" style="206" customWidth="1"/>
    <col min="11526" max="11776" width="9.140625" style="206" hidden="1"/>
    <col min="11777" max="11777" width="1.7109375" style="206" customWidth="1"/>
    <col min="11778" max="11778" width="60.85546875" style="206" customWidth="1"/>
    <col min="11779" max="11779" width="43" style="206" customWidth="1"/>
    <col min="11780" max="11780" width="17.28515625" style="206" customWidth="1"/>
    <col min="11781" max="11781" width="1.7109375" style="206" customWidth="1"/>
    <col min="11782" max="12032" width="9.140625" style="206" hidden="1"/>
    <col min="12033" max="12033" width="1.7109375" style="206" customWidth="1"/>
    <col min="12034" max="12034" width="60.85546875" style="206" customWidth="1"/>
    <col min="12035" max="12035" width="43" style="206" customWidth="1"/>
    <col min="12036" max="12036" width="17.28515625" style="206" customWidth="1"/>
    <col min="12037" max="12037" width="1.7109375" style="206" customWidth="1"/>
    <col min="12038" max="12288" width="9.140625" style="206" hidden="1"/>
    <col min="12289" max="12289" width="1.7109375" style="206" customWidth="1"/>
    <col min="12290" max="12290" width="60.85546875" style="206" customWidth="1"/>
    <col min="12291" max="12291" width="43" style="206" customWidth="1"/>
    <col min="12292" max="12292" width="17.28515625" style="206" customWidth="1"/>
    <col min="12293" max="12293" width="1.7109375" style="206" customWidth="1"/>
    <col min="12294" max="12544" width="9.140625" style="206" hidden="1"/>
    <col min="12545" max="12545" width="1.7109375" style="206" customWidth="1"/>
    <col min="12546" max="12546" width="60.85546875" style="206" customWidth="1"/>
    <col min="12547" max="12547" width="43" style="206" customWidth="1"/>
    <col min="12548" max="12548" width="17.28515625" style="206" customWidth="1"/>
    <col min="12549" max="12549" width="1.7109375" style="206" customWidth="1"/>
    <col min="12550" max="12800" width="9.140625" style="206" hidden="1"/>
    <col min="12801" max="12801" width="1.7109375" style="206" customWidth="1"/>
    <col min="12802" max="12802" width="60.85546875" style="206" customWidth="1"/>
    <col min="12803" max="12803" width="43" style="206" customWidth="1"/>
    <col min="12804" max="12804" width="17.28515625" style="206" customWidth="1"/>
    <col min="12805" max="12805" width="1.7109375" style="206" customWidth="1"/>
    <col min="12806" max="13056" width="9.140625" style="206" hidden="1"/>
    <col min="13057" max="13057" width="1.7109375" style="206" customWidth="1"/>
    <col min="13058" max="13058" width="60.85546875" style="206" customWidth="1"/>
    <col min="13059" max="13059" width="43" style="206" customWidth="1"/>
    <col min="13060" max="13060" width="17.28515625" style="206" customWidth="1"/>
    <col min="13061" max="13061" width="1.7109375" style="206" customWidth="1"/>
    <col min="13062" max="13312" width="9.140625" style="206" hidden="1"/>
    <col min="13313" max="13313" width="1.7109375" style="206" customWidth="1"/>
    <col min="13314" max="13314" width="60.85546875" style="206" customWidth="1"/>
    <col min="13315" max="13315" width="43" style="206" customWidth="1"/>
    <col min="13316" max="13316" width="17.28515625" style="206" customWidth="1"/>
    <col min="13317" max="13317" width="1.7109375" style="206" customWidth="1"/>
    <col min="13318" max="13568" width="9.140625" style="206" hidden="1"/>
    <col min="13569" max="13569" width="1.7109375" style="206" customWidth="1"/>
    <col min="13570" max="13570" width="60.85546875" style="206" customWidth="1"/>
    <col min="13571" max="13571" width="43" style="206" customWidth="1"/>
    <col min="13572" max="13572" width="17.28515625" style="206" customWidth="1"/>
    <col min="13573" max="13573" width="1.7109375" style="206" customWidth="1"/>
    <col min="13574" max="13824" width="9.140625" style="206" hidden="1"/>
    <col min="13825" max="13825" width="1.7109375" style="206" customWidth="1"/>
    <col min="13826" max="13826" width="60.85546875" style="206" customWidth="1"/>
    <col min="13827" max="13827" width="43" style="206" customWidth="1"/>
    <col min="13828" max="13828" width="17.28515625" style="206" customWidth="1"/>
    <col min="13829" max="13829" width="1.7109375" style="206" customWidth="1"/>
    <col min="13830" max="14080" width="9.140625" style="206" hidden="1"/>
    <col min="14081" max="14081" width="1.7109375" style="206" customWidth="1"/>
    <col min="14082" max="14082" width="60.85546875" style="206" customWidth="1"/>
    <col min="14083" max="14083" width="43" style="206" customWidth="1"/>
    <col min="14084" max="14084" width="17.28515625" style="206" customWidth="1"/>
    <col min="14085" max="14085" width="1.7109375" style="206" customWidth="1"/>
    <col min="14086" max="14336" width="9.140625" style="206" hidden="1"/>
    <col min="14337" max="14337" width="1.7109375" style="206" customWidth="1"/>
    <col min="14338" max="14338" width="60.85546875" style="206" customWidth="1"/>
    <col min="14339" max="14339" width="43" style="206" customWidth="1"/>
    <col min="14340" max="14340" width="17.28515625" style="206" customWidth="1"/>
    <col min="14341" max="14341" width="1.7109375" style="206" customWidth="1"/>
    <col min="14342" max="14592" width="9.140625" style="206" hidden="1"/>
    <col min="14593" max="14593" width="1.7109375" style="206" customWidth="1"/>
    <col min="14594" max="14594" width="60.85546875" style="206" customWidth="1"/>
    <col min="14595" max="14595" width="43" style="206" customWidth="1"/>
    <col min="14596" max="14596" width="17.28515625" style="206" customWidth="1"/>
    <col min="14597" max="14597" width="1.7109375" style="206" customWidth="1"/>
    <col min="14598" max="14848" width="9.140625" style="206" hidden="1"/>
    <col min="14849" max="14849" width="1.7109375" style="206" customWidth="1"/>
    <col min="14850" max="14850" width="60.85546875" style="206" customWidth="1"/>
    <col min="14851" max="14851" width="43" style="206" customWidth="1"/>
    <col min="14852" max="14852" width="17.28515625" style="206" customWidth="1"/>
    <col min="14853" max="14853" width="1.7109375" style="206" customWidth="1"/>
    <col min="14854" max="15104" width="9.140625" style="206" hidden="1"/>
    <col min="15105" max="15105" width="1.7109375" style="206" customWidth="1"/>
    <col min="15106" max="15106" width="60.85546875" style="206" customWidth="1"/>
    <col min="15107" max="15107" width="43" style="206" customWidth="1"/>
    <col min="15108" max="15108" width="17.28515625" style="206" customWidth="1"/>
    <col min="15109" max="15109" width="1.7109375" style="206" customWidth="1"/>
    <col min="15110" max="15360" width="9.140625" style="206" hidden="1"/>
    <col min="15361" max="15361" width="1.7109375" style="206" customWidth="1"/>
    <col min="15362" max="15362" width="60.85546875" style="206" customWidth="1"/>
    <col min="15363" max="15363" width="43" style="206" customWidth="1"/>
    <col min="15364" max="15364" width="17.28515625" style="206" customWidth="1"/>
    <col min="15365" max="15365" width="1.7109375" style="206" customWidth="1"/>
    <col min="15366" max="15616" width="9.140625" style="206" hidden="1"/>
    <col min="15617" max="15617" width="1.7109375" style="206" customWidth="1"/>
    <col min="15618" max="15618" width="60.85546875" style="206" customWidth="1"/>
    <col min="15619" max="15619" width="43" style="206" customWidth="1"/>
    <col min="15620" max="15620" width="17.28515625" style="206" customWidth="1"/>
    <col min="15621" max="15621" width="1.7109375" style="206" customWidth="1"/>
    <col min="15622" max="15872" width="9.140625" style="206" hidden="1"/>
    <col min="15873" max="15873" width="1.7109375" style="206" customWidth="1"/>
    <col min="15874" max="15874" width="60.85546875" style="206" customWidth="1"/>
    <col min="15875" max="15875" width="43" style="206" customWidth="1"/>
    <col min="15876" max="15876" width="17.28515625" style="206" customWidth="1"/>
    <col min="15877" max="15877" width="1.7109375" style="206" customWidth="1"/>
    <col min="15878" max="16128" width="9.140625" style="206" hidden="1"/>
    <col min="16129" max="16129" width="1.7109375" style="206" customWidth="1"/>
    <col min="16130" max="16130" width="60.85546875" style="206" customWidth="1"/>
    <col min="16131" max="16131" width="43" style="206" customWidth="1"/>
    <col min="16132" max="16132" width="17.28515625" style="206" customWidth="1"/>
    <col min="16133" max="16133" width="1.7109375" style="206" customWidth="1"/>
    <col min="16134" max="16384" width="9.140625" style="206" hidden="1"/>
  </cols>
  <sheetData>
    <row r="2" spans="2:7" ht="14.25">
      <c r="B2" s="348" t="s">
        <v>647</v>
      </c>
      <c r="C2" s="349"/>
      <c r="D2" s="350"/>
    </row>
    <row r="3" spans="2:7" ht="13.5" thickBot="1">
      <c r="B3" s="255" t="s">
        <v>648</v>
      </c>
      <c r="C3" s="256"/>
      <c r="D3" s="257"/>
    </row>
    <row r="4" spans="2:7" ht="13.5" thickBot="1"/>
    <row r="5" spans="2:7" ht="26.25" thickBot="1">
      <c r="B5" s="258" t="s">
        <v>649</v>
      </c>
      <c r="C5" s="259" t="s">
        <v>650</v>
      </c>
      <c r="D5" s="297" t="s">
        <v>651</v>
      </c>
    </row>
    <row r="6" spans="2:7">
      <c r="B6" s="208" t="s">
        <v>652</v>
      </c>
      <c r="C6" s="293" t="s">
        <v>653</v>
      </c>
      <c r="D6" s="298"/>
      <c r="G6" s="206">
        <f t="shared" ref="G6:G36" si="0">COUNTBLANK(D6)</f>
        <v>1</v>
      </c>
    </row>
    <row r="7" spans="2:7">
      <c r="B7" s="209" t="s">
        <v>654</v>
      </c>
      <c r="C7" s="294" t="s">
        <v>653</v>
      </c>
      <c r="D7" s="298"/>
      <c r="G7" s="206">
        <f t="shared" si="0"/>
        <v>1</v>
      </c>
    </row>
    <row r="8" spans="2:7">
      <c r="B8" s="209" t="s">
        <v>655</v>
      </c>
      <c r="C8" s="294" t="s">
        <v>653</v>
      </c>
      <c r="D8" s="298"/>
      <c r="G8" s="206">
        <f t="shared" si="0"/>
        <v>1</v>
      </c>
    </row>
    <row r="9" spans="2:7">
      <c r="B9" s="211" t="s">
        <v>656</v>
      </c>
      <c r="C9" s="295" t="s">
        <v>653</v>
      </c>
      <c r="D9" s="298"/>
      <c r="G9" s="206">
        <f t="shared" si="0"/>
        <v>1</v>
      </c>
    </row>
    <row r="10" spans="2:7">
      <c r="B10" s="213" t="s">
        <v>657</v>
      </c>
      <c r="C10" s="296" t="s">
        <v>653</v>
      </c>
      <c r="D10" s="298"/>
      <c r="G10" s="206">
        <f t="shared" si="0"/>
        <v>1</v>
      </c>
    </row>
    <row r="11" spans="2:7">
      <c r="B11" s="209" t="s">
        <v>658</v>
      </c>
      <c r="C11" s="294" t="s">
        <v>653</v>
      </c>
      <c r="D11" s="298"/>
      <c r="G11" s="206">
        <f t="shared" si="0"/>
        <v>1</v>
      </c>
    </row>
    <row r="12" spans="2:7">
      <c r="B12" s="209" t="s">
        <v>659</v>
      </c>
      <c r="C12" s="294" t="s">
        <v>653</v>
      </c>
      <c r="D12" s="298"/>
      <c r="G12" s="206">
        <f t="shared" si="0"/>
        <v>1</v>
      </c>
    </row>
    <row r="13" spans="2:7">
      <c r="B13" s="211" t="s">
        <v>660</v>
      </c>
      <c r="C13" s="295" t="s">
        <v>653</v>
      </c>
      <c r="D13" s="298"/>
      <c r="G13" s="206">
        <f t="shared" si="0"/>
        <v>1</v>
      </c>
    </row>
    <row r="14" spans="2:7">
      <c r="B14" s="213" t="s">
        <v>661</v>
      </c>
      <c r="C14" s="296" t="s">
        <v>653</v>
      </c>
      <c r="D14" s="298"/>
      <c r="G14" s="206">
        <f t="shared" si="0"/>
        <v>1</v>
      </c>
    </row>
    <row r="15" spans="2:7">
      <c r="B15" s="211" t="s">
        <v>662</v>
      </c>
      <c r="C15" s="295" t="s">
        <v>663</v>
      </c>
      <c r="D15" s="298"/>
      <c r="G15" s="206">
        <f t="shared" si="0"/>
        <v>1</v>
      </c>
    </row>
    <row r="16" spans="2:7">
      <c r="B16" s="213" t="s">
        <v>664</v>
      </c>
      <c r="C16" s="296" t="s">
        <v>653</v>
      </c>
      <c r="D16" s="298"/>
      <c r="G16" s="206">
        <f t="shared" si="0"/>
        <v>1</v>
      </c>
    </row>
    <row r="17" spans="2:7">
      <c r="B17" s="209" t="s">
        <v>665</v>
      </c>
      <c r="C17" s="294" t="s">
        <v>653</v>
      </c>
      <c r="D17" s="298"/>
      <c r="G17" s="206">
        <f t="shared" si="0"/>
        <v>1</v>
      </c>
    </row>
    <row r="18" spans="2:7">
      <c r="B18" s="209" t="s">
        <v>666</v>
      </c>
      <c r="C18" s="294" t="s">
        <v>653</v>
      </c>
      <c r="D18" s="298"/>
      <c r="G18" s="206">
        <f t="shared" si="0"/>
        <v>1</v>
      </c>
    </row>
    <row r="19" spans="2:7">
      <c r="B19" s="211" t="s">
        <v>667</v>
      </c>
      <c r="C19" s="295" t="s">
        <v>653</v>
      </c>
      <c r="D19" s="298"/>
      <c r="G19" s="206">
        <f t="shared" si="0"/>
        <v>1</v>
      </c>
    </row>
    <row r="20" spans="2:7">
      <c r="B20" s="213" t="s">
        <v>668</v>
      </c>
      <c r="C20" s="296" t="s">
        <v>653</v>
      </c>
      <c r="D20" s="298"/>
      <c r="G20" s="206">
        <f t="shared" si="0"/>
        <v>1</v>
      </c>
    </row>
    <row r="21" spans="2:7">
      <c r="B21" s="209" t="s">
        <v>669</v>
      </c>
      <c r="C21" s="294" t="s">
        <v>653</v>
      </c>
      <c r="D21" s="298"/>
      <c r="G21" s="206">
        <f t="shared" si="0"/>
        <v>1</v>
      </c>
    </row>
    <row r="22" spans="2:7">
      <c r="B22" s="209" t="s">
        <v>670</v>
      </c>
      <c r="C22" s="294" t="s">
        <v>653</v>
      </c>
      <c r="D22" s="298"/>
      <c r="G22" s="206">
        <f t="shared" si="0"/>
        <v>1</v>
      </c>
    </row>
    <row r="23" spans="2:7">
      <c r="B23" s="211" t="s">
        <v>671</v>
      </c>
      <c r="C23" s="295" t="s">
        <v>653</v>
      </c>
      <c r="D23" s="298"/>
      <c r="G23" s="206">
        <f t="shared" si="0"/>
        <v>1</v>
      </c>
    </row>
    <row r="24" spans="2:7">
      <c r="B24" s="215" t="s">
        <v>672</v>
      </c>
      <c r="C24" s="216"/>
      <c r="D24" s="299"/>
    </row>
    <row r="25" spans="2:7" ht="25.5">
      <c r="B25" s="218" t="s">
        <v>673</v>
      </c>
      <c r="C25" s="214" t="s">
        <v>653</v>
      </c>
      <c r="D25" s="262"/>
    </row>
    <row r="26" spans="2:7" ht="25.5">
      <c r="B26" s="219" t="s">
        <v>674</v>
      </c>
      <c r="C26" s="210" t="s">
        <v>653</v>
      </c>
      <c r="D26" s="260"/>
    </row>
    <row r="27" spans="2:7" ht="25.5">
      <c r="B27" s="219" t="s">
        <v>675</v>
      </c>
      <c r="C27" s="210" t="s">
        <v>653</v>
      </c>
      <c r="D27" s="260"/>
    </row>
    <row r="28" spans="2:7" ht="25.5">
      <c r="B28" s="220" t="s">
        <v>676</v>
      </c>
      <c r="C28" s="212" t="s">
        <v>653</v>
      </c>
      <c r="D28" s="261"/>
    </row>
    <row r="29" spans="2:7">
      <c r="B29" s="215" t="s">
        <v>677</v>
      </c>
      <c r="C29" s="216"/>
      <c r="D29" s="217"/>
    </row>
    <row r="30" spans="2:7" ht="25.5">
      <c r="B30" s="218" t="s">
        <v>678</v>
      </c>
      <c r="C30" s="214" t="s">
        <v>653</v>
      </c>
      <c r="D30" s="301"/>
      <c r="G30" s="206">
        <f t="shared" si="0"/>
        <v>1</v>
      </c>
    </row>
    <row r="31" spans="2:7" ht="25.5">
      <c r="B31" s="219" t="s">
        <v>679</v>
      </c>
      <c r="C31" s="210" t="s">
        <v>653</v>
      </c>
      <c r="D31" s="301"/>
      <c r="G31" s="206">
        <f t="shared" si="0"/>
        <v>1</v>
      </c>
    </row>
    <row r="32" spans="2:7" ht="25.5">
      <c r="B32" s="219" t="s">
        <v>680</v>
      </c>
      <c r="C32" s="210" t="s">
        <v>653</v>
      </c>
      <c r="D32" s="301"/>
      <c r="G32" s="206">
        <f t="shared" si="0"/>
        <v>1</v>
      </c>
    </row>
    <row r="33" spans="2:7" ht="25.5">
      <c r="B33" s="220" t="s">
        <v>681</v>
      </c>
      <c r="C33" s="212" t="s">
        <v>653</v>
      </c>
      <c r="D33" s="301"/>
      <c r="G33" s="206">
        <f t="shared" si="0"/>
        <v>1</v>
      </c>
    </row>
    <row r="34" spans="2:7">
      <c r="B34" s="213" t="s">
        <v>682</v>
      </c>
      <c r="C34" s="214" t="s">
        <v>683</v>
      </c>
      <c r="D34" s="301"/>
      <c r="G34" s="206">
        <f t="shared" si="0"/>
        <v>1</v>
      </c>
    </row>
    <row r="35" spans="2:7">
      <c r="B35" s="209" t="s">
        <v>684</v>
      </c>
      <c r="C35" s="210" t="s">
        <v>683</v>
      </c>
      <c r="D35" s="301"/>
      <c r="G35" s="206">
        <f t="shared" si="0"/>
        <v>1</v>
      </c>
    </row>
    <row r="36" spans="2:7" ht="13.5" thickBot="1">
      <c r="B36" s="221" t="s">
        <v>685</v>
      </c>
      <c r="C36" s="222" t="s">
        <v>683</v>
      </c>
      <c r="D36" s="300"/>
      <c r="G36" s="206">
        <f t="shared" si="0"/>
        <v>1</v>
      </c>
    </row>
  </sheetData>
  <sheetProtection selectLockedCells="1"/>
  <mergeCells count="1">
    <mergeCell ref="B2:D2"/>
  </mergeCells>
  <conditionalFormatting sqref="D25:D28">
    <cfRule type="expression" dxfId="0" priority="1" stopIfTrue="1">
      <formula>G25=1</formula>
    </cfRule>
  </conditionalFormatting>
  <pageMargins left="0.75" right="0.75" top="1" bottom="1" header="0.5" footer="0.5"/>
  <pageSetup paperSize="9" scale="90" orientation="portrait" r:id="rId1"/>
  <headerFooter alignWithMargins="0">
    <oddHeader>&amp;C&amp;F</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35769-1194-45E8-AA53-72472D198000}">
  <sheetPr>
    <pageSetUpPr fitToPage="1"/>
  </sheetPr>
  <dimension ref="A1:AH76"/>
  <sheetViews>
    <sheetView showGridLines="0" zoomScaleNormal="100" workbookViewId="0">
      <selection activeCell="A6" sqref="A6"/>
    </sheetView>
  </sheetViews>
  <sheetFormatPr defaultColWidth="9.140625" defaultRowHeight="12.75"/>
  <cols>
    <col min="1" max="1" width="51.42578125" style="31" bestFit="1" customWidth="1"/>
    <col min="2" max="2" width="50.42578125" style="31" customWidth="1"/>
    <col min="3" max="3" width="30.42578125" style="31" bestFit="1" customWidth="1"/>
    <col min="4" max="4" width="20.7109375" style="31" bestFit="1" customWidth="1"/>
    <col min="5" max="5" width="25.85546875" style="55" bestFit="1" customWidth="1"/>
    <col min="6" max="6" width="22.28515625" style="56" bestFit="1" customWidth="1"/>
    <col min="7" max="7" width="13" style="31" hidden="1" customWidth="1"/>
    <col min="8" max="8" width="17.28515625" style="31" hidden="1" customWidth="1"/>
    <col min="9" max="11" width="14.7109375" style="31" hidden="1" customWidth="1"/>
    <col min="12" max="12" width="14.85546875" style="31" hidden="1" customWidth="1"/>
    <col min="13" max="13" width="13.42578125" style="31" hidden="1" customWidth="1"/>
    <col min="14" max="14" width="6" style="31" hidden="1" customWidth="1"/>
    <col min="15" max="16" width="0" style="31" hidden="1" customWidth="1"/>
    <col min="17" max="17" width="15.28515625" style="31" hidden="1" customWidth="1"/>
    <col min="18" max="18" width="16.28515625" style="31" hidden="1" customWidth="1"/>
    <col min="19" max="19" width="15.28515625" style="31" hidden="1" customWidth="1"/>
    <col min="20" max="20" width="14.140625" style="31" hidden="1" customWidth="1"/>
    <col min="21" max="21" width="15.140625" style="31" hidden="1" customWidth="1"/>
    <col min="22" max="22" width="14" style="31" hidden="1" customWidth="1"/>
    <col min="23" max="27" width="0" style="31" hidden="1" customWidth="1"/>
    <col min="28" max="33" width="9.140625" style="31"/>
    <col min="34" max="34" width="12" style="31" bestFit="1" customWidth="1"/>
    <col min="35" max="16384" width="9.140625" style="31"/>
  </cols>
  <sheetData>
    <row r="1" spans="1:34" ht="13.5" thickBot="1"/>
    <row r="2" spans="1:34" ht="25.5" customHeight="1" thickBot="1">
      <c r="A2" s="245" t="s">
        <v>686</v>
      </c>
      <c r="B2" s="246" t="s">
        <v>687</v>
      </c>
      <c r="C2" s="374"/>
      <c r="D2" s="374"/>
      <c r="E2" s="374"/>
      <c r="F2" s="375"/>
      <c r="Q2" s="68" t="e">
        <f>SUM(E7:E10)</f>
        <v>#DIV/0!</v>
      </c>
      <c r="R2" s="69" t="e">
        <f>Q2/12</f>
        <v>#DIV/0!</v>
      </c>
      <c r="S2" s="68">
        <f>T2*12</f>
        <v>68897.16</v>
      </c>
      <c r="T2" s="69">
        <v>5741.43</v>
      </c>
      <c r="U2" s="68" t="e">
        <f>S2-Q2</f>
        <v>#DIV/0!</v>
      </c>
      <c r="V2" s="69" t="e">
        <f>T2-R2</f>
        <v>#DIV/0!</v>
      </c>
    </row>
    <row r="3" spans="1:34" ht="13.5" thickBot="1">
      <c r="A3" s="107"/>
      <c r="F3" s="108"/>
      <c r="Q3" s="66"/>
      <c r="R3" s="67"/>
      <c r="S3" s="66"/>
      <c r="T3" s="67"/>
      <c r="U3" s="66"/>
      <c r="V3" s="67"/>
    </row>
    <row r="4" spans="1:34" ht="13.5" thickBot="1">
      <c r="A4" s="376" t="s">
        <v>1</v>
      </c>
      <c r="B4" s="377"/>
      <c r="C4" s="377"/>
      <c r="D4" s="377"/>
      <c r="E4" s="377"/>
      <c r="F4" s="378"/>
      <c r="Q4" s="66"/>
      <c r="R4" s="67"/>
      <c r="S4" s="66"/>
      <c r="T4" s="67"/>
      <c r="U4" s="66"/>
      <c r="V4" s="67"/>
    </row>
    <row r="5" spans="1:34" ht="13.5" thickBot="1">
      <c r="A5" s="247" t="s">
        <v>688</v>
      </c>
      <c r="B5" s="248" t="s">
        <v>79</v>
      </c>
      <c r="C5" s="248" t="s">
        <v>689</v>
      </c>
      <c r="D5" s="248" t="s">
        <v>690</v>
      </c>
      <c r="E5" s="249" t="s">
        <v>88</v>
      </c>
      <c r="F5" s="250" t="s">
        <v>691</v>
      </c>
      <c r="Q5" s="66"/>
      <c r="R5" s="67"/>
      <c r="S5" s="66"/>
      <c r="T5" s="67"/>
      <c r="U5" s="66"/>
      <c r="V5" s="67"/>
    </row>
    <row r="6" spans="1:34">
      <c r="A6" s="188" t="str">
        <f>ruimtestaat!B2</f>
        <v>Dordthuis</v>
      </c>
      <c r="B6" s="225" t="str">
        <f>ruimtestaat!D2</f>
        <v>00 begane grond</v>
      </c>
      <c r="C6" s="226">
        <f>SUMIFS(ruimtestaat!H:H,ruimtestaat!B:B,A6,ruimtestaat!D:D,B6)</f>
        <v>2883.8</v>
      </c>
      <c r="D6" s="226">
        <f>SUMIFS(ruimtestaat!K:K,ruimtestaat!B:B,totaal!A6,ruimtestaat!D:D,totaal!B6)</f>
        <v>657772.79999999981</v>
      </c>
      <c r="E6" s="227" t="e">
        <f>SUMIFS(ruimtestaat!N:N,ruimtestaat!B:B,totaal!A6,ruimtestaat!D:D,totaal!B6)</f>
        <v>#DIV/0!</v>
      </c>
      <c r="F6" s="228" t="e">
        <f>totaal!D6/(E6/'uurtarief opbouw'!$D$40)</f>
        <v>#DIV/0!</v>
      </c>
      <c r="Q6" s="66"/>
      <c r="R6" s="67"/>
      <c r="S6" s="66"/>
      <c r="T6" s="67"/>
      <c r="U6" s="66"/>
      <c r="V6" s="67"/>
    </row>
    <row r="7" spans="1:34">
      <c r="A7" s="106" t="str">
        <f>ruimtestaat!B3</f>
        <v>Dordthuis</v>
      </c>
      <c r="B7" s="229" t="str">
        <f>ruimtestaat!D150</f>
        <v>1e parkeren</v>
      </c>
      <c r="C7" s="230">
        <f>SUMIFS(ruimtestaat!H:H,ruimtestaat!B:B,A7,ruimtestaat!D:D,B7)</f>
        <v>0</v>
      </c>
      <c r="D7" s="226">
        <f>SUMIFS(ruimtestaat!K:K,ruimtestaat!B:B,totaal!A7,ruimtestaat!D:D,totaal!B7)</f>
        <v>0</v>
      </c>
      <c r="E7" s="231">
        <f>SUMIFS(ruimtestaat!N:N,ruimtestaat!B:B,totaal!A7,ruimtestaat!D:D,totaal!B7)</f>
        <v>0</v>
      </c>
      <c r="F7" s="232" t="e">
        <f>totaal!D7/(E7/'uurtarief opbouw'!$D$40)</f>
        <v>#DIV/0!</v>
      </c>
      <c r="Q7" s="66"/>
      <c r="R7" s="67"/>
      <c r="S7" s="66"/>
      <c r="T7" s="67"/>
      <c r="U7" s="66"/>
      <c r="V7" s="67"/>
    </row>
    <row r="8" spans="1:34">
      <c r="A8" s="106" t="str">
        <f>ruimtestaat!B4</f>
        <v>Dordthuis</v>
      </c>
      <c r="B8" s="229" t="str">
        <f>ruimtestaat!D167</f>
        <v>1e verdieping</v>
      </c>
      <c r="C8" s="230">
        <f>SUMIFS(ruimtestaat!H:H,ruimtestaat!B:B,A8,ruimtestaat!D:D,B8)</f>
        <v>2184.2999999999997</v>
      </c>
      <c r="D8" s="226">
        <f>SUMIFS(ruimtestaat!K:K,ruimtestaat!B:B,totaal!A8,ruimtestaat!D:D,totaal!B8)</f>
        <v>516069.9</v>
      </c>
      <c r="E8" s="231" t="e">
        <f>SUMIFS(ruimtestaat!N:N,ruimtestaat!B:B,totaal!A8,ruimtestaat!D:D,totaal!B8)</f>
        <v>#DIV/0!</v>
      </c>
      <c r="F8" s="232" t="e">
        <f>totaal!D8/(E8/'uurtarief opbouw'!$D$40)</f>
        <v>#DIV/0!</v>
      </c>
      <c r="Q8" s="66"/>
      <c r="R8" s="67"/>
      <c r="S8" s="66"/>
      <c r="T8" s="67"/>
      <c r="U8" s="66"/>
      <c r="V8" s="67"/>
    </row>
    <row r="9" spans="1:34">
      <c r="A9" s="106" t="str">
        <f>ruimtestaat!B5</f>
        <v>Dordthuis</v>
      </c>
      <c r="B9" s="229" t="str">
        <f>ruimtestaat!D232</f>
        <v>2e parkeren</v>
      </c>
      <c r="C9" s="230">
        <f>SUMIFS(ruimtestaat!H:H,ruimtestaat!B:B,A9,ruimtestaat!D:D,B9)</f>
        <v>0</v>
      </c>
      <c r="D9" s="226">
        <f>SUMIFS(ruimtestaat!K:K,ruimtestaat!B:B,totaal!A9,ruimtestaat!D:D,totaal!B9)</f>
        <v>0</v>
      </c>
      <c r="E9" s="231">
        <f>SUMIFS(ruimtestaat!N:N,ruimtestaat!B:B,totaal!A9,ruimtestaat!D:D,totaal!B9)</f>
        <v>0</v>
      </c>
      <c r="F9" s="232" t="e">
        <f>totaal!D9/(E9/'uurtarief opbouw'!$D$40)</f>
        <v>#DIV/0!</v>
      </c>
      <c r="Q9" s="66"/>
      <c r="R9" s="67"/>
      <c r="S9" s="66"/>
      <c r="T9" s="67"/>
      <c r="U9" s="66"/>
      <c r="V9" s="67"/>
    </row>
    <row r="10" spans="1:34">
      <c r="A10" s="106" t="str">
        <f>ruimtestaat!B6</f>
        <v>Dordthuis</v>
      </c>
      <c r="B10" s="229" t="str">
        <f>ruimtestaat!D245</f>
        <v>2e verdieping</v>
      </c>
      <c r="C10" s="230">
        <f>SUMIFS(ruimtestaat!H:H,ruimtestaat!B:B,A10,ruimtestaat!D:D,B10)</f>
        <v>3630.7</v>
      </c>
      <c r="D10" s="226">
        <f>SUMIFS(ruimtestaat!K:K,ruimtestaat!B:B,totaal!A10,ruimtestaat!D:D,totaal!B10)</f>
        <v>881872.49999999988</v>
      </c>
      <c r="E10" s="231" t="e">
        <f>SUMIFS(ruimtestaat!N:N,ruimtestaat!B:B,totaal!A10,ruimtestaat!D:D,totaal!B10)</f>
        <v>#DIV/0!</v>
      </c>
      <c r="F10" s="232" t="e">
        <f>totaal!D10/(E10/'uurtarief opbouw'!$D$40)</f>
        <v>#DIV/0!</v>
      </c>
      <c r="Q10" s="66"/>
      <c r="R10" s="67"/>
      <c r="S10" s="66"/>
      <c r="T10" s="67"/>
      <c r="U10" s="66"/>
      <c r="V10" s="67"/>
    </row>
    <row r="11" spans="1:34">
      <c r="A11" s="381"/>
      <c r="B11" s="382"/>
      <c r="C11" s="382"/>
      <c r="D11" s="382"/>
      <c r="E11" s="382"/>
      <c r="F11" s="383"/>
      <c r="Q11" s="66"/>
      <c r="R11" s="67"/>
      <c r="S11" s="66"/>
      <c r="T11" s="67"/>
      <c r="U11" s="66"/>
      <c r="V11" s="67"/>
    </row>
    <row r="12" spans="1:34" ht="13.5" thickBot="1">
      <c r="A12" s="138" t="s">
        <v>692</v>
      </c>
      <c r="B12" s="139"/>
      <c r="C12" s="140">
        <f>SUM(C6:C11)</f>
        <v>8698.7999999999993</v>
      </c>
      <c r="D12" s="140">
        <f>SUM(D6:D11)</f>
        <v>2055715.1999999997</v>
      </c>
      <c r="E12" s="141" t="e">
        <f>SUM(E6:E11)</f>
        <v>#DIV/0!</v>
      </c>
      <c r="F12" s="142" t="e">
        <f>totaal!D12/(E12/'uurtarief opbouw'!$D$40)</f>
        <v>#DIV/0!</v>
      </c>
      <c r="Q12" s="66"/>
      <c r="R12" s="67"/>
      <c r="S12" s="66"/>
      <c r="T12" s="67"/>
      <c r="U12" s="66"/>
      <c r="V12" s="67"/>
    </row>
    <row r="13" spans="1:34" ht="13.5" thickBot="1">
      <c r="A13" s="134"/>
      <c r="B13" s="134"/>
      <c r="C13" s="135"/>
      <c r="D13" s="135"/>
      <c r="E13" s="136"/>
      <c r="F13" s="137"/>
      <c r="Q13" s="66"/>
      <c r="R13" s="67"/>
      <c r="S13" s="66"/>
      <c r="T13" s="67"/>
      <c r="U13" s="66"/>
      <c r="V13" s="67"/>
    </row>
    <row r="14" spans="1:34" ht="13.5" thickBot="1">
      <c r="A14" s="376" t="s">
        <v>693</v>
      </c>
      <c r="B14" s="377" t="s">
        <v>694</v>
      </c>
      <c r="C14" s="377"/>
      <c r="D14" s="377"/>
      <c r="E14" s="377"/>
      <c r="F14" s="378"/>
      <c r="Q14" s="66"/>
      <c r="R14" s="67"/>
      <c r="S14" s="66"/>
      <c r="T14" s="67"/>
      <c r="U14" s="66"/>
      <c r="V14" s="67"/>
    </row>
    <row r="15" spans="1:34">
      <c r="A15" s="116" t="s">
        <v>695</v>
      </c>
      <c r="B15" s="116" t="s">
        <v>696</v>
      </c>
      <c r="C15" s="117" t="s">
        <v>697</v>
      </c>
      <c r="D15" s="117" t="s">
        <v>698</v>
      </c>
      <c r="E15" s="143" t="s">
        <v>699</v>
      </c>
      <c r="F15" s="144" t="s">
        <v>88</v>
      </c>
      <c r="Q15" s="66"/>
      <c r="R15" s="67"/>
      <c r="S15" s="66"/>
      <c r="T15" s="67"/>
      <c r="U15" s="66"/>
      <c r="V15" s="67"/>
    </row>
    <row r="16" spans="1:34">
      <c r="A16" s="167" t="str">
        <f>'Dagkracht '!A20</f>
        <v>Maandag t/m Donderdag</v>
      </c>
      <c r="B16" s="223">
        <f>'Dagkracht '!S4</f>
        <v>0</v>
      </c>
      <c r="C16" s="195">
        <f>'Dagkracht '!T28</f>
        <v>0</v>
      </c>
      <c r="D16" s="133">
        <v>203</v>
      </c>
      <c r="E16" s="179">
        <v>52</v>
      </c>
      <c r="F16" s="180">
        <f>C16/5*D16</f>
        <v>0</v>
      </c>
      <c r="Q16" s="66"/>
      <c r="R16" s="67"/>
      <c r="S16" s="66"/>
      <c r="T16" s="67"/>
      <c r="U16" s="66"/>
      <c r="V16" s="67"/>
      <c r="AH16" s="205"/>
    </row>
    <row r="17" spans="1:34">
      <c r="A17" s="167" t="str">
        <f>'Dagkracht '!A21</f>
        <v>Vrijdag</v>
      </c>
      <c r="B17" s="223">
        <f>'Dagkracht '!S5</f>
        <v>0</v>
      </c>
      <c r="C17" s="195">
        <f>'Dagkracht '!T29</f>
        <v>0</v>
      </c>
      <c r="D17" s="133">
        <v>52</v>
      </c>
      <c r="E17" s="179">
        <v>52</v>
      </c>
      <c r="F17" s="180">
        <f t="shared" ref="F17:F19" si="0">C17/5*D17</f>
        <v>0</v>
      </c>
      <c r="Q17" s="66"/>
      <c r="R17" s="67"/>
      <c r="S17" s="66"/>
      <c r="T17" s="67"/>
      <c r="U17" s="66"/>
      <c r="V17" s="67"/>
      <c r="AH17" s="205"/>
    </row>
    <row r="18" spans="1:34">
      <c r="A18" s="167" t="str">
        <f>'Dagkracht '!A22</f>
        <v>Zat./Zondag</v>
      </c>
      <c r="B18" s="223">
        <f>'Dagkracht '!S6</f>
        <v>0</v>
      </c>
      <c r="C18" s="195">
        <f>'Dagkracht '!T30</f>
        <v>0</v>
      </c>
      <c r="D18" s="133">
        <v>102</v>
      </c>
      <c r="E18" s="179">
        <v>52</v>
      </c>
      <c r="F18" s="180">
        <f>C18/5*D18</f>
        <v>0</v>
      </c>
      <c r="Q18" s="66"/>
      <c r="R18" s="67"/>
      <c r="S18" s="66"/>
      <c r="T18" s="67"/>
      <c r="U18" s="66"/>
      <c r="V18" s="67"/>
      <c r="AC18" s="31" t="s">
        <v>700</v>
      </c>
      <c r="AH18" s="205"/>
    </row>
    <row r="19" spans="1:34">
      <c r="A19" s="167" t="str">
        <f>'Dagkracht '!A23</f>
        <v>Zat./Zondag avond</v>
      </c>
      <c r="B19" s="223">
        <f>'Dagkracht '!S7</f>
        <v>0</v>
      </c>
      <c r="C19" s="195">
        <f>'Dagkracht '!T31</f>
        <v>0</v>
      </c>
      <c r="D19" s="133">
        <v>40</v>
      </c>
      <c r="E19" s="179">
        <v>20</v>
      </c>
      <c r="F19" s="180">
        <f t="shared" si="0"/>
        <v>0</v>
      </c>
      <c r="Q19" s="66"/>
      <c r="R19" s="67"/>
      <c r="S19" s="66"/>
      <c r="T19" s="67"/>
      <c r="U19" s="66"/>
      <c r="V19" s="67"/>
      <c r="AC19" s="31" t="s">
        <v>701</v>
      </c>
    </row>
    <row r="20" spans="1:34">
      <c r="A20" s="384"/>
      <c r="B20" s="385"/>
      <c r="C20" s="385"/>
      <c r="D20" s="385"/>
      <c r="E20" s="385"/>
      <c r="F20" s="386"/>
      <c r="Q20" s="66"/>
      <c r="R20" s="67"/>
      <c r="S20" s="66"/>
      <c r="T20" s="67"/>
      <c r="U20" s="66"/>
      <c r="V20" s="67"/>
    </row>
    <row r="21" spans="1:34">
      <c r="A21" s="130" t="s">
        <v>692</v>
      </c>
      <c r="B21" s="131"/>
      <c r="C21" s="132"/>
      <c r="D21" s="132"/>
      <c r="E21" s="181"/>
      <c r="F21" s="182">
        <f>SUM(F16:F19)</f>
        <v>0</v>
      </c>
      <c r="Q21" s="66"/>
      <c r="R21" s="67"/>
      <c r="S21" s="66"/>
      <c r="T21" s="67"/>
      <c r="U21" s="66"/>
      <c r="V21" s="67"/>
    </row>
    <row r="22" spans="1:34" ht="6" customHeight="1" thickBot="1">
      <c r="A22" s="233"/>
      <c r="B22" s="234"/>
      <c r="C22" s="235"/>
      <c r="D22" s="235"/>
      <c r="E22" s="236"/>
      <c r="F22" s="237"/>
      <c r="Q22" s="66"/>
      <c r="R22" s="67"/>
      <c r="S22" s="66"/>
      <c r="T22" s="67"/>
      <c r="U22" s="66"/>
      <c r="V22" s="67"/>
    </row>
    <row r="23" spans="1:34">
      <c r="A23" s="183"/>
      <c r="B23" s="184"/>
      <c r="C23" s="184"/>
      <c r="D23" s="184"/>
      <c r="E23" s="184"/>
      <c r="F23" s="184"/>
      <c r="Q23" s="66"/>
      <c r="R23" s="67"/>
      <c r="S23" s="66"/>
      <c r="T23" s="67"/>
      <c r="U23" s="66"/>
      <c r="V23" s="67"/>
    </row>
    <row r="24" spans="1:34" ht="13.5" thickBot="1">
      <c r="A24" s="185"/>
      <c r="B24" s="185"/>
      <c r="C24" s="185"/>
      <c r="D24" s="185"/>
      <c r="E24" s="186"/>
      <c r="F24" s="187"/>
      <c r="Q24" s="65"/>
    </row>
    <row r="25" spans="1:34" ht="13.5" thickBot="1">
      <c r="A25" s="371" t="s">
        <v>702</v>
      </c>
      <c r="B25" s="372"/>
      <c r="C25" s="372"/>
      <c r="D25" s="372"/>
      <c r="E25" s="372"/>
      <c r="F25" s="373"/>
      <c r="Q25" s="65"/>
    </row>
    <row r="26" spans="1:34">
      <c r="A26" s="233"/>
      <c r="B26" s="234"/>
      <c r="C26" s="235"/>
      <c r="D26" s="235"/>
      <c r="E26" s="236"/>
      <c r="F26" s="237"/>
      <c r="Q26" s="65"/>
    </row>
    <row r="27" spans="1:34">
      <c r="A27" s="106" t="s">
        <v>703</v>
      </c>
      <c r="B27" s="229"/>
      <c r="C27" s="230"/>
      <c r="D27" s="230"/>
      <c r="E27" s="231"/>
      <c r="F27" s="238" t="e">
        <f>E12</f>
        <v>#DIV/0!</v>
      </c>
      <c r="Q27" s="65"/>
    </row>
    <row r="28" spans="1:34">
      <c r="A28" s="106" t="s">
        <v>693</v>
      </c>
      <c r="B28" s="229"/>
      <c r="C28" s="230"/>
      <c r="D28" s="230"/>
      <c r="E28" s="231"/>
      <c r="F28" s="238">
        <f>F21</f>
        <v>0</v>
      </c>
      <c r="Q28" s="65"/>
    </row>
    <row r="29" spans="1:34">
      <c r="A29" s="233"/>
      <c r="B29" s="234"/>
      <c r="C29" s="235"/>
      <c r="D29" s="235"/>
      <c r="E29" s="236"/>
      <c r="F29" s="239"/>
      <c r="Q29" s="65"/>
    </row>
    <row r="30" spans="1:34">
      <c r="A30" s="240" t="s">
        <v>646</v>
      </c>
      <c r="B30" s="241"/>
      <c r="C30" s="242"/>
      <c r="D30" s="242"/>
      <c r="E30" s="243"/>
      <c r="F30" s="244" t="e">
        <f>F27+F28</f>
        <v>#DIV/0!</v>
      </c>
      <c r="Q30" s="65"/>
    </row>
    <row r="31" spans="1:34">
      <c r="A31" s="252" t="s">
        <v>704</v>
      </c>
      <c r="B31" s="252"/>
      <c r="C31" s="252"/>
      <c r="D31" s="252"/>
      <c r="E31" s="253"/>
      <c r="F31" s="254" t="e">
        <f>SUM(F30*8)</f>
        <v>#DIV/0!</v>
      </c>
      <c r="Q31" s="65"/>
    </row>
    <row r="32" spans="1:34" ht="13.5" thickBot="1">
      <c r="Q32" s="65"/>
    </row>
    <row r="33" spans="1:17" ht="13.5" thickBot="1">
      <c r="A33" s="247" t="s">
        <v>705</v>
      </c>
      <c r="B33" s="248" t="s">
        <v>706</v>
      </c>
      <c r="C33" s="248" t="s">
        <v>650</v>
      </c>
      <c r="D33" s="251" t="s">
        <v>707</v>
      </c>
      <c r="Q33" s="65"/>
    </row>
    <row r="34" spans="1:17">
      <c r="A34" s="57" t="s">
        <v>708</v>
      </c>
      <c r="B34" s="61" t="s">
        <v>709</v>
      </c>
      <c r="C34" s="58" t="s">
        <v>710</v>
      </c>
      <c r="D34" s="109">
        <f>'uurtarief opbouw'!R40</f>
        <v>0</v>
      </c>
      <c r="Q34" s="65"/>
    </row>
    <row r="35" spans="1:17" ht="13.5" thickBot="1">
      <c r="A35" s="59" t="s">
        <v>711</v>
      </c>
      <c r="B35" s="62" t="s">
        <v>709</v>
      </c>
      <c r="C35" s="60" t="s">
        <v>710</v>
      </c>
      <c r="D35" s="110">
        <f>'uurtarief opbouw'!Y40</f>
        <v>0</v>
      </c>
      <c r="Q35" s="65"/>
    </row>
    <row r="36" spans="1:17">
      <c r="Q36" s="65"/>
    </row>
    <row r="46" spans="1:17" ht="13.5" thickBot="1"/>
    <row r="47" spans="1:17" ht="13.5" thickBot="1">
      <c r="I47" s="356" t="s">
        <v>712</v>
      </c>
      <c r="J47" s="357"/>
      <c r="K47" s="357"/>
      <c r="L47" s="357"/>
      <c r="M47" s="357"/>
      <c r="N47" s="357"/>
      <c r="O47" s="358"/>
    </row>
    <row r="48" spans="1:17" ht="13.5" thickBot="1"/>
    <row r="49" spans="9:15" ht="13.5" thickBot="1">
      <c r="I49" s="353" t="s">
        <v>1</v>
      </c>
      <c r="J49" s="354"/>
      <c r="K49" s="354"/>
      <c r="L49" s="354"/>
      <c r="M49" s="354"/>
      <c r="N49" s="354"/>
      <c r="O49" s="355"/>
    </row>
    <row r="50" spans="9:15" ht="13.5" thickBot="1">
      <c r="I50" s="71" t="s">
        <v>77</v>
      </c>
      <c r="J50" s="359" t="s">
        <v>713</v>
      </c>
      <c r="K50" s="360"/>
      <c r="L50" s="359" t="s">
        <v>714</v>
      </c>
      <c r="M50" s="360"/>
      <c r="N50" s="361" t="s">
        <v>715</v>
      </c>
      <c r="O50" s="360"/>
    </row>
    <row r="51" spans="9:15">
      <c r="I51" s="362" t="s">
        <v>716</v>
      </c>
      <c r="J51" s="73" t="s">
        <v>717</v>
      </c>
      <c r="K51" s="75" t="s">
        <v>718</v>
      </c>
      <c r="L51" s="73" t="s">
        <v>717</v>
      </c>
      <c r="M51" s="75" t="s">
        <v>718</v>
      </c>
      <c r="N51" s="365" t="s">
        <v>717</v>
      </c>
      <c r="O51" s="366"/>
    </row>
    <row r="52" spans="9:15">
      <c r="I52" s="363"/>
      <c r="J52" s="78" t="e">
        <f>#REF!</f>
        <v>#REF!</v>
      </c>
      <c r="K52" s="79" t="e">
        <f>J52/12</f>
        <v>#REF!</v>
      </c>
      <c r="L52" s="78" t="e">
        <f>#REF!</f>
        <v>#REF!</v>
      </c>
      <c r="M52" s="79" t="e">
        <f>L52/12</f>
        <v>#REF!</v>
      </c>
      <c r="N52" s="80" t="e">
        <f>J52-L52</f>
        <v>#REF!</v>
      </c>
      <c r="O52" s="81" t="e">
        <f>N52/J52</f>
        <v>#REF!</v>
      </c>
    </row>
    <row r="53" spans="9:15">
      <c r="I53" s="364"/>
      <c r="J53" s="82"/>
      <c r="K53" s="83"/>
      <c r="L53" s="82"/>
      <c r="M53" s="83"/>
      <c r="N53" s="82"/>
      <c r="O53" s="84"/>
    </row>
    <row r="54" spans="9:15">
      <c r="I54" s="379" t="s">
        <v>719</v>
      </c>
      <c r="J54" s="85">
        <f>S2</f>
        <v>68897.16</v>
      </c>
      <c r="K54" s="86">
        <f>J54/12</f>
        <v>5741.43</v>
      </c>
      <c r="L54" s="85" t="e">
        <f>Q2</f>
        <v>#DIV/0!</v>
      </c>
      <c r="M54" s="86" t="e">
        <f>L54/12</f>
        <v>#DIV/0!</v>
      </c>
      <c r="N54" s="87" t="e">
        <f>J54-L54</f>
        <v>#DIV/0!</v>
      </c>
      <c r="O54" s="76" t="e">
        <f>N54/J54</f>
        <v>#DIV/0!</v>
      </c>
    </row>
    <row r="55" spans="9:15" ht="13.5" thickBot="1">
      <c r="I55" s="380"/>
      <c r="J55" s="88"/>
      <c r="K55" s="89"/>
      <c r="L55" s="88"/>
      <c r="M55" s="89"/>
      <c r="N55" s="88"/>
      <c r="O55" s="70"/>
    </row>
    <row r="56" spans="9:15" ht="13.5" thickBot="1">
      <c r="I56" s="71" t="s">
        <v>720</v>
      </c>
      <c r="J56" s="99">
        <v>185231.16</v>
      </c>
      <c r="K56" s="72">
        <v>15435.93</v>
      </c>
      <c r="L56" s="99">
        <v>163647.35999999999</v>
      </c>
      <c r="M56" s="72">
        <v>13637.28</v>
      </c>
      <c r="N56" s="99">
        <v>21583.8</v>
      </c>
      <c r="O56" s="100">
        <v>0.12</v>
      </c>
    </row>
    <row r="57" spans="9:15" ht="13.5" thickBot="1"/>
    <row r="58" spans="9:15" ht="13.5" thickBot="1">
      <c r="I58" s="353" t="s">
        <v>721</v>
      </c>
      <c r="J58" s="354"/>
      <c r="K58" s="354"/>
      <c r="L58" s="354"/>
      <c r="M58" s="354"/>
      <c r="N58" s="354"/>
      <c r="O58" s="355"/>
    </row>
    <row r="59" spans="9:15" ht="13.5" thickBot="1">
      <c r="I59" s="369" t="s">
        <v>722</v>
      </c>
      <c r="J59" s="359" t="s">
        <v>713</v>
      </c>
      <c r="K59" s="360"/>
      <c r="L59" s="359" t="s">
        <v>714</v>
      </c>
      <c r="M59" s="360"/>
      <c r="N59" s="361" t="s">
        <v>715</v>
      </c>
      <c r="O59" s="360"/>
    </row>
    <row r="60" spans="9:15" ht="13.5" thickBot="1">
      <c r="I60" s="370"/>
      <c r="J60" s="73" t="s">
        <v>717</v>
      </c>
      <c r="K60" s="75" t="s">
        <v>723</v>
      </c>
      <c r="L60" s="73" t="s">
        <v>717</v>
      </c>
      <c r="M60" s="75" t="s">
        <v>723</v>
      </c>
      <c r="N60" s="367" t="s">
        <v>717</v>
      </c>
      <c r="O60" s="368"/>
    </row>
    <row r="61" spans="9:15" ht="39" thickBot="1">
      <c r="I61" s="90" t="s">
        <v>724</v>
      </c>
      <c r="J61" s="91">
        <f>K61*12</f>
        <v>1351.1999999999998</v>
      </c>
      <c r="K61" s="92">
        <v>112.6</v>
      </c>
      <c r="L61" s="91">
        <f>M61*6</f>
        <v>450</v>
      </c>
      <c r="M61" s="92">
        <v>75</v>
      </c>
      <c r="N61" s="93">
        <f>J61-L61</f>
        <v>901.19999999999982</v>
      </c>
      <c r="O61" s="94">
        <f>N61/J61</f>
        <v>0.6669626998223801</v>
      </c>
    </row>
    <row r="62" spans="9:15" ht="39" thickBot="1">
      <c r="I62" s="90" t="s">
        <v>725</v>
      </c>
      <c r="J62" s="91">
        <f>K62*2</f>
        <v>1198.02</v>
      </c>
      <c r="K62" s="92">
        <f>426.23+172.78</f>
        <v>599.01</v>
      </c>
      <c r="L62" s="91">
        <v>300</v>
      </c>
      <c r="M62" s="92">
        <v>300</v>
      </c>
      <c r="N62" s="93">
        <f t="shared" ref="N62:N68" si="1">J62-L62</f>
        <v>898.02</v>
      </c>
      <c r="O62" s="94">
        <f t="shared" ref="O62:O69" si="2">N62/J62</f>
        <v>0.74958681825011264</v>
      </c>
    </row>
    <row r="63" spans="9:15" ht="64.5" thickBot="1">
      <c r="I63" s="90" t="s">
        <v>726</v>
      </c>
      <c r="J63" s="91">
        <f>K63*6</f>
        <v>1260.3600000000001</v>
      </c>
      <c r="K63" s="92">
        <v>210.06</v>
      </c>
      <c r="L63" s="91" t="s">
        <v>727</v>
      </c>
      <c r="M63" s="92">
        <v>0</v>
      </c>
      <c r="N63" s="93">
        <f>J63-M63</f>
        <v>1260.3600000000001</v>
      </c>
      <c r="O63" s="94">
        <v>1</v>
      </c>
    </row>
    <row r="64" spans="9:15" ht="51.75" thickBot="1">
      <c r="I64" s="90" t="s">
        <v>728</v>
      </c>
      <c r="J64" s="91">
        <f>K64*6</f>
        <v>970.92</v>
      </c>
      <c r="K64" s="92">
        <f>161.82</f>
        <v>161.82</v>
      </c>
      <c r="L64" s="91" t="s">
        <v>727</v>
      </c>
      <c r="M64" s="92">
        <v>0</v>
      </c>
      <c r="N64" s="93">
        <f t="shared" ref="N64:N65" si="3">J64-M64</f>
        <v>970.92</v>
      </c>
      <c r="O64" s="94">
        <v>1</v>
      </c>
    </row>
    <row r="65" spans="9:15" ht="51.75" thickBot="1">
      <c r="I65" s="90" t="s">
        <v>729</v>
      </c>
      <c r="J65" s="91">
        <f>K65*4</f>
        <v>133</v>
      </c>
      <c r="K65" s="92">
        <v>33.25</v>
      </c>
      <c r="L65" s="91" t="s">
        <v>727</v>
      </c>
      <c r="M65" s="92">
        <v>0</v>
      </c>
      <c r="N65" s="93">
        <f t="shared" si="3"/>
        <v>133</v>
      </c>
      <c r="O65" s="94">
        <v>1</v>
      </c>
    </row>
    <row r="66" spans="9:15" ht="39" thickBot="1">
      <c r="I66" s="90" t="s">
        <v>730</v>
      </c>
      <c r="J66" s="91">
        <f>K66*2</f>
        <v>54.12</v>
      </c>
      <c r="K66" s="92">
        <v>27.06</v>
      </c>
      <c r="L66" s="91">
        <f>M66*2</f>
        <v>25</v>
      </c>
      <c r="M66" s="92">
        <v>12.5</v>
      </c>
      <c r="N66" s="93">
        <f t="shared" si="1"/>
        <v>29.119999999999997</v>
      </c>
      <c r="O66" s="94">
        <f t="shared" si="2"/>
        <v>0.53806356245380638</v>
      </c>
    </row>
    <row r="67" spans="9:15" ht="26.25" thickBot="1">
      <c r="I67" s="90" t="s">
        <v>731</v>
      </c>
      <c r="J67" s="95">
        <f>K67*1</f>
        <v>141.29</v>
      </c>
      <c r="K67" s="96">
        <v>141.29</v>
      </c>
      <c r="L67" s="95" t="s">
        <v>732</v>
      </c>
      <c r="M67" s="96">
        <v>0</v>
      </c>
      <c r="N67" s="97">
        <f>J67</f>
        <v>141.29</v>
      </c>
      <c r="O67" s="98">
        <v>1</v>
      </c>
    </row>
    <row r="68" spans="9:15" ht="26.25" thickBot="1">
      <c r="I68" s="90" t="s">
        <v>733</v>
      </c>
      <c r="J68" s="95">
        <f>K68*1</f>
        <v>4125.3900000000003</v>
      </c>
      <c r="K68" s="96">
        <v>4125.3900000000003</v>
      </c>
      <c r="L68" s="95"/>
      <c r="M68" s="96">
        <v>0</v>
      </c>
      <c r="N68" s="97">
        <f t="shared" si="1"/>
        <v>4125.3900000000003</v>
      </c>
      <c r="O68" s="98">
        <f t="shared" si="2"/>
        <v>1</v>
      </c>
    </row>
    <row r="69" spans="9:15" ht="39" thickBot="1">
      <c r="I69" s="90" t="s">
        <v>734</v>
      </c>
      <c r="J69" s="95">
        <f>K69*1</f>
        <v>1316.21</v>
      </c>
      <c r="K69" s="96">
        <v>1316.21</v>
      </c>
      <c r="L69" s="95">
        <f>M69*1</f>
        <v>1316.21</v>
      </c>
      <c r="M69" s="96">
        <v>1316.21</v>
      </c>
      <c r="N69" s="97">
        <f t="shared" ref="N69" si="4">J69-L69</f>
        <v>0</v>
      </c>
      <c r="O69" s="98">
        <f t="shared" si="2"/>
        <v>0</v>
      </c>
    </row>
    <row r="70" spans="9:15" ht="51.75" thickBot="1">
      <c r="I70" s="90" t="s">
        <v>735</v>
      </c>
      <c r="J70" s="95">
        <f>K70*12</f>
        <v>2108.16</v>
      </c>
      <c r="K70" s="96">
        <v>175.68</v>
      </c>
      <c r="L70" s="95" t="s">
        <v>732</v>
      </c>
      <c r="M70" s="96">
        <v>0</v>
      </c>
      <c r="N70" s="97">
        <v>2108.16</v>
      </c>
      <c r="O70" s="98">
        <f t="shared" ref="O70:O71" si="5">N70/J70</f>
        <v>1</v>
      </c>
    </row>
    <row r="71" spans="9:15" ht="13.5" thickBot="1">
      <c r="I71" s="90" t="s">
        <v>736</v>
      </c>
      <c r="J71" s="95">
        <f>(614.19*4)+(1261.56*4)+(706.32*2)+(87.91*2)</f>
        <v>9091.4599999999991</v>
      </c>
      <c r="K71" s="96"/>
      <c r="L71" s="95">
        <v>8500</v>
      </c>
      <c r="M71" s="96"/>
      <c r="N71" s="97">
        <f>J71-L71</f>
        <v>591.45999999999913</v>
      </c>
      <c r="O71" s="98">
        <f t="shared" si="5"/>
        <v>6.5056657566551379E-2</v>
      </c>
    </row>
    <row r="72" spans="9:15" ht="13.5" thickBot="1">
      <c r="I72" s="71" t="s">
        <v>720</v>
      </c>
      <c r="J72" s="74">
        <f>SUM(J61:J71)</f>
        <v>21750.129999999997</v>
      </c>
      <c r="K72" s="74">
        <f>SUM(K61:K71)</f>
        <v>6902.3700000000008</v>
      </c>
      <c r="L72" s="74">
        <f>SUM(L61:L71)</f>
        <v>10591.21</v>
      </c>
      <c r="M72" s="72">
        <f>SUM(M61:M71)</f>
        <v>1703.71</v>
      </c>
      <c r="N72" s="74">
        <f>SUM(N61:N71)</f>
        <v>11158.919999999998</v>
      </c>
      <c r="O72" s="77">
        <f>N72/J72</f>
        <v>0.51305072659335826</v>
      </c>
    </row>
    <row r="73" spans="9:15" ht="13.5" thickBot="1"/>
    <row r="74" spans="9:15" ht="13.5" thickBot="1">
      <c r="I74" s="71" t="s">
        <v>646</v>
      </c>
      <c r="J74" s="351">
        <f>J56+J72</f>
        <v>206981.29</v>
      </c>
      <c r="K74" s="352"/>
      <c r="L74" s="351">
        <f>L56+L72</f>
        <v>174238.56999999998</v>
      </c>
      <c r="M74" s="352"/>
      <c r="N74" s="74">
        <f>J74-L74</f>
        <v>32742.72000000003</v>
      </c>
      <c r="O74" s="77">
        <f>N74/J74</f>
        <v>0.15819168969330527</v>
      </c>
    </row>
    <row r="75" spans="9:15" ht="13.5" thickBot="1"/>
    <row r="76" spans="9:15" ht="13.5" thickBot="1">
      <c r="I76" s="90" t="s">
        <v>737</v>
      </c>
      <c r="J76" s="95">
        <v>17000</v>
      </c>
      <c r="K76" s="96">
        <f>J76/2644</f>
        <v>6.4296520423600603</v>
      </c>
      <c r="L76" s="95">
        <f>M76*2644</f>
        <v>8593</v>
      </c>
      <c r="M76" s="96">
        <v>3.25</v>
      </c>
      <c r="N76" s="97">
        <f t="shared" ref="N76" si="6">J76-L76</f>
        <v>8407</v>
      </c>
      <c r="O76" s="98">
        <f t="shared" ref="O76" si="7">N76/J76</f>
        <v>0.49452941176470588</v>
      </c>
    </row>
  </sheetData>
  <mergeCells count="22">
    <mergeCell ref="A25:F25"/>
    <mergeCell ref="C2:F2"/>
    <mergeCell ref="A4:F4"/>
    <mergeCell ref="I54:I55"/>
    <mergeCell ref="A14:F14"/>
    <mergeCell ref="A11:F11"/>
    <mergeCell ref="A20:F20"/>
    <mergeCell ref="J74:K74"/>
    <mergeCell ref="L74:M74"/>
    <mergeCell ref="I49:O49"/>
    <mergeCell ref="I47:O47"/>
    <mergeCell ref="J50:K50"/>
    <mergeCell ref="L50:M50"/>
    <mergeCell ref="N50:O50"/>
    <mergeCell ref="I51:I53"/>
    <mergeCell ref="N51:O51"/>
    <mergeCell ref="N60:O60"/>
    <mergeCell ref="I58:O58"/>
    <mergeCell ref="J59:K59"/>
    <mergeCell ref="L59:M59"/>
    <mergeCell ref="N59:O59"/>
    <mergeCell ref="I59:I60"/>
  </mergeCells>
  <pageMargins left="0.7" right="0.7" top="0.75" bottom="0.75" header="0.3" footer="0.3"/>
  <pageSetup paperSize="9" scale="4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D86B268DC18941817A99BA3EFC6952" ma:contentTypeVersion="15" ma:contentTypeDescription="Een nieuw document maken." ma:contentTypeScope="" ma:versionID="429ea4807b79381fc9cf0e9d1333ab51">
  <xsd:schema xmlns:xsd="http://www.w3.org/2001/XMLSchema" xmlns:xs="http://www.w3.org/2001/XMLSchema" xmlns:p="http://schemas.microsoft.com/office/2006/metadata/properties" xmlns:ns2="2d99f15f-cf07-484e-a6b2-d764e48b776b" xmlns:ns3="bba25a7a-e915-4276-833c-6575bc1da025" targetNamespace="http://schemas.microsoft.com/office/2006/metadata/properties" ma:root="true" ma:fieldsID="5d7b65190c3896d44f59c4e114b2a762" ns2:_="" ns3:_="">
    <xsd:import namespace="2d99f15f-cf07-484e-a6b2-d764e48b776b"/>
    <xsd:import namespace="bba25a7a-e915-4276-833c-6575bc1da02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99f15f-cf07-484e-a6b2-d764e48b77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b41996d0-0873-4a62-8f69-98631c15241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ba25a7a-e915-4276-833c-6575bc1da02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a758d7d-2cfb-4b99-90af-5721d15a28f8}" ma:internalName="TaxCatchAll" ma:showField="CatchAllData" ma:web="bba25a7a-e915-4276-833c-6575bc1da0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d99f15f-cf07-484e-a6b2-d764e48b776b">
      <Terms xmlns="http://schemas.microsoft.com/office/infopath/2007/PartnerControls"/>
    </lcf76f155ced4ddcb4097134ff3c332f>
    <TaxCatchAll xmlns="bba25a7a-e915-4276-833c-6575bc1da02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7D465E-76D4-41A0-923A-F1928CBEB9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99f15f-cf07-484e-a6b2-d764e48b776b"/>
    <ds:schemaRef ds:uri="bba25a7a-e915-4276-833c-6575bc1da0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B81821-11A7-4516-9643-B3C39D92FCE1}">
  <ds:schemaRefs>
    <ds:schemaRef ds:uri="a1ff5da5-b275-407c-867f-be29f6620561"/>
    <ds:schemaRef ds:uri="http://www.w3.org/XML/1998/namespace"/>
    <ds:schemaRef ds:uri="http://purl.org/dc/terms/"/>
    <ds:schemaRef ds:uri="http://schemas.openxmlformats.org/package/2006/metadata/core-properties"/>
    <ds:schemaRef ds:uri="http://schemas.microsoft.com/office/2006/documentManagement/types"/>
    <ds:schemaRef ds:uri="http://purl.org/dc/dcmitype/"/>
    <ds:schemaRef ds:uri="http://schemas.microsoft.com/office/2006/metadata/properties"/>
    <ds:schemaRef ds:uri="http://schemas.microsoft.com/office/infopath/2007/PartnerControls"/>
    <ds:schemaRef ds:uri="http://purl.org/dc/elements/1.1/"/>
    <ds:schemaRef ds:uri="2d99f15f-cf07-484e-a6b2-d764e48b776b"/>
    <ds:schemaRef ds:uri="bba25a7a-e915-4276-833c-6575bc1da025"/>
  </ds:schemaRefs>
</ds:datastoreItem>
</file>

<file path=customXml/itemProps3.xml><?xml version="1.0" encoding="utf-8"?>
<ds:datastoreItem xmlns:ds="http://schemas.openxmlformats.org/officeDocument/2006/customXml" ds:itemID="{02AFFD88-266E-4DA8-89BD-6C2BDD34AB01}">
  <ds:schemaRefs>
    <ds:schemaRef ds:uri="http://schemas.microsoft.com/sharepoint/v3/contenttype/forms"/>
  </ds:schemaRefs>
</ds:datastoreItem>
</file>

<file path=docMetadata/LabelInfo.xml><?xml version="1.0" encoding="utf-8"?>
<clbl:labelList xmlns:clbl="http://schemas.microsoft.com/office/2020/mipLabelMetadata">
  <clbl:label id="{ce1619bc-aea1-41c1-8fa8-bbdc8c7d1cef}" enabled="0" method="" siteId="{ce1619bc-aea1-41c1-8fa8-bbdc8c7d1ce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1</vt:i4>
      </vt:variant>
    </vt:vector>
  </HeadingPairs>
  <TitlesOfParts>
    <vt:vector size="9" baseType="lpstr">
      <vt:lpstr>normenblad regulier</vt:lpstr>
      <vt:lpstr>uurtarief opbouw</vt:lpstr>
      <vt:lpstr>ruimtestaat</vt:lpstr>
      <vt:lpstr>ruimtestaat dagkracht weekdagen</vt:lpstr>
      <vt:lpstr>ruimtest. dagkracht Weekenddag</vt:lpstr>
      <vt:lpstr>Dagkracht </vt:lpstr>
      <vt:lpstr>Afroepprijzen</vt:lpstr>
      <vt:lpstr>totaal</vt:lpstr>
      <vt:lpstr>'normenblad regulier'!Afdrukbereik</vt:lpstr>
    </vt:vector>
  </TitlesOfParts>
  <Manager/>
  <Company>SMC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Rekenbladen Dordthuis</dc:title>
  <dc:subject>Rekenbladen</dc:subject>
  <dc:creator>Joost van Bommel</dc:creator>
  <cp:keywords/>
  <dc:description/>
  <cp:lastModifiedBy>Kuling-Bakker, J (Jacqueline)</cp:lastModifiedBy>
  <cp:revision/>
  <dcterms:created xsi:type="dcterms:W3CDTF">2013-12-16T11:02:18Z</dcterms:created>
  <dcterms:modified xsi:type="dcterms:W3CDTF">2025-11-06T13:13:56Z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0x01010055D86B268DC18941817A99BA3EFC6952</vt:lpwstr>
  </property>
  <property fmtid="{D5CDD505-2E9C-101B-9397-08002B2CF9AE}" pid="3" name="MediaServiceImageTags">
    <vt:lpwstr/>
  </property>
  <property fmtid="{D5CDD505-2E9C-101B-9397-08002B2CF9AE}" pid="4" name="Order">
    <vt:r8>686600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ies>
</file>