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samenwerken.rechtspraak.minjus.nl/sites/ivorechtspraak_aanbesteden_mfp_en_hvp/Lists/Projectdocumenten/"/>
    </mc:Choice>
  </mc:AlternateContent>
  <xr:revisionPtr revIDLastSave="0" documentId="13_ncr:1_{718C5149-A014-4161-8CB4-6E5FF69AFAFF}" xr6:coauthVersionLast="47" xr6:coauthVersionMax="47" xr10:uidLastSave="{00000000-0000-0000-0000-000000000000}"/>
  <bookViews>
    <workbookView xWindow="38280" yWindow="0" windowWidth="29040" windowHeight="17640" activeTab="5" xr2:uid="{00000000-000D-0000-FFFF-FFFF00000000}"/>
  </bookViews>
  <sheets>
    <sheet name="toelichting invulling prijs" sheetId="3" r:id="rId1"/>
    <sheet name="1 huurprijs" sheetId="2" r:id="rId2"/>
    <sheet name="2 fleetmanagement" sheetId="4" r:id="rId3"/>
    <sheet name="3 tikprijzen" sheetId="5" r:id="rId4"/>
    <sheet name="4 kosten platform" sheetId="6" r:id="rId5"/>
    <sheet name="Totaal"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6" l="1"/>
  <c r="G55" i="2"/>
  <c r="I55" i="2" s="1"/>
  <c r="G13" i="2"/>
  <c r="I13" i="2" s="1"/>
  <c r="G12" i="2"/>
  <c r="I12" i="2" s="1"/>
  <c r="G11" i="2"/>
  <c r="I11" i="2" s="1"/>
  <c r="G10" i="2"/>
  <c r="I10" i="2" s="1"/>
  <c r="I6" i="5"/>
  <c r="I38" i="2"/>
  <c r="I36" i="2"/>
  <c r="G65" i="2"/>
  <c r="I65" i="2"/>
  <c r="G39" i="2"/>
  <c r="I39" i="2"/>
  <c r="G37" i="2"/>
  <c r="I37" i="2"/>
  <c r="G35" i="2"/>
  <c r="I35" i="2" s="1"/>
  <c r="G26" i="2"/>
  <c r="I26" i="2"/>
  <c r="G59" i="2"/>
  <c r="I59" i="2"/>
  <c r="G44" i="2"/>
  <c r="I44" i="2"/>
  <c r="G34" i="2"/>
  <c r="I34" i="2" s="1"/>
  <c r="G28" i="2"/>
  <c r="I28" i="2"/>
  <c r="G25" i="2"/>
  <c r="I25" i="2"/>
  <c r="G19" i="2"/>
  <c r="I19" i="2" s="1"/>
  <c r="G33" i="2"/>
  <c r="I33" i="2" s="1"/>
  <c r="G32" i="2"/>
  <c r="I32" i="2"/>
  <c r="G31" i="2"/>
  <c r="I31" i="2"/>
  <c r="G30" i="2"/>
  <c r="I30" i="2"/>
  <c r="G29" i="2"/>
  <c r="I29" i="2" s="1"/>
  <c r="I27" i="2"/>
  <c r="G12" i="5"/>
  <c r="I12" i="5" s="1"/>
  <c r="F7" i="4"/>
  <c r="H7" i="4" s="1"/>
  <c r="H10" i="4" s="1"/>
  <c r="G3" i="7" s="1"/>
  <c r="F6" i="4"/>
  <c r="G6" i="2"/>
  <c r="I6" i="2" s="1"/>
  <c r="G7" i="2"/>
  <c r="I7" i="2" s="1"/>
  <c r="G8" i="2"/>
  <c r="I8" i="2" s="1"/>
  <c r="G9" i="2"/>
  <c r="I9" i="2" s="1"/>
  <c r="G14" i="2"/>
  <c r="I14" i="2" s="1"/>
  <c r="G15" i="2"/>
  <c r="I15" i="2" s="1"/>
  <c r="E2" i="2"/>
  <c r="C16" i="2"/>
  <c r="C7" i="6" s="1"/>
  <c r="G7" i="6" s="1"/>
  <c r="G64" i="2"/>
  <c r="I64" i="2"/>
  <c r="G24" i="2"/>
  <c r="I24" i="2" s="1"/>
  <c r="G63" i="2"/>
  <c r="I63" i="2"/>
  <c r="G4" i="6"/>
  <c r="G60" i="2"/>
  <c r="I60" i="2"/>
  <c r="G58" i="2"/>
  <c r="I58" i="2" s="1"/>
  <c r="G57" i="2"/>
  <c r="I57" i="2" s="1"/>
  <c r="G56" i="2"/>
  <c r="I56" i="2" s="1"/>
  <c r="G54" i="2"/>
  <c r="I54" i="2"/>
  <c r="G53" i="2"/>
  <c r="I53" i="2" s="1"/>
  <c r="G52" i="2"/>
  <c r="I52" i="2" s="1"/>
  <c r="G51" i="2"/>
  <c r="I51" i="2" s="1"/>
  <c r="G50" i="2"/>
  <c r="I50" i="2"/>
  <c r="G49" i="2"/>
  <c r="I49" i="2" s="1"/>
  <c r="G48" i="2"/>
  <c r="I48" i="2" s="1"/>
  <c r="G47" i="2"/>
  <c r="I47" i="2" s="1"/>
  <c r="G13" i="5"/>
  <c r="I13" i="5"/>
  <c r="G11" i="5"/>
  <c r="I11" i="5" s="1"/>
  <c r="G10" i="5"/>
  <c r="I10" i="5" s="1"/>
  <c r="G9" i="5"/>
  <c r="I9" i="5" s="1"/>
  <c r="G8" i="5"/>
  <c r="I8" i="5"/>
  <c r="G7" i="5"/>
  <c r="I7" i="5" s="1"/>
  <c r="B7" i="4"/>
  <c r="B6" i="4"/>
  <c r="H6" i="4"/>
  <c r="G6" i="6"/>
  <c r="G5" i="6"/>
  <c r="G73" i="2"/>
  <c r="I73" i="2"/>
  <c r="G72" i="2"/>
  <c r="I72" i="2"/>
  <c r="G71" i="2"/>
  <c r="I71" i="2" s="1"/>
  <c r="G70" i="2"/>
  <c r="I70" i="2"/>
  <c r="G69" i="2"/>
  <c r="I69" i="2"/>
  <c r="G68" i="2"/>
  <c r="I68" i="2"/>
  <c r="I67" i="2"/>
  <c r="G46" i="2"/>
  <c r="I46" i="2"/>
  <c r="G45" i="2"/>
  <c r="I45" i="2" s="1"/>
  <c r="G43" i="2"/>
  <c r="I43" i="2"/>
  <c r="G42" i="2"/>
  <c r="I42" i="2"/>
  <c r="G41" i="2"/>
  <c r="I41" i="2"/>
  <c r="I40" i="2"/>
  <c r="G23" i="2"/>
  <c r="I23" i="2" s="1"/>
  <c r="G22" i="2"/>
  <c r="I22" i="2" s="1"/>
  <c r="G21" i="2"/>
  <c r="I21" i="2" s="1"/>
  <c r="G20" i="2"/>
  <c r="I20" i="2" s="1"/>
  <c r="I18" i="2"/>
  <c r="I5" i="2"/>
  <c r="G9" i="6" l="1"/>
  <c r="G5" i="7" s="1"/>
  <c r="I15" i="5"/>
  <c r="G4" i="7" s="1"/>
  <c r="I76" i="2"/>
  <c r="G2" i="7" s="1"/>
  <c r="G6" i="7" l="1"/>
</calcChain>
</file>

<file path=xl/sharedStrings.xml><?xml version="1.0" encoding="utf-8"?>
<sst xmlns="http://schemas.openxmlformats.org/spreadsheetml/2006/main" count="163" uniqueCount="114">
  <si>
    <t>Aanbesteding MFP2025 Rechtspraak</t>
  </si>
  <si>
    <t>Toelichting en invulinstructie</t>
  </si>
  <si>
    <t>Bijlage 2 prijsinvulblad</t>
  </si>
  <si>
    <t>Looptijd initieel contract leaseprijzen</t>
  </si>
  <si>
    <t>maanden</t>
  </si>
  <si>
    <t>Type machne (zie bijlage XX)</t>
  </si>
  <si>
    <t>Type</t>
  </si>
  <si>
    <t>Aantal eenheden</t>
  </si>
  <si>
    <t>Opgave huurprijs per maand, per eenheid</t>
  </si>
  <si>
    <t>Totaal per jaar</t>
  </si>
  <si>
    <t>MFP Type 1 fabrieksnieuw</t>
  </si>
  <si>
    <t>professionele kantoorkleuren kleurenprinter, minimaal 35 ppmin, tot 15000 ppmnd</t>
  </si>
  <si>
    <t>MFP Type 2 fabrieksnieuw</t>
  </si>
  <si>
    <t>professionele kantoorkleuren kleurenprinter, minimaal 70 ppmin, tot 40000 ppmnd</t>
  </si>
  <si>
    <t>MFP Type 3 fabrieksnieuw</t>
  </si>
  <si>
    <t>klein tafelmodel mfp kleuren laserprinter, A4, minimaal 30 ppmin tot 2000 ppmnd</t>
  </si>
  <si>
    <t>NWP Type 4 fabrieksnieuw</t>
  </si>
  <si>
    <t>klein tafelmodel zwart-wit laserprinter, A4, minimaal 30 ppmin, tot 2000 ppmnd</t>
  </si>
  <si>
    <t>MFP Type 1 gebruikt conform WDU.1</t>
  </si>
  <si>
    <t>MFP Type 2 gebruikt conform WDU.1</t>
  </si>
  <si>
    <t>MFP Type 3 gebruikt conform WDU.1</t>
  </si>
  <si>
    <t>NWP Type 4 gebruikt cconform WDU.1</t>
  </si>
  <si>
    <t>Repro hoog volume MFC zwart type 1</t>
  </si>
  <si>
    <t>professionele hoogvolume zwart/wit repromachine, minimaal 130 ppmin</t>
  </si>
  <si>
    <t>Repro hoog volume MFC kleur type 2</t>
  </si>
  <si>
    <t>professionele hoogvolume kleuren repromachine, minimaal 90 ppmin</t>
  </si>
  <si>
    <t>Totaal aantal machines</t>
  </si>
  <si>
    <t xml:space="preserve"> </t>
  </si>
  <si>
    <t>OPTIES : MFP Type 1</t>
  </si>
  <si>
    <r>
      <t xml:space="preserve">5e invoerlade </t>
    </r>
    <r>
      <rPr>
        <sz val="10"/>
        <color rgb="FFFF0000"/>
        <rFont val="Nunito Sans"/>
      </rPr>
      <t>minimaal 1.500</t>
    </r>
    <r>
      <rPr>
        <sz val="10"/>
        <rFont val="Nunito Sans"/>
      </rPr>
      <t xml:space="preserve"> vel A4</t>
    </r>
  </si>
  <si>
    <t>Perforeer module</t>
  </si>
  <si>
    <t>Enveloppen module</t>
  </si>
  <si>
    <t>Boekjesmaker module</t>
  </si>
  <si>
    <t>V &amp; Z vouw module</t>
  </si>
  <si>
    <r>
      <t xml:space="preserve">Finisher </t>
    </r>
    <r>
      <rPr>
        <sz val="10"/>
        <color rgb="FFFF0000"/>
        <rFont val="Nunito Sans"/>
      </rPr>
      <t>minimaal</t>
    </r>
    <r>
      <rPr>
        <sz val="10"/>
        <rFont val="Nunito Sans"/>
      </rPr>
      <t xml:space="preserve"> 500 vel</t>
    </r>
  </si>
  <si>
    <r>
      <t xml:space="preserve">Finisher </t>
    </r>
    <r>
      <rPr>
        <sz val="10"/>
        <color rgb="FFFF0000"/>
        <rFont val="Nunito Sans"/>
      </rPr>
      <t>minimaal</t>
    </r>
    <r>
      <rPr>
        <sz val="10"/>
        <rFont val="Nunito Sans"/>
      </rPr>
      <t xml:space="preserve"> 2.000 vel</t>
    </r>
  </si>
  <si>
    <t>Onderkast om printer op te plaatsen, zodat de gebruiker op stahoogte bij de printer kan; de hoogte van de printer inclusief onderstel is dan ongeveer 90 cm hoog</t>
  </si>
  <si>
    <t>OPTIES : MFP Type 2</t>
  </si>
  <si>
    <t>OPTIE typen MFP 3</t>
  </si>
  <si>
    <t>OPTIE typen NWP type 4</t>
  </si>
  <si>
    <t>OPTIES Repro MFC type 1 en Repro MFC type 2</t>
  </si>
  <si>
    <t xml:space="preserve"> Afzuigplenum</t>
  </si>
  <si>
    <t xml:space="preserve"> Bookfolder</t>
  </si>
  <si>
    <t xml:space="preserve"> Booklet maker</t>
  </si>
  <si>
    <t xml:space="preserve"> Bookletfinisher</t>
  </si>
  <si>
    <t xml:space="preserve"> Bookletfinisher (2.000 vel)</t>
  </si>
  <si>
    <t xml:space="preserve"> Bypass tray</t>
  </si>
  <si>
    <t xml:space="preserve"> Kaft inserter</t>
  </si>
  <si>
    <t xml:space="preserve"> Ontkrul unit</t>
  </si>
  <si>
    <t xml:space="preserve"> Inbind Unit</t>
  </si>
  <si>
    <t xml:space="preserve"> Spectrofotometer</t>
  </si>
  <si>
    <t xml:space="preserve"> Finisher (3000 vel/100 vel nieten)</t>
  </si>
  <si>
    <t xml:space="preserve"> Inserter</t>
  </si>
  <si>
    <t xml:space="preserve"> LCT A3 (Large capacity tray)</t>
  </si>
  <si>
    <t xml:space="preserve"> LCT A4 (Large capacity tray - tot 1200 A4)</t>
  </si>
  <si>
    <t>Perforeereenheid (2, 4 gaats)</t>
  </si>
  <si>
    <t>Perforeereenheid (2, 4, 12, 20, 21, 23, 34 en 47 gaats)</t>
  </si>
  <si>
    <t xml:space="preserve"> Slot SD kaart min 128 Gb</t>
  </si>
  <si>
    <t xml:space="preserve"> Stacker</t>
  </si>
  <si>
    <t xml:space="preserve"> Trimmer (rolsnijder, deze hebben ze nu los)</t>
  </si>
  <si>
    <t xml:space="preserve"> C-/ Z-fold eenheid</t>
  </si>
  <si>
    <t>Repro hoog volume printer verhuizen tussen vestigingen van opdrachtgever</t>
  </si>
  <si>
    <t>MFP of NWP verhuizen tussen vestigingen van opdrachtgever</t>
  </si>
  <si>
    <t>Voorbewerkingssoftware voor Repro printers</t>
  </si>
  <si>
    <t>OPTIES : Type 7</t>
  </si>
  <si>
    <t>Optie 1</t>
  </si>
  <si>
    <t>Optie 2</t>
  </si>
  <si>
    <t>Optie 3</t>
  </si>
  <si>
    <t>Optie 4</t>
  </si>
  <si>
    <t>Optie 5</t>
  </si>
  <si>
    <t>Optie 6</t>
  </si>
  <si>
    <t>totaal</t>
  </si>
  <si>
    <t>Prijsopgave vaste kosten per maand</t>
  </si>
  <si>
    <t>type machine</t>
  </si>
  <si>
    <t>Aantal</t>
  </si>
  <si>
    <t xml:space="preserve">fleetmanagement </t>
  </si>
  <si>
    <t>aansluiting platform</t>
  </si>
  <si>
    <t>prijs per maand</t>
  </si>
  <si>
    <t>kosten 96 maanden</t>
  </si>
  <si>
    <t>MFP type 1 en 2</t>
  </si>
  <si>
    <t>MFP type 3 en NWP type 4</t>
  </si>
  <si>
    <t>totale kosten fleetmanagemen onderhoud</t>
  </si>
  <si>
    <t>Prijsopgave kosten per afdruk</t>
  </si>
  <si>
    <t>Omschrijving</t>
  </si>
  <si>
    <t>Aantal eenheden per jaar</t>
  </si>
  <si>
    <t>Opgave prijs per tik</t>
  </si>
  <si>
    <t>zwart afdrukken - MFP type 1 en 2</t>
  </si>
  <si>
    <t>prijs per tik</t>
  </si>
  <si>
    <t>full color afdrukken - MFP type 1 en 2</t>
  </si>
  <si>
    <t>zwart afdrukken - MFP type 3 en NWP type 4</t>
  </si>
  <si>
    <t>full color afdrukken - MFP type 3</t>
  </si>
  <si>
    <t xml:space="preserve">full color afdrukken - HVP </t>
  </si>
  <si>
    <t>zwart afdrukken op full color HVP</t>
  </si>
  <si>
    <t xml:space="preserve">zwart afdrukken - HVP </t>
  </si>
  <si>
    <t>Totale tik kosten gedurende 8 jaar</t>
  </si>
  <si>
    <t xml:space="preserve">Prijsopgave kosten platform </t>
  </si>
  <si>
    <t>per maand</t>
  </si>
  <si>
    <t>96 maanden</t>
  </si>
  <si>
    <t>Print- en Scanmanagement software, vaste maandelijkse kosten</t>
  </si>
  <si>
    <t>Totaal</t>
  </si>
  <si>
    <t>Uurtarief functionele verbetering</t>
  </si>
  <si>
    <t>aanname</t>
  </si>
  <si>
    <t>Eenmalige inrichting</t>
  </si>
  <si>
    <t>Print- en Scanmanagement software, kosten per machine</t>
  </si>
  <si>
    <t>Prijs per subscriptie</t>
  </si>
  <si>
    <t>per workstation</t>
  </si>
  <si>
    <t xml:space="preserve">totale kosten platform  </t>
  </si>
  <si>
    <t>Leasekosten 48 maanden</t>
  </si>
  <si>
    <t>fleetmanagement onderhoud en platform licentie</t>
  </si>
  <si>
    <t>variabele afdrukkosten</t>
  </si>
  <si>
    <t>Kosten platform</t>
  </si>
  <si>
    <t>Totaal generaal</t>
  </si>
  <si>
    <t>per uur</t>
  </si>
  <si>
    <t>eenmalig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</si>
</sst>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quot;€&quot;\ * #,##0.00_-;_-&quot;€&quot;\ * #,##0.00\-;_-&quot;€&quot;\ * &quot;-&quot;??_-;_-@_-"/>
    <numFmt numFmtId="165" formatCode="&quot;€&quot;\ #,##0.00"/>
    <numFmt numFmtId="166" formatCode="_-&quot;€&quot;\ * #,##0.00000_-;_-&quot;€&quot;\ * #,##0.00000\-;_-&quot;€&quot;\ * &quot;-&quot;??_-;_-@_-"/>
    <numFmt numFmtId="167" formatCode="_ * #,##0_ ;_ * \-#,##0_ ;_ * &quot;-&quot;??_ ;_ @_ "/>
    <numFmt numFmtId="168" formatCode="&quot;€&quot;\ #,##0.00000"/>
  </numFmts>
  <fonts count="24" x14ac:knownFonts="1">
    <font>
      <sz val="11"/>
      <color theme="1"/>
      <name val="Calibri"/>
      <family val="2"/>
      <scheme val="minor"/>
    </font>
    <font>
      <sz val="11"/>
      <color theme="1"/>
      <name val="Calibri"/>
      <family val="2"/>
      <scheme val="minor"/>
    </font>
    <font>
      <sz val="10"/>
      <name val="Arial"/>
      <family val="2"/>
    </font>
    <font>
      <sz val="11"/>
      <color rgb="FF006100"/>
      <name val="Calibri"/>
      <family val="2"/>
      <scheme val="minor"/>
    </font>
    <font>
      <b/>
      <sz val="18"/>
      <name val="Nunito Sans"/>
    </font>
    <font>
      <b/>
      <sz val="10"/>
      <color indexed="9"/>
      <name val="Nunito Sans"/>
    </font>
    <font>
      <sz val="10"/>
      <name val="Nunito Sans"/>
    </font>
    <font>
      <sz val="11"/>
      <color theme="1"/>
      <name val="Nunito Sans"/>
    </font>
    <font>
      <b/>
      <sz val="12"/>
      <name val="Nunito Sans"/>
    </font>
    <font>
      <b/>
      <sz val="11"/>
      <name val="Nunito Sans"/>
    </font>
    <font>
      <sz val="10"/>
      <color theme="0" tint="-0.14999847407452621"/>
      <name val="Nunito Sans"/>
    </font>
    <font>
      <sz val="11"/>
      <color rgb="FF006100"/>
      <name val="Nunito Sans"/>
    </font>
    <font>
      <sz val="10"/>
      <color rgb="FFFF0000"/>
      <name val="Nunito Sans"/>
    </font>
    <font>
      <b/>
      <sz val="10"/>
      <name val="Nunito Sans"/>
    </font>
    <font>
      <sz val="10"/>
      <color indexed="9"/>
      <name val="Nunito Sans"/>
    </font>
    <font>
      <sz val="10"/>
      <color theme="1"/>
      <name val="Nunito Sans"/>
    </font>
    <font>
      <sz val="10"/>
      <color theme="0"/>
      <name val="Nunito Sans"/>
    </font>
    <font>
      <b/>
      <sz val="10"/>
      <color theme="0"/>
      <name val="Nunito Sans"/>
    </font>
    <font>
      <sz val="10"/>
      <color indexed="8"/>
      <name val="Nunito Sans"/>
    </font>
    <font>
      <b/>
      <sz val="11"/>
      <color theme="1"/>
      <name val="Nunito Sans"/>
    </font>
    <font>
      <sz val="11"/>
      <color rgb="FFFF0000"/>
      <name val="Nunito Sans"/>
    </font>
    <font>
      <strike/>
      <sz val="10"/>
      <color rgb="FFC00000"/>
      <name val="Nunito Sans"/>
    </font>
    <font>
      <strike/>
      <sz val="11"/>
      <color rgb="FFC00000"/>
      <name val="Nunito Sans"/>
    </font>
    <font>
      <sz val="10"/>
      <color rgb="FFC00000"/>
      <name val="Nunito Sans"/>
    </font>
  </fonts>
  <fills count="11">
    <fill>
      <patternFill patternType="none"/>
    </fill>
    <fill>
      <patternFill patternType="gray125"/>
    </fill>
    <fill>
      <patternFill patternType="solid">
        <fgColor theme="6" tint="-0.249977111117893"/>
        <bgColor indexed="64"/>
      </patternFill>
    </fill>
    <fill>
      <patternFill patternType="solid">
        <fgColor theme="0" tint="-0.249977111117893"/>
        <bgColor indexed="64"/>
      </patternFill>
    </fill>
    <fill>
      <patternFill patternType="solid">
        <fgColor indexed="3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C6EFCE"/>
      </patternFill>
    </fill>
    <fill>
      <patternFill patternType="solid">
        <fgColor theme="0"/>
        <bgColor indexed="64"/>
      </patternFill>
    </fill>
    <fill>
      <patternFill patternType="solid">
        <fgColor rgb="FFD9E1F2"/>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bottom style="thin">
        <color auto="1"/>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auto="1"/>
      </left>
      <right/>
      <top/>
      <bottom style="thin">
        <color auto="1"/>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0" fontId="2" fillId="4" borderId="6" applyNumberFormat="0" applyProtection="0">
      <alignment horizontal="left" vertical="center" indent="1"/>
    </xf>
    <xf numFmtId="0" fontId="2" fillId="4" borderId="7" applyNumberFormat="0" applyProtection="0">
      <alignment horizontal="left" vertical="center" indent="1"/>
    </xf>
    <xf numFmtId="0" fontId="3" fillId="8" borderId="0" applyNumberFormat="0" applyBorder="0" applyAlignment="0" applyProtection="0"/>
  </cellStyleXfs>
  <cellXfs count="153">
    <xf numFmtId="0" fontId="0" fillId="0" borderId="0" xfId="0"/>
    <xf numFmtId="0" fontId="4" fillId="0" borderId="0" xfId="0" applyFont="1"/>
    <xf numFmtId="0" fontId="5" fillId="0" borderId="0" xfId="0" applyFont="1"/>
    <xf numFmtId="0" fontId="5" fillId="0" borderId="0" xfId="0" applyFont="1" applyAlignment="1">
      <alignment horizontal="center" vertical="center"/>
    </xf>
    <xf numFmtId="164" fontId="5" fillId="0" borderId="0" xfId="3" applyFont="1"/>
    <xf numFmtId="0" fontId="6" fillId="7" borderId="11" xfId="0" applyFont="1" applyFill="1" applyBorder="1" applyAlignment="1" applyProtection="1">
      <alignment vertical="center"/>
      <protection locked="0"/>
    </xf>
    <xf numFmtId="0" fontId="7" fillId="0" borderId="0" xfId="0" applyFont="1"/>
    <xf numFmtId="0" fontId="8" fillId="0" borderId="0" xfId="0" applyFont="1" applyAlignment="1">
      <alignment vertical="center"/>
    </xf>
    <xf numFmtId="0" fontId="9" fillId="6" borderId="0" xfId="0" applyFont="1" applyFill="1"/>
    <xf numFmtId="0" fontId="9" fillId="0" borderId="0" xfId="0" applyFont="1" applyAlignment="1">
      <alignment horizontal="left" vertical="center"/>
    </xf>
    <xf numFmtId="164" fontId="6" fillId="0" borderId="0" xfId="3" applyFont="1"/>
    <xf numFmtId="0" fontId="6" fillId="0" borderId="0" xfId="0" applyFont="1"/>
    <xf numFmtId="167" fontId="10" fillId="0" borderId="0" xfId="1" applyNumberFormat="1" applyFont="1"/>
    <xf numFmtId="0" fontId="5" fillId="3" borderId="0" xfId="0" applyFont="1" applyFill="1" applyAlignment="1">
      <alignment vertical="center"/>
    </xf>
    <xf numFmtId="0" fontId="5" fillId="3" borderId="0" xfId="0" applyFont="1" applyFill="1" applyAlignment="1">
      <alignment horizontal="center" vertical="center"/>
    </xf>
    <xf numFmtId="164" fontId="5" fillId="3" borderId="0" xfId="3" applyFont="1" applyFill="1" applyAlignment="1">
      <alignment horizontal="center" vertical="center" wrapText="1"/>
    </xf>
    <xf numFmtId="164" fontId="5" fillId="3" borderId="0" xfId="3" applyFont="1" applyFill="1" applyAlignment="1">
      <alignment horizontal="center" vertical="center"/>
    </xf>
    <xf numFmtId="0" fontId="6" fillId="6" borderId="1" xfId="0" applyFont="1" applyFill="1" applyBorder="1" applyAlignment="1">
      <alignment vertical="center"/>
    </xf>
    <xf numFmtId="0" fontId="11" fillId="8" borderId="8" xfId="6" applyFont="1" applyBorder="1" applyAlignment="1" applyProtection="1">
      <alignment vertical="center"/>
      <protection locked="0"/>
    </xf>
    <xf numFmtId="0" fontId="6" fillId="6" borderId="8" xfId="0" applyFont="1" applyFill="1" applyBorder="1" applyAlignment="1">
      <alignment horizontal="center" vertical="center"/>
    </xf>
    <xf numFmtId="165" fontId="6" fillId="0" borderId="10" xfId="2" applyNumberFormat="1" applyFont="1" applyBorder="1" applyAlignment="1">
      <alignment horizontal="center" vertical="center"/>
    </xf>
    <xf numFmtId="164" fontId="6" fillId="0" borderId="12" xfId="3" applyFont="1" applyBorder="1" applyAlignment="1">
      <alignment vertical="center"/>
    </xf>
    <xf numFmtId="165" fontId="6" fillId="0" borderId="11" xfId="2" applyNumberFormat="1" applyFont="1" applyBorder="1" applyAlignment="1">
      <alignment horizontal="center" vertical="center"/>
    </xf>
    <xf numFmtId="164" fontId="6" fillId="0" borderId="2" xfId="3" applyFont="1" applyBorder="1" applyAlignment="1">
      <alignment vertical="center"/>
    </xf>
    <xf numFmtId="0" fontId="11" fillId="8" borderId="11" xfId="6" applyFont="1" applyBorder="1" applyAlignment="1" applyProtection="1">
      <alignment vertical="center"/>
      <protection locked="0"/>
    </xf>
    <xf numFmtId="0" fontId="13" fillId="0" borderId="3" xfId="0" applyFont="1" applyBorder="1" applyAlignment="1">
      <alignment vertical="center"/>
    </xf>
    <xf numFmtId="0" fontId="13" fillId="0" borderId="8" xfId="0" applyFont="1" applyBorder="1" applyAlignment="1">
      <alignment vertical="center"/>
    </xf>
    <xf numFmtId="0" fontId="13" fillId="0" borderId="8" xfId="0" applyFont="1" applyBorder="1" applyAlignment="1">
      <alignment horizontal="center" vertical="center"/>
    </xf>
    <xf numFmtId="44" fontId="6" fillId="0" borderId="8" xfId="2" applyFont="1" applyBorder="1" applyAlignment="1">
      <alignment vertical="center"/>
    </xf>
    <xf numFmtId="44" fontId="6" fillId="0" borderId="10" xfId="2" applyFont="1" applyBorder="1" applyAlignment="1">
      <alignment horizontal="center" vertical="center"/>
    </xf>
    <xf numFmtId="44" fontId="6" fillId="0" borderId="11" xfId="2" applyFont="1" applyBorder="1" applyAlignment="1">
      <alignment vertical="center"/>
    </xf>
    <xf numFmtId="0" fontId="6" fillId="0" borderId="0" xfId="0" applyFont="1" applyAlignment="1">
      <alignment vertical="center"/>
    </xf>
    <xf numFmtId="0" fontId="6" fillId="0" borderId="0" xfId="0" applyFont="1" applyAlignment="1">
      <alignment horizontal="center" vertical="center"/>
    </xf>
    <xf numFmtId="166" fontId="14" fillId="0" borderId="0" xfId="3" applyNumberFormat="1" applyFont="1" applyAlignment="1">
      <alignment vertical="center"/>
    </xf>
    <xf numFmtId="164" fontId="6" fillId="0" borderId="0" xfId="3" applyFont="1" applyAlignment="1">
      <alignment horizontal="center" vertical="center"/>
    </xf>
    <xf numFmtId="164" fontId="6" fillId="0" borderId="0" xfId="3" applyFont="1" applyAlignment="1">
      <alignment vertical="center"/>
    </xf>
    <xf numFmtId="0" fontId="6" fillId="6" borderId="8" xfId="0" applyFont="1" applyFill="1" applyBorder="1" applyAlignment="1">
      <alignment horizontal="left" vertical="center" wrapText="1"/>
    </xf>
    <xf numFmtId="0" fontId="15" fillId="0" borderId="8" xfId="0" applyFont="1" applyBorder="1" applyAlignment="1">
      <alignment horizontal="center" vertical="center"/>
    </xf>
    <xf numFmtId="165" fontId="6" fillId="0" borderId="8" xfId="3" applyNumberFormat="1" applyFont="1" applyBorder="1" applyAlignment="1">
      <alignment horizontal="center" vertical="center"/>
    </xf>
    <xf numFmtId="166" fontId="16" fillId="0" borderId="0" xfId="3" applyNumberFormat="1" applyFont="1" applyAlignment="1">
      <alignment vertical="center"/>
    </xf>
    <xf numFmtId="165" fontId="7" fillId="0" borderId="0" xfId="0" applyNumberFormat="1" applyFont="1"/>
    <xf numFmtId="0" fontId="6" fillId="5" borderId="8" xfId="0" applyFont="1" applyFill="1" applyBorder="1" applyAlignment="1" applyProtection="1">
      <alignment vertical="center"/>
      <protection locked="0"/>
    </xf>
    <xf numFmtId="165" fontId="6" fillId="5" borderId="12" xfId="3" applyNumberFormat="1" applyFont="1" applyFill="1" applyBorder="1" applyAlignment="1" applyProtection="1">
      <alignment horizontal="center" vertical="center"/>
      <protection locked="0"/>
    </xf>
    <xf numFmtId="0" fontId="17" fillId="2" borderId="8" xfId="0" applyFont="1" applyFill="1" applyBorder="1" applyAlignment="1">
      <alignment vertical="center" wrapText="1"/>
    </xf>
    <xf numFmtId="0" fontId="17" fillId="2" borderId="0" xfId="0" applyFont="1" applyFill="1" applyAlignment="1">
      <alignment vertical="center" wrapText="1"/>
    </xf>
    <xf numFmtId="165" fontId="17" fillId="2" borderId="5" xfId="0" applyNumberFormat="1" applyFont="1" applyFill="1" applyBorder="1" applyAlignment="1">
      <alignment horizontal="center" vertical="center"/>
    </xf>
    <xf numFmtId="0" fontId="5" fillId="3" borderId="0" xfId="0" applyFont="1" applyFill="1" applyAlignment="1">
      <alignment horizontal="center" vertical="center" wrapText="1"/>
    </xf>
    <xf numFmtId="0" fontId="6" fillId="0" borderId="8" xfId="0" applyFont="1" applyBorder="1" applyAlignment="1">
      <alignment vertical="center"/>
    </xf>
    <xf numFmtId="0" fontId="6" fillId="0" borderId="12" xfId="0" applyFont="1" applyBorder="1" applyAlignment="1">
      <alignment horizontal="left" vertical="center"/>
    </xf>
    <xf numFmtId="3" fontId="18" fillId="6" borderId="8" xfId="0" applyNumberFormat="1" applyFont="1" applyFill="1" applyBorder="1" applyAlignment="1">
      <alignment horizontal="center" vertical="center"/>
    </xf>
    <xf numFmtId="168" fontId="6" fillId="5" borderId="8" xfId="3" applyNumberFormat="1" applyFont="1" applyFill="1" applyBorder="1" applyAlignment="1" applyProtection="1">
      <alignment horizontal="center" vertical="center"/>
      <protection locked="0"/>
    </xf>
    <xf numFmtId="165" fontId="6" fillId="0" borderId="10" xfId="3" applyNumberFormat="1" applyFont="1" applyBorder="1" applyAlignment="1">
      <alignment horizontal="center" vertical="center"/>
    </xf>
    <xf numFmtId="0" fontId="6" fillId="0" borderId="8" xfId="0" applyFont="1" applyBorder="1" applyAlignment="1">
      <alignment horizontal="left" vertical="center"/>
    </xf>
    <xf numFmtId="0" fontId="6" fillId="6" borderId="10" xfId="0" applyFont="1" applyFill="1" applyBorder="1" applyAlignment="1">
      <alignment horizontal="center" vertical="center"/>
    </xf>
    <xf numFmtId="165" fontId="12" fillId="5" borderId="12" xfId="3" applyNumberFormat="1" applyFont="1" applyFill="1" applyBorder="1" applyAlignment="1" applyProtection="1">
      <alignment horizontal="center" vertical="center"/>
      <protection locked="0"/>
    </xf>
    <xf numFmtId="0" fontId="6" fillId="0" borderId="4" xfId="0" applyFont="1" applyBorder="1" applyAlignment="1">
      <alignment vertical="center"/>
    </xf>
    <xf numFmtId="165" fontId="6" fillId="5" borderId="8" xfId="3" applyNumberFormat="1" applyFont="1" applyFill="1" applyBorder="1" applyAlignment="1" applyProtection="1">
      <alignment horizontal="center" vertical="center"/>
      <protection locked="0"/>
    </xf>
    <xf numFmtId="4" fontId="7" fillId="0" borderId="0" xfId="0" applyNumberFormat="1" applyFont="1"/>
    <xf numFmtId="165" fontId="7" fillId="0" borderId="0" xfId="0" applyNumberFormat="1" applyFont="1" applyAlignment="1">
      <alignment vertical="top" wrapText="1"/>
    </xf>
    <xf numFmtId="165" fontId="19" fillId="0" borderId="0" xfId="0" applyNumberFormat="1" applyFont="1" applyAlignment="1">
      <alignment vertical="top" wrapText="1"/>
    </xf>
    <xf numFmtId="0" fontId="4" fillId="0" borderId="0" xfId="0" applyFont="1" applyAlignment="1">
      <alignment wrapText="1"/>
    </xf>
    <xf numFmtId="0" fontId="5" fillId="0" borderId="0" xfId="0" applyFont="1" applyAlignment="1">
      <alignment wrapText="1"/>
    </xf>
    <xf numFmtId="0" fontId="8" fillId="0" borderId="0" xfId="0" applyFont="1" applyAlignment="1">
      <alignment vertical="center" wrapText="1"/>
    </xf>
    <xf numFmtId="0" fontId="5" fillId="3" borderId="0" xfId="0" applyFont="1" applyFill="1" applyAlignment="1">
      <alignment vertical="center" wrapText="1"/>
    </xf>
    <xf numFmtId="0" fontId="6" fillId="6" borderId="1" xfId="0" applyFont="1" applyFill="1" applyBorder="1" applyAlignment="1">
      <alignment vertical="center" wrapText="1"/>
    </xf>
    <xf numFmtId="0" fontId="6" fillId="6" borderId="9" xfId="0" applyFont="1" applyFill="1" applyBorder="1" applyAlignment="1">
      <alignment vertical="center" wrapText="1"/>
    </xf>
    <xf numFmtId="0" fontId="13"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wrapText="1"/>
    </xf>
    <xf numFmtId="165" fontId="6" fillId="0" borderId="0" xfId="3" applyNumberFormat="1" applyFont="1" applyAlignment="1">
      <alignment horizontal="center" vertical="center"/>
    </xf>
    <xf numFmtId="165" fontId="6" fillId="0" borderId="0" xfId="2" applyNumberFormat="1" applyFont="1" applyAlignment="1">
      <alignment horizontal="center" vertical="center"/>
    </xf>
    <xf numFmtId="0" fontId="6" fillId="0" borderId="0" xfId="0" applyFont="1" applyAlignment="1">
      <alignment horizontal="left" vertical="center" wrapText="1"/>
    </xf>
    <xf numFmtId="0" fontId="11" fillId="0" borderId="0" xfId="6" applyFont="1" applyFill="1" applyAlignment="1" applyProtection="1">
      <alignment vertical="center"/>
      <protection locked="0"/>
    </xf>
    <xf numFmtId="0" fontId="15" fillId="0" borderId="0" xfId="0" applyFont="1" applyAlignment="1">
      <alignment horizontal="center" vertical="center"/>
    </xf>
    <xf numFmtId="0" fontId="15" fillId="6" borderId="8" xfId="0" applyFont="1" applyFill="1" applyBorder="1" applyAlignment="1">
      <alignment horizontal="center" vertical="center"/>
    </xf>
    <xf numFmtId="0" fontId="11" fillId="5" borderId="8" xfId="6" applyFont="1" applyFill="1" applyBorder="1" applyAlignment="1" applyProtection="1">
      <alignment vertical="center"/>
      <protection locked="0"/>
    </xf>
    <xf numFmtId="0" fontId="11" fillId="5" borderId="11" xfId="6" applyFont="1" applyFill="1" applyBorder="1" applyAlignment="1" applyProtection="1">
      <alignment vertical="center"/>
      <protection locked="0"/>
    </xf>
    <xf numFmtId="0" fontId="5" fillId="9" borderId="0" xfId="0" applyFont="1" applyFill="1"/>
    <xf numFmtId="0" fontId="6" fillId="0" borderId="2" xfId="0" applyFont="1" applyBorder="1" applyAlignment="1">
      <alignment horizontal="center" vertical="center"/>
    </xf>
    <xf numFmtId="0" fontId="6" fillId="0" borderId="12" xfId="0" applyFont="1" applyBorder="1" applyAlignment="1">
      <alignment vertical="center"/>
    </xf>
    <xf numFmtId="0" fontId="6" fillId="0" borderId="2" xfId="0" applyFont="1" applyBorder="1" applyAlignment="1">
      <alignment vertical="center"/>
    </xf>
    <xf numFmtId="0" fontId="7" fillId="0" borderId="2" xfId="0" applyFont="1" applyBorder="1" applyAlignment="1">
      <alignment vertical="center"/>
    </xf>
    <xf numFmtId="0" fontId="6" fillId="0" borderId="0" xfId="0" applyFont="1" applyAlignment="1" applyProtection="1">
      <alignment vertical="center"/>
      <protection locked="0"/>
    </xf>
    <xf numFmtId="165" fontId="6" fillId="0" borderId="13" xfId="2" applyNumberFormat="1" applyFont="1" applyBorder="1" applyAlignment="1">
      <alignment horizontal="center" vertical="center"/>
    </xf>
    <xf numFmtId="165" fontId="6" fillId="0" borderId="8" xfId="2" applyNumberFormat="1" applyFont="1" applyBorder="1" applyAlignment="1">
      <alignment horizontal="center" vertical="center"/>
    </xf>
    <xf numFmtId="0" fontId="6" fillId="6" borderId="12" xfId="0" applyFont="1" applyFill="1" applyBorder="1" applyAlignment="1">
      <alignment horizontal="left" vertical="center" wrapText="1"/>
    </xf>
    <xf numFmtId="0" fontId="11" fillId="8" borderId="12" xfId="6" applyFont="1" applyBorder="1" applyAlignment="1" applyProtection="1">
      <alignment vertical="center"/>
      <protection locked="0"/>
    </xf>
    <xf numFmtId="165" fontId="6" fillId="0" borderId="12" xfId="3" applyNumberFormat="1" applyFont="1" applyBorder="1" applyAlignment="1">
      <alignment horizontal="center" vertical="center"/>
    </xf>
    <xf numFmtId="165" fontId="6" fillId="0" borderId="12" xfId="2" applyNumberFormat="1" applyFont="1" applyBorder="1" applyAlignment="1">
      <alignment horizontal="center" vertical="center"/>
    </xf>
    <xf numFmtId="0" fontId="6" fillId="6" borderId="3" xfId="0" applyFont="1" applyFill="1" applyBorder="1" applyAlignment="1">
      <alignment horizontal="left" vertical="center" wrapText="1"/>
    </xf>
    <xf numFmtId="0" fontId="11" fillId="8" borderId="3" xfId="6" applyFont="1" applyBorder="1" applyAlignment="1" applyProtection="1">
      <alignment vertical="center"/>
      <protection locked="0"/>
    </xf>
    <xf numFmtId="0" fontId="15" fillId="6" borderId="3" xfId="0" applyFont="1" applyFill="1" applyBorder="1" applyAlignment="1">
      <alignment horizontal="center" vertical="center"/>
    </xf>
    <xf numFmtId="165" fontId="6" fillId="0" borderId="3" xfId="3" applyNumberFormat="1" applyFont="1" applyBorder="1" applyAlignment="1">
      <alignment horizontal="center" vertical="center"/>
    </xf>
    <xf numFmtId="0" fontId="5" fillId="3" borderId="10" xfId="0" applyFont="1" applyFill="1" applyBorder="1" applyAlignment="1">
      <alignment vertical="center" wrapText="1"/>
    </xf>
    <xf numFmtId="0" fontId="5" fillId="3" borderId="14" xfId="0" applyFont="1" applyFill="1" applyBorder="1" applyAlignment="1">
      <alignment horizontal="center" vertical="center"/>
    </xf>
    <xf numFmtId="0" fontId="5" fillId="3" borderId="14" xfId="0" applyFont="1" applyFill="1" applyBorder="1" applyAlignment="1">
      <alignment vertical="center"/>
    </xf>
    <xf numFmtId="164" fontId="5" fillId="3" borderId="14" xfId="3" applyFont="1" applyFill="1" applyBorder="1" applyAlignment="1">
      <alignment horizontal="center" vertical="center" wrapText="1"/>
    </xf>
    <xf numFmtId="164" fontId="5" fillId="3" borderId="14" xfId="3" applyFont="1" applyFill="1" applyBorder="1" applyAlignment="1">
      <alignment horizontal="center" vertical="center"/>
    </xf>
    <xf numFmtId="164" fontId="5" fillId="3" borderId="11" xfId="3" applyFont="1" applyFill="1" applyBorder="1" applyAlignment="1">
      <alignment horizontal="center" vertical="center"/>
    </xf>
    <xf numFmtId="0" fontId="6" fillId="6" borderId="2" xfId="0" applyFont="1" applyFill="1" applyBorder="1" applyAlignment="1">
      <alignment horizontal="left" vertical="center" wrapText="1"/>
    </xf>
    <xf numFmtId="0" fontId="11" fillId="8" borderId="2" xfId="6" applyFont="1" applyBorder="1" applyAlignment="1" applyProtection="1">
      <alignment vertical="center"/>
      <protection locked="0"/>
    </xf>
    <xf numFmtId="0" fontId="15" fillId="6" borderId="2" xfId="0" applyFont="1" applyFill="1" applyBorder="1" applyAlignment="1">
      <alignment horizontal="center" vertical="center"/>
    </xf>
    <xf numFmtId="165" fontId="6" fillId="0" borderId="2" xfId="3" applyNumberFormat="1" applyFont="1" applyBorder="1" applyAlignment="1">
      <alignment horizontal="center" vertical="center"/>
    </xf>
    <xf numFmtId="165" fontId="6" fillId="0" borderId="2" xfId="2" applyNumberFormat="1" applyFont="1" applyBorder="1" applyAlignment="1">
      <alignment horizontal="center" vertical="center"/>
    </xf>
    <xf numFmtId="166" fontId="16" fillId="0" borderId="2" xfId="3" applyNumberFormat="1" applyFont="1" applyBorder="1" applyAlignment="1">
      <alignment vertical="center"/>
    </xf>
    <xf numFmtId="0" fontId="6" fillId="6" borderId="15" xfId="0" applyFont="1" applyFill="1" applyBorder="1" applyAlignment="1">
      <alignment vertical="center" wrapText="1"/>
    </xf>
    <xf numFmtId="0" fontId="11" fillId="5" borderId="3" xfId="6" applyFont="1" applyFill="1" applyBorder="1" applyAlignment="1" applyProtection="1">
      <alignment vertical="center"/>
      <protection locked="0"/>
    </xf>
    <xf numFmtId="0" fontId="6" fillId="6" borderId="3" xfId="0" applyFont="1" applyFill="1" applyBorder="1" applyAlignment="1">
      <alignment horizontal="center" vertical="center"/>
    </xf>
    <xf numFmtId="165" fontId="6" fillId="0" borderId="16" xfId="2" applyNumberFormat="1" applyFont="1" applyBorder="1" applyAlignment="1">
      <alignment horizontal="center" vertical="center"/>
    </xf>
    <xf numFmtId="0" fontId="6" fillId="6" borderId="12" xfId="0" applyFont="1" applyFill="1" applyBorder="1" applyAlignment="1">
      <alignment horizontal="center" vertical="center"/>
    </xf>
    <xf numFmtId="0" fontId="12" fillId="6" borderId="8" xfId="0" applyFont="1" applyFill="1" applyBorder="1" applyAlignment="1">
      <alignment horizontal="center" vertical="center"/>
    </xf>
    <xf numFmtId="0" fontId="12" fillId="6" borderId="15" xfId="0" applyFont="1" applyFill="1" applyBorder="1" applyAlignment="1">
      <alignment vertical="center" wrapText="1"/>
    </xf>
    <xf numFmtId="0" fontId="20" fillId="5" borderId="3" xfId="6" applyFont="1" applyFill="1" applyBorder="1" applyAlignment="1" applyProtection="1">
      <alignment vertical="center"/>
      <protection locked="0"/>
    </xf>
    <xf numFmtId="0" fontId="12" fillId="0" borderId="2" xfId="0" applyFont="1" applyBorder="1" applyAlignment="1">
      <alignment vertical="center"/>
    </xf>
    <xf numFmtId="0" fontId="20" fillId="8" borderId="11" xfId="6" applyFont="1" applyBorder="1" applyAlignment="1" applyProtection="1">
      <alignment vertical="center"/>
      <protection locked="0"/>
    </xf>
    <xf numFmtId="165" fontId="12" fillId="0" borderId="16" xfId="2" applyNumberFormat="1" applyFont="1" applyBorder="1" applyAlignment="1">
      <alignment horizontal="center" vertical="center"/>
    </xf>
    <xf numFmtId="164" fontId="12" fillId="0" borderId="2" xfId="3" applyFont="1" applyBorder="1" applyAlignment="1">
      <alignment vertical="center"/>
    </xf>
    <xf numFmtId="165" fontId="12" fillId="0" borderId="13" xfId="2" applyNumberFormat="1" applyFont="1" applyBorder="1" applyAlignment="1">
      <alignment horizontal="center" vertical="center"/>
    </xf>
    <xf numFmtId="0" fontId="20" fillId="0" borderId="0" xfId="0" applyFont="1"/>
    <xf numFmtId="0" fontId="12" fillId="6" borderId="1" xfId="0" applyFont="1" applyFill="1" applyBorder="1" applyAlignment="1">
      <alignment vertical="center" wrapText="1"/>
    </xf>
    <xf numFmtId="0" fontId="20" fillId="5" borderId="8" xfId="6" applyFont="1" applyFill="1" applyBorder="1" applyAlignment="1" applyProtection="1">
      <alignment vertical="center"/>
      <protection locked="0"/>
    </xf>
    <xf numFmtId="165" fontId="12" fillId="0" borderId="10" xfId="2" applyNumberFormat="1" applyFont="1" applyBorder="1" applyAlignment="1">
      <alignment horizontal="center" vertical="center"/>
    </xf>
    <xf numFmtId="165" fontId="12" fillId="0" borderId="11" xfId="2" applyNumberFormat="1" applyFont="1" applyBorder="1" applyAlignment="1">
      <alignment horizontal="center" vertical="center"/>
    </xf>
    <xf numFmtId="0" fontId="20" fillId="5" borderId="11" xfId="6" applyFont="1" applyFill="1" applyBorder="1" applyAlignment="1" applyProtection="1">
      <alignment vertical="center"/>
      <protection locked="0"/>
    </xf>
    <xf numFmtId="0" fontId="12" fillId="6" borderId="3" xfId="0" applyFont="1" applyFill="1" applyBorder="1" applyAlignment="1">
      <alignment horizontal="center" vertical="center"/>
    </xf>
    <xf numFmtId="0" fontId="12" fillId="10" borderId="17" xfId="0" applyFont="1" applyFill="1" applyBorder="1" applyAlignment="1">
      <alignment vertical="center" wrapText="1"/>
    </xf>
    <xf numFmtId="0" fontId="21" fillId="6" borderId="8" xfId="0" applyFont="1" applyFill="1" applyBorder="1" applyAlignment="1">
      <alignment horizontal="left" vertical="center" wrapText="1"/>
    </xf>
    <xf numFmtId="0" fontId="22" fillId="8" borderId="8" xfId="6" applyFont="1" applyBorder="1" applyAlignment="1" applyProtection="1">
      <alignment vertical="center"/>
      <protection locked="0"/>
    </xf>
    <xf numFmtId="0" fontId="21" fillId="6" borderId="8" xfId="0" applyFont="1" applyFill="1" applyBorder="1" applyAlignment="1">
      <alignment horizontal="center" vertical="center"/>
    </xf>
    <xf numFmtId="0" fontId="21" fillId="0" borderId="0" xfId="0" applyFont="1" applyAlignment="1">
      <alignment horizontal="center" vertical="center"/>
    </xf>
    <xf numFmtId="165" fontId="21" fillId="0" borderId="8" xfId="3" applyNumberFormat="1" applyFont="1" applyBorder="1" applyAlignment="1">
      <alignment horizontal="center" vertical="center"/>
    </xf>
    <xf numFmtId="165" fontId="21" fillId="0" borderId="8" xfId="2" applyNumberFormat="1" applyFont="1" applyBorder="1" applyAlignment="1">
      <alignment horizontal="center" vertical="center"/>
    </xf>
    <xf numFmtId="0" fontId="23" fillId="6" borderId="8" xfId="0" applyFont="1" applyFill="1" applyBorder="1" applyAlignment="1">
      <alignment horizontal="left" vertical="center" wrapText="1"/>
    </xf>
    <xf numFmtId="0" fontId="23" fillId="0" borderId="8" xfId="0" applyFont="1" applyBorder="1" applyAlignment="1">
      <alignment vertical="center"/>
    </xf>
    <xf numFmtId="0" fontId="23" fillId="6" borderId="10" xfId="0" applyFont="1" applyFill="1" applyBorder="1" applyAlignment="1">
      <alignment horizontal="center" vertical="center"/>
    </xf>
    <xf numFmtId="164" fontId="23" fillId="0" borderId="2" xfId="3" applyFont="1" applyBorder="1" applyAlignment="1">
      <alignment vertical="center"/>
    </xf>
    <xf numFmtId="165" fontId="23" fillId="0" borderId="11" xfId="2" applyNumberFormat="1" applyFont="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164" fontId="5" fillId="5" borderId="0" xfId="3" applyFont="1" applyFill="1" applyAlignment="1">
      <alignment horizontal="center"/>
    </xf>
    <xf numFmtId="164" fontId="6" fillId="6" borderId="0" xfId="3" applyFont="1" applyFill="1" applyAlignment="1">
      <alignment horizontal="center"/>
    </xf>
    <xf numFmtId="0" fontId="6" fillId="0" borderId="12" xfId="0" applyFont="1" applyBorder="1" applyAlignment="1">
      <alignment vertical="center"/>
    </xf>
    <xf numFmtId="0" fontId="6" fillId="0" borderId="2" xfId="0" applyFont="1" applyBorder="1" applyAlignment="1">
      <alignment vertical="center"/>
    </xf>
    <xf numFmtId="0" fontId="7" fillId="0" borderId="3" xfId="0" applyFont="1" applyBorder="1" applyAlignment="1">
      <alignment vertical="center"/>
    </xf>
    <xf numFmtId="0" fontId="7" fillId="0" borderId="3" xfId="0" applyFont="1" applyBorder="1" applyAlignment="1">
      <alignment horizontal="center" vertical="center"/>
    </xf>
    <xf numFmtId="164" fontId="5" fillId="9" borderId="0" xfId="3" applyFont="1" applyFill="1" applyAlignment="1">
      <alignment horizontal="center"/>
    </xf>
    <xf numFmtId="164" fontId="6" fillId="9" borderId="0" xfId="3" applyFont="1" applyFill="1" applyAlignment="1">
      <alignment horizontal="center"/>
    </xf>
    <xf numFmtId="164" fontId="6" fillId="0" borderId="12" xfId="3" applyFont="1" applyBorder="1" applyAlignment="1">
      <alignment vertical="center"/>
    </xf>
    <xf numFmtId="0" fontId="7" fillId="0" borderId="2" xfId="0" applyFont="1" applyBorder="1" applyAlignment="1">
      <alignment vertical="center"/>
    </xf>
    <xf numFmtId="0" fontId="7" fillId="0" borderId="0" xfId="0" applyFont="1"/>
    <xf numFmtId="0" fontId="0" fillId="0" borderId="0" xfId="0"/>
    <xf numFmtId="165" fontId="23" fillId="5" borderId="8" xfId="3" applyNumberFormat="1" applyFont="1" applyFill="1" applyBorder="1" applyAlignment="1" applyProtection="1">
      <alignment horizontal="center" vertical="center"/>
      <protection locked="0"/>
    </xf>
  </cellXfs>
  <cellStyles count="7">
    <cellStyle name="Euro" xfId="3" xr:uid="{00000000-0005-0000-0000-000002000000}"/>
    <cellStyle name="Goed" xfId="6" builtinId="26"/>
    <cellStyle name="Komma" xfId="1" builtinId="3"/>
    <cellStyle name="SAPBEXstdItem" xfId="4" xr:uid="{00000000-0005-0000-0000-000004000000}"/>
    <cellStyle name="SAPBEXstdItem 2" xfId="5" xr:uid="{F0DC9E49-07E6-45A2-A14F-FFF5FB674E22}"/>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4</xdr:row>
      <xdr:rowOff>9525</xdr:rowOff>
    </xdr:from>
    <xdr:to>
      <xdr:col>16</xdr:col>
      <xdr:colOff>114300</xdr:colOff>
      <xdr:row>39</xdr:row>
      <xdr:rowOff>171450</xdr:rowOff>
    </xdr:to>
    <xdr:sp macro="" textlink="">
      <xdr:nvSpPr>
        <xdr:cNvPr id="2" name="Tekstvak 1">
          <a:extLst>
            <a:ext uri="{FF2B5EF4-FFF2-40B4-BE49-F238E27FC236}">
              <a16:creationId xmlns:a16="http://schemas.microsoft.com/office/drawing/2014/main" id="{4106B916-3B4C-B2B1-D455-BF687E406565}"/>
            </a:ext>
          </a:extLst>
        </xdr:cNvPr>
        <xdr:cNvSpPr txBox="1"/>
      </xdr:nvSpPr>
      <xdr:spPr>
        <a:xfrm>
          <a:off x="123825" y="962025"/>
          <a:ext cx="9286875" cy="8496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latin typeface="Nunito Sans" pitchFamily="2" charset="0"/>
            </a:rPr>
            <a:t>Hier vind u een toelichting op de prijzen sheets en een instructie hoe die in te vullen.</a:t>
          </a:r>
        </a:p>
        <a:p>
          <a:r>
            <a:rPr lang="nl-NL" sz="1000">
              <a:latin typeface="Nunito Sans" pitchFamily="2" charset="0"/>
            </a:rPr>
            <a:t>Er worden 4 verschullende</a:t>
          </a:r>
          <a:r>
            <a:rPr lang="nl-NL" sz="1000" baseline="0">
              <a:latin typeface="Nunito Sans" pitchFamily="2" charset="0"/>
            </a:rPr>
            <a:t> prijsbladen ingevuld:</a:t>
          </a:r>
        </a:p>
        <a:p>
          <a:r>
            <a:rPr lang="nl-NL" sz="1000" baseline="0">
              <a:latin typeface="Nunito Sans" pitchFamily="2" charset="0"/>
            </a:rPr>
            <a:t>Inschrijver vult de groene velden in zonder voorbehoud.</a:t>
          </a: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ALLE PRIJZEN EXCLUSIEF BTW</a:t>
          </a:r>
          <a:endParaRPr lang="nl-NL" sz="1000">
            <a:effectLst/>
          </a:endParaRPr>
        </a:p>
        <a:p>
          <a:endParaRPr lang="nl-NL" sz="1000" baseline="0">
            <a:latin typeface="Nunito Sans" pitchFamily="2" charset="0"/>
          </a:endParaRPr>
        </a:p>
        <a:p>
          <a:endParaRPr lang="nl-NL" sz="1000" baseline="0">
            <a:latin typeface="Nunito Sans" pitchFamily="2" charset="0"/>
          </a:endParaRPr>
        </a:p>
        <a:p>
          <a:r>
            <a:rPr lang="nl-NL" sz="1000" b="1" baseline="0">
              <a:latin typeface="Nunito Sans" pitchFamily="2" charset="0"/>
            </a:rPr>
            <a:t>1. Huurprijs 48 maanden </a:t>
          </a:r>
        </a:p>
        <a:p>
          <a:r>
            <a:rPr lang="nl-NL" sz="1000" baseline="0">
              <a:latin typeface="Nunito Sans" pitchFamily="2" charset="0"/>
            </a:rPr>
            <a:t>Inschrijver vult hier een prijs in per type machine uitgaande van een looptijd van 48 maanden. Na 48 maanden vervalt de huurprijs en worden alleen nog de kosten prijscomponenten 2, 3, 4 in rekening gebracht. Deze huurkosten zijn vast en worden niet geindexeerd. </a:t>
          </a:r>
        </a:p>
        <a:p>
          <a:r>
            <a:rPr lang="nl-NL" sz="1000" baseline="0">
              <a:latin typeface="Nunito Sans" pitchFamily="2" charset="0"/>
            </a:rPr>
            <a:t>NB Alle producten zijn voorzien van een nagelvast gemonteerde kaartlezer t.b.v. door de Opdrachtgever gebruikte ID-passen.</a:t>
          </a:r>
        </a:p>
        <a:p>
          <a:r>
            <a:rPr lang="nl-NL" sz="1000" baseline="0">
              <a:latin typeface="Nunito Sans" pitchFamily="2" charset="0"/>
            </a:rPr>
            <a:t>In kolom B vult u het door u voorgestelde type in waavan u de documentatie bijvoegd.</a:t>
          </a:r>
        </a:p>
        <a:p>
          <a:r>
            <a:rPr lang="nl-NL" sz="1000" b="1" baseline="0">
              <a:solidFill>
                <a:srgbClr val="FF0000"/>
              </a:solidFill>
              <a:latin typeface="Nunito Sans" pitchFamily="2" charset="0"/>
            </a:rPr>
            <a:t>toegevoegd na NVI1:  de regels 10 tot en met 13 zijn toegevoegd naar aanleiding van vragen over de mogelijhheid tot het aanbieden van gebruikte (gerefurbished) apparatuur.  U vult hier de door u te leveren aantallen in, die u vermindert op de fabrieksnieuwe aantallen, met een maximum van 40% per machine type. Het totale aantal blijft dus gelijk.</a:t>
          </a:r>
        </a:p>
        <a:p>
          <a:endParaRPr lang="nl-NL" sz="1000" baseline="0">
            <a:latin typeface="Nunito Sans" pitchFamily="2" charset="0"/>
          </a:endParaRPr>
        </a:p>
        <a:p>
          <a:r>
            <a:rPr lang="nl-NL" sz="1000" b="1" baseline="0">
              <a:latin typeface="Nunito Sans" pitchFamily="2" charset="0"/>
            </a:rPr>
            <a:t>2. Fleetmanagement en aansluiting PSMgehele periode</a:t>
          </a:r>
        </a:p>
        <a:p>
          <a:r>
            <a:rPr lang="nl-NL" sz="1000" baseline="0">
              <a:latin typeface="Nunito Sans" pitchFamily="2" charset="0"/>
            </a:rPr>
            <a:t>Fleetmanagement en aansluiting PSM is alleen van toepassing op de MFP en NWP typen 1 tot en met 4</a:t>
          </a:r>
        </a:p>
        <a:p>
          <a:r>
            <a:rPr lang="nl-NL" sz="1000" baseline="0">
              <a:latin typeface="Nunito Sans" pitchFamily="2" charset="0"/>
            </a:rPr>
            <a:t>Ook hier vult u de groene velden in. Fleetmanagement mag worden geindexeerd voor het eerst op 1 januari 2027</a:t>
          </a:r>
        </a:p>
        <a:p>
          <a:endParaRPr lang="nl-NL" sz="1000" baseline="0">
            <a:latin typeface="Nunito Sans" pitchFamily="2" charset="0"/>
          </a:endParaRPr>
        </a:p>
        <a:p>
          <a:r>
            <a:rPr lang="nl-NL" sz="1000" b="1" baseline="0">
              <a:latin typeface="Nunito Sans" pitchFamily="2" charset="0"/>
            </a:rPr>
            <a:t>3. Kosten per tik</a:t>
          </a:r>
        </a:p>
        <a:p>
          <a:r>
            <a:rPr lang="nl-NL" sz="1000" baseline="0">
              <a:latin typeface="Nunito Sans" pitchFamily="2" charset="0"/>
            </a:rPr>
            <a:t>Deze kosten worden berekend per afdruk waarbij een A3 afdruk geldt als 2 afdrukken. Deze kosten worden niet geindexeerd.</a:t>
          </a:r>
        </a:p>
        <a:p>
          <a:r>
            <a:rPr lang="nl-NL" sz="1000" baseline="0">
              <a:latin typeface="Nunito Sans" pitchFamily="2" charset="0"/>
            </a:rPr>
            <a:t>In deze kosten kunt u ook eventuele onderhoudskosten verwerken. de Rechtspraak heeft er voor gekozen onderhoud niet apart te beprijzen. Wij gaan er van uit dat onderhoud direct samenhangt met gebruk. prijzen tot 4 cijfers achter de komma.</a:t>
          </a:r>
        </a:p>
        <a:p>
          <a:endParaRPr lang="nl-NL" sz="1000" baseline="0">
            <a:latin typeface="Nunito Sans"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00" b="1" baseline="0">
              <a:latin typeface="Nunito Sans" pitchFamily="2" charset="0"/>
            </a:rPr>
            <a:t>4. Platform </a:t>
          </a:r>
          <a:r>
            <a:rPr lang="nl-NL" sz="1000" b="1" baseline="0">
              <a:solidFill>
                <a:schemeClr val="dk1"/>
              </a:solidFill>
              <a:effectLst/>
              <a:latin typeface="Nunito Sans" pitchFamily="2" charset="0"/>
              <a:ea typeface="+mn-ea"/>
              <a:cs typeface="+mn-cs"/>
            </a:rPr>
            <a:t>gedurende 8 jaar.</a:t>
          </a:r>
        </a:p>
        <a:p>
          <a:pPr marL="0" marR="0" lvl="0" indent="0" defTabSz="914400" eaLnBrk="1" fontAlgn="auto" latinLnBrk="0" hangingPunct="1">
            <a:lnSpc>
              <a:spcPct val="100000"/>
            </a:lnSpc>
            <a:spcBef>
              <a:spcPts val="0"/>
            </a:spcBef>
            <a:spcAft>
              <a:spcPts val="0"/>
            </a:spcAft>
            <a:buClrTx/>
            <a:buSzTx/>
            <a:buFontTx/>
            <a:buNone/>
            <a:tabLst/>
            <a:defRPr/>
          </a:pPr>
          <a:r>
            <a:rPr lang="nl-NL" sz="1000" baseline="0">
              <a:solidFill>
                <a:schemeClr val="dk1"/>
              </a:solidFill>
              <a:effectLst/>
              <a:latin typeface="Nunito Sans" pitchFamily="2" charset="0"/>
              <a:ea typeface="+mn-ea"/>
              <a:cs typeface="+mn-cs"/>
            </a:rPr>
            <a:t>Wij gaan er vanuit dat voor het inrichten en operationeel houden van het platform de kosten enerzijds per aangesloten machine worden berekend (tabblad 2) en anderzijds voor het laten werken van het platform als geheel. Het is toegestaan om op één of meer punten 0 in te vullen. Inschrijver kan er voor kiezen om niet per machine een vergoeding te vragen maar een vaste totaal vergoeding.</a:t>
          </a:r>
        </a:p>
        <a:p>
          <a:pPr marL="0" marR="0" lvl="0" indent="0" defTabSz="914400" eaLnBrk="1" fontAlgn="auto" latinLnBrk="0" hangingPunct="1">
            <a:lnSpc>
              <a:spcPct val="100000"/>
            </a:lnSpc>
            <a:spcBef>
              <a:spcPts val="0"/>
            </a:spcBef>
            <a:spcAft>
              <a:spcPts val="0"/>
            </a:spcAft>
            <a:buClrTx/>
            <a:buSzTx/>
            <a:buFontTx/>
            <a:buNone/>
            <a:tabLst/>
            <a:defRPr/>
          </a:pPr>
          <a:r>
            <a:rPr lang="nl-NL" sz="1000" baseline="0">
              <a:solidFill>
                <a:schemeClr val="dk1"/>
              </a:solidFill>
              <a:effectLst/>
              <a:latin typeface="Nunito Sans" pitchFamily="2" charset="0"/>
              <a:ea typeface="+mn-ea"/>
              <a:cs typeface="+mn-cs"/>
            </a:rPr>
            <a:t>Ook kan een inschrijver er voor kiezen een bedrag te vragen voor de eerste inrichting van het platform. Dat bedrag wordt gefactureerd na oplevering en acceptatie van de inrichting van het platform.</a:t>
          </a:r>
        </a:p>
        <a:p>
          <a:pPr marL="0" marR="0" lvl="0" indent="0" defTabSz="914400" eaLnBrk="1" fontAlgn="auto" latinLnBrk="0" hangingPunct="1">
            <a:lnSpc>
              <a:spcPct val="100000"/>
            </a:lnSpc>
            <a:spcBef>
              <a:spcPts val="0"/>
            </a:spcBef>
            <a:spcAft>
              <a:spcPts val="0"/>
            </a:spcAft>
            <a:buClrTx/>
            <a:buSzTx/>
            <a:buFontTx/>
            <a:buNone/>
            <a:tabLst/>
            <a:defRPr/>
          </a:pPr>
          <a:r>
            <a:rPr lang="nl-NL" sz="1000" baseline="0">
              <a:solidFill>
                <a:schemeClr val="dk1"/>
              </a:solidFill>
              <a:effectLst/>
              <a:latin typeface="Nunito Sans" pitchFamily="2" charset="0"/>
              <a:ea typeface="+mn-ea"/>
              <a:cs typeface="+mn-cs"/>
            </a:rPr>
            <a:t>Ten slotte moet nog een uurtarief worden ingevuld voor door de opdrachtgever gevraagde functionele aanvullingen en verbeteringen. We hebben hiervoor een stelpost van 1000 uur opgenomen. Dit tarief mag worden geindexeerd volgens artikel 6.2 van de raamovereenkomst.</a:t>
          </a:r>
        </a:p>
        <a:p>
          <a:pPr marL="0" marR="0" lvl="0" indent="0" defTabSz="914400" eaLnBrk="1" fontAlgn="auto" latinLnBrk="0" hangingPunct="1">
            <a:lnSpc>
              <a:spcPct val="100000"/>
            </a:lnSpc>
            <a:spcBef>
              <a:spcPts val="0"/>
            </a:spcBef>
            <a:spcAft>
              <a:spcPts val="0"/>
            </a:spcAft>
            <a:buClrTx/>
            <a:buSzTx/>
            <a:buFontTx/>
            <a:buNone/>
            <a:tabLst/>
            <a:defRPr/>
          </a:pPr>
          <a:r>
            <a:rPr lang="nl-NL" sz="1000" baseline="0">
              <a:solidFill>
                <a:srgbClr val="FF0000"/>
              </a:solidFill>
              <a:effectLst/>
              <a:latin typeface="Nunito Sans" pitchFamily="2" charset="0"/>
              <a:ea typeface="+mn-ea"/>
              <a:cs typeface="+mn-cs"/>
            </a:rPr>
            <a:t>We hebben op dit tabblad ook de kosten voor voorbewerkingssoftware opgenomen. Die telt op het tabblad huur voor 4 jaar mee. we gaan er van uit dat we hiervoor ook na 4 jaar licentiekosten betalen.</a:t>
          </a:r>
        </a:p>
        <a:p>
          <a:pPr marL="0" marR="0" lvl="0" indent="0" defTabSz="914400" eaLnBrk="1" fontAlgn="auto" latinLnBrk="0" hangingPunct="1">
            <a:lnSpc>
              <a:spcPct val="100000"/>
            </a:lnSpc>
            <a:spcBef>
              <a:spcPts val="0"/>
            </a:spcBef>
            <a:spcAft>
              <a:spcPts val="0"/>
            </a:spcAft>
            <a:buClrTx/>
            <a:buSzTx/>
            <a:buFontTx/>
            <a:buNone/>
            <a:tabLst/>
            <a:defRPr/>
          </a:pPr>
          <a:endParaRPr lang="nl-NL" sz="1000" baseline="0">
            <a:solidFill>
              <a:schemeClr val="dk1"/>
            </a:solidFill>
            <a:effectLst/>
            <a:latin typeface="Nunito Sans"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000" b="1" baseline="0">
              <a:solidFill>
                <a:schemeClr val="dk1"/>
              </a:solidFill>
              <a:effectLst/>
              <a:latin typeface="Nunito Sans" pitchFamily="2" charset="0"/>
              <a:ea typeface="+mn-ea"/>
              <a:cs typeface="+mn-cs"/>
            </a:rPr>
            <a:t>Totaal</a:t>
          </a:r>
        </a:p>
        <a:p>
          <a:pPr marL="0" marR="0" lvl="0" indent="0" defTabSz="914400" eaLnBrk="1" fontAlgn="auto" latinLnBrk="0" hangingPunct="1">
            <a:lnSpc>
              <a:spcPct val="100000"/>
            </a:lnSpc>
            <a:spcBef>
              <a:spcPts val="0"/>
            </a:spcBef>
            <a:spcAft>
              <a:spcPts val="0"/>
            </a:spcAft>
            <a:buClrTx/>
            <a:buSzTx/>
            <a:buFontTx/>
            <a:buNone/>
            <a:tabLst/>
            <a:defRPr/>
          </a:pPr>
          <a:r>
            <a:rPr lang="nl-NL" sz="1000" baseline="0">
              <a:solidFill>
                <a:schemeClr val="dk1"/>
              </a:solidFill>
              <a:effectLst/>
              <a:latin typeface="Nunito Sans" pitchFamily="2" charset="0"/>
              <a:ea typeface="+mn-ea"/>
              <a:cs typeface="+mn-cs"/>
            </a:rPr>
            <a:t>Op dit tabblab tellen alle door u ingevulde bedragen op tot een totaalsom die onderling vergeleken wordt volgens de in het BD opgenomen formule.</a:t>
          </a:r>
          <a:endParaRPr lang="nl-NL" sz="1000">
            <a:effectLst/>
            <a:latin typeface="Nunito Sans" pitchFamily="2" charset="0"/>
          </a:endParaRPr>
        </a:p>
        <a:p>
          <a:endParaRPr lang="nl-NL" sz="1000" baseline="0">
            <a:latin typeface="Nunito Sans" pitchFamily="2" charset="0"/>
          </a:endParaRPr>
        </a:p>
        <a:p>
          <a:endParaRPr lang="nl-NL"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1545-3F54-4FCB-BD8B-1255B0F06698}">
  <dimension ref="A1:A3"/>
  <sheetViews>
    <sheetView topLeftCell="A19" workbookViewId="0">
      <selection activeCell="V21" sqref="V21"/>
    </sheetView>
  </sheetViews>
  <sheetFormatPr defaultColWidth="8.85546875" defaultRowHeight="18.75" x14ac:dyDescent="0.4"/>
  <cols>
    <col min="1" max="16384" width="8.85546875" style="6"/>
  </cols>
  <sheetData>
    <row r="1" spans="1:1" x14ac:dyDescent="0.4">
      <c r="A1" s="6" t="s">
        <v>0</v>
      </c>
    </row>
    <row r="3" spans="1:1" x14ac:dyDescent="0.4">
      <c r="A3" s="6" t="s">
        <v>1</v>
      </c>
    </row>
  </sheetData>
  <sheetProtection algorithmName="SHA-512" hashValue="FCc43xnm+enxl0VNIAOUNraQLAFUTCRD9ILSJif6dFPf6h1Q2kKQWr78RB1M9bdWIStlNSQlT1kMeXC5SY+DSw==" saltValue="2c3C5WjpPCXH5rCe3TlXI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8A51B-7850-4F32-AC14-F47665C24E32}">
  <dimension ref="A1:I76"/>
  <sheetViews>
    <sheetView zoomScale="50" zoomScaleNormal="50" workbookViewId="0">
      <selection activeCell="B30" sqref="B30"/>
    </sheetView>
  </sheetViews>
  <sheetFormatPr defaultColWidth="9" defaultRowHeight="18.75" x14ac:dyDescent="0.4"/>
  <cols>
    <col min="1" max="1" width="62.5703125" style="68" customWidth="1"/>
    <col min="2" max="2" width="83.85546875" style="6" bestFit="1" customWidth="1"/>
    <col min="3" max="3" width="19" style="6" bestFit="1" customWidth="1"/>
    <col min="4" max="4" width="8.85546875" style="6" customWidth="1"/>
    <col min="5" max="5" width="22.140625" style="6" customWidth="1"/>
    <col min="6" max="6" width="9" style="6"/>
    <col min="7" max="7" width="25.140625" style="6" bestFit="1" customWidth="1"/>
    <col min="8" max="8" width="1.85546875" style="6" bestFit="1" customWidth="1"/>
    <col min="9" max="9" width="31.5703125" style="6" customWidth="1"/>
    <col min="10" max="16384" width="9" style="6"/>
  </cols>
  <sheetData>
    <row r="1" spans="1:9" ht="27.75" x14ac:dyDescent="0.55000000000000004">
      <c r="A1" s="60" t="s">
        <v>2</v>
      </c>
      <c r="B1" s="2"/>
      <c r="C1" s="3"/>
      <c r="D1" s="2"/>
      <c r="E1" s="4"/>
      <c r="F1" s="2"/>
      <c r="G1" s="82"/>
      <c r="H1" s="82"/>
      <c r="I1" s="82"/>
    </row>
    <row r="2" spans="1:9" x14ac:dyDescent="0.4">
      <c r="A2" s="61"/>
      <c r="B2" s="2"/>
      <c r="C2" s="3"/>
      <c r="D2" s="2"/>
      <c r="E2" s="4">
        <f>668/614</f>
        <v>1.0879478827361564</v>
      </c>
      <c r="F2" s="2"/>
      <c r="G2" s="10"/>
      <c r="H2" s="10"/>
      <c r="I2" s="10"/>
    </row>
    <row r="3" spans="1:9" ht="19.5" x14ac:dyDescent="0.4">
      <c r="A3" s="62" t="s">
        <v>3</v>
      </c>
      <c r="B3" s="8">
        <v>48</v>
      </c>
      <c r="C3" s="9" t="s">
        <v>4</v>
      </c>
      <c r="E3" s="10"/>
      <c r="F3" s="11"/>
    </row>
    <row r="4" spans="1:9" ht="19.5" x14ac:dyDescent="0.4">
      <c r="A4" s="62"/>
      <c r="B4" s="12">
        <v>4</v>
      </c>
      <c r="C4" s="12"/>
      <c r="D4" s="11"/>
      <c r="E4" s="10"/>
      <c r="F4" s="11"/>
    </row>
    <row r="5" spans="1:9" ht="30" customHeight="1" x14ac:dyDescent="0.4">
      <c r="A5" s="93" t="s">
        <v>5</v>
      </c>
      <c r="B5" s="94" t="s">
        <v>6</v>
      </c>
      <c r="C5" s="94" t="s">
        <v>7</v>
      </c>
      <c r="D5" s="95"/>
      <c r="E5" s="96" t="s">
        <v>8</v>
      </c>
      <c r="F5" s="95"/>
      <c r="G5" s="97" t="s">
        <v>9</v>
      </c>
      <c r="H5" s="97"/>
      <c r="I5" s="98" t="str">
        <f>"Totaal "&amp;$B$3&amp;" maanden"</f>
        <v>Totaal 48 maanden</v>
      </c>
    </row>
    <row r="6" spans="1:9" x14ac:dyDescent="0.4">
      <c r="A6" s="105" t="s">
        <v>10</v>
      </c>
      <c r="B6" s="106" t="s">
        <v>11</v>
      </c>
      <c r="C6" s="107">
        <v>460</v>
      </c>
      <c r="D6" s="80"/>
      <c r="E6" s="90"/>
      <c r="F6" s="80"/>
      <c r="G6" s="108">
        <f t="shared" ref="G6:G14" si="0">SUM(C6*E6)*12</f>
        <v>0</v>
      </c>
      <c r="H6" s="23"/>
      <c r="I6" s="83">
        <f>G6*4</f>
        <v>0</v>
      </c>
    </row>
    <row r="7" spans="1:9" x14ac:dyDescent="0.4">
      <c r="A7" s="64" t="s">
        <v>12</v>
      </c>
      <c r="B7" s="75" t="s">
        <v>13</v>
      </c>
      <c r="C7" s="19">
        <v>208</v>
      </c>
      <c r="D7" s="80"/>
      <c r="E7" s="18"/>
      <c r="F7" s="80"/>
      <c r="G7" s="20">
        <f t="shared" si="0"/>
        <v>0</v>
      </c>
      <c r="H7" s="23"/>
      <c r="I7" s="22">
        <f t="shared" ref="I7:I14" si="1">G7*4</f>
        <v>0</v>
      </c>
    </row>
    <row r="8" spans="1:9" x14ac:dyDescent="0.4">
      <c r="A8" s="64" t="s">
        <v>14</v>
      </c>
      <c r="B8" s="76" t="s">
        <v>15</v>
      </c>
      <c r="C8" s="74">
        <v>53</v>
      </c>
      <c r="D8" s="80"/>
      <c r="E8" s="24"/>
      <c r="F8" s="80"/>
      <c r="G8" s="20">
        <f>SUM(C8*E8)*12</f>
        <v>0</v>
      </c>
      <c r="H8" s="23"/>
      <c r="I8" s="22">
        <f>G8*4</f>
        <v>0</v>
      </c>
    </row>
    <row r="9" spans="1:9" x14ac:dyDescent="0.4">
      <c r="A9" s="64" t="s">
        <v>16</v>
      </c>
      <c r="B9" s="76" t="s">
        <v>17</v>
      </c>
      <c r="C9" s="74">
        <v>443</v>
      </c>
      <c r="D9" s="80"/>
      <c r="E9" s="24"/>
      <c r="F9" s="80"/>
      <c r="G9" s="20">
        <f t="shared" si="0"/>
        <v>0</v>
      </c>
      <c r="H9" s="23"/>
      <c r="I9" s="22">
        <f t="shared" si="1"/>
        <v>0</v>
      </c>
    </row>
    <row r="10" spans="1:9" s="118" customFormat="1" x14ac:dyDescent="0.4">
      <c r="A10" s="111" t="s">
        <v>18</v>
      </c>
      <c r="B10" s="112" t="s">
        <v>11</v>
      </c>
      <c r="C10" s="110"/>
      <c r="D10" s="113"/>
      <c r="E10" s="114"/>
      <c r="F10" s="113"/>
      <c r="G10" s="115">
        <f t="shared" ref="G10:G11" si="2">SUM(C10*E10)*12</f>
        <v>0</v>
      </c>
      <c r="H10" s="116"/>
      <c r="I10" s="117">
        <f>G10*4</f>
        <v>0</v>
      </c>
    </row>
    <row r="11" spans="1:9" s="118" customFormat="1" x14ac:dyDescent="0.4">
      <c r="A11" s="119" t="s">
        <v>19</v>
      </c>
      <c r="B11" s="120" t="s">
        <v>13</v>
      </c>
      <c r="C11" s="110"/>
      <c r="D11" s="113"/>
      <c r="E11" s="114"/>
      <c r="F11" s="113"/>
      <c r="G11" s="121">
        <f t="shared" si="2"/>
        <v>0</v>
      </c>
      <c r="H11" s="116"/>
      <c r="I11" s="122">
        <f t="shared" ref="I11" si="3">G11*4</f>
        <v>0</v>
      </c>
    </row>
    <row r="12" spans="1:9" s="118" customFormat="1" x14ac:dyDescent="0.4">
      <c r="A12" s="119" t="s">
        <v>20</v>
      </c>
      <c r="B12" s="123" t="s">
        <v>15</v>
      </c>
      <c r="C12" s="110"/>
      <c r="D12" s="113"/>
      <c r="E12" s="114"/>
      <c r="F12" s="113"/>
      <c r="G12" s="121">
        <f>SUM(C12*E12)*12</f>
        <v>0</v>
      </c>
      <c r="H12" s="116"/>
      <c r="I12" s="122">
        <f>G12*4</f>
        <v>0</v>
      </c>
    </row>
    <row r="13" spans="1:9" s="118" customFormat="1" x14ac:dyDescent="0.4">
      <c r="A13" s="119" t="s">
        <v>21</v>
      </c>
      <c r="B13" s="123" t="s">
        <v>17</v>
      </c>
      <c r="C13" s="110"/>
      <c r="D13" s="113"/>
      <c r="E13" s="114"/>
      <c r="F13" s="113"/>
      <c r="G13" s="121">
        <f t="shared" ref="G13" si="4">SUM(C13*E13)*12</f>
        <v>0</v>
      </c>
      <c r="H13" s="116"/>
      <c r="I13" s="122">
        <f t="shared" ref="I13" si="5">G13*4</f>
        <v>0</v>
      </c>
    </row>
    <row r="14" spans="1:9" x14ac:dyDescent="0.4">
      <c r="A14" s="65" t="s">
        <v>22</v>
      </c>
      <c r="B14" s="75" t="s">
        <v>23</v>
      </c>
      <c r="C14" s="19">
        <v>14</v>
      </c>
      <c r="D14" s="80"/>
      <c r="E14" s="24"/>
      <c r="F14" s="80"/>
      <c r="G14" s="20">
        <f t="shared" si="0"/>
        <v>0</v>
      </c>
      <c r="H14" s="23"/>
      <c r="I14" s="22">
        <f t="shared" si="1"/>
        <v>0</v>
      </c>
    </row>
    <row r="15" spans="1:9" x14ac:dyDescent="0.4">
      <c r="A15" s="64" t="s">
        <v>24</v>
      </c>
      <c r="B15" s="76" t="s">
        <v>25</v>
      </c>
      <c r="C15" s="19">
        <v>24</v>
      </c>
      <c r="D15" s="80"/>
      <c r="E15" s="24"/>
      <c r="F15" s="80"/>
      <c r="G15" s="20">
        <f>SUM(C15*E15)*12</f>
        <v>0</v>
      </c>
      <c r="H15" s="23"/>
      <c r="I15" s="22">
        <f>G15*4</f>
        <v>0</v>
      </c>
    </row>
    <row r="16" spans="1:9" x14ac:dyDescent="0.4">
      <c r="A16" s="66" t="s">
        <v>26</v>
      </c>
      <c r="B16" s="26"/>
      <c r="C16" s="27">
        <f>SUM(C6:C15)</f>
        <v>1202</v>
      </c>
      <c r="D16" s="81"/>
      <c r="E16" s="28"/>
      <c r="F16" s="81"/>
      <c r="G16" s="29"/>
      <c r="H16" s="23"/>
      <c r="I16" s="30"/>
    </row>
    <row r="17" spans="1:9" x14ac:dyDescent="0.4">
      <c r="A17" s="67"/>
      <c r="B17" s="31" t="s">
        <v>27</v>
      </c>
      <c r="C17" s="32"/>
      <c r="D17" s="33"/>
      <c r="E17" s="34"/>
      <c r="F17" s="35"/>
      <c r="G17" s="35"/>
      <c r="H17" s="35"/>
    </row>
    <row r="18" spans="1:9" ht="30" customHeight="1" x14ac:dyDescent="0.4">
      <c r="A18" s="93" t="s">
        <v>28</v>
      </c>
      <c r="B18" s="94" t="s">
        <v>6</v>
      </c>
      <c r="C18" s="94" t="s">
        <v>7</v>
      </c>
      <c r="D18" s="95"/>
      <c r="E18" s="96" t="s">
        <v>8</v>
      </c>
      <c r="F18" s="95"/>
      <c r="G18" s="97" t="s">
        <v>9</v>
      </c>
      <c r="H18" s="97"/>
      <c r="I18" s="98" t="str">
        <f>"Totaal "&amp;$B$3&amp;" maanden"</f>
        <v>Totaal 48 maanden</v>
      </c>
    </row>
    <row r="19" spans="1:9" x14ac:dyDescent="0.4">
      <c r="A19" s="89" t="s">
        <v>29</v>
      </c>
      <c r="B19" s="90"/>
      <c r="C19" s="91">
        <v>20</v>
      </c>
      <c r="D19" s="80"/>
      <c r="E19" s="90"/>
      <c r="F19" s="80"/>
      <c r="G19" s="92">
        <f>SUM(C19*E19)*12</f>
        <v>0</v>
      </c>
      <c r="H19" s="80"/>
      <c r="I19" s="83">
        <f t="shared" ref="I19:I24" si="6">G19*4</f>
        <v>0</v>
      </c>
    </row>
    <row r="20" spans="1:9" x14ac:dyDescent="0.4">
      <c r="A20" s="36" t="s">
        <v>30</v>
      </c>
      <c r="B20" s="24"/>
      <c r="C20" s="74">
        <v>20</v>
      </c>
      <c r="D20" s="80"/>
      <c r="E20" s="24"/>
      <c r="F20" s="80"/>
      <c r="G20" s="38">
        <f t="shared" ref="G20:G24" si="7">SUM(C20*E20)*12</f>
        <v>0</v>
      </c>
      <c r="H20" s="80"/>
      <c r="I20" s="22">
        <f t="shared" si="6"/>
        <v>0</v>
      </c>
    </row>
    <row r="21" spans="1:9" x14ac:dyDescent="0.4">
      <c r="A21" s="36" t="s">
        <v>31</v>
      </c>
      <c r="B21" s="24"/>
      <c r="C21" s="74">
        <v>7</v>
      </c>
      <c r="D21" s="80"/>
      <c r="E21" s="24"/>
      <c r="F21" s="80"/>
      <c r="G21" s="38">
        <f t="shared" si="7"/>
        <v>0</v>
      </c>
      <c r="H21" s="80"/>
      <c r="I21" s="22">
        <f t="shared" si="6"/>
        <v>0</v>
      </c>
    </row>
    <row r="22" spans="1:9" x14ac:dyDescent="0.4">
      <c r="A22" s="36" t="s">
        <v>32</v>
      </c>
      <c r="B22" s="24"/>
      <c r="C22" s="74">
        <v>5</v>
      </c>
      <c r="D22" s="80"/>
      <c r="E22" s="24"/>
      <c r="F22" s="80"/>
      <c r="G22" s="38">
        <f t="shared" si="7"/>
        <v>0</v>
      </c>
      <c r="H22" s="80"/>
      <c r="I22" s="22">
        <f t="shared" si="6"/>
        <v>0</v>
      </c>
    </row>
    <row r="23" spans="1:9" x14ac:dyDescent="0.4">
      <c r="A23" s="36" t="s">
        <v>33</v>
      </c>
      <c r="B23" s="24"/>
      <c r="C23" s="74">
        <v>2</v>
      </c>
      <c r="D23" s="80"/>
      <c r="E23" s="24"/>
      <c r="F23" s="80"/>
      <c r="G23" s="38">
        <f t="shared" si="7"/>
        <v>0</v>
      </c>
      <c r="H23" s="80"/>
      <c r="I23" s="22">
        <f t="shared" si="6"/>
        <v>0</v>
      </c>
    </row>
    <row r="24" spans="1:9" x14ac:dyDescent="0.4">
      <c r="A24" s="36" t="s">
        <v>34</v>
      </c>
      <c r="B24" s="24"/>
      <c r="C24" s="19">
        <v>20</v>
      </c>
      <c r="D24" s="80"/>
      <c r="E24" s="18"/>
      <c r="F24" s="80"/>
      <c r="G24" s="38">
        <f t="shared" si="7"/>
        <v>0</v>
      </c>
      <c r="H24" s="23"/>
      <c r="I24" s="84">
        <f t="shared" si="6"/>
        <v>0</v>
      </c>
    </row>
    <row r="25" spans="1:9" x14ac:dyDescent="0.4">
      <c r="A25" s="36" t="s">
        <v>35</v>
      </c>
      <c r="B25" s="24"/>
      <c r="C25" s="19">
        <v>20</v>
      </c>
      <c r="D25" s="104"/>
      <c r="E25" s="18"/>
      <c r="F25" s="23"/>
      <c r="G25" s="38">
        <f>SUM(C25*E25)*12</f>
        <v>0</v>
      </c>
      <c r="H25" s="23"/>
      <c r="I25" s="84">
        <f>G25*4</f>
        <v>0</v>
      </c>
    </row>
    <row r="26" spans="1:9" ht="45" x14ac:dyDescent="0.4">
      <c r="A26" s="85" t="s">
        <v>36</v>
      </c>
      <c r="B26" s="86"/>
      <c r="C26" s="109">
        <v>5</v>
      </c>
      <c r="D26" s="104"/>
      <c r="E26" s="86"/>
      <c r="F26" s="23"/>
      <c r="G26" s="87">
        <f>SUM(C26*E26)*12</f>
        <v>0</v>
      </c>
      <c r="H26" s="23"/>
      <c r="I26" s="88">
        <f>G26*4</f>
        <v>0</v>
      </c>
    </row>
    <row r="27" spans="1:9" ht="30" customHeight="1" x14ac:dyDescent="0.4">
      <c r="A27" s="93" t="s">
        <v>37</v>
      </c>
      <c r="B27" s="94" t="s">
        <v>6</v>
      </c>
      <c r="C27" s="94" t="s">
        <v>7</v>
      </c>
      <c r="D27" s="95"/>
      <c r="E27" s="96" t="s">
        <v>8</v>
      </c>
      <c r="F27" s="95"/>
      <c r="G27" s="97" t="s">
        <v>9</v>
      </c>
      <c r="H27" s="97"/>
      <c r="I27" s="98" t="str">
        <f>"Totaal "&amp;$B$3&amp;" maanden"</f>
        <v>Totaal 48 maanden</v>
      </c>
    </row>
    <row r="28" spans="1:9" x14ac:dyDescent="0.4">
      <c r="A28" s="89" t="s">
        <v>29</v>
      </c>
      <c r="B28" s="90"/>
      <c r="C28" s="91">
        <v>20</v>
      </c>
      <c r="D28" s="80"/>
      <c r="E28" s="90"/>
      <c r="F28" s="80"/>
      <c r="G28" s="92">
        <f>SUM(C28*E28)*12</f>
        <v>0</v>
      </c>
      <c r="H28" s="80"/>
      <c r="I28" s="83">
        <f t="shared" ref="I28:I34" si="8">G28*4</f>
        <v>0</v>
      </c>
    </row>
    <row r="29" spans="1:9" x14ac:dyDescent="0.4">
      <c r="A29" s="36" t="s">
        <v>30</v>
      </c>
      <c r="B29" s="24"/>
      <c r="C29" s="74">
        <v>20</v>
      </c>
      <c r="D29" s="80"/>
      <c r="E29" s="24"/>
      <c r="F29" s="80"/>
      <c r="G29" s="38">
        <f t="shared" ref="G29:G33" si="9">SUM(C29*E29)*12</f>
        <v>0</v>
      </c>
      <c r="H29" s="80"/>
      <c r="I29" s="22">
        <f t="shared" si="8"/>
        <v>0</v>
      </c>
    </row>
    <row r="30" spans="1:9" x14ac:dyDescent="0.4">
      <c r="A30" s="36" t="s">
        <v>31</v>
      </c>
      <c r="B30" s="24"/>
      <c r="C30" s="74">
        <v>8</v>
      </c>
      <c r="D30" s="80"/>
      <c r="E30" s="24"/>
      <c r="F30" s="80"/>
      <c r="G30" s="38">
        <f t="shared" si="9"/>
        <v>0</v>
      </c>
      <c r="H30" s="80"/>
      <c r="I30" s="22">
        <f t="shared" si="8"/>
        <v>0</v>
      </c>
    </row>
    <row r="31" spans="1:9" x14ac:dyDescent="0.4">
      <c r="A31" s="36" t="s">
        <v>32</v>
      </c>
      <c r="B31" s="24"/>
      <c r="C31" s="74">
        <v>5</v>
      </c>
      <c r="D31" s="80"/>
      <c r="E31" s="24"/>
      <c r="F31" s="80"/>
      <c r="G31" s="38">
        <f t="shared" si="9"/>
        <v>0</v>
      </c>
      <c r="H31" s="80"/>
      <c r="I31" s="22">
        <f t="shared" si="8"/>
        <v>0</v>
      </c>
    </row>
    <row r="32" spans="1:9" x14ac:dyDescent="0.4">
      <c r="A32" s="36" t="s">
        <v>33</v>
      </c>
      <c r="B32" s="24"/>
      <c r="C32" s="74">
        <v>3</v>
      </c>
      <c r="D32" s="80"/>
      <c r="E32" s="24"/>
      <c r="F32" s="80"/>
      <c r="G32" s="38">
        <f t="shared" si="9"/>
        <v>0</v>
      </c>
      <c r="H32" s="80"/>
      <c r="I32" s="22">
        <f>G32*4</f>
        <v>0</v>
      </c>
    </row>
    <row r="33" spans="1:9" x14ac:dyDescent="0.4">
      <c r="A33" s="36" t="s">
        <v>34</v>
      </c>
      <c r="B33" s="24"/>
      <c r="C33" s="19">
        <v>20</v>
      </c>
      <c r="D33" s="80"/>
      <c r="E33" s="18"/>
      <c r="F33" s="80"/>
      <c r="G33" s="38">
        <f t="shared" si="9"/>
        <v>0</v>
      </c>
      <c r="H33" s="23"/>
      <c r="I33" s="84">
        <f t="shared" si="8"/>
        <v>0</v>
      </c>
    </row>
    <row r="34" spans="1:9" x14ac:dyDescent="0.4">
      <c r="A34" s="36" t="s">
        <v>35</v>
      </c>
      <c r="B34" s="24"/>
      <c r="C34" s="19">
        <v>20</v>
      </c>
      <c r="D34" s="104"/>
      <c r="E34" s="18"/>
      <c r="F34" s="23"/>
      <c r="G34" s="38">
        <f>SUM(C34*E34)*12</f>
        <v>0</v>
      </c>
      <c r="H34" s="23"/>
      <c r="I34" s="84">
        <f t="shared" si="8"/>
        <v>0</v>
      </c>
    </row>
    <row r="35" spans="1:9" ht="45" x14ac:dyDescent="0.4">
      <c r="A35" s="85" t="s">
        <v>36</v>
      </c>
      <c r="B35" s="86"/>
      <c r="C35" s="109">
        <v>5</v>
      </c>
      <c r="D35" s="104"/>
      <c r="E35" s="86"/>
      <c r="F35" s="23"/>
      <c r="G35" s="87">
        <f>SUM(C35*E35)*12</f>
        <v>0</v>
      </c>
      <c r="H35" s="23"/>
      <c r="I35" s="88">
        <f>G35*4</f>
        <v>0</v>
      </c>
    </row>
    <row r="36" spans="1:9" ht="30" customHeight="1" x14ac:dyDescent="0.4">
      <c r="A36" s="93" t="s">
        <v>38</v>
      </c>
      <c r="B36" s="94"/>
      <c r="C36" s="94" t="s">
        <v>7</v>
      </c>
      <c r="D36" s="95"/>
      <c r="E36" s="96" t="s">
        <v>8</v>
      </c>
      <c r="F36" s="95"/>
      <c r="G36" s="97" t="s">
        <v>9</v>
      </c>
      <c r="H36" s="97"/>
      <c r="I36" s="98" t="str">
        <f>"Totaal "&amp;$B$3&amp;" maanden"</f>
        <v>Totaal 48 maanden</v>
      </c>
    </row>
    <row r="37" spans="1:9" ht="63" customHeight="1" x14ac:dyDescent="0.4">
      <c r="A37" s="99" t="s">
        <v>36</v>
      </c>
      <c r="B37" s="100"/>
      <c r="C37" s="101">
        <v>5</v>
      </c>
      <c r="D37" s="39"/>
      <c r="E37" s="100"/>
      <c r="F37" s="35"/>
      <c r="G37" s="102">
        <f>SUM(C37*E37)*12</f>
        <v>0</v>
      </c>
      <c r="H37" s="35"/>
      <c r="I37" s="103">
        <f>G37*4</f>
        <v>0</v>
      </c>
    </row>
    <row r="38" spans="1:9" ht="30" customHeight="1" x14ac:dyDescent="0.4">
      <c r="A38" s="93" t="s">
        <v>39</v>
      </c>
      <c r="B38" s="94"/>
      <c r="C38" s="94" t="s">
        <v>7</v>
      </c>
      <c r="D38" s="95"/>
      <c r="E38" s="96" t="s">
        <v>8</v>
      </c>
      <c r="F38" s="95"/>
      <c r="G38" s="97" t="s">
        <v>9</v>
      </c>
      <c r="H38" s="97"/>
      <c r="I38" s="98" t="str">
        <f>"Totaal "&amp;$B$3&amp;" maanden"</f>
        <v>Totaal 48 maanden</v>
      </c>
    </row>
    <row r="39" spans="1:9" ht="63" customHeight="1" x14ac:dyDescent="0.4">
      <c r="A39" s="99" t="s">
        <v>36</v>
      </c>
      <c r="B39" s="100"/>
      <c r="C39" s="101">
        <v>35</v>
      </c>
      <c r="D39" s="39"/>
      <c r="E39" s="100"/>
      <c r="F39" s="35"/>
      <c r="G39" s="102">
        <f>SUM(C39*E39)*12</f>
        <v>0</v>
      </c>
      <c r="H39" s="35"/>
      <c r="I39" s="103">
        <f>G39*4</f>
        <v>0</v>
      </c>
    </row>
    <row r="40" spans="1:9" ht="30" customHeight="1" x14ac:dyDescent="0.4">
      <c r="A40" s="93" t="s">
        <v>40</v>
      </c>
      <c r="B40" s="94" t="s">
        <v>6</v>
      </c>
      <c r="C40" s="94" t="s">
        <v>7</v>
      </c>
      <c r="D40" s="95"/>
      <c r="E40" s="96" t="s">
        <v>8</v>
      </c>
      <c r="F40" s="95"/>
      <c r="G40" s="97" t="s">
        <v>9</v>
      </c>
      <c r="H40" s="97"/>
      <c r="I40" s="98" t="str">
        <f>"Totaal "&amp;$B$3&amp;" maanden"</f>
        <v>Totaal 48 maanden</v>
      </c>
    </row>
    <row r="41" spans="1:9" x14ac:dyDescent="0.4">
      <c r="A41" s="89" t="s">
        <v>41</v>
      </c>
      <c r="B41" s="90"/>
      <c r="C41" s="124">
        <v>20</v>
      </c>
      <c r="D41" s="80"/>
      <c r="E41" s="90"/>
      <c r="F41" s="80"/>
      <c r="G41" s="92">
        <f t="shared" ref="G41:G60" si="10">SUM(C41*E41)*12</f>
        <v>0</v>
      </c>
      <c r="H41" s="79" t="s">
        <v>27</v>
      </c>
      <c r="I41" s="83">
        <f t="shared" ref="I41:I60" si="11">G41*$B$4</f>
        <v>0</v>
      </c>
    </row>
    <row r="42" spans="1:9" x14ac:dyDescent="0.4">
      <c r="A42" s="36" t="s">
        <v>42</v>
      </c>
      <c r="B42" s="18"/>
      <c r="C42" s="74">
        <v>10</v>
      </c>
      <c r="D42" s="80"/>
      <c r="E42" s="18"/>
      <c r="F42" s="80"/>
      <c r="G42" s="38">
        <f t="shared" si="10"/>
        <v>0</v>
      </c>
      <c r="H42" s="80"/>
      <c r="I42" s="22">
        <f t="shared" si="11"/>
        <v>0</v>
      </c>
    </row>
    <row r="43" spans="1:9" x14ac:dyDescent="0.4">
      <c r="A43" s="36" t="s">
        <v>43</v>
      </c>
      <c r="B43" s="24"/>
      <c r="C43" s="74">
        <v>5</v>
      </c>
      <c r="D43" s="80"/>
      <c r="E43" s="24"/>
      <c r="F43" s="80"/>
      <c r="G43" s="38">
        <f t="shared" si="10"/>
        <v>0</v>
      </c>
      <c r="H43" s="80"/>
      <c r="I43" s="22">
        <f t="shared" si="11"/>
        <v>0</v>
      </c>
    </row>
    <row r="44" spans="1:9" x14ac:dyDescent="0.4">
      <c r="A44" s="36" t="s">
        <v>44</v>
      </c>
      <c r="B44" s="24"/>
      <c r="C44" s="74">
        <v>5</v>
      </c>
      <c r="D44" s="80"/>
      <c r="E44" s="24"/>
      <c r="F44" s="80"/>
      <c r="G44" s="38">
        <f>SUM(C44*E44)*12</f>
        <v>0</v>
      </c>
      <c r="H44" s="80"/>
      <c r="I44" s="22">
        <f t="shared" si="11"/>
        <v>0</v>
      </c>
    </row>
    <row r="45" spans="1:9" x14ac:dyDescent="0.4">
      <c r="A45" s="36" t="s">
        <v>45</v>
      </c>
      <c r="B45" s="24"/>
      <c r="C45" s="110">
        <v>15</v>
      </c>
      <c r="D45" s="80"/>
      <c r="E45" s="24"/>
      <c r="F45" s="80"/>
      <c r="G45" s="38">
        <f t="shared" si="10"/>
        <v>0</v>
      </c>
      <c r="H45" s="80"/>
      <c r="I45" s="22">
        <f t="shared" si="11"/>
        <v>0</v>
      </c>
    </row>
    <row r="46" spans="1:9" x14ac:dyDescent="0.4">
      <c r="A46" s="36" t="s">
        <v>46</v>
      </c>
      <c r="B46" s="24"/>
      <c r="C46" s="74">
        <v>20</v>
      </c>
      <c r="D46" s="80"/>
      <c r="E46" s="24"/>
      <c r="F46" s="80"/>
      <c r="G46" s="38">
        <f t="shared" si="10"/>
        <v>0</v>
      </c>
      <c r="H46" s="80"/>
      <c r="I46" s="22">
        <f t="shared" si="11"/>
        <v>0</v>
      </c>
    </row>
    <row r="47" spans="1:9" x14ac:dyDescent="0.4">
      <c r="A47" s="36" t="s">
        <v>47</v>
      </c>
      <c r="B47" s="18"/>
      <c r="C47" s="74">
        <v>20</v>
      </c>
      <c r="D47" s="80"/>
      <c r="E47" s="18"/>
      <c r="F47" s="80"/>
      <c r="G47" s="38">
        <f t="shared" si="10"/>
        <v>0</v>
      </c>
      <c r="H47" s="80"/>
      <c r="I47" s="22">
        <f t="shared" si="11"/>
        <v>0</v>
      </c>
    </row>
    <row r="48" spans="1:9" x14ac:dyDescent="0.4">
      <c r="A48" s="36" t="s">
        <v>48</v>
      </c>
      <c r="B48" s="18"/>
      <c r="C48" s="74">
        <v>20</v>
      </c>
      <c r="D48" s="80"/>
      <c r="E48" s="18"/>
      <c r="F48" s="80"/>
      <c r="G48" s="38">
        <f t="shared" si="10"/>
        <v>0</v>
      </c>
      <c r="H48" s="80"/>
      <c r="I48" s="22">
        <f t="shared" si="11"/>
        <v>0</v>
      </c>
    </row>
    <row r="49" spans="1:9" x14ac:dyDescent="0.4">
      <c r="A49" s="36" t="s">
        <v>49</v>
      </c>
      <c r="B49" s="24"/>
      <c r="C49" s="74">
        <v>20</v>
      </c>
      <c r="D49" s="80"/>
      <c r="E49" s="24"/>
      <c r="F49" s="80"/>
      <c r="G49" s="38">
        <f t="shared" si="10"/>
        <v>0</v>
      </c>
      <c r="H49" s="80"/>
      <c r="I49" s="22">
        <f t="shared" si="11"/>
        <v>0</v>
      </c>
    </row>
    <row r="50" spans="1:9" x14ac:dyDescent="0.4">
      <c r="A50" s="36" t="s">
        <v>50</v>
      </c>
      <c r="B50" s="24"/>
      <c r="C50" s="74">
        <v>5</v>
      </c>
      <c r="D50" s="80"/>
      <c r="E50" s="24"/>
      <c r="F50" s="80"/>
      <c r="G50" s="38">
        <f t="shared" si="10"/>
        <v>0</v>
      </c>
      <c r="H50" s="80"/>
      <c r="I50" s="22">
        <f t="shared" si="11"/>
        <v>0</v>
      </c>
    </row>
    <row r="51" spans="1:9" x14ac:dyDescent="0.4">
      <c r="A51" s="36" t="s">
        <v>51</v>
      </c>
      <c r="B51" s="24"/>
      <c r="C51" s="110">
        <v>20</v>
      </c>
      <c r="D51" s="80"/>
      <c r="E51" s="24"/>
      <c r="F51" s="80"/>
      <c r="G51" s="38">
        <f t="shared" si="10"/>
        <v>0</v>
      </c>
      <c r="H51" s="80"/>
      <c r="I51" s="22">
        <f t="shared" si="11"/>
        <v>0</v>
      </c>
    </row>
    <row r="52" spans="1:9" x14ac:dyDescent="0.4">
      <c r="A52" s="36" t="s">
        <v>52</v>
      </c>
      <c r="B52" s="24"/>
      <c r="C52" s="74">
        <v>25</v>
      </c>
      <c r="D52" s="80"/>
      <c r="E52" s="24"/>
      <c r="F52" s="80"/>
      <c r="G52" s="38">
        <f t="shared" si="10"/>
        <v>0</v>
      </c>
      <c r="H52" s="80"/>
      <c r="I52" s="22">
        <f t="shared" si="11"/>
        <v>0</v>
      </c>
    </row>
    <row r="53" spans="1:9" x14ac:dyDescent="0.4">
      <c r="A53" s="36" t="s">
        <v>53</v>
      </c>
      <c r="B53" s="18"/>
      <c r="C53" s="74">
        <v>25</v>
      </c>
      <c r="D53" s="80"/>
      <c r="E53" s="18"/>
      <c r="F53" s="80"/>
      <c r="G53" s="38">
        <f t="shared" si="10"/>
        <v>0</v>
      </c>
      <c r="H53" s="80"/>
      <c r="I53" s="22">
        <f t="shared" si="11"/>
        <v>0</v>
      </c>
    </row>
    <row r="54" spans="1:9" x14ac:dyDescent="0.4">
      <c r="A54" s="36" t="s">
        <v>54</v>
      </c>
      <c r="B54" s="18"/>
      <c r="C54" s="74">
        <v>25</v>
      </c>
      <c r="D54" s="80"/>
      <c r="E54" s="18"/>
      <c r="F54" s="80"/>
      <c r="G54" s="38">
        <f t="shared" si="10"/>
        <v>0</v>
      </c>
      <c r="H54" s="80"/>
      <c r="I54" s="22">
        <f t="shared" si="11"/>
        <v>0</v>
      </c>
    </row>
    <row r="55" spans="1:9" ht="19.5" thickBot="1" x14ac:dyDescent="0.45">
      <c r="A55" s="125" t="s">
        <v>55</v>
      </c>
      <c r="B55" s="24"/>
      <c r="C55" s="110">
        <v>20</v>
      </c>
      <c r="D55" s="80"/>
      <c r="E55" s="24"/>
      <c r="F55" s="80"/>
      <c r="G55" s="38">
        <f t="shared" si="10"/>
        <v>0</v>
      </c>
      <c r="H55" s="80"/>
      <c r="I55" s="22">
        <f t="shared" si="11"/>
        <v>0</v>
      </c>
    </row>
    <row r="56" spans="1:9" x14ac:dyDescent="0.4">
      <c r="A56" s="36" t="s">
        <v>56</v>
      </c>
      <c r="B56" s="24"/>
      <c r="C56" s="110">
        <v>5</v>
      </c>
      <c r="D56" s="80"/>
      <c r="E56" s="24"/>
      <c r="F56" s="80"/>
      <c r="G56" s="38">
        <f t="shared" si="10"/>
        <v>0</v>
      </c>
      <c r="H56" s="80"/>
      <c r="I56" s="22">
        <f t="shared" si="11"/>
        <v>0</v>
      </c>
    </row>
    <row r="57" spans="1:9" x14ac:dyDescent="0.4">
      <c r="A57" s="36" t="s">
        <v>57</v>
      </c>
      <c r="B57" s="24"/>
      <c r="C57" s="74">
        <v>20</v>
      </c>
      <c r="D57" s="80"/>
      <c r="E57" s="24"/>
      <c r="F57" s="80"/>
      <c r="G57" s="38">
        <f t="shared" si="10"/>
        <v>0</v>
      </c>
      <c r="H57" s="80"/>
      <c r="I57" s="22">
        <f t="shared" si="11"/>
        <v>0</v>
      </c>
    </row>
    <row r="58" spans="1:9" x14ac:dyDescent="0.4">
      <c r="A58" s="36" t="s">
        <v>58</v>
      </c>
      <c r="B58" s="24"/>
      <c r="C58" s="74">
        <v>5</v>
      </c>
      <c r="D58" s="80"/>
      <c r="E58" s="24"/>
      <c r="F58" s="80"/>
      <c r="G58" s="38">
        <f t="shared" si="10"/>
        <v>0</v>
      </c>
      <c r="H58" s="80"/>
      <c r="I58" s="22">
        <f t="shared" si="11"/>
        <v>0</v>
      </c>
    </row>
    <row r="59" spans="1:9" x14ac:dyDescent="0.4">
      <c r="A59" s="36" t="s">
        <v>59</v>
      </c>
      <c r="B59" s="24"/>
      <c r="C59" s="74">
        <v>5</v>
      </c>
      <c r="D59" s="80"/>
      <c r="E59" s="24"/>
      <c r="F59" s="80"/>
      <c r="G59" s="38">
        <f>SUM(C59*E59)*12</f>
        <v>0</v>
      </c>
      <c r="H59" s="80"/>
      <c r="I59" s="22">
        <f t="shared" si="11"/>
        <v>0</v>
      </c>
    </row>
    <row r="60" spans="1:9" x14ac:dyDescent="0.4">
      <c r="A60" s="36" t="s">
        <v>60</v>
      </c>
      <c r="B60" s="18"/>
      <c r="C60" s="74">
        <v>5</v>
      </c>
      <c r="D60" s="80"/>
      <c r="E60" s="18"/>
      <c r="F60" s="78"/>
      <c r="G60" s="38">
        <f t="shared" si="10"/>
        <v>0</v>
      </c>
      <c r="H60" s="78"/>
      <c r="I60" s="22">
        <f t="shared" si="11"/>
        <v>0</v>
      </c>
    </row>
    <row r="61" spans="1:9" x14ac:dyDescent="0.4">
      <c r="A61" s="71"/>
      <c r="B61" s="72"/>
      <c r="C61" s="73"/>
      <c r="D61" s="32"/>
      <c r="E61" s="72"/>
      <c r="F61" s="32"/>
      <c r="G61" s="69"/>
      <c r="H61" s="32"/>
      <c r="I61" s="70"/>
    </row>
    <row r="63" spans="1:9" ht="30" customHeight="1" x14ac:dyDescent="0.4">
      <c r="A63" s="36" t="s">
        <v>61</v>
      </c>
      <c r="B63" s="18"/>
      <c r="C63" s="74">
        <v>10</v>
      </c>
      <c r="D63" s="78"/>
      <c r="E63" s="18"/>
      <c r="F63" s="78"/>
      <c r="G63" s="38">
        <f>SUM(C63*E63)</f>
        <v>0</v>
      </c>
      <c r="H63" s="78"/>
      <c r="I63" s="22">
        <f t="shared" ref="I63" si="12">G63*$B$4</f>
        <v>0</v>
      </c>
    </row>
    <row r="64" spans="1:9" ht="30" customHeight="1" x14ac:dyDescent="0.4">
      <c r="A64" s="36" t="s">
        <v>62</v>
      </c>
      <c r="B64" s="18"/>
      <c r="C64" s="74">
        <v>10</v>
      </c>
      <c r="D64" s="78"/>
      <c r="E64" s="18"/>
      <c r="F64" s="78"/>
      <c r="G64" s="38">
        <f>SUM(C64*E64)</f>
        <v>0</v>
      </c>
      <c r="H64" s="78"/>
      <c r="I64" s="22">
        <f>G64*$B$4</f>
        <v>0</v>
      </c>
    </row>
    <row r="65" spans="1:9" ht="30" customHeight="1" x14ac:dyDescent="0.4">
      <c r="A65" s="126" t="s">
        <v>63</v>
      </c>
      <c r="B65" s="127"/>
      <c r="C65" s="128">
        <v>20</v>
      </c>
      <c r="D65" s="129"/>
      <c r="E65" s="127"/>
      <c r="F65" s="129"/>
      <c r="G65" s="130">
        <f>SUM(C65*E65)</f>
        <v>0</v>
      </c>
      <c r="H65" s="129"/>
      <c r="I65" s="131">
        <f>G65*$B$4</f>
        <v>0</v>
      </c>
    </row>
    <row r="67" spans="1:9" ht="30" hidden="1" x14ac:dyDescent="0.4">
      <c r="A67" s="63" t="s">
        <v>64</v>
      </c>
      <c r="B67" s="14" t="s">
        <v>6</v>
      </c>
      <c r="C67" s="14" t="s">
        <v>7</v>
      </c>
      <c r="D67" s="13"/>
      <c r="E67" s="15" t="s">
        <v>8</v>
      </c>
      <c r="F67" s="13"/>
      <c r="G67" s="16" t="s">
        <v>9</v>
      </c>
      <c r="H67" s="16"/>
      <c r="I67" s="16" t="str">
        <f>"Totaal "&amp;$B$3&amp;" maanden"</f>
        <v>Totaal 48 maanden</v>
      </c>
    </row>
    <row r="68" spans="1:9" hidden="1" x14ac:dyDescent="0.4">
      <c r="A68" s="36" t="s">
        <v>65</v>
      </c>
      <c r="B68" s="5"/>
      <c r="C68" s="37">
        <v>1</v>
      </c>
      <c r="D68" s="137"/>
      <c r="E68" s="5"/>
      <c r="F68" s="137"/>
      <c r="G68" s="38">
        <f t="shared" ref="G68:G73" si="13">SUM(C68*E68)*12</f>
        <v>0</v>
      </c>
      <c r="H68" s="137" t="s">
        <v>27</v>
      </c>
      <c r="I68" s="22">
        <f t="shared" ref="I68:I73" si="14">G68*$B$4</f>
        <v>0</v>
      </c>
    </row>
    <row r="69" spans="1:9" hidden="1" x14ac:dyDescent="0.4">
      <c r="A69" s="36" t="s">
        <v>66</v>
      </c>
      <c r="B69" s="5"/>
      <c r="C69" s="37">
        <v>1</v>
      </c>
      <c r="D69" s="138"/>
      <c r="E69" s="5"/>
      <c r="F69" s="138"/>
      <c r="G69" s="38">
        <f t="shared" si="13"/>
        <v>0</v>
      </c>
      <c r="H69" s="138"/>
      <c r="I69" s="22">
        <f t="shared" si="14"/>
        <v>0</v>
      </c>
    </row>
    <row r="70" spans="1:9" hidden="1" x14ac:dyDescent="0.4">
      <c r="A70" s="36" t="s">
        <v>67</v>
      </c>
      <c r="B70" s="5"/>
      <c r="C70" s="37">
        <v>1</v>
      </c>
      <c r="D70" s="138"/>
      <c r="E70" s="5"/>
      <c r="F70" s="138"/>
      <c r="G70" s="38">
        <f t="shared" si="13"/>
        <v>0</v>
      </c>
      <c r="H70" s="138"/>
      <c r="I70" s="22">
        <f t="shared" si="14"/>
        <v>0</v>
      </c>
    </row>
    <row r="71" spans="1:9" hidden="1" x14ac:dyDescent="0.4">
      <c r="A71" s="36" t="s">
        <v>68</v>
      </c>
      <c r="B71" s="5"/>
      <c r="C71" s="37">
        <v>1</v>
      </c>
      <c r="D71" s="138"/>
      <c r="E71" s="5"/>
      <c r="F71" s="138"/>
      <c r="G71" s="38">
        <f t="shared" si="13"/>
        <v>0</v>
      </c>
      <c r="H71" s="138"/>
      <c r="I71" s="22">
        <f t="shared" si="14"/>
        <v>0</v>
      </c>
    </row>
    <row r="72" spans="1:9" hidden="1" x14ac:dyDescent="0.4">
      <c r="A72" s="36" t="s">
        <v>69</v>
      </c>
      <c r="B72" s="5"/>
      <c r="C72" s="37">
        <v>1</v>
      </c>
      <c r="D72" s="138"/>
      <c r="E72" s="5"/>
      <c r="F72" s="138"/>
      <c r="G72" s="38">
        <f t="shared" si="13"/>
        <v>0</v>
      </c>
      <c r="H72" s="138"/>
      <c r="I72" s="22">
        <f t="shared" si="14"/>
        <v>0</v>
      </c>
    </row>
    <row r="73" spans="1:9" hidden="1" x14ac:dyDescent="0.4">
      <c r="A73" s="36" t="s">
        <v>70</v>
      </c>
      <c r="B73" s="5"/>
      <c r="C73" s="37">
        <v>1</v>
      </c>
      <c r="D73" s="139"/>
      <c r="E73" s="5"/>
      <c r="F73" s="139"/>
      <c r="G73" s="38">
        <f t="shared" si="13"/>
        <v>0</v>
      </c>
      <c r="H73" s="139"/>
      <c r="I73" s="22">
        <f t="shared" si="14"/>
        <v>0</v>
      </c>
    </row>
    <row r="74" spans="1:9" hidden="1" x14ac:dyDescent="0.4"/>
    <row r="76" spans="1:9" x14ac:dyDescent="0.4">
      <c r="G76" s="6" t="s">
        <v>71</v>
      </c>
      <c r="I76" s="40">
        <f>SUM(I6:I64)</f>
        <v>0</v>
      </c>
    </row>
  </sheetData>
  <sheetProtection algorithmName="SHA-512" hashValue="wq/+penp05MNCOflnshSKh1ldBawTWlgs4XRCAFTHsj4ju4ZdYYck1o95uMx3wuZAo4O0IdUZCXU+gFsdAGihw==" saltValue="UKpm3y1ueivX9hs4YlCaUQ==" spinCount="100000" sheet="1" formatCells="0" formatColumns="0" formatRows="0" insertColumns="0" insertRows="0" insertHyperlinks="0" deleteColumns="0" deleteRows="0" sort="0" autoFilter="0" pivotTables="0"/>
  <protectedRanges>
    <protectedRange sqref="C6:C15" name="Bereik2"/>
    <protectedRange sqref="B6:B65 E6:E65" name="Bereik1"/>
  </protectedRanges>
  <mergeCells count="3">
    <mergeCell ref="D68:D73"/>
    <mergeCell ref="F68:F73"/>
    <mergeCell ref="H68:H7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4360E-875D-4ED2-BB12-5E5882CA460E}">
  <dimension ref="A1:H11"/>
  <sheetViews>
    <sheetView workbookViewId="0">
      <selection activeCell="C7" sqref="C7"/>
    </sheetView>
  </sheetViews>
  <sheetFormatPr defaultColWidth="9" defaultRowHeight="18.75" x14ac:dyDescent="0.4"/>
  <cols>
    <col min="1" max="1" width="53.85546875" style="6" bestFit="1" customWidth="1"/>
    <col min="2" max="2" width="11.42578125" style="6" customWidth="1"/>
    <col min="3" max="3" width="24.85546875" style="6" bestFit="1" customWidth="1"/>
    <col min="4" max="4" width="27.140625" style="6" customWidth="1"/>
    <col min="5" max="5" width="9" style="6"/>
    <col min="6" max="6" width="25.140625" style="6" bestFit="1" customWidth="1"/>
    <col min="7" max="7" width="1.85546875" style="6" bestFit="1" customWidth="1"/>
    <col min="8" max="8" width="31.5703125" style="6" customWidth="1"/>
    <col min="9" max="16384" width="9" style="6"/>
  </cols>
  <sheetData>
    <row r="1" spans="1:8" ht="27.75" x14ac:dyDescent="0.55000000000000004">
      <c r="A1" s="1" t="s">
        <v>72</v>
      </c>
      <c r="B1" s="1"/>
      <c r="C1" s="2"/>
      <c r="D1" s="4"/>
      <c r="E1" s="2"/>
      <c r="F1" s="140"/>
      <c r="G1" s="140"/>
      <c r="H1" s="140"/>
    </row>
    <row r="2" spans="1:8" x14ac:dyDescent="0.4">
      <c r="A2" s="2"/>
      <c r="B2" s="2"/>
      <c r="C2" s="2"/>
      <c r="D2" s="4"/>
      <c r="E2" s="2"/>
      <c r="F2" s="141"/>
      <c r="G2" s="141"/>
      <c r="H2" s="141"/>
    </row>
    <row r="3" spans="1:8" ht="19.5" x14ac:dyDescent="0.4">
      <c r="A3" s="7"/>
      <c r="B3" s="7"/>
      <c r="C3" s="8"/>
      <c r="D3" s="10"/>
      <c r="E3" s="11"/>
    </row>
    <row r="4" spans="1:8" ht="19.5" x14ac:dyDescent="0.4">
      <c r="A4" s="7"/>
      <c r="B4" s="7"/>
      <c r="C4" s="12"/>
      <c r="D4" s="10"/>
      <c r="E4" s="11"/>
    </row>
    <row r="5" spans="1:8" x14ac:dyDescent="0.4">
      <c r="A5" s="13" t="s">
        <v>73</v>
      </c>
      <c r="B5" s="13" t="s">
        <v>74</v>
      </c>
      <c r="C5" s="14" t="s">
        <v>75</v>
      </c>
      <c r="D5" s="15" t="s">
        <v>76</v>
      </c>
      <c r="E5" s="13"/>
      <c r="F5" s="16" t="s">
        <v>77</v>
      </c>
      <c r="G5" s="16"/>
      <c r="H5" s="16" t="s">
        <v>78</v>
      </c>
    </row>
    <row r="6" spans="1:8" x14ac:dyDescent="0.4">
      <c r="A6" s="17" t="s">
        <v>79</v>
      </c>
      <c r="B6" s="17">
        <f>'1 huurprijs'!C6+'1 huurprijs'!C7</f>
        <v>668</v>
      </c>
      <c r="C6" s="41"/>
      <c r="D6" s="42"/>
      <c r="E6" s="142"/>
      <c r="F6" s="20">
        <f>D6+C6</f>
        <v>0</v>
      </c>
      <c r="G6" s="21"/>
      <c r="H6" s="22">
        <f>F6*96*B6</f>
        <v>0</v>
      </c>
    </row>
    <row r="7" spans="1:8" x14ac:dyDescent="0.4">
      <c r="A7" s="17" t="s">
        <v>80</v>
      </c>
      <c r="B7" s="17">
        <f>'1 huurprijs'!C9+'1 huurprijs'!C8</f>
        <v>496</v>
      </c>
      <c r="C7" s="41"/>
      <c r="D7" s="42"/>
      <c r="E7" s="143"/>
      <c r="F7" s="20">
        <f>D7+C7</f>
        <v>0</v>
      </c>
      <c r="G7" s="23"/>
      <c r="H7" s="22">
        <f>F7*96*B7</f>
        <v>0</v>
      </c>
    </row>
    <row r="8" spans="1:8" x14ac:dyDescent="0.4">
      <c r="A8" s="25"/>
      <c r="B8" s="25"/>
      <c r="C8" s="26"/>
      <c r="D8" s="28"/>
      <c r="E8" s="144"/>
      <c r="F8" s="29"/>
      <c r="G8" s="23"/>
      <c r="H8" s="30"/>
    </row>
    <row r="9" spans="1:8" x14ac:dyDescent="0.4">
      <c r="A9" s="31"/>
      <c r="B9" s="31"/>
      <c r="C9" s="31"/>
      <c r="D9" s="33"/>
      <c r="E9" s="31"/>
      <c r="F9" s="34"/>
      <c r="G9" s="35"/>
      <c r="H9" s="35"/>
    </row>
    <row r="10" spans="1:8" x14ac:dyDescent="0.4">
      <c r="A10" s="43" t="s">
        <v>81</v>
      </c>
      <c r="B10" s="44"/>
      <c r="H10" s="45">
        <f>SUM(H6:H9)</f>
        <v>0</v>
      </c>
    </row>
    <row r="11" spans="1:8" x14ac:dyDescent="0.4">
      <c r="A11" s="31"/>
      <c r="B11" s="31"/>
      <c r="C11" s="31"/>
      <c r="D11" s="35"/>
      <c r="E11" s="31"/>
      <c r="F11" s="34"/>
      <c r="G11" s="35"/>
      <c r="H11" s="35"/>
    </row>
  </sheetData>
  <sheetProtection algorithmName="SHA-512" hashValue="JNv3hUM1ScF+IaCJ19MAwDJqZ4qjpTdmfYjYrGdV4fFZUOWC8SWdsD/2t2Q+fmDeogSYnZv6XFXU3WroP8y61g==" saltValue="sMNGeqE0w1/XrVkj9HSzXQ==" spinCount="100000" sheet="1" objects="1" scenarios="1"/>
  <protectedRanges>
    <protectedRange sqref="C6:D7" name="Bereik2"/>
  </protectedRanges>
  <mergeCells count="3">
    <mergeCell ref="F1:H1"/>
    <mergeCell ref="F2:H2"/>
    <mergeCell ref="E6:E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3158A-36E8-442E-93BB-DD6CC0EF86F8}">
  <dimension ref="A1:I15"/>
  <sheetViews>
    <sheetView topLeftCell="A4" workbookViewId="0">
      <selection activeCell="E7" sqref="E7"/>
    </sheetView>
  </sheetViews>
  <sheetFormatPr defaultColWidth="9" defaultRowHeight="18.75" x14ac:dyDescent="0.4"/>
  <cols>
    <col min="1" max="1" width="53.85546875" style="6" bestFit="1" customWidth="1"/>
    <col min="2" max="2" width="24.85546875" style="6" bestFit="1" customWidth="1"/>
    <col min="3" max="3" width="19" style="6" bestFit="1" customWidth="1"/>
    <col min="4" max="4" width="8.85546875" style="6" customWidth="1"/>
    <col min="5" max="5" width="27.140625" style="6" customWidth="1"/>
    <col min="6" max="6" width="9" style="6"/>
    <col min="7" max="7" width="25.140625" style="6" bestFit="1" customWidth="1"/>
    <col min="8" max="8" width="1.85546875" style="6" bestFit="1" customWidth="1"/>
    <col min="9" max="9" width="31.5703125" style="6" customWidth="1"/>
    <col min="10" max="16384" width="9" style="6"/>
  </cols>
  <sheetData>
    <row r="1" spans="1:9" ht="27.75" x14ac:dyDescent="0.55000000000000004">
      <c r="A1" s="1" t="s">
        <v>82</v>
      </c>
      <c r="B1" s="2"/>
      <c r="C1" s="3"/>
      <c r="D1" s="2"/>
      <c r="E1" s="4"/>
      <c r="F1" s="77"/>
      <c r="G1" s="146"/>
      <c r="H1" s="146"/>
      <c r="I1" s="146"/>
    </row>
    <row r="2" spans="1:9" x14ac:dyDescent="0.4">
      <c r="A2" s="2"/>
      <c r="B2" s="2"/>
      <c r="C2" s="3"/>
      <c r="D2" s="2"/>
      <c r="E2" s="4"/>
      <c r="F2" s="77"/>
      <c r="G2" s="147"/>
      <c r="H2" s="147"/>
      <c r="I2" s="147"/>
    </row>
    <row r="3" spans="1:9" ht="19.5" hidden="1" x14ac:dyDescent="0.4">
      <c r="A3" s="7"/>
      <c r="B3" s="8"/>
      <c r="C3" s="9"/>
      <c r="E3" s="10"/>
      <c r="F3" s="11"/>
    </row>
    <row r="4" spans="1:9" ht="19.5" x14ac:dyDescent="0.4">
      <c r="A4" s="7"/>
      <c r="B4" s="12"/>
      <c r="C4" s="12"/>
      <c r="D4" s="11"/>
      <c r="E4" s="10"/>
      <c r="F4" s="11"/>
    </row>
    <row r="5" spans="1:9" x14ac:dyDescent="0.4">
      <c r="A5" s="13"/>
      <c r="B5" s="14"/>
      <c r="C5" s="14"/>
      <c r="D5" s="13"/>
      <c r="E5" s="15"/>
      <c r="F5" s="13"/>
      <c r="G5" s="16"/>
      <c r="H5" s="16"/>
      <c r="I5" s="16"/>
    </row>
    <row r="6" spans="1:9" ht="30" x14ac:dyDescent="0.4">
      <c r="A6" s="13" t="s">
        <v>83</v>
      </c>
      <c r="B6" s="14"/>
      <c r="C6" s="46" t="s">
        <v>84</v>
      </c>
      <c r="D6" s="13"/>
      <c r="E6" s="15" t="s">
        <v>85</v>
      </c>
      <c r="F6" s="13"/>
      <c r="G6" s="16" t="s">
        <v>9</v>
      </c>
      <c r="H6" s="16"/>
      <c r="I6" s="16" t="str">
        <f>"Totaal "&amp;$B$3&amp;" 96 maanden"</f>
        <v>Totaal  96 maanden</v>
      </c>
    </row>
    <row r="7" spans="1:9" x14ac:dyDescent="0.4">
      <c r="A7" s="47" t="s">
        <v>86</v>
      </c>
      <c r="B7" s="48" t="s">
        <v>87</v>
      </c>
      <c r="C7" s="49">
        <v>80000000</v>
      </c>
      <c r="D7" s="137"/>
      <c r="E7" s="50"/>
      <c r="F7" s="137"/>
      <c r="G7" s="51">
        <f t="shared" ref="G7:G13" si="0">E7*C7</f>
        <v>0</v>
      </c>
      <c r="H7" s="148"/>
      <c r="I7" s="22">
        <f t="shared" ref="I7:I13" si="1">G7*8</f>
        <v>0</v>
      </c>
    </row>
    <row r="8" spans="1:9" x14ac:dyDescent="0.4">
      <c r="A8" s="47" t="s">
        <v>88</v>
      </c>
      <c r="B8" s="52" t="s">
        <v>87</v>
      </c>
      <c r="C8" s="49">
        <v>30000000</v>
      </c>
      <c r="D8" s="138"/>
      <c r="E8" s="50"/>
      <c r="F8" s="138"/>
      <c r="G8" s="51">
        <f t="shared" si="0"/>
        <v>0</v>
      </c>
      <c r="H8" s="149"/>
      <c r="I8" s="22">
        <f t="shared" si="1"/>
        <v>0</v>
      </c>
    </row>
    <row r="9" spans="1:9" x14ac:dyDescent="0.4">
      <c r="A9" s="47" t="s">
        <v>89</v>
      </c>
      <c r="B9" s="48" t="s">
        <v>87</v>
      </c>
      <c r="C9" s="49">
        <v>850000</v>
      </c>
      <c r="D9" s="138"/>
      <c r="E9" s="50"/>
      <c r="F9" s="138"/>
      <c r="G9" s="51">
        <f t="shared" si="0"/>
        <v>0</v>
      </c>
      <c r="H9" s="149"/>
      <c r="I9" s="22">
        <f t="shared" si="1"/>
        <v>0</v>
      </c>
    </row>
    <row r="10" spans="1:9" x14ac:dyDescent="0.4">
      <c r="A10" s="47" t="s">
        <v>90</v>
      </c>
      <c r="B10" s="52" t="s">
        <v>87</v>
      </c>
      <c r="C10" s="49">
        <v>90000</v>
      </c>
      <c r="D10" s="138"/>
      <c r="E10" s="50"/>
      <c r="F10" s="138"/>
      <c r="G10" s="51">
        <f t="shared" si="0"/>
        <v>0</v>
      </c>
      <c r="H10" s="149"/>
      <c r="I10" s="22">
        <f t="shared" si="1"/>
        <v>0</v>
      </c>
    </row>
    <row r="11" spans="1:9" x14ac:dyDescent="0.4">
      <c r="A11" s="47" t="s">
        <v>91</v>
      </c>
      <c r="B11" s="52" t="s">
        <v>87</v>
      </c>
      <c r="C11" s="49">
        <v>9000000</v>
      </c>
      <c r="D11" s="138"/>
      <c r="E11" s="50"/>
      <c r="F11" s="138"/>
      <c r="G11" s="51">
        <f t="shared" si="0"/>
        <v>0</v>
      </c>
      <c r="H11" s="149"/>
      <c r="I11" s="22">
        <f t="shared" si="1"/>
        <v>0</v>
      </c>
    </row>
    <row r="12" spans="1:9" x14ac:dyDescent="0.4">
      <c r="A12" s="47" t="s">
        <v>92</v>
      </c>
      <c r="B12" s="52" t="s">
        <v>87</v>
      </c>
      <c r="C12" s="49">
        <v>14000000</v>
      </c>
      <c r="D12" s="138"/>
      <c r="E12" s="50"/>
      <c r="F12" s="138"/>
      <c r="G12" s="51">
        <f t="shared" si="0"/>
        <v>0</v>
      </c>
      <c r="H12" s="149"/>
      <c r="I12" s="22">
        <f t="shared" si="1"/>
        <v>0</v>
      </c>
    </row>
    <row r="13" spans="1:9" x14ac:dyDescent="0.4">
      <c r="A13" s="47" t="s">
        <v>93</v>
      </c>
      <c r="B13" s="52" t="s">
        <v>87</v>
      </c>
      <c r="C13" s="49">
        <v>10000000</v>
      </c>
      <c r="D13" s="145"/>
      <c r="E13" s="50"/>
      <c r="F13" s="145"/>
      <c r="G13" s="51">
        <f t="shared" si="0"/>
        <v>0</v>
      </c>
      <c r="H13" s="144"/>
      <c r="I13" s="22">
        <f t="shared" si="1"/>
        <v>0</v>
      </c>
    </row>
    <row r="14" spans="1:9" x14ac:dyDescent="0.4">
      <c r="A14" s="31"/>
      <c r="B14" s="31"/>
      <c r="C14" s="32"/>
      <c r="D14" s="31"/>
      <c r="E14" s="33"/>
      <c r="F14" s="31"/>
      <c r="G14" s="34"/>
      <c r="H14" s="35"/>
      <c r="I14" s="35"/>
    </row>
    <row r="15" spans="1:9" x14ac:dyDescent="0.4">
      <c r="A15" s="43" t="s">
        <v>94</v>
      </c>
      <c r="I15" s="45">
        <f>SUM(I7:I13)</f>
        <v>0</v>
      </c>
    </row>
  </sheetData>
  <sheetProtection algorithmName="SHA-512" hashValue="gbib/QMa3h2lKFoSM1Gz9l2mk8MsajzkQW3wXYTAHVoXpLiqgErg9RjyWw/SFj2hWB5pFQAeOkdRRoEOlSBY3Q==" saltValue="PEAKaLc9KbZjCnX4fZnMog==" spinCount="100000" sheet="1" formatCells="0" formatColumns="0" formatRows="0" insertColumns="0" insertRows="0" insertHyperlinks="0" deleteColumns="0" deleteRows="0" sort="0" autoFilter="0" pivotTables="0"/>
  <protectedRanges>
    <protectedRange sqref="E7:E13" name="Bereik1"/>
  </protectedRanges>
  <mergeCells count="5">
    <mergeCell ref="D7:D13"/>
    <mergeCell ref="F7:F13"/>
    <mergeCell ref="G1:I1"/>
    <mergeCell ref="G2:I2"/>
    <mergeCell ref="H7:H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E6484-B16F-451A-97DA-8383F9BEFF04}">
  <dimension ref="A1:G16"/>
  <sheetViews>
    <sheetView topLeftCell="A2" workbookViewId="0">
      <selection activeCell="G9" sqref="G9"/>
    </sheetView>
  </sheetViews>
  <sheetFormatPr defaultColWidth="8.85546875" defaultRowHeight="18.75" x14ac:dyDescent="0.4"/>
  <cols>
    <col min="1" max="1" width="52.85546875" style="6" bestFit="1" customWidth="1"/>
    <col min="2" max="2" width="19.85546875" style="6" customWidth="1"/>
    <col min="3" max="3" width="8.85546875" style="6"/>
    <col min="4" max="4" width="13.7109375" style="6" customWidth="1"/>
    <col min="5" max="5" width="13.5703125" style="6" bestFit="1" customWidth="1"/>
    <col min="6" max="6" width="8.85546875" style="6"/>
    <col min="7" max="7" width="20.42578125" style="6" customWidth="1"/>
    <col min="8" max="16384" width="8.85546875" style="6"/>
  </cols>
  <sheetData>
    <row r="1" spans="1:7" x14ac:dyDescent="0.4">
      <c r="A1" s="6" t="s">
        <v>95</v>
      </c>
    </row>
    <row r="3" spans="1:7" x14ac:dyDescent="0.4">
      <c r="G3" s="6" t="s">
        <v>97</v>
      </c>
    </row>
    <row r="4" spans="1:7" ht="30" x14ac:dyDescent="0.4">
      <c r="A4" s="36" t="s">
        <v>98</v>
      </c>
      <c r="B4" s="47" t="s">
        <v>99</v>
      </c>
      <c r="C4" s="53">
        <v>1</v>
      </c>
      <c r="D4" s="47" t="s">
        <v>96</v>
      </c>
      <c r="E4" s="54"/>
      <c r="F4" s="23"/>
      <c r="G4" s="22">
        <f>E4*96</f>
        <v>0</v>
      </c>
    </row>
    <row r="5" spans="1:7" x14ac:dyDescent="0.4">
      <c r="A5" s="36" t="s">
        <v>100</v>
      </c>
      <c r="B5" s="55" t="s">
        <v>101</v>
      </c>
      <c r="C5" s="53">
        <v>1000</v>
      </c>
      <c r="D5" s="47" t="s">
        <v>112</v>
      </c>
      <c r="E5" s="54"/>
      <c r="F5" s="23"/>
      <c r="G5" s="22">
        <f>E5*C5</f>
        <v>0</v>
      </c>
    </row>
    <row r="6" spans="1:7" x14ac:dyDescent="0.4">
      <c r="A6" s="36" t="s">
        <v>102</v>
      </c>
      <c r="B6" s="55"/>
      <c r="C6" s="53">
        <v>1</v>
      </c>
      <c r="D6" s="47" t="s">
        <v>113</v>
      </c>
      <c r="E6" s="54"/>
      <c r="F6" s="23"/>
      <c r="G6" s="22">
        <f>E6</f>
        <v>0</v>
      </c>
    </row>
    <row r="7" spans="1:7" x14ac:dyDescent="0.4">
      <c r="A7" s="36" t="s">
        <v>103</v>
      </c>
      <c r="B7" s="55" t="s">
        <v>104</v>
      </c>
      <c r="C7" s="53">
        <f>'1 huurprijs'!C16-'1 huurprijs'!C15-'1 huurprijs'!C14</f>
        <v>1164</v>
      </c>
      <c r="D7" s="47" t="s">
        <v>96</v>
      </c>
      <c r="E7" s="56"/>
      <c r="F7" s="23"/>
      <c r="G7" s="22">
        <f>C7*E7*96</f>
        <v>0</v>
      </c>
    </row>
    <row r="8" spans="1:7" x14ac:dyDescent="0.4">
      <c r="A8" s="132" t="s">
        <v>63</v>
      </c>
      <c r="B8" s="133" t="s">
        <v>105</v>
      </c>
      <c r="C8" s="134">
        <v>25</v>
      </c>
      <c r="D8" s="133" t="s">
        <v>96</v>
      </c>
      <c r="E8" s="152"/>
      <c r="F8" s="135"/>
      <c r="G8" s="136">
        <f>C8*E8*96</f>
        <v>0</v>
      </c>
    </row>
    <row r="9" spans="1:7" x14ac:dyDescent="0.4">
      <c r="A9" s="43" t="s">
        <v>106</v>
      </c>
      <c r="G9" s="45">
        <f>SUM(G4:G8)</f>
        <v>0</v>
      </c>
    </row>
    <row r="12" spans="1:7" x14ac:dyDescent="0.4">
      <c r="G12" s="57"/>
    </row>
    <row r="13" spans="1:7" x14ac:dyDescent="0.4">
      <c r="G13" s="57"/>
    </row>
    <row r="14" spans="1:7" x14ac:dyDescent="0.4">
      <c r="G14" s="57"/>
    </row>
    <row r="16" spans="1:7" x14ac:dyDescent="0.4">
      <c r="G16" s="40"/>
    </row>
  </sheetData>
  <sheetProtection algorithmName="SHA-512" hashValue="aKbc1NEQnwZMLOxFMfgpYr93nFNPsg2KPh3QhKY5zzl7yq1z5agxFdawS3ctY5uP/a4hT1SVAWD6QsbvFisc7Q==" saltValue="Z0PQXdYvp9/RyryCUHJbgg==" spinCount="100000" sheet="1" objects="1" scenarios="1"/>
  <protectedRanges>
    <protectedRange sqref="E4:E8" name="Bereik2"/>
  </protectedRange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2279D-9DE7-4A04-BFB6-9985C05B1F06}">
  <dimension ref="A1:G13"/>
  <sheetViews>
    <sheetView tabSelected="1" workbookViewId="0">
      <selection activeCell="C4" sqref="C4"/>
    </sheetView>
  </sheetViews>
  <sheetFormatPr defaultColWidth="8.85546875" defaultRowHeight="18.75" x14ac:dyDescent="0.4"/>
  <cols>
    <col min="1" max="1" width="13.140625" style="6" customWidth="1"/>
    <col min="2" max="6" width="8.85546875" style="6"/>
    <col min="7" max="7" width="18.140625" style="6" customWidth="1"/>
    <col min="8" max="16384" width="8.85546875" style="6"/>
  </cols>
  <sheetData>
    <row r="1" spans="1:7" ht="58.5" customHeight="1" x14ac:dyDescent="0.4">
      <c r="C1" s="150" t="s">
        <v>99</v>
      </c>
      <c r="D1" s="151"/>
      <c r="E1" s="151"/>
    </row>
    <row r="2" spans="1:7" x14ac:dyDescent="0.4">
      <c r="A2" s="6" t="s">
        <v>107</v>
      </c>
      <c r="G2" s="58">
        <f>'1 huurprijs'!I76</f>
        <v>0</v>
      </c>
    </row>
    <row r="3" spans="1:7" x14ac:dyDescent="0.4">
      <c r="A3" s="6" t="s">
        <v>108</v>
      </c>
      <c r="G3" s="58">
        <f>'2 fleetmanagement'!H10</f>
        <v>0</v>
      </c>
    </row>
    <row r="4" spans="1:7" x14ac:dyDescent="0.4">
      <c r="A4" s="6" t="s">
        <v>109</v>
      </c>
      <c r="G4" s="58">
        <f>'3 tikprijzen'!I15</f>
        <v>0</v>
      </c>
    </row>
    <row r="5" spans="1:7" x14ac:dyDescent="0.4">
      <c r="A5" s="6" t="s">
        <v>110</v>
      </c>
      <c r="G5" s="58">
        <f>'4 kosten platform'!G9</f>
        <v>0</v>
      </c>
    </row>
    <row r="6" spans="1:7" x14ac:dyDescent="0.4">
      <c r="A6" s="6" t="s">
        <v>111</v>
      </c>
      <c r="G6" s="59">
        <f>SUM(G2:G5)</f>
        <v>0</v>
      </c>
    </row>
    <row r="7" spans="1:7" x14ac:dyDescent="0.4">
      <c r="G7" s="58"/>
    </row>
    <row r="8" spans="1:7" x14ac:dyDescent="0.4">
      <c r="G8" s="58"/>
    </row>
    <row r="9" spans="1:7" x14ac:dyDescent="0.4">
      <c r="G9" s="58"/>
    </row>
    <row r="10" spans="1:7" x14ac:dyDescent="0.4">
      <c r="G10" s="58"/>
    </row>
    <row r="11" spans="1:7" x14ac:dyDescent="0.4">
      <c r="G11" s="58"/>
    </row>
    <row r="12" spans="1:7" x14ac:dyDescent="0.4">
      <c r="G12" s="58"/>
    </row>
    <row r="13" spans="1:7" x14ac:dyDescent="0.4">
      <c r="G13" s="58"/>
    </row>
  </sheetData>
  <sheetProtection algorithmName="SHA-512" hashValue="wWm+oro2ERZr9C4UtW3rAUS0nvvqxZdoHirKagVz19FBKgaI7qUziy3RU9JlJHPThc42swVYVON/Qbff7WkwBQ==" saltValue="d0J7NnmiMU0KgqQQxw1X0Q==" spinCount="100000" sheet="1" objects="1" scenarios="1"/>
  <mergeCells count="1">
    <mergeCell ref="C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Categorie xmlns="C5D39405-53CB-4EA4-A323-CAA022109C42">19</Categorie>
    <Kenmerken xmlns="C5D39405-53CB-4EA4-A323-CAA022109C42">4</Kenmerken>
    <xd_ProgID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rojectdocument" ma:contentTypeID="0x010100F08EA893B2444EE98490CE45D85B466E0008654826EB0B574694B70EA50361BD85" ma:contentTypeVersion="" ma:contentTypeDescription="" ma:contentTypeScope="" ma:versionID="aa9ee334d40691142cfa4a962d59026d">
  <xsd:schema xmlns:xsd="http://www.w3.org/2001/XMLSchema" xmlns:xs="http://www.w3.org/2001/XMLSchema" xmlns:p="http://schemas.microsoft.com/office/2006/metadata/properties" xmlns:ns1="http://schemas.microsoft.com/sharepoint/v3" xmlns:ns2="C5D39405-53CB-4EA4-A323-CAA022109C42" xmlns:ns3="58f073f4-dc59-4212-8e39-1937674e9e82" targetNamespace="http://schemas.microsoft.com/office/2006/metadata/properties" ma:root="true" ma:fieldsID="2f8f06d6c3d2442cd3c9740b71d73949" ns1:_="" ns2:_="" ns3:_="">
    <xsd:import namespace="http://schemas.microsoft.com/sharepoint/v3"/>
    <xsd:import namespace="C5D39405-53CB-4EA4-A323-CAA022109C42"/>
    <xsd:import namespace="58f073f4-dc59-4212-8e39-1937674e9e82"/>
    <xsd:element name="properties">
      <xsd:complexType>
        <xsd:sequence>
          <xsd:element name="documentManagement">
            <xsd:complexType>
              <xsd:all>
                <xsd:element ref="ns1:TemplateUrl" minOccurs="0"/>
                <xsd:element ref="ns1:xd_ProgID" minOccurs="0"/>
                <xsd:element ref="ns1:xd_Signature" minOccurs="0"/>
                <xsd:element ref="ns2:Categorie" minOccurs="0"/>
                <xsd:element ref="ns2:Kenmerken"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TemplateUrl" ma:index="2" nillable="true" ma:displayName="Sjabloonkoppeling" ma:hidden="true" ma:internalName="TemplateUrl">
      <xsd:simpleType>
        <xsd:restriction base="dms:Text"/>
      </xsd:simpleType>
    </xsd:element>
    <xsd:element name="xd_ProgID" ma:index="3" nillable="true" ma:displayName="HTML-bestandskoppeling" ma:hidden="true" ma:internalName="xd_ProgID">
      <xsd:simpleType>
        <xsd:restriction base="dms:Text"/>
      </xsd:simpleType>
    </xsd:element>
    <xsd:element name="xd_Signature" ma:index="4" nillable="true" ma:displayName="Is ondertekend"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5D39405-53CB-4EA4-A323-CAA022109C42" elementFormDefault="qualified">
    <xsd:import namespace="http://schemas.microsoft.com/office/2006/documentManagement/types"/>
    <xsd:import namespace="http://schemas.microsoft.com/office/infopath/2007/PartnerControls"/>
    <xsd:element name="Categorie" ma:index="7" nillable="true" ma:displayName="Categorie" ma:list="{1154E1FF-D2B6-4557-8D1B-27FD8550FBB3}" ma:internalName="Categorie" ma:showField="Title">
      <xsd:simpleType>
        <xsd:restriction base="dms:Lookup"/>
      </xsd:simpleType>
    </xsd:element>
    <xsd:element name="Kenmerken" ma:index="8" nillable="true" ma:displayName="Kenmerken" ma:list="{159A2662-3046-4E48-AC36-0C7265C38331}" ma:internalName="Kenmerken"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8f073f4-dc59-4212-8e39-1937674e9e82" elementFormDefault="qualified">
    <xsd:import namespace="http://schemas.microsoft.com/office/2006/documentManagement/types"/>
    <xsd:import namespace="http://schemas.microsoft.com/office/infopath/2007/PartnerControls"/>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0199A8-BC30-42A8-8F21-F1D48B9F2500}">
  <ds:schemaRefs>
    <ds:schemaRef ds:uri="http://purl.org/dc/elements/1.1/"/>
    <ds:schemaRef ds:uri="http://schemas.microsoft.com/office/infopath/2007/PartnerControls"/>
    <ds:schemaRef ds:uri="http://schemas.openxmlformats.org/package/2006/metadata/core-properties"/>
    <ds:schemaRef ds:uri="58f073f4-dc59-4212-8e39-1937674e9e82"/>
    <ds:schemaRef ds:uri="C5D39405-53CB-4EA4-A323-CAA022109C42"/>
    <ds:schemaRef ds:uri="http://schemas.microsoft.com/office/2006/documentManagement/types"/>
    <ds:schemaRef ds:uri="http://purl.org/dc/dcmitype/"/>
    <ds:schemaRef ds:uri="http://schemas.microsoft.com/sharepoint/v3"/>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48536DDE-348C-4C92-BD53-565BB910EA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D39405-53CB-4EA4-A323-CAA022109C42"/>
    <ds:schemaRef ds:uri="58f073f4-dc59-4212-8e39-1937674e9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 invulling prijs</vt:lpstr>
      <vt:lpstr>1 huurprijs</vt:lpstr>
      <vt:lpstr>2 fleetmanagement</vt:lpstr>
      <vt:lpstr>3 tikprijzen</vt:lpstr>
      <vt:lpstr>4 kosten platform</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MFP2025 Bijlage 2 prijzenblad</dc:title>
  <dc:subject/>
  <dc:creator>Danielle Huizinga</dc:creator>
  <cp:keywords/>
  <dc:description/>
  <cp:lastModifiedBy>Suijker, K.C. (LDCR)</cp:lastModifiedBy>
  <cp:revision/>
  <dcterms:created xsi:type="dcterms:W3CDTF">2018-07-12T10:01:44Z</dcterms:created>
  <dcterms:modified xsi:type="dcterms:W3CDTF">2024-12-10T11:28:31Z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0x010100F08EA893B2444EE98490CE45D85B466E0008654826EB0B574694B70EA50361BD85</vt:lpwstr>
  </property>
  <property fmtid="{D5CDD505-2E9C-101B-9397-08002B2CF9AE}" pid="3" name="MSIP_Label_f5dc6714-9f23-4030-b547-8c94b19e0b7a_Enabled">
    <vt:lpwstr>true</vt:lpwstr>
  </property>
  <property fmtid="{D5CDD505-2E9C-101B-9397-08002B2CF9AE}" pid="4" name="MSIP_Label_f5dc6714-9f23-4030-b547-8c94b19e0b7a_SetDate">
    <vt:lpwstr>2023-03-03T08:58:02Z</vt:lpwstr>
  </property>
  <property fmtid="{D5CDD505-2E9C-101B-9397-08002B2CF9AE}" pid="5" name="MSIP_Label_f5dc6714-9f23-4030-b547-8c94b19e0b7a_Method">
    <vt:lpwstr>Standard</vt:lpwstr>
  </property>
  <property fmtid="{D5CDD505-2E9C-101B-9397-08002B2CF9AE}" pid="6" name="MSIP_Label_f5dc6714-9f23-4030-b547-8c94b19e0b7a_Name">
    <vt:lpwstr>Internal Information (R3)</vt:lpwstr>
  </property>
  <property fmtid="{D5CDD505-2E9C-101B-9397-08002B2CF9AE}" pid="7" name="MSIP_Label_f5dc6714-9f23-4030-b547-8c94b19e0b7a_SiteId">
    <vt:lpwstr>acbd4e6b-e845-4677-853c-a8d24faf3655</vt:lpwstr>
  </property>
  <property fmtid="{D5CDD505-2E9C-101B-9397-08002B2CF9AE}" pid="8" name="MSIP_Label_f5dc6714-9f23-4030-b547-8c94b19e0b7a_ActionId">
    <vt:lpwstr>a4f76bee-4bbc-4939-a801-00e3bcb14878</vt:lpwstr>
  </property>
  <property fmtid="{D5CDD505-2E9C-101B-9397-08002B2CF9AE}" pid="9" name="MSIP_Label_f5dc6714-9f23-4030-b547-8c94b19e0b7a_ContentBits">
    <vt:lpwstr>0</vt:lpwstr>
  </property>
  <property fmtid="{D5CDD505-2E9C-101B-9397-08002B2CF9AE}" pid="10" name="MediaServiceImageTags">
    <vt:lpwstr/>
  </property>
  <property fmtid="{D5CDD505-2E9C-101B-9397-08002B2CF9AE}" pid="11" name="MSIP_Label_b1e0e3f2-e1d2-4d64-96ed-2c56cf223811_Enabled">
    <vt:lpwstr>true</vt:lpwstr>
  </property>
  <property fmtid="{D5CDD505-2E9C-101B-9397-08002B2CF9AE}" pid="12" name="MSIP_Label_b1e0e3f2-e1d2-4d64-96ed-2c56cf223811_SetDate">
    <vt:lpwstr>2024-06-27T09:11:48Z</vt:lpwstr>
  </property>
  <property fmtid="{D5CDD505-2E9C-101B-9397-08002B2CF9AE}" pid="13" name="MSIP_Label_b1e0e3f2-e1d2-4d64-96ed-2c56cf223811_Method">
    <vt:lpwstr>Privileged</vt:lpwstr>
  </property>
  <property fmtid="{D5CDD505-2E9C-101B-9397-08002B2CF9AE}" pid="14" name="MSIP_Label_b1e0e3f2-e1d2-4d64-96ed-2c56cf223811_Name">
    <vt:lpwstr>Test label</vt:lpwstr>
  </property>
  <property fmtid="{D5CDD505-2E9C-101B-9397-08002B2CF9AE}" pid="15" name="MSIP_Label_b1e0e3f2-e1d2-4d64-96ed-2c56cf223811_SiteId">
    <vt:lpwstr>4a7f237b-3fd4-4839-8175-58ce30110251</vt:lpwstr>
  </property>
  <property fmtid="{D5CDD505-2E9C-101B-9397-08002B2CF9AE}" pid="16" name="MSIP_Label_b1e0e3f2-e1d2-4d64-96ed-2c56cf223811_ActionId">
    <vt:lpwstr>6380adfe-fd43-4fb2-8328-f6c14edcf870</vt:lpwstr>
  </property>
  <property fmtid="{D5CDD505-2E9C-101B-9397-08002B2CF9AE}" pid="17" name="MSIP_Label_b1e0e3f2-e1d2-4d64-96ed-2c56cf223811_ContentBits">
    <vt:lpwstr>0</vt:lpwstr>
  </property>
</Properties>
</file>