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olthoff.sharepoint.com/sites/Molthoff/Gedeelde documenten/Klanten/Naktuinbouw/Consultancy/1419- Begeleiding (niet) openbare aanbesteding/Aanbestedingleidraad/Concept 0.3/"/>
    </mc:Choice>
  </mc:AlternateContent>
  <xr:revisionPtr revIDLastSave="325" documentId="8_{5CED3176-E4BF-4707-A7E5-EFF82014369F}" xr6:coauthVersionLast="47" xr6:coauthVersionMax="47" xr10:uidLastSave="{11BCA622-260A-43D5-B50B-6DE3864D1399}"/>
  <bookViews>
    <workbookView xWindow="-120" yWindow="-120" windowWidth="29040" windowHeight="15720" tabRatio="500" activeTab="2" xr2:uid="{00000000-000D-0000-FFFF-FFFF00000000}"/>
  </bookViews>
  <sheets>
    <sheet name="Toelichting Prijzenblad" sheetId="12" r:id="rId1"/>
    <sheet name="Totaal prijs" sheetId="4" r:id="rId2"/>
    <sheet name="Lease automandje" sheetId="9" r:id="rId3"/>
    <sheet name="Bulklijst personenauto" sheetId="1" r:id="rId4"/>
    <sheet name="Opslagen" sheetId="11" r:id="rId5"/>
    <sheet name="Huurtarieven" sheetId="5" r:id="rId6"/>
    <sheet name="Overige kosten" sheetId="6" r:id="rId7"/>
  </sheets>
  <definedNames>
    <definedName name="_xlnm._FilterDatabase" localSheetId="5" hidden="1">Huurtarieven!$A$7:$Q$23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6" l="1"/>
  <c r="C45" i="4"/>
  <c r="D41" i="4"/>
  <c r="D40" i="4"/>
  <c r="B41" i="4"/>
  <c r="B40" i="4"/>
  <c r="E38" i="5" l="1"/>
  <c r="N24" i="5"/>
  <c r="E40" i="5" s="1"/>
  <c r="J6" i="11"/>
  <c r="C19" i="4"/>
  <c r="K17" i="9" l="1"/>
  <c r="B17" i="9"/>
  <c r="C17" i="9"/>
  <c r="I16" i="1" l="1"/>
  <c r="G29" i="6"/>
  <c r="E33" i="6" l="1"/>
  <c r="J10" i="11"/>
  <c r="J11" i="11"/>
  <c r="V17" i="9"/>
  <c r="D17" i="9"/>
  <c r="E17" i="9"/>
  <c r="F17" i="9"/>
  <c r="G17" i="9"/>
  <c r="H17" i="9"/>
  <c r="I17" i="9"/>
  <c r="J17" i="9"/>
  <c r="L17" i="9"/>
  <c r="M17" i="9"/>
  <c r="N17" i="9"/>
  <c r="O17" i="9"/>
  <c r="P17" i="9"/>
  <c r="Q17" i="9"/>
  <c r="R17" i="9"/>
  <c r="S17" i="9"/>
  <c r="T17" i="9"/>
  <c r="U17" i="9"/>
  <c r="C20" i="9"/>
  <c r="D20" i="9"/>
  <c r="E20" i="9"/>
  <c r="F20" i="9"/>
  <c r="G20" i="9"/>
  <c r="H20" i="9"/>
  <c r="I20" i="9"/>
  <c r="J20" i="9"/>
  <c r="K20" i="9"/>
  <c r="L20" i="9"/>
  <c r="M20" i="9"/>
  <c r="N20" i="9"/>
  <c r="O20" i="9"/>
  <c r="P20" i="9"/>
  <c r="Q20" i="9"/>
  <c r="R20" i="9"/>
  <c r="S20" i="9"/>
  <c r="T20" i="9"/>
  <c r="T25" i="9" s="1"/>
  <c r="T35" i="9" s="1"/>
  <c r="U20" i="9"/>
  <c r="V20" i="9"/>
  <c r="B20" i="9"/>
  <c r="B16" i="4"/>
  <c r="B15" i="4"/>
  <c r="B14" i="4"/>
  <c r="G7" i="6"/>
  <c r="G6" i="6"/>
  <c r="S25" i="9" l="1"/>
  <c r="V25" i="9"/>
  <c r="V35" i="9" s="1"/>
  <c r="N25" i="9"/>
  <c r="N35" i="9" s="1"/>
  <c r="R25" i="9"/>
  <c r="R34" i="9" s="1"/>
  <c r="Q25" i="9"/>
  <c r="Q35" i="9" s="1"/>
  <c r="P25" i="9"/>
  <c r="P35" i="9" s="1"/>
  <c r="L25" i="9"/>
  <c r="L34" i="9" s="1"/>
  <c r="O25" i="9"/>
  <c r="O35" i="9" s="1"/>
  <c r="U25" i="9"/>
  <c r="U35" i="9" s="1"/>
  <c r="M25" i="9"/>
  <c r="M35" i="9" s="1"/>
  <c r="S34" i="9"/>
  <c r="S35" i="9"/>
  <c r="T34" i="9"/>
  <c r="T47" i="9" s="1"/>
  <c r="G13" i="6"/>
  <c r="M34" i="9" l="1"/>
  <c r="M47" i="9" s="1"/>
  <c r="O34" i="9"/>
  <c r="O47" i="9" s="1"/>
  <c r="V34" i="9"/>
  <c r="V47" i="9" s="1"/>
  <c r="P34" i="9"/>
  <c r="P47" i="9" s="1"/>
  <c r="Q34" i="9"/>
  <c r="Q47" i="9" s="1"/>
  <c r="L35" i="9"/>
  <c r="L47" i="9" s="1"/>
  <c r="R35" i="9"/>
  <c r="N34" i="9"/>
  <c r="N47" i="9" s="1"/>
  <c r="U34" i="9"/>
  <c r="U47" i="9" s="1"/>
  <c r="R47" i="9"/>
  <c r="S47" i="9"/>
  <c r="L10" i="5"/>
  <c r="P10" i="5" l="1"/>
  <c r="P20" i="5"/>
  <c r="L16" i="5"/>
  <c r="P16" i="5" s="1"/>
  <c r="D14" i="4"/>
  <c r="E25" i="9"/>
  <c r="E34" i="9" s="1"/>
  <c r="F25" i="9"/>
  <c r="F34" i="9" s="1"/>
  <c r="L11" i="5"/>
  <c r="P11" i="5" s="1"/>
  <c r="G28" i="6"/>
  <c r="G27" i="6"/>
  <c r="G21" i="6"/>
  <c r="G11" i="6"/>
  <c r="J25" i="9"/>
  <c r="J35" i="9" s="1"/>
  <c r="G10" i="6"/>
  <c r="G14" i="6"/>
  <c r="G15" i="6"/>
  <c r="L9" i="5"/>
  <c r="P9" i="5" s="1"/>
  <c r="L12" i="5"/>
  <c r="P12" i="5" s="1"/>
  <c r="L13" i="5"/>
  <c r="P13" i="5" s="1"/>
  <c r="L15" i="5"/>
  <c r="P15" i="5" s="1"/>
  <c r="L14" i="5"/>
  <c r="P14" i="5" s="1"/>
  <c r="L17" i="5"/>
  <c r="P17" i="5" s="1"/>
  <c r="L18" i="5"/>
  <c r="P18" i="5" s="1"/>
  <c r="L19" i="5"/>
  <c r="P19" i="5" s="1"/>
  <c r="L20" i="5"/>
  <c r="L23" i="5"/>
  <c r="P23" i="5" s="1"/>
  <c r="L8" i="5"/>
  <c r="J34" i="9" l="1"/>
  <c r="J47" i="9" s="1"/>
  <c r="F35" i="9"/>
  <c r="F47" i="9" s="1"/>
  <c r="E35" i="9"/>
  <c r="E47" i="9" s="1"/>
  <c r="B25" i="9" l="1"/>
  <c r="B34" i="9" s="1"/>
  <c r="D25" i="9"/>
  <c r="C25" i="9"/>
  <c r="G25" i="9"/>
  <c r="H25" i="9"/>
  <c r="I25" i="9"/>
  <c r="K25" i="9"/>
  <c r="M16" i="1"/>
  <c r="G34" i="9" l="1"/>
  <c r="G35" i="9"/>
  <c r="C34" i="9"/>
  <c r="C35" i="9"/>
  <c r="D35" i="9"/>
  <c r="D34" i="9"/>
  <c r="K34" i="9"/>
  <c r="K35" i="9"/>
  <c r="I35" i="9"/>
  <c r="I34" i="9"/>
  <c r="H34" i="9"/>
  <c r="H35" i="9"/>
  <c r="B35" i="9"/>
  <c r="B47" i="9" s="1"/>
  <c r="G16" i="6"/>
  <c r="G12" i="6"/>
  <c r="P29" i="5"/>
  <c r="P30" i="5"/>
  <c r="P31" i="5"/>
  <c r="P32" i="5"/>
  <c r="P33" i="5"/>
  <c r="P34" i="5"/>
  <c r="P35" i="5"/>
  <c r="P36" i="5"/>
  <c r="P37" i="5"/>
  <c r="H47" i="9" l="1"/>
  <c r="C47" i="9"/>
  <c r="G47" i="9"/>
  <c r="I47" i="9"/>
  <c r="K47" i="9"/>
  <c r="D47" i="9"/>
  <c r="C50" i="9" l="1"/>
  <c r="B4" i="4" s="1"/>
  <c r="D4" i="4" s="1"/>
  <c r="J12" i="11"/>
  <c r="J9" i="11"/>
  <c r="J8" i="11"/>
  <c r="J7" i="11"/>
  <c r="J16" i="1"/>
  <c r="B11" i="4" s="1"/>
  <c r="D11" i="4" s="1"/>
  <c r="K16" i="1"/>
  <c r="B12" i="4" s="1"/>
  <c r="D12" i="4" s="1"/>
  <c r="L16" i="1"/>
  <c r="B13" i="4" s="1"/>
  <c r="D13" i="4" s="1"/>
  <c r="N16" i="1"/>
  <c r="D15" i="4" s="1"/>
  <c r="O16" i="1"/>
  <c r="D16" i="4" s="1"/>
  <c r="J13" i="11" l="1"/>
  <c r="B17" i="4"/>
  <c r="D17" i="4" s="1"/>
  <c r="P8" i="5" l="1"/>
  <c r="P28" i="5"/>
  <c r="G19" i="6"/>
  <c r="G20" i="6"/>
  <c r="G22" i="6"/>
  <c r="G23" i="6"/>
  <c r="G24" i="6"/>
  <c r="G25" i="6"/>
  <c r="G26" i="6"/>
  <c r="G31" i="6"/>
  <c r="B10" i="4"/>
  <c r="D10" i="4" s="1"/>
  <c r="D19" i="4" s="1"/>
  <c r="P40" i="5" l="1"/>
  <c r="D26" i="4" s="1"/>
  <c r="B42" i="4" s="1"/>
  <c r="D42" i="4" s="1"/>
  <c r="G33" i="6"/>
  <c r="D34" i="4" s="1"/>
  <c r="B43" i="4" s="1"/>
  <c r="D43" i="4" s="1"/>
  <c r="D45" i="4" l="1"/>
</calcChain>
</file>

<file path=xl/sharedStrings.xml><?xml version="1.0" encoding="utf-8"?>
<sst xmlns="http://schemas.openxmlformats.org/spreadsheetml/2006/main" count="387" uniqueCount="268">
  <si>
    <t>Toelichting werkwijze Prijzenblad</t>
  </si>
  <si>
    <t>Leasetarieven automandje</t>
  </si>
  <si>
    <t>Prijscomponent</t>
  </si>
  <si>
    <t>Totaal</t>
  </si>
  <si>
    <t>Weging</t>
  </si>
  <si>
    <t>Gewogen bedrag</t>
  </si>
  <si>
    <t>Gemiddelde Leasetarief automandje</t>
  </si>
  <si>
    <t>Leasetarieven bulklijsten</t>
  </si>
  <si>
    <t>Bulklijst personenauto 36 maanden / 20.000 km</t>
  </si>
  <si>
    <t>Bulklijst personenauto 36 maanden / 30.000 km</t>
  </si>
  <si>
    <t>Bulklijst personenauto 36 maanden / 50.000 km</t>
  </si>
  <si>
    <t>Bulklijst personenauto 48 maanden / 30.000 km</t>
  </si>
  <si>
    <t>Bulklijst personenauto 60 maanden / 10.000 km</t>
  </si>
  <si>
    <t>Bulklijst personenauto 60 maanden / 20.000 km</t>
  </si>
  <si>
    <t>Bulklijst personenauto 60 maanden / 30.000 km</t>
  </si>
  <si>
    <t>Opslagen</t>
  </si>
  <si>
    <t>Huurtarieven</t>
  </si>
  <si>
    <t>Overige kosten</t>
  </si>
  <si>
    <t>Totaal P1</t>
  </si>
  <si>
    <t>Inschrijfprijs Prijscriterium</t>
  </si>
  <si>
    <t>Vult u s.v.p. alle gele cellen in</t>
  </si>
  <si>
    <t>Personen Auto 1</t>
  </si>
  <si>
    <t>Personen Auto 2</t>
  </si>
  <si>
    <t>Personen Auto 3</t>
  </si>
  <si>
    <t>Personen Auto 4</t>
  </si>
  <si>
    <t>Personen Auto 5</t>
  </si>
  <si>
    <t>Personen Auto 6</t>
  </si>
  <si>
    <t>Personen Auto 7</t>
  </si>
  <si>
    <t>Personen Auto 8</t>
  </si>
  <si>
    <t>Personen Auto 9</t>
  </si>
  <si>
    <t>Personen Auto 10</t>
  </si>
  <si>
    <t>Bedrijfsauto 1</t>
  </si>
  <si>
    <t>Bedrijfsauto 2</t>
  </si>
  <si>
    <t>Bedrijfsauto 3</t>
  </si>
  <si>
    <t>Bedrijfsauto 4</t>
  </si>
  <si>
    <t>Bedrijfsauto 5</t>
  </si>
  <si>
    <t>Bedrijfsauto 6</t>
  </si>
  <si>
    <t>Bedrijfsauto 7</t>
  </si>
  <si>
    <t>Bedrijfsauto 8</t>
  </si>
  <si>
    <t>Bedrijfsauto 9</t>
  </si>
  <si>
    <t>Bedrijfsauto 10</t>
  </si>
  <si>
    <t>Bedrijfsauto 11</t>
  </si>
  <si>
    <t>Categorie</t>
  </si>
  <si>
    <t>B-SUV</t>
  </si>
  <si>
    <t>C-SEGMENT</t>
  </si>
  <si>
    <t>C-SUV</t>
  </si>
  <si>
    <t>D-SEGMENT</t>
  </si>
  <si>
    <t>D-SUV</t>
  </si>
  <si>
    <t>GRIJS-KLEIN</t>
  </si>
  <si>
    <t>GRIJS MIDDEL</t>
  </si>
  <si>
    <t>Jatocode</t>
  </si>
  <si>
    <t>Merk</t>
  </si>
  <si>
    <t>Hyundai</t>
  </si>
  <si>
    <t>Peugeot</t>
  </si>
  <si>
    <t>Ford</t>
  </si>
  <si>
    <t>Renault</t>
  </si>
  <si>
    <t>Skoda</t>
  </si>
  <si>
    <t>Volkswagen</t>
  </si>
  <si>
    <t>Kia</t>
  </si>
  <si>
    <t>Toyota</t>
  </si>
  <si>
    <t>Mercedes</t>
  </si>
  <si>
    <t>Opel</t>
  </si>
  <si>
    <t>Model</t>
  </si>
  <si>
    <t>Kona</t>
  </si>
  <si>
    <t>ID.3</t>
  </si>
  <si>
    <t>Niro</t>
  </si>
  <si>
    <t>Model Y</t>
  </si>
  <si>
    <t>Kangoo</t>
  </si>
  <si>
    <t>e-Combo</t>
  </si>
  <si>
    <t>e-partner</t>
  </si>
  <si>
    <t>Pro ace city</t>
  </si>
  <si>
    <t>Transporter</t>
  </si>
  <si>
    <t>Pro Ace Electric Worker</t>
  </si>
  <si>
    <t>Vito</t>
  </si>
  <si>
    <t xml:space="preserve">eVito </t>
  </si>
  <si>
    <t>Transit Custom</t>
  </si>
  <si>
    <t>E-Transit Custom</t>
  </si>
  <si>
    <t>Uitvoering</t>
  </si>
  <si>
    <t>E-Tech 120pk 44kWh L2 advance 4D</t>
  </si>
  <si>
    <t>Blue dCi 75 advance L1 4D 55kW</t>
  </si>
  <si>
    <t>EV 50 kWh 136 Auto L1 4D</t>
  </si>
  <si>
    <t>EV 50 kWh 136 Auto L2 4D</t>
  </si>
  <si>
    <t>1.2 Turbo 110pk Comfort 4D</t>
  </si>
  <si>
    <t>2.0TDI 110kW L2H1 AT8 4D</t>
  </si>
  <si>
    <t>Extra Range Navigator 4D 100kW</t>
  </si>
  <si>
    <t>116CDI L2 9G-TRONIC RWD SELECT 4D 120kW</t>
  </si>
  <si>
    <t xml:space="preserve"> 112 GB L2 60kWh 4D</t>
  </si>
  <si>
    <t>2.0 TDCi 320 L2H1 Trend 136pk 4D</t>
  </si>
  <si>
    <t>65 kWh L2H1 340 Trend 136pk Auto 4D</t>
  </si>
  <si>
    <t>Branstofsoort</t>
  </si>
  <si>
    <t>Elektrisch</t>
  </si>
  <si>
    <t>Benzine</t>
  </si>
  <si>
    <t>elektrisch</t>
  </si>
  <si>
    <t>Diesel</t>
  </si>
  <si>
    <t>Looptijd in mnd</t>
  </si>
  <si>
    <t>Jaarkilometrage</t>
  </si>
  <si>
    <t>Catalogusprijs incl. BTW / BPM</t>
  </si>
  <si>
    <t>BPM bedrag</t>
  </si>
  <si>
    <t>Catalogusprijs excl. BTW / BPM</t>
  </si>
  <si>
    <t>Rest BPM</t>
  </si>
  <si>
    <t>Kortingspercentage</t>
  </si>
  <si>
    <t>Catalogusprijs excl. BTW / incl. BPM</t>
  </si>
  <si>
    <t>Afleverpakket</t>
  </si>
  <si>
    <t>Calculatiekorting</t>
  </si>
  <si>
    <t>Recycling bijdrage</t>
  </si>
  <si>
    <t>Leges</t>
  </si>
  <si>
    <t>Tenaamstelling</t>
  </si>
  <si>
    <t>Kosten rijklaar maken</t>
  </si>
  <si>
    <t>Totale investering</t>
  </si>
  <si>
    <t>Rentedatum</t>
  </si>
  <si>
    <t>Rentebasis (naam, bijvoorbeeld IRS-4 jaars)</t>
  </si>
  <si>
    <t>Rentebasis (%)</t>
  </si>
  <si>
    <t>Renteopslag (%)</t>
  </si>
  <si>
    <t>Rekenrente (totaal %)</t>
  </si>
  <si>
    <t>Restwaarde exclusief BTW, inclusief BPM</t>
  </si>
  <si>
    <t>Afschrijving</t>
  </si>
  <si>
    <t>Rentebedrag</t>
  </si>
  <si>
    <t>Houderschapsbelasting*</t>
  </si>
  <si>
    <t>WA premie exclusief assurantiebelasting</t>
  </si>
  <si>
    <t>Casco premie exclusief assurantiebelasting</t>
  </si>
  <si>
    <t>SVI</t>
  </si>
  <si>
    <t>Reparatie en onderhoud</t>
  </si>
  <si>
    <t>Bandenvervanging</t>
  </si>
  <si>
    <t>Pechhulp</t>
  </si>
  <si>
    <t>Administratiekosten</t>
  </si>
  <si>
    <t>Management-fee</t>
  </si>
  <si>
    <t>Brandstofpas</t>
  </si>
  <si>
    <t>Totaal leasetarief</t>
  </si>
  <si>
    <t>Prijzenblad Autolease - Leasetarief personenauto's</t>
  </si>
  <si>
    <t>Originele voertuigcode (JATO of AutoDisk)</t>
  </si>
  <si>
    <t>Brandstofsoort</t>
  </si>
  <si>
    <t>CO2-uitstoot</t>
  </si>
  <si>
    <t>Leasetarief 36 mnd / 20.000 km</t>
  </si>
  <si>
    <t>Leasetarief 36 mnd / 30.000 km</t>
  </si>
  <si>
    <t>Leasetarief 36 mnd / 50.000 km</t>
  </si>
  <si>
    <t>Leasetarief 48 mnd / 30.000 km</t>
  </si>
  <si>
    <t>Leasetarief 60 mnd / 10.000 km</t>
  </si>
  <si>
    <t>Leasetarief 60 mnd / 20.000 km</t>
  </si>
  <si>
    <t>Leasetarief 60 mnd / 30.000 km</t>
  </si>
  <si>
    <t>etc.</t>
  </si>
  <si>
    <t>Gemiddeld tarief</t>
  </si>
  <si>
    <t>Prijzenblad Autolease - Opslagen</t>
  </si>
  <si>
    <t>Prijs per</t>
  </si>
  <si>
    <t>Fictieve rekenbasis</t>
  </si>
  <si>
    <t>Score</t>
  </si>
  <si>
    <t>Metaallak, Opslag per maand per € 1000,- (€)</t>
  </si>
  <si>
    <t>maand</t>
  </si>
  <si>
    <t>Overige opties, Opslag per maand per € 1000,- (€)</t>
  </si>
  <si>
    <t>Winterbanden, Vaste opslag (€)</t>
  </si>
  <si>
    <t>Winterbanden, Opslag op bandencijfer (%)</t>
  </si>
  <si>
    <t>-</t>
  </si>
  <si>
    <t>All season banden, Vaste opslag (€)</t>
  </si>
  <si>
    <t>All season banden, Opslag op bandencijfer (%)</t>
  </si>
  <si>
    <t>Grotere velgen, Opslag op bandencijfer per inch groter (%)</t>
  </si>
  <si>
    <t>Totaalscore Opslagen</t>
  </si>
  <si>
    <t>Prijzenblad Autolease - Huurtarieven</t>
  </si>
  <si>
    <t>(weging x 100 km)</t>
  </si>
  <si>
    <t>Weging looptijd</t>
  </si>
  <si>
    <t>Gewogen tarief per model</t>
  </si>
  <si>
    <t>Weging klasse</t>
  </si>
  <si>
    <t>Voorbeeld Voertuig per segment</t>
  </si>
  <si>
    <t>Brandstof</t>
  </si>
  <si>
    <t>1-7d</t>
  </si>
  <si>
    <t>8-14d</t>
  </si>
  <si>
    <t>15-30d</t>
  </si>
  <si>
    <t>31-90d</t>
  </si>
  <si>
    <t>Shortlease (3 - 24 mnd)</t>
  </si>
  <si>
    <t>prijs per meerkm</t>
  </si>
  <si>
    <t xml:space="preserve">benzine </t>
  </si>
  <si>
    <t>Seat Ibiza / VW polo</t>
  </si>
  <si>
    <t>benzine</t>
  </si>
  <si>
    <t>Toyota Avensis / Peugeot 508</t>
  </si>
  <si>
    <t>Toyota Avensis Wagon / Peugeot 508 SW</t>
  </si>
  <si>
    <t>elektriciteit</t>
  </si>
  <si>
    <t>diesel</t>
  </si>
  <si>
    <t>Voor huurauto's geldt 100 km per dag vrij, een eigen risico van € 300 per niet verhaalbare schade en € 75 bij ruitschade</t>
  </si>
  <si>
    <t>Extra's:</t>
  </si>
  <si>
    <t>Kosten</t>
  </si>
  <si>
    <t>Per (eenheid)</t>
  </si>
  <si>
    <t>Weging tarief</t>
  </si>
  <si>
    <t>Halen en brengen</t>
  </si>
  <si>
    <t>Rit</t>
  </si>
  <si>
    <t>Navigatie</t>
  </si>
  <si>
    <t>Huurperiode</t>
  </si>
  <si>
    <t>Trekhaak</t>
  </si>
  <si>
    <t>Winterbanden</t>
  </si>
  <si>
    <t>Gebeurtenis</t>
  </si>
  <si>
    <t>Imperiaal</t>
  </si>
  <si>
    <t>Aftanken huurauto bij minimaal volume van 2,5 liter</t>
  </si>
  <si>
    <t>Eigen risico bij niet verhaalbare schade(geel)</t>
  </si>
  <si>
    <t>Eigen risico bij niet verhaalbare schade(grijs)</t>
  </si>
  <si>
    <t>Eigen risico bij niet verhaalbare schade bovenhoofdse schade &gt; 1,85m (grijs) max.</t>
  </si>
  <si>
    <t>Totaalscore huurtarieven</t>
  </si>
  <si>
    <t>Prijzenblad Autolease - Overige kosten</t>
  </si>
  <si>
    <t>Vult u s.v.p. alle lichtblauwe cellen in</t>
  </si>
  <si>
    <t>Thuislaadpaal</t>
  </si>
  <si>
    <t>Prijs</t>
  </si>
  <si>
    <t>Laadvoorziening conform PvE</t>
  </si>
  <si>
    <t>Installatie</t>
  </si>
  <si>
    <t>Abbonnementskosten</t>
  </si>
  <si>
    <t>Maand</t>
  </si>
  <si>
    <t>Poolbeheer</t>
  </si>
  <si>
    <t>Transport NL</t>
  </si>
  <si>
    <t>Handelingskosten</t>
  </si>
  <si>
    <t>Opname</t>
  </si>
  <si>
    <t>Stallingskosten per dag na 10 dgn</t>
  </si>
  <si>
    <t>Dag</t>
  </si>
  <si>
    <t>Standaard reiniging interieur</t>
  </si>
  <si>
    <t>Handeling</t>
  </si>
  <si>
    <t>Uitgebreide reiniging interieur</t>
  </si>
  <si>
    <t>Ozonbehandeling</t>
  </si>
  <si>
    <t>Voertuig</t>
  </si>
  <si>
    <t>Pakketprijs</t>
  </si>
  <si>
    <t>Doorsturen 1e bekeuring</t>
  </si>
  <si>
    <t>Doorsturen aanmaning</t>
  </si>
  <si>
    <t>Aftankkosten (minimaal 2,5l volume)</t>
  </si>
  <si>
    <t>Vervangen kentekenbewijs</t>
  </si>
  <si>
    <t>Vervangen kentekenplaten</t>
  </si>
  <si>
    <t>Vervangen brandstofpas bij verlies</t>
  </si>
  <si>
    <t>Kosten brandstofcontract</t>
  </si>
  <si>
    <t>Kosten missende reservesleutel</t>
  </si>
  <si>
    <t>Calculeren innameschades</t>
  </si>
  <si>
    <t>Inname op locatie bij klant</t>
  </si>
  <si>
    <t>Kosten ontstickeren personenauto</t>
  </si>
  <si>
    <t>Totaalscore overige tarieven</t>
  </si>
  <si>
    <t>Let op: Rentedatum 01 november 2025</t>
  </si>
  <si>
    <r>
      <t xml:space="preserve">Vult u s.v.p. alle lichtblauwe cellen in. De huurprijs dient </t>
    </r>
    <r>
      <rPr>
        <b/>
        <sz val="11"/>
        <color rgb="FFFF0000"/>
        <rFont val="PT Sans"/>
        <family val="2"/>
        <charset val="204"/>
      </rPr>
      <t xml:space="preserve">per dag </t>
    </r>
    <r>
      <rPr>
        <b/>
        <sz val="11"/>
        <color theme="1"/>
        <rFont val="PT Sans"/>
        <family val="2"/>
      </rPr>
      <t>vermeld te worden.</t>
    </r>
  </si>
  <si>
    <t>Kosten ontstickeren bestelwagen</t>
  </si>
  <si>
    <t>B</t>
  </si>
  <si>
    <t>64,8 kWh Comfort 5D 150kW</t>
  </si>
  <si>
    <t>Superb combi</t>
  </si>
  <si>
    <t>59kWh 150kW Pro Business auto 5D</t>
  </si>
  <si>
    <t>1.5 TSI PHEV DSG-6 Business Edition 5D 150kW</t>
  </si>
  <si>
    <t>Benzine plug-in</t>
  </si>
  <si>
    <t>Yaris</t>
  </si>
  <si>
    <t>Focus</t>
  </si>
  <si>
    <t>Corolla Touring Sports</t>
  </si>
  <si>
    <t xml:space="preserve">Tesla </t>
  </si>
  <si>
    <t>Mokka</t>
  </si>
  <si>
    <t>Hybrid 115 Active 5D 85kW</t>
  </si>
  <si>
    <t>1.2 Turbo 96kW GS 5D</t>
  </si>
  <si>
    <t>1.0 EcoBoost Hybrid 125pk ST-Line 5d 5D</t>
  </si>
  <si>
    <t>Hybrid 140 Dynamic 5D 103kW</t>
  </si>
  <si>
    <t>1.6 GDi Hybrid DynamicLine 5D 95kW</t>
  </si>
  <si>
    <t>Long Range achterwielaandrijving 5D 188kW</t>
  </si>
  <si>
    <t>Octavia combi</t>
  </si>
  <si>
    <t>1.5 TSI e-TEC mHEV 110KW DSG-7 Buss Edit 5D</t>
  </si>
  <si>
    <t>Gemiddeld Leasetarief</t>
  </si>
  <si>
    <t>Vervangend vervoer &gt;24 uur</t>
  </si>
  <si>
    <t>Prijs (-opslag) 36 mnd</t>
  </si>
  <si>
    <t>Prijs (-opslag) 48 mnd</t>
  </si>
  <si>
    <t>Prijs (-opslag) 60 mnd</t>
  </si>
  <si>
    <t xml:space="preserve">Leasetarieven automandje </t>
  </si>
  <si>
    <t xml:space="preserve">Het verdient aandacht om eerst kennis te nemen van diverse randvoorwaarden die van toepassing zijn op het invullen van het prijsformulier.
De instructie met betrekking tot het in te vullen Prijzenblad luidt als volgt:
•	Gelijktijdig met het versturen van de uitnodigingen voor de Inschrijvingsfase van de Aanbesteding wordt het sjabloon voor het Prijzenblad gepubliceerd.
•	De definitieve versie van het Prijzenblad wordt opgemaakt naar aanleiding van de door inschrijvers ingediende Bulkprijslijsten. Deze definitieve versie van het Prijzenblad wordt uiterlijk de in de planning aangegeven datum gepubliceerd.
•	Gebruik voor de invulling van de prijzen altijd het bijgevoegde Prijzenblad.
•	In de bulklijst dienen alle voertuigmerken opgenomen te zijn  zoals opgenomen in de bijlage in de leidraad.
•	Alle leverbare uitvoeringen dienen opgenomen te worden in het tabblad 'Bulklijst personenauto'
•	De componenten die gevraagd worden in het Tabblad ‘Lease automandje’ dienen eveneens opgenomen te worden en gelijk te zijn aan de leasetarieven onder het tabblad ‘Bulklijst Personenauto’ 
•	De opgevraagde leasecalculaties dienen als 0-meting voor het prijsborgingsinstrument
•	Prijzen/kosten worden op het Prijzenblad onder dat onderwerp opgevoerd, waar ze thuishoren;
•	Op het Prijzenblad mogen geen negatieve prijzen worden vermeld;
•	Het is niet toegestaan om differentiatie aan te brengen in de beheervergoeding (managementfee / administratiekosten) tussen voertuigen onderling.
•	Er is uitsluitend gerekend met standaard fleetownerkortingen;
•	Subsidies als SEBA en MIA dienen niet te worden meegenomen in de leasetarieven.
•	Prijzen zijn exclusief btw en inclusief BPM;
•	Alle te vermelden prijzen zijn in euro’s;
•	De inschrijver wordt verzocht om alleen de daarvoor aangemerkte cellen te overschrijven. Wijzigingen aan andere cellen zullen uitsluiting tot gevolg hebben.
•	De tarieven beoordeling vindt plaats met behulp van Excel. 
•	De prijzen worden tussentijds niet afgerond. Afronding vindt plaats op hele euro’s in de laatste cel.
</t>
  </si>
  <si>
    <t>Kosten ontstickeren bestelbus</t>
  </si>
  <si>
    <t>VW Golf / Ford Focus</t>
  </si>
  <si>
    <t>Mercedes C klasse / 3-serie</t>
  </si>
  <si>
    <t>BMW 5 serie automaat / A6 automaat</t>
  </si>
  <si>
    <t>Peugeot 3008 / Renault Scenic</t>
  </si>
  <si>
    <t>Ford Focus Wgn / Renault Megane estate</t>
  </si>
  <si>
    <t>Peugeot 208 / Opel Corsa</t>
  </si>
  <si>
    <t>Volkswagen ID.3 / Nissan Leaf</t>
  </si>
  <si>
    <t>Tesla Model 3 / Polestar 2</t>
  </si>
  <si>
    <t>Renault Kangoo / VW Caddy</t>
  </si>
  <si>
    <t>Peugeot Expert / VW Transporter</t>
  </si>
  <si>
    <t>Peugeot Boxer / VW Crafter</t>
  </si>
  <si>
    <t>Renault Kangoo E/ Peugeot E-partner</t>
  </si>
  <si>
    <t>Peugeot E-expert/ Renault Trafic E-tect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</si>
</sst>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 #,##0.00;[Red]&quot;€&quot;\ \-#,##0.00"/>
    <numFmt numFmtId="164" formatCode="&quot;€&quot;\ #,##0_);[Red]\(&quot;€&quot;\ #,##0\)"/>
    <numFmt numFmtId="165" formatCode="_(&quot;€&quot;\ * #,##0.00_);_(&quot;€&quot;\ * \(#,##0.00\);_(&quot;€&quot;\ * &quot;-&quot;??_);_(@_)"/>
    <numFmt numFmtId="166" formatCode="_(* #,##0.00_);_(* \(#,##0.00\);_(* &quot;-&quot;??_);_(@_)"/>
    <numFmt numFmtId="167" formatCode="&quot;€&quot;\ #,##0.00"/>
    <numFmt numFmtId="168" formatCode="0.0%"/>
    <numFmt numFmtId="169" formatCode="_(* #,##0_);_(* \(#,##0\);_(* &quot;-&quot;??_);_(@_)"/>
    <numFmt numFmtId="170" formatCode="_ [$€-413]\ * #,##0.00_ ;_ [$€-413]\ * \-#,##0.00_ ;_ [$€-413]\ * &quot;-&quot;??_ ;_ @_ "/>
    <numFmt numFmtId="171" formatCode="_-&quot;€&quot;\ * #,##0.00_-;_-&quot;€&quot;\ * #,##0.00\-;_-&quot;€&quot;\ * &quot;-&quot;??_-;_-@_-"/>
  </numFmts>
  <fonts count="30">
    <font>
      <sz val="12"/>
      <color theme="1"/>
      <name val="ArialMT"/>
      <family val="2"/>
    </font>
    <font>
      <sz val="12"/>
      <color theme="1"/>
      <name val="ArialMT"/>
      <family val="2"/>
    </font>
    <font>
      <sz val="12"/>
      <color theme="1"/>
      <name val="ArialMT"/>
      <family val="2"/>
    </font>
    <font>
      <b/>
      <sz val="12"/>
      <color theme="0"/>
      <name val="ArialMT"/>
      <family val="2"/>
    </font>
    <font>
      <b/>
      <sz val="12"/>
      <color theme="1"/>
      <name val="ArialMT"/>
      <family val="2"/>
    </font>
    <font>
      <b/>
      <sz val="11"/>
      <color theme="1"/>
      <name val="Calibri"/>
      <family val="2"/>
      <scheme val="minor"/>
    </font>
    <font>
      <b/>
      <sz val="11"/>
      <color theme="1"/>
      <name val="Arial"/>
      <family val="2"/>
    </font>
    <font>
      <b/>
      <sz val="11"/>
      <color theme="0"/>
      <name val="Arial"/>
      <family val="2"/>
    </font>
    <font>
      <b/>
      <sz val="12"/>
      <color theme="1"/>
      <name val="Arial"/>
      <family val="2"/>
    </font>
    <font>
      <sz val="12"/>
      <color theme="1"/>
      <name val="Arial"/>
      <family val="2"/>
    </font>
    <font>
      <sz val="11"/>
      <color indexed="8"/>
      <name val="Calibri"/>
      <family val="2"/>
    </font>
    <font>
      <b/>
      <sz val="12"/>
      <color theme="0"/>
      <name val="Arial"/>
      <family val="2"/>
    </font>
    <font>
      <sz val="8"/>
      <name val="ArialMT"/>
      <family val="2"/>
    </font>
    <font>
      <i/>
      <sz val="12"/>
      <color theme="1"/>
      <name val="ArialMT"/>
    </font>
    <font>
      <sz val="11"/>
      <color theme="1"/>
      <name val="Arial"/>
      <family val="2"/>
    </font>
    <font>
      <i/>
      <sz val="12"/>
      <color rgb="FFFF0000"/>
      <name val="ArialMT"/>
    </font>
    <font>
      <sz val="12"/>
      <color theme="1"/>
      <name val="Calibri"/>
      <family val="2"/>
      <scheme val="minor"/>
    </font>
    <font>
      <b/>
      <sz val="12"/>
      <color theme="1"/>
      <name val="ArialMT"/>
    </font>
    <font>
      <i/>
      <sz val="12"/>
      <color rgb="FFC00000"/>
      <name val="ArialMT"/>
    </font>
    <font>
      <b/>
      <sz val="11"/>
      <color rgb="FFC00000"/>
      <name val="ArialMT"/>
    </font>
    <font>
      <sz val="11"/>
      <color rgb="FF000000"/>
      <name val="Arial"/>
      <family val="2"/>
    </font>
    <font>
      <sz val="11"/>
      <color rgb="FF000000"/>
      <name val="Arial"/>
      <family val="2"/>
      <charset val="1"/>
    </font>
    <font>
      <sz val="12"/>
      <color rgb="FF000000"/>
      <name val="Arial"/>
      <family val="2"/>
    </font>
    <font>
      <sz val="12"/>
      <color rgb="FF000000"/>
      <name val="ArialMT"/>
      <family val="2"/>
    </font>
    <font>
      <sz val="11"/>
      <color rgb="FF000000"/>
      <name val="Aptos"/>
      <family val="2"/>
      <charset val="1"/>
    </font>
    <font>
      <b/>
      <sz val="12"/>
      <color theme="1"/>
      <name val="PT Sans"/>
      <family val="2"/>
    </font>
    <font>
      <b/>
      <sz val="11"/>
      <color theme="1"/>
      <name val="PT Sans"/>
      <family val="2"/>
    </font>
    <font>
      <b/>
      <sz val="11"/>
      <color rgb="FFFF0000"/>
      <name val="PT Sans"/>
      <family val="2"/>
      <charset val="204"/>
    </font>
    <font>
      <sz val="12"/>
      <color theme="1"/>
      <name val="PT Sans"/>
      <family val="2"/>
    </font>
    <font>
      <sz val="11"/>
      <color rgb="FF000000"/>
      <name val="PT Sans"/>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BDBDB"/>
        <bgColor rgb="FF000000"/>
      </patternFill>
    </fill>
    <fill>
      <patternFill patternType="solid">
        <fgColor rgb="FFD9D9D9"/>
        <bgColor indexed="64"/>
      </patternFill>
    </fill>
    <fill>
      <patternFill patternType="solid">
        <fgColor rgb="FFD9D9D9"/>
        <bgColor rgb="FF000000"/>
      </patternFill>
    </fill>
    <fill>
      <patternFill patternType="solid">
        <fgColor theme="4" tint="0.59999389629810485"/>
        <bgColor indexed="64"/>
      </patternFill>
    </fill>
    <fill>
      <patternFill patternType="solid">
        <fgColor rgb="FF16365C"/>
        <bgColor indexed="64"/>
      </patternFill>
    </fill>
    <fill>
      <patternFill patternType="solid">
        <fgColor rgb="FFC5D9F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s>
  <cellStyleXfs count="9">
    <xf numFmtId="0" fontId="0" fillId="0" borderId="0"/>
    <xf numFmtId="165" fontId="2" fillId="0" borderId="0" applyFont="0" applyFill="0" applyBorder="0" applyAlignment="0" applyProtection="0"/>
    <xf numFmtId="0" fontId="10" fillId="0" borderId="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6" fillId="0" borderId="0"/>
    <xf numFmtId="171" fontId="16" fillId="0" borderId="0" applyFont="0" applyFill="0" applyBorder="0" applyAlignment="0" applyProtection="0"/>
    <xf numFmtId="166" fontId="1" fillId="0" borderId="0" applyFont="0" applyFill="0" applyBorder="0" applyAlignment="0" applyProtection="0"/>
  </cellStyleXfs>
  <cellXfs count="133">
    <xf numFmtId="0" fontId="0" fillId="0" borderId="0" xfId="0"/>
    <xf numFmtId="0" fontId="0" fillId="0" borderId="0" xfId="0" applyAlignment="1">
      <alignment vertical="top" wrapText="1"/>
    </xf>
    <xf numFmtId="0" fontId="0" fillId="2" borderId="1" xfId="0" applyFill="1" applyBorder="1"/>
    <xf numFmtId="0" fontId="0" fillId="2" borderId="0" xfId="0" applyFill="1"/>
    <xf numFmtId="0" fontId="0" fillId="3" borderId="0" xfId="0" applyFill="1"/>
    <xf numFmtId="0" fontId="4" fillId="3" borderId="0" xfId="0" applyFont="1" applyFill="1"/>
    <xf numFmtId="0" fontId="0" fillId="3" borderId="5" xfId="0" applyFill="1" applyBorder="1" applyAlignment="1">
      <alignment vertical="top" wrapText="1"/>
    </xf>
    <xf numFmtId="0" fontId="0" fillId="3" borderId="2"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5" fillId="3" borderId="0" xfId="0" applyFont="1" applyFill="1"/>
    <xf numFmtId="0" fontId="9" fillId="3" borderId="0" xfId="0" applyFont="1" applyFill="1"/>
    <xf numFmtId="0" fontId="9" fillId="2" borderId="0" xfId="0" applyFont="1" applyFill="1"/>
    <xf numFmtId="0" fontId="0" fillId="3" borderId="4" xfId="0" applyFill="1" applyBorder="1"/>
    <xf numFmtId="0" fontId="0" fillId="3" borderId="5" xfId="0" applyFill="1" applyBorder="1"/>
    <xf numFmtId="0" fontId="9" fillId="3" borderId="2" xfId="0" applyFont="1" applyFill="1" applyBorder="1"/>
    <xf numFmtId="0" fontId="9" fillId="3" borderId="0" xfId="0" applyFont="1" applyFill="1" applyAlignment="1">
      <alignment horizontal="right"/>
    </xf>
    <xf numFmtId="0" fontId="9" fillId="2" borderId="2" xfId="0" applyFont="1" applyFill="1" applyBorder="1"/>
    <xf numFmtId="167" fontId="0" fillId="2" borderId="0" xfId="0" applyNumberFormat="1" applyFill="1"/>
    <xf numFmtId="9" fontId="8" fillId="2" borderId="0" xfId="0" applyNumberFormat="1" applyFont="1" applyFill="1" applyAlignment="1">
      <alignment horizontal="center" vertical="center"/>
    </xf>
    <xf numFmtId="167" fontId="0" fillId="0" borderId="0" xfId="0" applyNumberFormat="1"/>
    <xf numFmtId="0" fontId="3" fillId="3" borderId="0" xfId="0" applyFont="1" applyFill="1"/>
    <xf numFmtId="0" fontId="9" fillId="2" borderId="0" xfId="0" applyFont="1" applyFill="1" applyAlignment="1">
      <alignment vertical="center"/>
    </xf>
    <xf numFmtId="9" fontId="0" fillId="2" borderId="0" xfId="0" applyNumberFormat="1" applyFill="1" applyAlignment="1">
      <alignment horizontal="center"/>
    </xf>
    <xf numFmtId="0" fontId="9" fillId="2" borderId="2" xfId="0" applyFont="1" applyFill="1" applyBorder="1" applyAlignment="1">
      <alignment vertical="center"/>
    </xf>
    <xf numFmtId="0" fontId="0" fillId="2" borderId="2" xfId="0" applyFill="1" applyBorder="1"/>
    <xf numFmtId="168" fontId="0" fillId="2" borderId="0" xfId="3" applyNumberFormat="1" applyFont="1" applyFill="1" applyBorder="1"/>
    <xf numFmtId="168" fontId="0" fillId="3" borderId="0" xfId="0" applyNumberFormat="1" applyFill="1"/>
    <xf numFmtId="0" fontId="0" fillId="3" borderId="4" xfId="0" applyFill="1" applyBorder="1" applyAlignment="1">
      <alignment horizontal="center"/>
    </xf>
    <xf numFmtId="0" fontId="0" fillId="3" borderId="0" xfId="0" applyFill="1" applyAlignment="1">
      <alignment horizontal="center"/>
    </xf>
    <xf numFmtId="0" fontId="0" fillId="2" borderId="0" xfId="0" applyFill="1" applyAlignment="1">
      <alignment horizontal="center"/>
    </xf>
    <xf numFmtId="9" fontId="0" fillId="3" borderId="0" xfId="0" applyNumberFormat="1" applyFill="1" applyAlignment="1">
      <alignment horizontal="center"/>
    </xf>
    <xf numFmtId="0" fontId="0" fillId="3" borderId="8" xfId="0" applyFill="1" applyBorder="1" applyAlignment="1">
      <alignment horizontal="center"/>
    </xf>
    <xf numFmtId="0" fontId="0" fillId="0" borderId="0" xfId="0" applyAlignment="1">
      <alignment horizontal="center"/>
    </xf>
    <xf numFmtId="165" fontId="9" fillId="2" borderId="1" xfId="1" applyFont="1" applyFill="1" applyBorder="1" applyAlignment="1">
      <alignment horizontal="center"/>
    </xf>
    <xf numFmtId="0" fontId="9" fillId="2" borderId="2" xfId="0" applyFont="1" applyFill="1" applyBorder="1" applyAlignment="1">
      <alignment vertical="top"/>
    </xf>
    <xf numFmtId="0" fontId="0" fillId="0" borderId="0" xfId="0" applyAlignment="1">
      <alignment vertical="top"/>
    </xf>
    <xf numFmtId="164" fontId="9" fillId="2" borderId="0" xfId="0" applyNumberFormat="1" applyFont="1" applyFill="1" applyAlignment="1">
      <alignment vertical="center"/>
    </xf>
    <xf numFmtId="0" fontId="4" fillId="3" borderId="4" xfId="0" applyFont="1" applyFill="1" applyBorder="1" applyAlignment="1">
      <alignment horizontal="center" vertical="top" wrapText="1"/>
    </xf>
    <xf numFmtId="0" fontId="9" fillId="0" borderId="0" xfId="0" applyFont="1" applyAlignment="1">
      <alignment vertical="center"/>
    </xf>
    <xf numFmtId="0" fontId="0" fillId="0" borderId="8" xfId="0" applyBorder="1"/>
    <xf numFmtId="0" fontId="0" fillId="0" borderId="6" xfId="0" applyBorder="1"/>
    <xf numFmtId="0" fontId="4" fillId="3" borderId="0" xfId="0" applyFont="1" applyFill="1" applyAlignment="1">
      <alignment horizontal="center"/>
    </xf>
    <xf numFmtId="0" fontId="13" fillId="3" borderId="0" xfId="0" applyFont="1" applyFill="1"/>
    <xf numFmtId="0" fontId="14" fillId="0" borderId="0" xfId="0" applyFont="1" applyAlignment="1">
      <alignment vertical="center"/>
    </xf>
    <xf numFmtId="0" fontId="9" fillId="2" borderId="1" xfId="0" applyFont="1" applyFill="1" applyBorder="1" applyAlignment="1">
      <alignment horizontal="center"/>
    </xf>
    <xf numFmtId="0" fontId="9" fillId="2" borderId="1" xfId="0" applyFont="1" applyFill="1" applyBorder="1" applyAlignment="1">
      <alignment horizontal="center" vertical="top" wrapText="1"/>
    </xf>
    <xf numFmtId="0" fontId="15" fillId="0" borderId="0" xfId="0" applyFont="1"/>
    <xf numFmtId="170" fontId="9" fillId="2" borderId="1" xfId="1" applyNumberFormat="1" applyFont="1" applyFill="1" applyBorder="1" applyAlignment="1">
      <alignment horizontal="center"/>
    </xf>
    <xf numFmtId="170" fontId="0" fillId="0" borderId="0" xfId="0" applyNumberFormat="1"/>
    <xf numFmtId="0" fontId="9" fillId="2" borderId="0" xfId="0" applyFont="1" applyFill="1" applyAlignment="1">
      <alignment vertical="top"/>
    </xf>
    <xf numFmtId="0" fontId="9" fillId="2" borderId="2" xfId="0" applyFont="1" applyFill="1" applyBorder="1" applyAlignment="1">
      <alignment wrapText="1"/>
    </xf>
    <xf numFmtId="0" fontId="0" fillId="0" borderId="2" xfId="0" applyBorder="1"/>
    <xf numFmtId="9" fontId="0" fillId="3" borderId="0" xfId="0" applyNumberFormat="1" applyFill="1"/>
    <xf numFmtId="9" fontId="9" fillId="2" borderId="1" xfId="3" applyFont="1" applyFill="1" applyBorder="1" applyAlignment="1">
      <alignment horizontal="center"/>
    </xf>
    <xf numFmtId="14" fontId="9" fillId="2" borderId="1" xfId="3" applyNumberFormat="1" applyFont="1" applyFill="1" applyBorder="1" applyAlignment="1">
      <alignment horizontal="center"/>
    </xf>
    <xf numFmtId="0" fontId="17" fillId="0" borderId="0" xfId="0" applyFont="1"/>
    <xf numFmtId="0" fontId="19" fillId="3" borderId="0" xfId="0" applyFont="1" applyFill="1"/>
    <xf numFmtId="0" fontId="18" fillId="0" borderId="0" xfId="0" quotePrefix="1" applyFont="1"/>
    <xf numFmtId="167" fontId="0" fillId="3" borderId="0" xfId="0" applyNumberFormat="1" applyFill="1"/>
    <xf numFmtId="0" fontId="3" fillId="3" borderId="2" xfId="0" applyFont="1" applyFill="1" applyBorder="1"/>
    <xf numFmtId="168" fontId="0" fillId="2" borderId="0" xfId="0" applyNumberFormat="1" applyFill="1"/>
    <xf numFmtId="168" fontId="0" fillId="3" borderId="0" xfId="3" applyNumberFormat="1" applyFont="1" applyFill="1" applyBorder="1"/>
    <xf numFmtId="9" fontId="20" fillId="4" borderId="0" xfId="0" applyNumberFormat="1" applyFont="1" applyFill="1" applyAlignment="1">
      <alignment horizontal="center" vertical="center"/>
    </xf>
    <xf numFmtId="9" fontId="21" fillId="5" borderId="0" xfId="0" applyNumberFormat="1" applyFont="1" applyFill="1" applyAlignment="1">
      <alignment horizontal="center"/>
    </xf>
    <xf numFmtId="0" fontId="22" fillId="6" borderId="1" xfId="0" applyFont="1" applyFill="1" applyBorder="1" applyAlignment="1">
      <alignment horizontal="center"/>
    </xf>
    <xf numFmtId="0" fontId="22" fillId="6" borderId="10" xfId="0" applyFont="1" applyFill="1" applyBorder="1" applyAlignment="1">
      <alignment horizontal="center"/>
    </xf>
    <xf numFmtId="0" fontId="0" fillId="0" borderId="1" xfId="0" applyBorder="1" applyAlignment="1">
      <alignment horizontal="center"/>
    </xf>
    <xf numFmtId="165" fontId="0" fillId="0" borderId="1" xfId="1" applyFont="1" applyFill="1" applyBorder="1" applyAlignment="1">
      <alignment horizontal="center"/>
    </xf>
    <xf numFmtId="169" fontId="0" fillId="0" borderId="0" xfId="0" applyNumberFormat="1" applyAlignment="1">
      <alignment horizontal="center"/>
    </xf>
    <xf numFmtId="165" fontId="9" fillId="2" borderId="1" xfId="1" applyFont="1" applyFill="1" applyBorder="1" applyAlignment="1">
      <alignment horizontal="center" vertical="center"/>
    </xf>
    <xf numFmtId="0" fontId="18" fillId="0" borderId="0" xfId="0" applyFont="1" applyAlignment="1">
      <alignment horizontal="center"/>
    </xf>
    <xf numFmtId="0" fontId="0" fillId="0" borderId="0" xfId="0" applyAlignment="1">
      <alignment horizontal="center" indent="2"/>
    </xf>
    <xf numFmtId="8" fontId="22" fillId="6" borderId="1" xfId="0" applyNumberFormat="1" applyFont="1" applyFill="1" applyBorder="1" applyAlignment="1">
      <alignment horizontal="center"/>
    </xf>
    <xf numFmtId="0" fontId="9" fillId="0" borderId="0" xfId="0" applyFont="1" applyAlignment="1">
      <alignment horizontal="center" vertical="center"/>
    </xf>
    <xf numFmtId="0" fontId="9" fillId="2" borderId="1" xfId="0" applyFont="1" applyFill="1" applyBorder="1" applyAlignment="1">
      <alignment horizontal="left" vertical="top" wrapText="1"/>
    </xf>
    <xf numFmtId="0" fontId="22" fillId="6" borderId="10" xfId="0" applyFont="1" applyFill="1" applyBorder="1" applyAlignment="1">
      <alignment horizontal="left" vertical="top" wrapText="1"/>
    </xf>
    <xf numFmtId="0" fontId="23" fillId="2" borderId="0" xfId="0" applyFont="1" applyFill="1" applyAlignment="1">
      <alignment vertical="center" wrapText="1"/>
    </xf>
    <xf numFmtId="0" fontId="24" fillId="0" borderId="0" xfId="0" applyFont="1"/>
    <xf numFmtId="0" fontId="3" fillId="8" borderId="2" xfId="0" applyFont="1" applyFill="1" applyBorder="1" applyAlignment="1">
      <alignment vertical="top" wrapText="1"/>
    </xf>
    <xf numFmtId="0" fontId="3" fillId="8" borderId="0" xfId="0" applyFont="1" applyFill="1" applyAlignment="1">
      <alignment vertical="top" wrapText="1"/>
    </xf>
    <xf numFmtId="0" fontId="3" fillId="8" borderId="2" xfId="0" applyFont="1" applyFill="1" applyBorder="1"/>
    <xf numFmtId="0" fontId="3" fillId="8" borderId="0" xfId="0" applyFont="1" applyFill="1"/>
    <xf numFmtId="167" fontId="3" fillId="8" borderId="0" xfId="0" applyNumberFormat="1" applyFont="1" applyFill="1"/>
    <xf numFmtId="0" fontId="11" fillId="8" borderId="2" xfId="0" applyFont="1" applyFill="1" applyBorder="1" applyAlignment="1">
      <alignment vertical="center"/>
    </xf>
    <xf numFmtId="167" fontId="0" fillId="9" borderId="0" xfId="0" applyNumberFormat="1" applyFill="1"/>
    <xf numFmtId="9" fontId="0" fillId="9" borderId="0" xfId="3" applyFont="1" applyFill="1" applyBorder="1" applyAlignment="1"/>
    <xf numFmtId="165" fontId="25" fillId="9" borderId="1" xfId="5" applyFont="1" applyFill="1" applyBorder="1" applyAlignment="1">
      <alignment horizontal="left"/>
    </xf>
    <xf numFmtId="0" fontId="7" fillId="8" borderId="0" xfId="0" applyFont="1" applyFill="1" applyAlignment="1">
      <alignment vertical="center" wrapText="1"/>
    </xf>
    <xf numFmtId="0" fontId="7" fillId="8" borderId="0" xfId="0" applyFont="1" applyFill="1" applyAlignment="1">
      <alignment horizontal="center" vertical="center" wrapText="1"/>
    </xf>
    <xf numFmtId="0" fontId="11" fillId="8" borderId="2" xfId="0" applyFont="1" applyFill="1" applyBorder="1"/>
    <xf numFmtId="0" fontId="11" fillId="8" borderId="0" xfId="0" applyFont="1" applyFill="1"/>
    <xf numFmtId="0" fontId="11" fillId="8" borderId="0" xfId="0" applyFont="1" applyFill="1" applyAlignment="1">
      <alignment horizontal="center" vertical="top" wrapText="1"/>
    </xf>
    <xf numFmtId="0" fontId="11" fillId="8" borderId="0" xfId="0" applyFont="1" applyFill="1" applyAlignment="1">
      <alignment horizontal="right"/>
    </xf>
    <xf numFmtId="167" fontId="9" fillId="9" borderId="1" xfId="0" applyNumberFormat="1" applyFont="1" applyFill="1" applyBorder="1"/>
    <xf numFmtId="0" fontId="6" fillId="9" borderId="2" xfId="0" applyFont="1" applyFill="1" applyBorder="1"/>
    <xf numFmtId="0" fontId="28" fillId="2" borderId="2" xfId="6" applyFont="1" applyFill="1" applyBorder="1" applyAlignment="1">
      <alignment vertical="center"/>
    </xf>
    <xf numFmtId="0" fontId="28" fillId="2" borderId="0" xfId="6" applyFont="1" applyFill="1" applyAlignment="1">
      <alignment vertical="center"/>
    </xf>
    <xf numFmtId="0" fontId="28" fillId="3" borderId="0" xfId="6" applyFont="1" applyFill="1"/>
    <xf numFmtId="9" fontId="29" fillId="4" borderId="0" xfId="6" applyNumberFormat="1" applyFont="1" applyFill="1" applyAlignment="1">
      <alignment horizontal="center" vertical="center"/>
    </xf>
    <xf numFmtId="167" fontId="28" fillId="2" borderId="0" xfId="6" applyNumberFormat="1" applyFont="1" applyFill="1"/>
    <xf numFmtId="0" fontId="28" fillId="3" borderId="6" xfId="6" applyFont="1" applyFill="1" applyBorder="1"/>
    <xf numFmtId="0" fontId="28" fillId="0" borderId="0" xfId="6" applyFont="1"/>
    <xf numFmtId="167" fontId="0" fillId="9" borderId="1" xfId="1" applyNumberFormat="1" applyFont="1" applyFill="1" applyBorder="1"/>
    <xf numFmtId="167" fontId="11" fillId="8" borderId="0" xfId="1" applyNumberFormat="1" applyFont="1" applyFill="1" applyBorder="1"/>
    <xf numFmtId="167" fontId="11" fillId="8" borderId="1" xfId="1" applyNumberFormat="1" applyFont="1" applyFill="1" applyBorder="1"/>
    <xf numFmtId="0" fontId="11" fillId="8" borderId="1" xfId="0" applyFont="1" applyFill="1" applyBorder="1" applyAlignment="1">
      <alignment horizontal="center" vertical="center"/>
    </xf>
    <xf numFmtId="165" fontId="9" fillId="9" borderId="1" xfId="1" applyFont="1" applyFill="1" applyBorder="1" applyAlignment="1">
      <alignment horizontal="center"/>
    </xf>
    <xf numFmtId="165" fontId="9" fillId="9" borderId="1" xfId="1" applyFont="1" applyFill="1" applyBorder="1" applyAlignment="1">
      <alignment horizontal="center" vertical="center"/>
    </xf>
    <xf numFmtId="9" fontId="9" fillId="9" borderId="1" xfId="3" applyFont="1" applyFill="1" applyBorder="1" applyAlignment="1">
      <alignment horizontal="center" vertical="center"/>
    </xf>
    <xf numFmtId="0" fontId="9" fillId="2" borderId="1" xfId="6" applyFont="1" applyFill="1" applyBorder="1" applyAlignment="1">
      <alignment horizontal="center"/>
    </xf>
    <xf numFmtId="0" fontId="9" fillId="2" borderId="1" xfId="6" applyFont="1" applyFill="1" applyBorder="1" applyAlignment="1">
      <alignment horizontal="center" vertical="top" wrapText="1"/>
    </xf>
    <xf numFmtId="0" fontId="9" fillId="2" borderId="1" xfId="4" applyNumberFormat="1" applyFont="1" applyFill="1" applyBorder="1" applyAlignment="1">
      <alignment horizontal="center"/>
    </xf>
    <xf numFmtId="0" fontId="9" fillId="2" borderId="1" xfId="8" applyNumberFormat="1" applyFont="1" applyFill="1" applyBorder="1" applyAlignment="1">
      <alignment horizontal="center"/>
    </xf>
    <xf numFmtId="0" fontId="9" fillId="0" borderId="1" xfId="0" applyFont="1" applyBorder="1"/>
    <xf numFmtId="0" fontId="9" fillId="0" borderId="1" xfId="6" applyFont="1" applyBorder="1"/>
    <xf numFmtId="165" fontId="9" fillId="2" borderId="1" xfId="5" applyFont="1" applyFill="1" applyBorder="1" applyAlignment="1">
      <alignment horizontal="center"/>
    </xf>
    <xf numFmtId="165" fontId="9" fillId="7" borderId="1" xfId="5" applyFont="1" applyFill="1" applyBorder="1" applyAlignment="1">
      <alignment horizontal="center"/>
    </xf>
    <xf numFmtId="0" fontId="9" fillId="2" borderId="1" xfId="0" applyFont="1" applyFill="1" applyBorder="1" applyAlignment="1">
      <alignment horizontal="center" wrapText="1"/>
    </xf>
    <xf numFmtId="167" fontId="3" fillId="8" borderId="0" xfId="0" applyNumberFormat="1" applyFont="1" applyFill="1" applyAlignment="1">
      <alignment horizontal="center"/>
    </xf>
    <xf numFmtId="167" fontId="3" fillId="8" borderId="2" xfId="0" applyNumberFormat="1" applyFont="1" applyFill="1" applyBorder="1"/>
    <xf numFmtId="0" fontId="4" fillId="3" borderId="2" xfId="0" applyFont="1" applyFill="1" applyBorder="1" applyAlignment="1">
      <alignment horizontal="center"/>
    </xf>
    <xf numFmtId="0" fontId="4" fillId="3" borderId="0" xfId="0" applyFont="1" applyFill="1" applyAlignment="1">
      <alignment horizontal="center"/>
    </xf>
    <xf numFmtId="0" fontId="4" fillId="3" borderId="6"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167" fontId="4"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26" fillId="9" borderId="2" xfId="6" applyFont="1" applyFill="1" applyBorder="1" applyAlignment="1">
      <alignment horizontal="center" vertical="top"/>
    </xf>
    <xf numFmtId="0" fontId="26" fillId="9" borderId="0" xfId="6" applyFont="1" applyFill="1" applyAlignment="1">
      <alignment horizontal="center" vertical="top"/>
    </xf>
  </cellXfs>
  <cellStyles count="9">
    <cellStyle name="Komma" xfId="4" builtinId="3"/>
    <cellStyle name="Komma 2" xfId="8" xr:uid="{220E9717-2AD6-4472-9DE2-77163DAEAD29}"/>
    <cellStyle name="Normal_Huurtarieven" xfId="2" xr:uid="{00000000-0005-0000-0000-000001000000}"/>
    <cellStyle name="Procent" xfId="3" builtinId="5"/>
    <cellStyle name="Standaard" xfId="0" builtinId="0"/>
    <cellStyle name="Standaard 2" xfId="6" xr:uid="{7F42684A-6895-2644-9443-F6A7CD74289E}"/>
    <cellStyle name="Valuta" xfId="1" builtinId="4"/>
    <cellStyle name="Valuta 2" xfId="5" xr:uid="{4AB1D1D6-53CB-D745-9C99-76A79E4B6C68}"/>
    <cellStyle name="Valuta 3" xfId="7" xr:uid="{B94F409C-C434-2E49-8C36-15CA836730C1}"/>
  </cellStyles>
  <dxfs count="0"/>
  <tableStyles count="0" defaultTableStyle="TableStyleMedium9" defaultPivotStyle="PivotStyleMedium7"/>
  <colors>
    <mruColors>
      <color rgb="FF16365C"/>
      <color rgb="FFC5D9F1"/>
      <color rgb="FFCC1841"/>
      <color rgb="FFD1C5FF"/>
      <color rgb="FFED20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9CEA-E0C7-4D32-BCF2-8B153EA3A42A}">
  <dimension ref="A1:A2"/>
  <sheetViews>
    <sheetView workbookViewId="0">
      <selection activeCell="A16" sqref="A16"/>
    </sheetView>
  </sheetViews>
  <sheetFormatPr defaultColWidth="8.6640625" defaultRowHeight="15"/>
  <cols>
    <col min="1" max="1" width="180.33203125" customWidth="1"/>
  </cols>
  <sheetData>
    <row r="1" spans="1:1" ht="15.75">
      <c r="A1" s="83" t="s">
        <v>0</v>
      </c>
    </row>
    <row r="2" spans="1:1" ht="341.1" customHeight="1">
      <c r="A2" s="79" t="s">
        <v>253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workbookViewId="0">
      <selection activeCell="D45" sqref="D45"/>
    </sheetView>
  </sheetViews>
  <sheetFormatPr defaultColWidth="11.5546875" defaultRowHeight="15"/>
  <cols>
    <col min="1" max="1" width="58.44140625" bestFit="1" customWidth="1"/>
    <col min="2" max="2" width="15.88671875" bestFit="1" customWidth="1"/>
    <col min="4" max="4" width="15.6640625" customWidth="1"/>
    <col min="5" max="5" width="5.44140625" customWidth="1"/>
  </cols>
  <sheetData>
    <row r="1" spans="1:7" ht="15.75">
      <c r="A1" s="126" t="s">
        <v>1</v>
      </c>
      <c r="B1" s="127"/>
      <c r="C1" s="127"/>
      <c r="D1" s="127"/>
      <c r="E1" s="128"/>
    </row>
    <row r="2" spans="1:7">
      <c r="A2" s="7"/>
      <c r="B2" s="4"/>
      <c r="C2" s="4"/>
      <c r="D2" s="4"/>
      <c r="E2" s="8"/>
    </row>
    <row r="3" spans="1:7" ht="15.75">
      <c r="A3" s="83" t="s">
        <v>2</v>
      </c>
      <c r="B3" s="84" t="s">
        <v>3</v>
      </c>
      <c r="C3" s="84" t="s">
        <v>4</v>
      </c>
      <c r="D3" s="84" t="s">
        <v>5</v>
      </c>
      <c r="E3" s="8"/>
    </row>
    <row r="4" spans="1:7">
      <c r="A4" s="27" t="s">
        <v>6</v>
      </c>
      <c r="B4" s="20">
        <f>'Lease automandje'!C50</f>
        <v>546.25253968253969</v>
      </c>
      <c r="C4" s="28">
        <v>1</v>
      </c>
      <c r="D4" s="20">
        <f>B4*C4</f>
        <v>546.25253968253969</v>
      </c>
      <c r="E4" s="8"/>
    </row>
    <row r="5" spans="1:7">
      <c r="A5" s="7"/>
      <c r="B5" s="4"/>
      <c r="C5" s="4"/>
      <c r="D5" s="4"/>
      <c r="E5" s="43"/>
    </row>
    <row r="6" spans="1:7">
      <c r="A6" s="7"/>
      <c r="B6" s="4"/>
      <c r="C6" s="4"/>
      <c r="D6" s="4"/>
      <c r="E6" s="8"/>
    </row>
    <row r="7" spans="1:7" ht="15.75">
      <c r="A7" s="123" t="s">
        <v>7</v>
      </c>
      <c r="B7" s="124"/>
      <c r="C7" s="124"/>
      <c r="D7" s="124"/>
      <c r="E7" s="125"/>
    </row>
    <row r="8" spans="1:7">
      <c r="A8" s="7"/>
      <c r="B8" s="4"/>
      <c r="C8" s="4"/>
      <c r="D8" s="4"/>
      <c r="E8" s="8"/>
    </row>
    <row r="9" spans="1:7" ht="15.75">
      <c r="A9" s="83" t="s">
        <v>2</v>
      </c>
      <c r="B9" s="84" t="s">
        <v>3</v>
      </c>
      <c r="C9" s="84" t="s">
        <v>4</v>
      </c>
      <c r="D9" s="84" t="s">
        <v>5</v>
      </c>
      <c r="E9" s="8"/>
      <c r="G9" s="49"/>
    </row>
    <row r="10" spans="1:7">
      <c r="A10" s="27" t="s">
        <v>8</v>
      </c>
      <c r="B10" s="20">
        <f>'Bulklijst personenauto'!I16</f>
        <v>0</v>
      </c>
      <c r="C10" s="28">
        <v>0.05</v>
      </c>
      <c r="D10" s="20">
        <f>B10*C10</f>
        <v>0</v>
      </c>
      <c r="E10" s="8"/>
    </row>
    <row r="11" spans="1:7">
      <c r="A11" s="27" t="s">
        <v>9</v>
      </c>
      <c r="B11" s="20">
        <f>'Bulklijst personenauto'!J16</f>
        <v>0</v>
      </c>
      <c r="C11" s="28">
        <v>0.05</v>
      </c>
      <c r="D11" s="20">
        <f t="shared" ref="D11:D16" si="0">B11*C11</f>
        <v>0</v>
      </c>
      <c r="E11" s="8"/>
    </row>
    <row r="12" spans="1:7">
      <c r="A12" s="27" t="s">
        <v>10</v>
      </c>
      <c r="B12" s="20">
        <f>'Bulklijst personenauto'!K16</f>
        <v>0</v>
      </c>
      <c r="C12" s="28">
        <v>0.05</v>
      </c>
      <c r="D12" s="20">
        <f t="shared" si="0"/>
        <v>0</v>
      </c>
      <c r="E12" s="8"/>
    </row>
    <row r="13" spans="1:7">
      <c r="A13" s="27" t="s">
        <v>11</v>
      </c>
      <c r="B13" s="20">
        <f>'Bulklijst personenauto'!L16</f>
        <v>0</v>
      </c>
      <c r="C13" s="28">
        <v>0.1</v>
      </c>
      <c r="D13" s="20">
        <f t="shared" si="0"/>
        <v>0</v>
      </c>
      <c r="E13" s="8"/>
    </row>
    <row r="14" spans="1:7">
      <c r="A14" s="27" t="s">
        <v>12</v>
      </c>
      <c r="B14" s="20">
        <f>'Bulklijst personenauto'!M16</f>
        <v>0</v>
      </c>
      <c r="C14" s="28">
        <v>0.1</v>
      </c>
      <c r="D14" s="20">
        <f t="shared" ref="D14" si="1">B14*C14</f>
        <v>0</v>
      </c>
      <c r="E14" s="8"/>
    </row>
    <row r="15" spans="1:7">
      <c r="A15" s="27" t="s">
        <v>13</v>
      </c>
      <c r="B15" s="20">
        <f>'Bulklijst personenauto'!N16</f>
        <v>0</v>
      </c>
      <c r="C15" s="28">
        <v>0.15</v>
      </c>
      <c r="D15" s="20">
        <f t="shared" si="0"/>
        <v>0</v>
      </c>
      <c r="E15" s="8"/>
    </row>
    <row r="16" spans="1:7">
      <c r="A16" s="27" t="s">
        <v>14</v>
      </c>
      <c r="B16" s="20">
        <f>'Bulklijst personenauto'!O16</f>
        <v>0</v>
      </c>
      <c r="C16" s="28">
        <v>0.25</v>
      </c>
      <c r="D16" s="20">
        <f t="shared" si="0"/>
        <v>0</v>
      </c>
      <c r="E16" s="8"/>
    </row>
    <row r="17" spans="1:5">
      <c r="A17" s="27" t="s">
        <v>15</v>
      </c>
      <c r="B17" s="20">
        <f>Opslagen!J13</f>
        <v>0</v>
      </c>
      <c r="C17" s="28">
        <v>0.25</v>
      </c>
      <c r="D17" s="20">
        <f>B17*C17</f>
        <v>0</v>
      </c>
      <c r="E17" s="8"/>
    </row>
    <row r="18" spans="1:5">
      <c r="A18" s="7"/>
      <c r="B18" s="61"/>
      <c r="C18" s="64"/>
      <c r="D18" s="61"/>
      <c r="E18" s="8"/>
    </row>
    <row r="19" spans="1:5">
      <c r="A19" s="27" t="s">
        <v>7</v>
      </c>
      <c r="B19" s="3"/>
      <c r="C19" s="63">
        <f>SUM(C10:C17)</f>
        <v>1</v>
      </c>
      <c r="D19" s="20">
        <f>SUM(D10:D17)</f>
        <v>0</v>
      </c>
      <c r="E19" s="8"/>
    </row>
    <row r="20" spans="1:5" ht="15.75">
      <c r="A20" s="62"/>
      <c r="B20" s="4"/>
      <c r="C20" s="29"/>
      <c r="D20" s="61"/>
      <c r="E20" s="8"/>
    </row>
    <row r="21" spans="1:5" ht="15.75">
      <c r="A21" s="62"/>
      <c r="B21" s="4"/>
      <c r="C21" s="29"/>
      <c r="D21" s="61"/>
      <c r="E21" s="8"/>
    </row>
    <row r="22" spans="1:5">
      <c r="E22" s="8"/>
    </row>
    <row r="23" spans="1:5" ht="15.75">
      <c r="A23" s="126" t="s">
        <v>16</v>
      </c>
      <c r="B23" s="127"/>
      <c r="C23" s="127"/>
      <c r="D23" s="127"/>
      <c r="E23" s="128"/>
    </row>
    <row r="24" spans="1:5">
      <c r="A24" s="7"/>
      <c r="B24" s="4"/>
      <c r="C24" s="4"/>
      <c r="D24" s="4"/>
      <c r="E24" s="8"/>
    </row>
    <row r="25" spans="1:5" ht="15.75">
      <c r="A25" s="83" t="s">
        <v>2</v>
      </c>
      <c r="B25" s="84"/>
      <c r="C25" s="84"/>
      <c r="D25" s="84" t="s">
        <v>3</v>
      </c>
      <c r="E25" s="8"/>
    </row>
    <row r="26" spans="1:5">
      <c r="A26" s="3" t="s">
        <v>16</v>
      </c>
      <c r="B26" s="3"/>
      <c r="C26" s="28">
        <v>0.5</v>
      </c>
      <c r="D26" s="20">
        <f>Huurtarieven!P40</f>
        <v>0</v>
      </c>
      <c r="E26" s="8"/>
    </row>
    <row r="27" spans="1:5">
      <c r="A27" s="7"/>
      <c r="B27" s="4"/>
      <c r="C27" s="4"/>
      <c r="D27" s="4"/>
      <c r="E27" s="43"/>
    </row>
    <row r="28" spans="1:5">
      <c r="A28" s="9"/>
      <c r="B28" s="10"/>
      <c r="C28" s="10"/>
      <c r="D28" s="10"/>
      <c r="E28" s="11"/>
    </row>
    <row r="31" spans="1:5" ht="15.75">
      <c r="A31" s="126" t="s">
        <v>17</v>
      </c>
      <c r="B31" s="127"/>
      <c r="C31" s="127"/>
      <c r="D31" s="127"/>
      <c r="E31" s="128"/>
    </row>
    <row r="32" spans="1:5">
      <c r="A32" s="7"/>
      <c r="B32" s="4"/>
      <c r="C32" s="4"/>
      <c r="D32" s="4"/>
      <c r="E32" s="8"/>
    </row>
    <row r="33" spans="1:5" ht="15.75">
      <c r="A33" s="83" t="s">
        <v>2</v>
      </c>
      <c r="B33" s="84"/>
      <c r="C33" s="84"/>
      <c r="D33" s="84" t="s">
        <v>3</v>
      </c>
      <c r="E33" s="8"/>
    </row>
    <row r="34" spans="1:5">
      <c r="A34" s="27" t="s">
        <v>17</v>
      </c>
      <c r="B34" s="20"/>
      <c r="C34" s="28">
        <v>0.5</v>
      </c>
      <c r="D34" s="20">
        <f>'Overige kosten'!G33</f>
        <v>0</v>
      </c>
      <c r="E34" s="8"/>
    </row>
    <row r="35" spans="1:5">
      <c r="A35" s="9"/>
      <c r="B35" s="10"/>
      <c r="C35" s="10"/>
      <c r="D35" s="10"/>
      <c r="E35" s="11"/>
    </row>
    <row r="37" spans="1:5" ht="15.75">
      <c r="A37" s="126" t="s">
        <v>18</v>
      </c>
      <c r="B37" s="127"/>
      <c r="C37" s="127"/>
      <c r="D37" s="127"/>
      <c r="E37" s="128"/>
    </row>
    <row r="38" spans="1:5">
      <c r="A38" s="7"/>
      <c r="B38" s="4"/>
      <c r="C38" s="4"/>
      <c r="D38" s="4"/>
      <c r="E38" s="8"/>
    </row>
    <row r="39" spans="1:5" ht="15.75">
      <c r="A39" s="83" t="s">
        <v>2</v>
      </c>
      <c r="B39" s="84"/>
      <c r="C39" s="84"/>
      <c r="D39" s="84"/>
      <c r="E39" s="8"/>
    </row>
    <row r="40" spans="1:5">
      <c r="A40" s="27" t="s">
        <v>252</v>
      </c>
      <c r="B40" s="20">
        <f>D4</f>
        <v>546.25253968253969</v>
      </c>
      <c r="C40" s="28">
        <v>0.35</v>
      </c>
      <c r="D40" s="20">
        <f>B40*C40</f>
        <v>191.18838888888888</v>
      </c>
      <c r="E40" s="8"/>
    </row>
    <row r="41" spans="1:5">
      <c r="A41" s="27" t="s">
        <v>7</v>
      </c>
      <c r="B41" s="20">
        <f>D19</f>
        <v>0</v>
      </c>
      <c r="C41" s="28">
        <v>0.35</v>
      </c>
      <c r="D41" s="20">
        <f t="shared" ref="D41:D43" si="2">B41*C41</f>
        <v>0</v>
      </c>
      <c r="E41" s="8"/>
    </row>
    <row r="42" spans="1:5">
      <c r="A42" s="27" t="s">
        <v>16</v>
      </c>
      <c r="B42" s="20">
        <f>D26</f>
        <v>0</v>
      </c>
      <c r="C42" s="28">
        <v>0.15</v>
      </c>
      <c r="D42" s="20">
        <f t="shared" si="2"/>
        <v>0</v>
      </c>
      <c r="E42" s="8"/>
    </row>
    <row r="43" spans="1:5">
      <c r="A43" s="27" t="s">
        <v>17</v>
      </c>
      <c r="B43" s="20">
        <f>D34</f>
        <v>0</v>
      </c>
      <c r="C43" s="28">
        <v>0.15</v>
      </c>
      <c r="D43" s="20">
        <f t="shared" si="2"/>
        <v>0</v>
      </c>
      <c r="E43" s="8"/>
    </row>
    <row r="44" spans="1:5">
      <c r="A44" s="7"/>
      <c r="B44" s="4"/>
      <c r="C44" s="4"/>
      <c r="D44" s="4"/>
      <c r="E44" s="43"/>
    </row>
    <row r="45" spans="1:5" ht="15.75">
      <c r="A45" s="83" t="s">
        <v>19</v>
      </c>
      <c r="B45" s="4"/>
      <c r="C45" s="29">
        <f>SUM(C40:C43)</f>
        <v>1</v>
      </c>
      <c r="D45" s="122">
        <f>SUM(D40:D43)</f>
        <v>191.18838888888888</v>
      </c>
      <c r="E45" s="8"/>
    </row>
    <row r="46" spans="1:5">
      <c r="A46" s="9"/>
      <c r="B46" s="10"/>
      <c r="C46" s="10"/>
      <c r="E46" s="11"/>
    </row>
    <row r="54" spans="7:7">
      <c r="G54" s="49"/>
    </row>
  </sheetData>
  <mergeCells count="5">
    <mergeCell ref="A7:E7"/>
    <mergeCell ref="A1:E1"/>
    <mergeCell ref="A23:E23"/>
    <mergeCell ref="A37:E37"/>
    <mergeCell ref="A31:E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tabSelected="1" workbookViewId="0">
      <selection activeCell="A2" sqref="A2"/>
    </sheetView>
  </sheetViews>
  <sheetFormatPr defaultColWidth="11.5546875" defaultRowHeight="15"/>
  <cols>
    <col min="1" max="1" width="41.33203125" bestFit="1" customWidth="1"/>
    <col min="2" max="22" width="17.5546875" style="35" customWidth="1"/>
  </cols>
  <sheetData>
    <row r="1" spans="1:22" ht="15.75">
      <c r="A1" s="89" t="s">
        <v>20</v>
      </c>
      <c r="B1" s="108" t="s">
        <v>21</v>
      </c>
      <c r="C1" s="108" t="s">
        <v>22</v>
      </c>
      <c r="D1" s="108" t="s">
        <v>23</v>
      </c>
      <c r="E1" s="108" t="s">
        <v>24</v>
      </c>
      <c r="F1" s="108" t="s">
        <v>25</v>
      </c>
      <c r="G1" s="108" t="s">
        <v>26</v>
      </c>
      <c r="H1" s="108" t="s">
        <v>27</v>
      </c>
      <c r="I1" s="108" t="s">
        <v>28</v>
      </c>
      <c r="J1" s="108" t="s">
        <v>29</v>
      </c>
      <c r="K1" s="108" t="s">
        <v>30</v>
      </c>
      <c r="L1" s="108" t="s">
        <v>31</v>
      </c>
      <c r="M1" s="108" t="s">
        <v>32</v>
      </c>
      <c r="N1" s="108" t="s">
        <v>33</v>
      </c>
      <c r="O1" s="108" t="s">
        <v>34</v>
      </c>
      <c r="P1" s="108" t="s">
        <v>35</v>
      </c>
      <c r="Q1" s="108" t="s">
        <v>36</v>
      </c>
      <c r="R1" s="108" t="s">
        <v>37</v>
      </c>
      <c r="S1" s="108" t="s">
        <v>38</v>
      </c>
      <c r="T1" s="108" t="s">
        <v>39</v>
      </c>
      <c r="U1" s="108" t="s">
        <v>40</v>
      </c>
      <c r="V1" s="108" t="s">
        <v>41</v>
      </c>
    </row>
    <row r="2" spans="1:22" ht="15.75">
      <c r="A2" s="97" t="s">
        <v>42</v>
      </c>
      <c r="B2" s="108" t="s">
        <v>228</v>
      </c>
      <c r="C2" s="108" t="s">
        <v>43</v>
      </c>
      <c r="D2" s="108" t="s">
        <v>43</v>
      </c>
      <c r="E2" s="108" t="s">
        <v>44</v>
      </c>
      <c r="F2" s="108" t="s">
        <v>44</v>
      </c>
      <c r="G2" s="108" t="s">
        <v>44</v>
      </c>
      <c r="H2" s="108" t="s">
        <v>44</v>
      </c>
      <c r="I2" s="108" t="s">
        <v>45</v>
      </c>
      <c r="J2" s="108" t="s">
        <v>46</v>
      </c>
      <c r="K2" s="108" t="s">
        <v>47</v>
      </c>
      <c r="L2" s="108" t="s">
        <v>48</v>
      </c>
      <c r="M2" s="108" t="s">
        <v>48</v>
      </c>
      <c r="N2" s="108" t="s">
        <v>48</v>
      </c>
      <c r="O2" s="108" t="s">
        <v>48</v>
      </c>
      <c r="P2" s="108" t="s">
        <v>48</v>
      </c>
      <c r="Q2" s="108" t="s">
        <v>49</v>
      </c>
      <c r="R2" s="108" t="s">
        <v>49</v>
      </c>
      <c r="S2" s="108" t="s">
        <v>49</v>
      </c>
      <c r="T2" s="108" t="s">
        <v>49</v>
      </c>
      <c r="U2" s="108" t="s">
        <v>49</v>
      </c>
      <c r="V2" s="108" t="s">
        <v>49</v>
      </c>
    </row>
    <row r="3" spans="1:22">
      <c r="A3" s="26" t="s">
        <v>50</v>
      </c>
      <c r="B3" s="47">
        <v>7088525</v>
      </c>
      <c r="C3" s="112">
        <v>7110420</v>
      </c>
      <c r="D3" s="47">
        <v>8455325</v>
      </c>
      <c r="E3" s="120">
        <v>7743022</v>
      </c>
      <c r="F3" s="112">
        <v>8046363</v>
      </c>
      <c r="G3" s="112">
        <v>8422491</v>
      </c>
      <c r="H3" s="47">
        <v>8371133</v>
      </c>
      <c r="I3" s="47">
        <v>7699132</v>
      </c>
      <c r="J3" s="47">
        <v>8423157</v>
      </c>
      <c r="K3" s="112">
        <v>8424178</v>
      </c>
      <c r="L3" s="47">
        <v>8366250</v>
      </c>
      <c r="M3" s="47">
        <v>8296406</v>
      </c>
      <c r="N3" s="67">
        <v>8283565</v>
      </c>
      <c r="O3" s="47">
        <v>8283059</v>
      </c>
      <c r="P3" s="47">
        <v>8273673</v>
      </c>
      <c r="Q3" s="47">
        <v>8451681</v>
      </c>
      <c r="R3" s="47">
        <v>8409161</v>
      </c>
      <c r="S3" s="47">
        <v>8186225</v>
      </c>
      <c r="T3" s="47">
        <v>8303380</v>
      </c>
      <c r="U3" s="47">
        <v>7121867</v>
      </c>
      <c r="V3" s="47">
        <v>8398506</v>
      </c>
    </row>
    <row r="4" spans="1:22">
      <c r="A4" s="26" t="s">
        <v>51</v>
      </c>
      <c r="B4" s="47" t="s">
        <v>59</v>
      </c>
      <c r="C4" s="112" t="s">
        <v>52</v>
      </c>
      <c r="D4" s="47" t="s">
        <v>61</v>
      </c>
      <c r="E4" s="47" t="s">
        <v>54</v>
      </c>
      <c r="F4" s="112" t="s">
        <v>59</v>
      </c>
      <c r="G4" s="112" t="s">
        <v>56</v>
      </c>
      <c r="H4" s="47" t="s">
        <v>57</v>
      </c>
      <c r="I4" s="47" t="s">
        <v>58</v>
      </c>
      <c r="J4" s="47" t="s">
        <v>56</v>
      </c>
      <c r="K4" s="112" t="s">
        <v>237</v>
      </c>
      <c r="L4" s="47" t="s">
        <v>55</v>
      </c>
      <c r="M4" s="47" t="s">
        <v>55</v>
      </c>
      <c r="N4" s="68" t="s">
        <v>61</v>
      </c>
      <c r="O4" s="47" t="s">
        <v>53</v>
      </c>
      <c r="P4" s="47" t="s">
        <v>59</v>
      </c>
      <c r="Q4" s="47" t="s">
        <v>57</v>
      </c>
      <c r="R4" s="47" t="s">
        <v>59</v>
      </c>
      <c r="S4" s="47" t="s">
        <v>60</v>
      </c>
      <c r="T4" s="47" t="s">
        <v>60</v>
      </c>
      <c r="U4" s="47" t="s">
        <v>54</v>
      </c>
      <c r="V4" s="47" t="s">
        <v>54</v>
      </c>
    </row>
    <row r="5" spans="1:22">
      <c r="A5" s="26" t="s">
        <v>62</v>
      </c>
      <c r="B5" s="47" t="s">
        <v>234</v>
      </c>
      <c r="C5" s="112" t="s">
        <v>63</v>
      </c>
      <c r="D5" s="47" t="s">
        <v>238</v>
      </c>
      <c r="E5" s="47" t="s">
        <v>235</v>
      </c>
      <c r="F5" s="112" t="s">
        <v>236</v>
      </c>
      <c r="G5" s="112" t="s">
        <v>245</v>
      </c>
      <c r="H5" s="47" t="s">
        <v>64</v>
      </c>
      <c r="I5" s="47" t="s">
        <v>65</v>
      </c>
      <c r="J5" s="47" t="s">
        <v>230</v>
      </c>
      <c r="K5" s="112" t="s">
        <v>66</v>
      </c>
      <c r="L5" s="47" t="s">
        <v>67</v>
      </c>
      <c r="M5" s="47" t="s">
        <v>67</v>
      </c>
      <c r="N5" s="68" t="s">
        <v>68</v>
      </c>
      <c r="O5" s="47" t="s">
        <v>69</v>
      </c>
      <c r="P5" s="47" t="s">
        <v>70</v>
      </c>
      <c r="Q5" s="47" t="s">
        <v>71</v>
      </c>
      <c r="R5" s="47" t="s">
        <v>72</v>
      </c>
      <c r="S5" s="47" t="s">
        <v>73</v>
      </c>
      <c r="T5" s="47" t="s">
        <v>74</v>
      </c>
      <c r="U5" s="47" t="s">
        <v>75</v>
      </c>
      <c r="V5" s="47" t="s">
        <v>76</v>
      </c>
    </row>
    <row r="6" spans="1:22" s="38" customFormat="1" ht="45">
      <c r="A6" s="37" t="s">
        <v>77</v>
      </c>
      <c r="B6" s="48" t="s">
        <v>239</v>
      </c>
      <c r="C6" s="113" t="s">
        <v>229</v>
      </c>
      <c r="D6" s="48" t="s">
        <v>240</v>
      </c>
      <c r="E6" s="48" t="s">
        <v>241</v>
      </c>
      <c r="F6" s="113" t="s">
        <v>242</v>
      </c>
      <c r="G6" s="113" t="s">
        <v>246</v>
      </c>
      <c r="H6" s="48" t="s">
        <v>231</v>
      </c>
      <c r="I6" s="48" t="s">
        <v>243</v>
      </c>
      <c r="J6" s="48" t="s">
        <v>232</v>
      </c>
      <c r="K6" s="113" t="s">
        <v>244</v>
      </c>
      <c r="L6" s="77" t="s">
        <v>78</v>
      </c>
      <c r="M6" s="77" t="s">
        <v>79</v>
      </c>
      <c r="N6" s="78" t="s">
        <v>80</v>
      </c>
      <c r="O6" s="77" t="s">
        <v>81</v>
      </c>
      <c r="P6" s="77" t="s">
        <v>82</v>
      </c>
      <c r="Q6" s="77" t="s">
        <v>83</v>
      </c>
      <c r="R6" s="77" t="s">
        <v>84</v>
      </c>
      <c r="S6" s="77" t="s">
        <v>85</v>
      </c>
      <c r="T6" s="77" t="s">
        <v>86</v>
      </c>
      <c r="U6" s="77" t="s">
        <v>87</v>
      </c>
      <c r="V6" s="77" t="s">
        <v>88</v>
      </c>
    </row>
    <row r="7" spans="1:22" s="38" customFormat="1">
      <c r="A7" s="52"/>
      <c r="B7" s="48"/>
      <c r="C7" s="113"/>
      <c r="D7" s="48"/>
      <c r="E7" s="48"/>
      <c r="F7" s="113"/>
      <c r="G7" s="113"/>
      <c r="H7" s="48"/>
      <c r="I7" s="48"/>
      <c r="J7" s="48"/>
      <c r="K7" s="113"/>
      <c r="L7" s="48"/>
      <c r="M7" s="48"/>
      <c r="N7" s="48"/>
      <c r="O7" s="48"/>
      <c r="P7" s="48"/>
      <c r="Q7" s="48"/>
      <c r="R7" s="48"/>
      <c r="S7" s="48"/>
      <c r="T7" s="48"/>
      <c r="U7" s="48"/>
      <c r="V7" s="48"/>
    </row>
    <row r="8" spans="1:22" s="38" customFormat="1" ht="16.5" customHeight="1">
      <c r="A8" s="52" t="s">
        <v>89</v>
      </c>
      <c r="B8" s="48" t="s">
        <v>91</v>
      </c>
      <c r="C8" s="113" t="s">
        <v>90</v>
      </c>
      <c r="D8" s="48" t="s">
        <v>91</v>
      </c>
      <c r="E8" s="48" t="s">
        <v>91</v>
      </c>
      <c r="F8" s="48" t="s">
        <v>91</v>
      </c>
      <c r="G8" s="48" t="s">
        <v>91</v>
      </c>
      <c r="H8" s="48" t="s">
        <v>90</v>
      </c>
      <c r="I8" s="113" t="s">
        <v>91</v>
      </c>
      <c r="J8" s="113" t="s">
        <v>233</v>
      </c>
      <c r="K8" s="48" t="s">
        <v>90</v>
      </c>
      <c r="L8" s="48" t="s">
        <v>92</v>
      </c>
      <c r="M8" s="48" t="s">
        <v>93</v>
      </c>
      <c r="N8" s="48" t="s">
        <v>90</v>
      </c>
      <c r="O8" s="48" t="s">
        <v>90</v>
      </c>
      <c r="P8" s="48" t="s">
        <v>91</v>
      </c>
      <c r="Q8" s="48" t="s">
        <v>93</v>
      </c>
      <c r="R8" s="48" t="s">
        <v>90</v>
      </c>
      <c r="S8" s="48" t="s">
        <v>93</v>
      </c>
      <c r="T8" s="48" t="s">
        <v>90</v>
      </c>
      <c r="U8" s="48" t="s">
        <v>93</v>
      </c>
      <c r="V8" s="48" t="s">
        <v>90</v>
      </c>
    </row>
    <row r="9" spans="1:22">
      <c r="A9" s="24" t="s">
        <v>94</v>
      </c>
      <c r="B9" s="112">
        <v>60</v>
      </c>
      <c r="C9" s="112">
        <v>60</v>
      </c>
      <c r="D9" s="112">
        <v>60</v>
      </c>
      <c r="E9" s="112">
        <v>60</v>
      </c>
      <c r="F9" s="112">
        <v>60</v>
      </c>
      <c r="G9" s="112">
        <v>60</v>
      </c>
      <c r="H9" s="112">
        <v>60</v>
      </c>
      <c r="I9" s="112">
        <v>60</v>
      </c>
      <c r="J9" s="112">
        <v>60</v>
      </c>
      <c r="K9" s="112">
        <v>60</v>
      </c>
      <c r="L9" s="48">
        <v>72</v>
      </c>
      <c r="M9" s="48">
        <v>72</v>
      </c>
      <c r="N9" s="48">
        <v>72</v>
      </c>
      <c r="O9" s="48">
        <v>72</v>
      </c>
      <c r="P9" s="48">
        <v>72</v>
      </c>
      <c r="Q9" s="48">
        <v>72</v>
      </c>
      <c r="R9" s="48">
        <v>72</v>
      </c>
      <c r="S9" s="48">
        <v>72</v>
      </c>
      <c r="T9" s="48">
        <v>72</v>
      </c>
      <c r="U9" s="48">
        <v>72</v>
      </c>
      <c r="V9" s="48">
        <v>72</v>
      </c>
    </row>
    <row r="10" spans="1:22">
      <c r="A10" s="24" t="s">
        <v>95</v>
      </c>
      <c r="B10" s="115">
        <v>30000</v>
      </c>
      <c r="C10" s="115">
        <v>30000</v>
      </c>
      <c r="D10" s="115">
        <v>30000</v>
      </c>
      <c r="E10" s="115">
        <v>30000</v>
      </c>
      <c r="F10" s="115">
        <v>30000</v>
      </c>
      <c r="G10" s="115">
        <v>30000</v>
      </c>
      <c r="H10" s="114">
        <v>30000</v>
      </c>
      <c r="I10" s="114">
        <v>30000</v>
      </c>
      <c r="J10" s="114">
        <v>30000</v>
      </c>
      <c r="K10" s="114">
        <v>30000</v>
      </c>
      <c r="L10" s="48">
        <v>30000</v>
      </c>
      <c r="M10" s="48">
        <v>30000</v>
      </c>
      <c r="N10" s="48">
        <v>30000</v>
      </c>
      <c r="O10" s="48">
        <v>30000</v>
      </c>
      <c r="P10" s="48">
        <v>30000</v>
      </c>
      <c r="Q10" s="48">
        <v>30000</v>
      </c>
      <c r="R10" s="48">
        <v>30000</v>
      </c>
      <c r="S10" s="48">
        <v>30000</v>
      </c>
      <c r="T10" s="48">
        <v>30000</v>
      </c>
      <c r="U10" s="48">
        <v>30000</v>
      </c>
      <c r="V10" s="48">
        <v>30000</v>
      </c>
    </row>
    <row r="11" spans="1:22">
      <c r="B11" s="116"/>
      <c r="C11" s="117"/>
      <c r="D11" s="116"/>
      <c r="E11" s="116"/>
      <c r="F11" s="117"/>
      <c r="G11" s="117"/>
      <c r="H11" s="116"/>
      <c r="I11" s="116"/>
      <c r="J11" s="116"/>
      <c r="K11" s="117"/>
      <c r="L11" s="69"/>
      <c r="M11" s="69"/>
      <c r="N11" s="69"/>
      <c r="O11" s="69"/>
      <c r="P11" s="69"/>
      <c r="Q11" s="69"/>
      <c r="R11" s="69"/>
      <c r="S11" s="69"/>
      <c r="T11" s="69"/>
      <c r="U11" s="69"/>
      <c r="V11" s="69"/>
    </row>
    <row r="12" spans="1:22">
      <c r="A12" s="26" t="s">
        <v>96</v>
      </c>
      <c r="B12" s="118">
        <v>26571.759999999998</v>
      </c>
      <c r="C12" s="118">
        <v>38999.800000000003</v>
      </c>
      <c r="D12" s="118">
        <v>32498.799999999999</v>
      </c>
      <c r="E12" s="118">
        <v>33740.53</v>
      </c>
      <c r="F12" s="118">
        <v>39201.65</v>
      </c>
      <c r="G12" s="118">
        <v>40004.85</v>
      </c>
      <c r="H12" s="118">
        <v>40849.89</v>
      </c>
      <c r="I12" s="118">
        <v>35525.47</v>
      </c>
      <c r="J12" s="118">
        <v>44809.7</v>
      </c>
      <c r="K12" s="118">
        <v>49990.23</v>
      </c>
      <c r="L12" s="36">
        <v>39919</v>
      </c>
      <c r="M12" s="36">
        <v>35133</v>
      </c>
      <c r="N12" s="36">
        <v>33632</v>
      </c>
      <c r="O12" s="36">
        <v>34781</v>
      </c>
      <c r="P12" s="36">
        <v>33184</v>
      </c>
      <c r="Q12" s="36">
        <v>58996</v>
      </c>
      <c r="R12" s="36">
        <v>54692</v>
      </c>
      <c r="S12" s="36">
        <v>74966</v>
      </c>
      <c r="T12" s="36">
        <v>66199</v>
      </c>
      <c r="U12" s="36">
        <v>57892</v>
      </c>
      <c r="V12" s="36">
        <v>57620</v>
      </c>
    </row>
    <row r="13" spans="1:22">
      <c r="A13" s="26" t="s">
        <v>97</v>
      </c>
      <c r="B13" s="118">
        <v>1457</v>
      </c>
      <c r="C13" s="118">
        <v>667</v>
      </c>
      <c r="D13" s="118">
        <v>7234</v>
      </c>
      <c r="E13" s="118">
        <v>5677</v>
      </c>
      <c r="F13" s="118">
        <v>3428</v>
      </c>
      <c r="G13" s="118">
        <v>4812</v>
      </c>
      <c r="H13" s="118">
        <v>667</v>
      </c>
      <c r="I13" s="118">
        <v>2484</v>
      </c>
      <c r="J13" s="118">
        <v>681</v>
      </c>
      <c r="K13" s="118">
        <v>667</v>
      </c>
      <c r="L13" s="36">
        <v>0</v>
      </c>
      <c r="M13" s="36">
        <v>9971</v>
      </c>
      <c r="N13" s="36">
        <v>0</v>
      </c>
      <c r="O13" s="36">
        <v>0</v>
      </c>
      <c r="P13" s="36">
        <v>11162</v>
      </c>
      <c r="Q13" s="36">
        <v>14882</v>
      </c>
      <c r="R13" s="36">
        <v>0</v>
      </c>
      <c r="S13" s="36">
        <v>13468</v>
      </c>
      <c r="T13" s="36">
        <v>0</v>
      </c>
      <c r="U13" s="36">
        <v>14138</v>
      </c>
      <c r="V13" s="36">
        <v>0</v>
      </c>
    </row>
    <row r="14" spans="1:22">
      <c r="A14" s="26" t="s">
        <v>98</v>
      </c>
      <c r="B14" s="118">
        <v>20756</v>
      </c>
      <c r="C14" s="118">
        <v>31680</v>
      </c>
      <c r="D14" s="118">
        <v>20880</v>
      </c>
      <c r="E14" s="118">
        <v>23193</v>
      </c>
      <c r="F14" s="118">
        <v>29565</v>
      </c>
      <c r="G14" s="118">
        <v>29085</v>
      </c>
      <c r="H14" s="118">
        <v>33209</v>
      </c>
      <c r="I14" s="118">
        <v>27307</v>
      </c>
      <c r="J14" s="118">
        <v>36470</v>
      </c>
      <c r="K14" s="118">
        <v>40763</v>
      </c>
      <c r="L14" s="36">
        <v>32495</v>
      </c>
      <c r="M14" s="36">
        <v>20795</v>
      </c>
      <c r="N14" s="36">
        <v>27795</v>
      </c>
      <c r="O14" s="36">
        <v>28745</v>
      </c>
      <c r="P14" s="36">
        <v>18200</v>
      </c>
      <c r="Q14" s="36">
        <v>36458</v>
      </c>
      <c r="R14" s="36">
        <v>45200</v>
      </c>
      <c r="S14" s="36">
        <v>50825</v>
      </c>
      <c r="T14" s="36">
        <v>54710</v>
      </c>
      <c r="U14" s="36">
        <v>36160</v>
      </c>
      <c r="V14" s="36">
        <v>47620</v>
      </c>
    </row>
    <row r="15" spans="1:22">
      <c r="A15" s="26" t="s">
        <v>99</v>
      </c>
      <c r="B15" s="119"/>
      <c r="C15" s="119"/>
      <c r="D15" s="109"/>
      <c r="E15" s="109"/>
      <c r="F15" s="109"/>
      <c r="G15" s="109"/>
      <c r="H15" s="109"/>
      <c r="I15" s="109"/>
      <c r="J15" s="109"/>
      <c r="K15" s="109"/>
      <c r="L15" s="109"/>
      <c r="M15" s="109"/>
      <c r="N15" s="109"/>
      <c r="O15" s="109"/>
      <c r="P15" s="109"/>
      <c r="Q15" s="109"/>
      <c r="R15" s="109"/>
      <c r="S15" s="109"/>
      <c r="T15" s="109"/>
      <c r="U15" s="109"/>
      <c r="V15" s="109"/>
    </row>
    <row r="16" spans="1:22">
      <c r="A16" s="26" t="s">
        <v>100</v>
      </c>
      <c r="B16" s="56">
        <v>0.02</v>
      </c>
      <c r="C16" s="56">
        <v>0.03</v>
      </c>
      <c r="D16" s="56">
        <v>0.03</v>
      </c>
      <c r="E16" s="56">
        <v>0</v>
      </c>
      <c r="F16" s="56">
        <v>0.02</v>
      </c>
      <c r="G16" s="56">
        <v>7.0000000000000007E-2</v>
      </c>
      <c r="H16" s="56">
        <v>0.03</v>
      </c>
      <c r="I16" s="56">
        <v>0.03</v>
      </c>
      <c r="J16" s="56">
        <v>0.03</v>
      </c>
      <c r="K16" s="56">
        <v>0</v>
      </c>
      <c r="L16" s="56">
        <v>0.04</v>
      </c>
      <c r="M16" s="56">
        <v>7.0000000000000007E-2</v>
      </c>
      <c r="N16" s="56">
        <v>0</v>
      </c>
      <c r="O16" s="56">
        <v>0</v>
      </c>
      <c r="P16" s="56">
        <v>0</v>
      </c>
      <c r="Q16" s="56">
        <v>7.0000000000000007E-2</v>
      </c>
      <c r="R16" s="56">
        <v>0</v>
      </c>
      <c r="S16" s="56">
        <v>0.04</v>
      </c>
      <c r="T16" s="56">
        <v>0.02</v>
      </c>
      <c r="U16" s="56">
        <v>0.12</v>
      </c>
      <c r="V16" s="56">
        <v>0.03</v>
      </c>
    </row>
    <row r="17" spans="1:22">
      <c r="A17" s="26" t="s">
        <v>101</v>
      </c>
      <c r="B17" s="75">
        <f>B13+B14</f>
        <v>22213</v>
      </c>
      <c r="C17" s="75">
        <f t="shared" ref="C17:V17" si="0">C13+C14</f>
        <v>32347</v>
      </c>
      <c r="D17" s="75">
        <f t="shared" si="0"/>
        <v>28114</v>
      </c>
      <c r="E17" s="75">
        <f t="shared" si="0"/>
        <v>28870</v>
      </c>
      <c r="F17" s="75">
        <f t="shared" si="0"/>
        <v>32993</v>
      </c>
      <c r="G17" s="75">
        <f t="shared" si="0"/>
        <v>33897</v>
      </c>
      <c r="H17" s="75">
        <f t="shared" si="0"/>
        <v>33876</v>
      </c>
      <c r="I17" s="75">
        <f t="shared" si="0"/>
        <v>29791</v>
      </c>
      <c r="J17" s="75">
        <f t="shared" si="0"/>
        <v>37151</v>
      </c>
      <c r="K17" s="75">
        <f t="shared" si="0"/>
        <v>41430</v>
      </c>
      <c r="L17" s="75">
        <f t="shared" si="0"/>
        <v>32495</v>
      </c>
      <c r="M17" s="75">
        <f t="shared" si="0"/>
        <v>30766</v>
      </c>
      <c r="N17" s="75">
        <f t="shared" si="0"/>
        <v>27795</v>
      </c>
      <c r="O17" s="75">
        <f t="shared" si="0"/>
        <v>28745</v>
      </c>
      <c r="P17" s="75">
        <f t="shared" si="0"/>
        <v>29362</v>
      </c>
      <c r="Q17" s="75">
        <f t="shared" si="0"/>
        <v>51340</v>
      </c>
      <c r="R17" s="75">
        <f t="shared" si="0"/>
        <v>45200</v>
      </c>
      <c r="S17" s="75">
        <f t="shared" si="0"/>
        <v>64293</v>
      </c>
      <c r="T17" s="75">
        <f t="shared" si="0"/>
        <v>54710</v>
      </c>
      <c r="U17" s="75">
        <f t="shared" si="0"/>
        <v>50298</v>
      </c>
      <c r="V17" s="75">
        <f t="shared" si="0"/>
        <v>47620</v>
      </c>
    </row>
    <row r="18" spans="1:22">
      <c r="B18" s="69"/>
      <c r="C18" s="69"/>
      <c r="D18" s="69"/>
      <c r="E18" s="69"/>
      <c r="F18" s="69"/>
      <c r="G18" s="69"/>
      <c r="H18" s="69"/>
      <c r="I18" s="69"/>
      <c r="J18" s="69"/>
      <c r="K18" s="69"/>
      <c r="L18" s="69"/>
      <c r="M18" s="69"/>
      <c r="N18" s="69"/>
      <c r="O18" s="69"/>
      <c r="P18" s="69"/>
      <c r="Q18" s="69"/>
      <c r="R18" s="69"/>
      <c r="S18" s="69"/>
      <c r="T18" s="69"/>
      <c r="U18" s="69"/>
      <c r="V18" s="69"/>
    </row>
    <row r="19" spans="1:22">
      <c r="A19" s="24" t="s">
        <v>102</v>
      </c>
      <c r="B19" s="109"/>
      <c r="C19" s="109"/>
      <c r="D19" s="109"/>
      <c r="E19" s="109"/>
      <c r="F19" s="109"/>
      <c r="G19" s="109"/>
      <c r="H19" s="109"/>
      <c r="I19" s="109"/>
      <c r="J19" s="109"/>
      <c r="K19" s="109"/>
      <c r="L19" s="109"/>
      <c r="M19" s="109"/>
      <c r="N19" s="109"/>
      <c r="O19" s="109"/>
      <c r="P19" s="109"/>
      <c r="Q19" s="109"/>
      <c r="R19" s="109"/>
      <c r="S19" s="109"/>
      <c r="T19" s="109"/>
      <c r="U19" s="109"/>
      <c r="V19" s="109"/>
    </row>
    <row r="20" spans="1:22" s="51" customFormat="1">
      <c r="A20" s="24" t="s">
        <v>103</v>
      </c>
      <c r="B20" s="50">
        <f>B14*-B16</f>
        <v>-415.12</v>
      </c>
      <c r="C20" s="50">
        <f t="shared" ref="C20:V20" si="1">C14*-C16</f>
        <v>-950.4</v>
      </c>
      <c r="D20" s="50">
        <f t="shared" si="1"/>
        <v>-626.4</v>
      </c>
      <c r="E20" s="50">
        <f t="shared" si="1"/>
        <v>0</v>
      </c>
      <c r="F20" s="50">
        <f t="shared" si="1"/>
        <v>-591.30000000000007</v>
      </c>
      <c r="G20" s="50">
        <f t="shared" si="1"/>
        <v>-2035.9500000000003</v>
      </c>
      <c r="H20" s="50">
        <f t="shared" si="1"/>
        <v>-996.27</v>
      </c>
      <c r="I20" s="50">
        <f t="shared" si="1"/>
        <v>-819.20999999999992</v>
      </c>
      <c r="J20" s="50">
        <f t="shared" si="1"/>
        <v>-1094.0999999999999</v>
      </c>
      <c r="K20" s="50">
        <f t="shared" si="1"/>
        <v>0</v>
      </c>
      <c r="L20" s="50">
        <f t="shared" si="1"/>
        <v>-1299.8</v>
      </c>
      <c r="M20" s="50">
        <f t="shared" si="1"/>
        <v>-1455.65</v>
      </c>
      <c r="N20" s="50">
        <f t="shared" si="1"/>
        <v>0</v>
      </c>
      <c r="O20" s="50">
        <f t="shared" si="1"/>
        <v>0</v>
      </c>
      <c r="P20" s="50">
        <f t="shared" si="1"/>
        <v>0</v>
      </c>
      <c r="Q20" s="50">
        <f t="shared" si="1"/>
        <v>-2552.0600000000004</v>
      </c>
      <c r="R20" s="50">
        <f t="shared" si="1"/>
        <v>0</v>
      </c>
      <c r="S20" s="50">
        <f t="shared" si="1"/>
        <v>-2033</v>
      </c>
      <c r="T20" s="50">
        <f t="shared" si="1"/>
        <v>-1094.2</v>
      </c>
      <c r="U20" s="50">
        <f t="shared" si="1"/>
        <v>-4339.2</v>
      </c>
      <c r="V20" s="50">
        <f t="shared" si="1"/>
        <v>-1428.6</v>
      </c>
    </row>
    <row r="21" spans="1:22">
      <c r="A21" s="24" t="s">
        <v>104</v>
      </c>
      <c r="B21" s="50">
        <v>20</v>
      </c>
      <c r="C21" s="50">
        <v>20</v>
      </c>
      <c r="D21" s="50">
        <v>20</v>
      </c>
      <c r="E21" s="50">
        <v>20</v>
      </c>
      <c r="F21" s="50">
        <v>20</v>
      </c>
      <c r="G21" s="50">
        <v>20</v>
      </c>
      <c r="H21" s="50">
        <v>20</v>
      </c>
      <c r="I21" s="50">
        <v>20</v>
      </c>
      <c r="J21" s="50">
        <v>20</v>
      </c>
      <c r="K21" s="50">
        <v>20</v>
      </c>
      <c r="L21" s="50">
        <v>20</v>
      </c>
      <c r="M21" s="50">
        <v>20</v>
      </c>
      <c r="N21" s="50">
        <v>20</v>
      </c>
      <c r="O21" s="50">
        <v>20</v>
      </c>
      <c r="P21" s="50">
        <v>20</v>
      </c>
      <c r="Q21" s="50">
        <v>20</v>
      </c>
      <c r="R21" s="50">
        <v>20</v>
      </c>
      <c r="S21" s="50">
        <v>20</v>
      </c>
      <c r="T21" s="50">
        <v>20</v>
      </c>
      <c r="U21" s="50">
        <v>20</v>
      </c>
      <c r="V21" s="50">
        <v>20</v>
      </c>
    </row>
    <row r="22" spans="1:22">
      <c r="A22" s="24" t="s">
        <v>105</v>
      </c>
      <c r="B22" s="50">
        <v>47.65</v>
      </c>
      <c r="C22" s="50">
        <v>47.65</v>
      </c>
      <c r="D22" s="50">
        <v>47.65</v>
      </c>
      <c r="E22" s="50">
        <v>47.65</v>
      </c>
      <c r="F22" s="50">
        <v>47.65</v>
      </c>
      <c r="G22" s="50">
        <v>47.65</v>
      </c>
      <c r="H22" s="50">
        <v>47.65</v>
      </c>
      <c r="I22" s="50">
        <v>47.65</v>
      </c>
      <c r="J22" s="50">
        <v>47.65</v>
      </c>
      <c r="K22" s="50">
        <v>47.65</v>
      </c>
      <c r="L22" s="50">
        <v>47.65</v>
      </c>
      <c r="M22" s="50">
        <v>47.65</v>
      </c>
      <c r="N22" s="50">
        <v>47.65</v>
      </c>
      <c r="O22" s="50">
        <v>47.65</v>
      </c>
      <c r="P22" s="50">
        <v>47.65</v>
      </c>
      <c r="Q22" s="50">
        <v>47.65</v>
      </c>
      <c r="R22" s="50">
        <v>47.65</v>
      </c>
      <c r="S22" s="50">
        <v>47.65</v>
      </c>
      <c r="T22" s="50">
        <v>47.65</v>
      </c>
      <c r="U22" s="50">
        <v>47.65</v>
      </c>
      <c r="V22" s="50">
        <v>47.65</v>
      </c>
    </row>
    <row r="23" spans="1:22">
      <c r="A23" s="24" t="s">
        <v>106</v>
      </c>
      <c r="B23" s="50">
        <v>7.5</v>
      </c>
      <c r="C23" s="50">
        <v>7.5</v>
      </c>
      <c r="D23" s="50">
        <v>7.5</v>
      </c>
      <c r="E23" s="50">
        <v>7.5</v>
      </c>
      <c r="F23" s="50">
        <v>7.5</v>
      </c>
      <c r="G23" s="50">
        <v>7.5</v>
      </c>
      <c r="H23" s="50">
        <v>7.5</v>
      </c>
      <c r="I23" s="50">
        <v>7.5</v>
      </c>
      <c r="J23" s="50">
        <v>7.5</v>
      </c>
      <c r="K23" s="50">
        <v>7.5</v>
      </c>
      <c r="L23" s="50">
        <v>7.5</v>
      </c>
      <c r="M23" s="50">
        <v>7.5</v>
      </c>
      <c r="N23" s="50">
        <v>7.5</v>
      </c>
      <c r="O23" s="50">
        <v>7.5</v>
      </c>
      <c r="P23" s="50">
        <v>7.5</v>
      </c>
      <c r="Q23" s="50">
        <v>7.5</v>
      </c>
      <c r="R23" s="50">
        <v>7.5</v>
      </c>
      <c r="S23" s="50">
        <v>7.5</v>
      </c>
      <c r="T23" s="50">
        <v>7.5</v>
      </c>
      <c r="U23" s="50">
        <v>7.5</v>
      </c>
      <c r="V23" s="50">
        <v>7.5</v>
      </c>
    </row>
    <row r="24" spans="1:22">
      <c r="A24" s="24" t="s">
        <v>107</v>
      </c>
      <c r="B24" s="109"/>
      <c r="C24" s="109"/>
      <c r="D24" s="109"/>
      <c r="E24" s="109"/>
      <c r="F24" s="109"/>
      <c r="G24" s="109"/>
      <c r="H24" s="109"/>
      <c r="I24" s="109"/>
      <c r="J24" s="109"/>
      <c r="K24" s="109"/>
      <c r="L24" s="109"/>
      <c r="M24" s="109"/>
      <c r="N24" s="109"/>
      <c r="O24" s="109"/>
      <c r="P24" s="109"/>
      <c r="Q24" s="109"/>
      <c r="R24" s="109"/>
      <c r="S24" s="109"/>
      <c r="T24" s="109"/>
      <c r="U24" s="109"/>
      <c r="V24" s="109"/>
    </row>
    <row r="25" spans="1:22">
      <c r="A25" s="24" t="s">
        <v>108</v>
      </c>
      <c r="B25" s="36">
        <f t="shared" ref="B25:K25" si="2">SUM(B19:B24,B17)</f>
        <v>21873.03</v>
      </c>
      <c r="C25" s="36">
        <f t="shared" si="2"/>
        <v>31471.75</v>
      </c>
      <c r="D25" s="36">
        <f t="shared" si="2"/>
        <v>27562.75</v>
      </c>
      <c r="E25" s="36">
        <f t="shared" si="2"/>
        <v>28945.15</v>
      </c>
      <c r="F25" s="36">
        <f t="shared" si="2"/>
        <v>32476.85</v>
      </c>
      <c r="G25" s="36">
        <f t="shared" si="2"/>
        <v>31936.2</v>
      </c>
      <c r="H25" s="36">
        <f t="shared" si="2"/>
        <v>32954.879999999997</v>
      </c>
      <c r="I25" s="36">
        <f t="shared" si="2"/>
        <v>29046.94</v>
      </c>
      <c r="J25" s="36">
        <f t="shared" si="2"/>
        <v>36132.050000000003</v>
      </c>
      <c r="K25" s="36">
        <f t="shared" si="2"/>
        <v>41505.15</v>
      </c>
      <c r="L25" s="36">
        <f t="shared" ref="L25:V25" si="3">SUM(L19:L24,L17)</f>
        <v>31270.35</v>
      </c>
      <c r="M25" s="36">
        <f t="shared" si="3"/>
        <v>29385.5</v>
      </c>
      <c r="N25" s="36">
        <f t="shared" si="3"/>
        <v>27870.15</v>
      </c>
      <c r="O25" s="36">
        <f t="shared" si="3"/>
        <v>28820.15</v>
      </c>
      <c r="P25" s="36">
        <f t="shared" si="3"/>
        <v>29437.15</v>
      </c>
      <c r="Q25" s="36">
        <f t="shared" si="3"/>
        <v>48863.09</v>
      </c>
      <c r="R25" s="36">
        <f t="shared" si="3"/>
        <v>45275.15</v>
      </c>
      <c r="S25" s="36">
        <f t="shared" si="3"/>
        <v>62335.15</v>
      </c>
      <c r="T25" s="36">
        <f t="shared" si="3"/>
        <v>53690.95</v>
      </c>
      <c r="U25" s="36">
        <f t="shared" si="3"/>
        <v>46033.95</v>
      </c>
      <c r="V25" s="36">
        <f t="shared" si="3"/>
        <v>46266.55</v>
      </c>
    </row>
    <row r="26" spans="1:22">
      <c r="A26" s="41"/>
      <c r="B26" s="70"/>
      <c r="C26" s="70"/>
      <c r="D26" s="70"/>
      <c r="E26" s="70"/>
      <c r="F26" s="70"/>
      <c r="G26" s="70"/>
      <c r="H26" s="70"/>
      <c r="I26" s="70"/>
      <c r="J26" s="70"/>
      <c r="K26" s="70"/>
      <c r="L26" s="70"/>
      <c r="M26" s="70"/>
      <c r="N26" s="70"/>
      <c r="O26" s="70"/>
      <c r="P26" s="70"/>
      <c r="Q26" s="70"/>
      <c r="R26" s="70"/>
      <c r="S26" s="70"/>
      <c r="T26" s="70"/>
      <c r="U26" s="70"/>
      <c r="V26" s="70"/>
    </row>
    <row r="27" spans="1:22">
      <c r="A27" s="24" t="s">
        <v>109</v>
      </c>
      <c r="B27" s="57">
        <v>45964</v>
      </c>
      <c r="C27" s="57">
        <v>45964</v>
      </c>
      <c r="D27" s="57">
        <v>45964</v>
      </c>
      <c r="E27" s="57">
        <v>45964</v>
      </c>
      <c r="F27" s="57">
        <v>45964</v>
      </c>
      <c r="G27" s="57">
        <v>45964</v>
      </c>
      <c r="H27" s="57">
        <v>45964</v>
      </c>
      <c r="I27" s="57">
        <v>45964</v>
      </c>
      <c r="J27" s="57">
        <v>45964</v>
      </c>
      <c r="K27" s="57">
        <v>45964</v>
      </c>
      <c r="L27" s="57">
        <v>45964</v>
      </c>
      <c r="M27" s="57">
        <v>45964</v>
      </c>
      <c r="N27" s="57">
        <v>45964</v>
      </c>
      <c r="O27" s="57">
        <v>45964</v>
      </c>
      <c r="P27" s="57">
        <v>45964</v>
      </c>
      <c r="Q27" s="57">
        <v>45964</v>
      </c>
      <c r="R27" s="57">
        <v>45964</v>
      </c>
      <c r="S27" s="57">
        <v>45964</v>
      </c>
      <c r="T27" s="57">
        <v>45964</v>
      </c>
      <c r="U27" s="57">
        <v>45964</v>
      </c>
      <c r="V27" s="57">
        <v>45964</v>
      </c>
    </row>
    <row r="28" spans="1:22">
      <c r="A28" s="24" t="s">
        <v>110</v>
      </c>
      <c r="B28" s="110"/>
      <c r="C28" s="110"/>
      <c r="D28" s="110"/>
      <c r="E28" s="110"/>
      <c r="F28" s="110"/>
      <c r="G28" s="110"/>
      <c r="H28" s="110"/>
      <c r="I28" s="110"/>
      <c r="J28" s="110"/>
      <c r="K28" s="110"/>
      <c r="L28" s="110"/>
      <c r="M28" s="110"/>
      <c r="N28" s="110"/>
      <c r="O28" s="110"/>
      <c r="P28" s="110"/>
      <c r="Q28" s="110"/>
      <c r="R28" s="110"/>
      <c r="S28" s="110"/>
      <c r="T28" s="110"/>
      <c r="U28" s="110"/>
      <c r="V28" s="110"/>
    </row>
    <row r="29" spans="1:22">
      <c r="A29" s="24" t="s">
        <v>111</v>
      </c>
      <c r="B29" s="111"/>
      <c r="C29" s="111"/>
      <c r="D29" s="111"/>
      <c r="E29" s="111"/>
      <c r="F29" s="111"/>
      <c r="G29" s="111"/>
      <c r="H29" s="111"/>
      <c r="I29" s="111"/>
      <c r="J29" s="111"/>
      <c r="K29" s="111"/>
      <c r="L29" s="111"/>
      <c r="M29" s="111"/>
      <c r="N29" s="111"/>
      <c r="O29" s="111"/>
      <c r="P29" s="111"/>
      <c r="Q29" s="111"/>
      <c r="R29" s="111"/>
      <c r="S29" s="111"/>
      <c r="T29" s="111"/>
      <c r="U29" s="111"/>
      <c r="V29" s="111"/>
    </row>
    <row r="30" spans="1:22">
      <c r="A30" s="24" t="s">
        <v>112</v>
      </c>
      <c r="B30" s="111"/>
      <c r="C30" s="111"/>
      <c r="D30" s="111"/>
      <c r="E30" s="111"/>
      <c r="F30" s="111"/>
      <c r="G30" s="111"/>
      <c r="H30" s="111"/>
      <c r="I30" s="111"/>
      <c r="J30" s="111"/>
      <c r="K30" s="111"/>
      <c r="L30" s="111"/>
      <c r="M30" s="111"/>
      <c r="N30" s="111"/>
      <c r="O30" s="111"/>
      <c r="P30" s="111"/>
      <c r="Q30" s="111"/>
      <c r="R30" s="111"/>
      <c r="S30" s="111"/>
      <c r="T30" s="111"/>
      <c r="U30" s="111"/>
      <c r="V30" s="111"/>
    </row>
    <row r="31" spans="1:22">
      <c r="A31" s="24" t="s">
        <v>113</v>
      </c>
      <c r="B31" s="111"/>
      <c r="C31" s="111"/>
      <c r="D31" s="111"/>
      <c r="E31" s="111"/>
      <c r="F31" s="111"/>
      <c r="G31" s="111"/>
      <c r="H31" s="111"/>
      <c r="I31" s="111"/>
      <c r="J31" s="111"/>
      <c r="K31" s="111"/>
      <c r="L31" s="111"/>
      <c r="M31" s="111"/>
      <c r="N31" s="111"/>
      <c r="O31" s="111"/>
      <c r="P31" s="111"/>
      <c r="Q31" s="111"/>
      <c r="R31" s="111"/>
      <c r="S31" s="111"/>
      <c r="T31" s="111"/>
      <c r="U31" s="111"/>
      <c r="V31" s="111"/>
    </row>
    <row r="32" spans="1:22">
      <c r="A32" s="41"/>
      <c r="B32" s="71"/>
      <c r="C32" s="71"/>
      <c r="D32" s="71"/>
      <c r="E32" s="71"/>
      <c r="F32" s="71"/>
      <c r="G32" s="71"/>
      <c r="H32" s="71"/>
      <c r="I32" s="71"/>
      <c r="J32" s="71"/>
      <c r="K32" s="71"/>
      <c r="L32" s="71"/>
      <c r="M32" s="71"/>
      <c r="N32" s="71"/>
      <c r="O32" s="71"/>
      <c r="P32" s="71"/>
      <c r="Q32" s="71"/>
      <c r="R32" s="71"/>
      <c r="S32" s="71"/>
      <c r="T32" s="71"/>
      <c r="U32" s="71"/>
      <c r="V32" s="71"/>
    </row>
    <row r="33" spans="1:22">
      <c r="A33" s="24" t="s">
        <v>114</v>
      </c>
      <c r="B33" s="110"/>
      <c r="C33" s="110"/>
      <c r="D33" s="110"/>
      <c r="E33" s="110"/>
      <c r="F33" s="110"/>
      <c r="G33" s="110"/>
      <c r="H33" s="110"/>
      <c r="I33" s="110"/>
      <c r="J33" s="110"/>
      <c r="K33" s="110"/>
      <c r="L33" s="110"/>
      <c r="M33" s="110"/>
      <c r="N33" s="110"/>
      <c r="O33" s="110"/>
      <c r="P33" s="110"/>
      <c r="Q33" s="110"/>
      <c r="R33" s="110"/>
      <c r="S33" s="110"/>
      <c r="T33" s="110"/>
      <c r="U33" s="110"/>
      <c r="V33" s="110"/>
    </row>
    <row r="34" spans="1:22">
      <c r="A34" s="24" t="s">
        <v>115</v>
      </c>
      <c r="B34" s="72">
        <f t="shared" ref="B34:K34" si="4">(B25-B33)/B9</f>
        <v>364.5505</v>
      </c>
      <c r="C34" s="72">
        <f t="shared" si="4"/>
        <v>524.5291666666667</v>
      </c>
      <c r="D34" s="72">
        <f t="shared" si="4"/>
        <v>459.37916666666666</v>
      </c>
      <c r="E34" s="72">
        <f t="shared" si="4"/>
        <v>482.41916666666668</v>
      </c>
      <c r="F34" s="72">
        <f t="shared" si="4"/>
        <v>541.28083333333336</v>
      </c>
      <c r="G34" s="72">
        <f t="shared" si="4"/>
        <v>532.27</v>
      </c>
      <c r="H34" s="72">
        <f t="shared" si="4"/>
        <v>549.24799999999993</v>
      </c>
      <c r="I34" s="72">
        <f t="shared" si="4"/>
        <v>484.11566666666664</v>
      </c>
      <c r="J34" s="72">
        <f t="shared" si="4"/>
        <v>602.20083333333343</v>
      </c>
      <c r="K34" s="72">
        <f t="shared" si="4"/>
        <v>691.75250000000005</v>
      </c>
      <c r="L34" s="72">
        <f t="shared" ref="L34:V34" si="5">(L25-L33)/L9</f>
        <v>434.31041666666664</v>
      </c>
      <c r="M34" s="72">
        <f t="shared" si="5"/>
        <v>408.13194444444446</v>
      </c>
      <c r="N34" s="72">
        <f t="shared" si="5"/>
        <v>387.08541666666667</v>
      </c>
      <c r="O34" s="72">
        <f t="shared" si="5"/>
        <v>400.27986111111113</v>
      </c>
      <c r="P34" s="72">
        <f t="shared" si="5"/>
        <v>408.84930555555559</v>
      </c>
      <c r="Q34" s="72">
        <f t="shared" si="5"/>
        <v>678.65402777777774</v>
      </c>
      <c r="R34" s="72">
        <f t="shared" si="5"/>
        <v>628.82152777777776</v>
      </c>
      <c r="S34" s="72">
        <f t="shared" si="5"/>
        <v>865.76597222222222</v>
      </c>
      <c r="T34" s="72">
        <f t="shared" si="5"/>
        <v>745.70763888888882</v>
      </c>
      <c r="U34" s="72">
        <f t="shared" si="5"/>
        <v>639.36041666666665</v>
      </c>
      <c r="V34" s="72">
        <f t="shared" si="5"/>
        <v>642.59097222222226</v>
      </c>
    </row>
    <row r="35" spans="1:22">
      <c r="A35" s="26" t="s">
        <v>116</v>
      </c>
      <c r="B35" s="72">
        <f t="shared" ref="B35:K35" si="6">(((B25+B33)/2)*B31)/12</f>
        <v>0</v>
      </c>
      <c r="C35" s="72">
        <f t="shared" si="6"/>
        <v>0</v>
      </c>
      <c r="D35" s="72">
        <f t="shared" si="6"/>
        <v>0</v>
      </c>
      <c r="E35" s="72">
        <f t="shared" si="6"/>
        <v>0</v>
      </c>
      <c r="F35" s="72">
        <f t="shared" si="6"/>
        <v>0</v>
      </c>
      <c r="G35" s="72">
        <f t="shared" si="6"/>
        <v>0</v>
      </c>
      <c r="H35" s="72">
        <f t="shared" si="6"/>
        <v>0</v>
      </c>
      <c r="I35" s="72">
        <f t="shared" si="6"/>
        <v>0</v>
      </c>
      <c r="J35" s="72">
        <f t="shared" si="6"/>
        <v>0</v>
      </c>
      <c r="K35" s="72">
        <f t="shared" si="6"/>
        <v>0</v>
      </c>
      <c r="L35" s="72">
        <f t="shared" ref="L35:V35" si="7">(((L25+L33)/2)*L31)/12</f>
        <v>0</v>
      </c>
      <c r="M35" s="72">
        <f t="shared" si="7"/>
        <v>0</v>
      </c>
      <c r="N35" s="72">
        <f t="shared" si="7"/>
        <v>0</v>
      </c>
      <c r="O35" s="72">
        <f t="shared" si="7"/>
        <v>0</v>
      </c>
      <c r="P35" s="72">
        <f t="shared" si="7"/>
        <v>0</v>
      </c>
      <c r="Q35" s="72">
        <f t="shared" si="7"/>
        <v>0</v>
      </c>
      <c r="R35" s="72">
        <f t="shared" si="7"/>
        <v>0</v>
      </c>
      <c r="S35" s="72">
        <f t="shared" si="7"/>
        <v>0</v>
      </c>
      <c r="T35" s="72">
        <f t="shared" si="7"/>
        <v>0</v>
      </c>
      <c r="U35" s="72">
        <f t="shared" si="7"/>
        <v>0</v>
      </c>
      <c r="V35" s="72">
        <f t="shared" si="7"/>
        <v>0</v>
      </c>
    </row>
    <row r="36" spans="1:22">
      <c r="A36" s="26" t="s">
        <v>117</v>
      </c>
      <c r="B36" s="110"/>
      <c r="C36" s="110"/>
      <c r="D36" s="110"/>
      <c r="E36" s="110"/>
      <c r="F36" s="110"/>
      <c r="G36" s="110"/>
      <c r="H36" s="110"/>
      <c r="I36" s="110"/>
      <c r="J36" s="110"/>
      <c r="K36" s="110"/>
      <c r="L36" s="110"/>
      <c r="M36" s="110"/>
      <c r="N36" s="110"/>
      <c r="O36" s="110"/>
      <c r="P36" s="110"/>
      <c r="Q36" s="110"/>
      <c r="R36" s="110"/>
      <c r="S36" s="110"/>
      <c r="T36" s="110"/>
      <c r="U36" s="110"/>
      <c r="V36" s="110"/>
    </row>
    <row r="37" spans="1:22">
      <c r="A37" s="26" t="s">
        <v>118</v>
      </c>
      <c r="B37" s="110"/>
      <c r="C37" s="110"/>
      <c r="D37" s="110"/>
      <c r="E37" s="110"/>
      <c r="F37" s="110"/>
      <c r="G37" s="110"/>
      <c r="H37" s="110"/>
      <c r="I37" s="110"/>
      <c r="J37" s="110"/>
      <c r="K37" s="110"/>
      <c r="L37" s="110"/>
      <c r="M37" s="110"/>
      <c r="N37" s="110"/>
      <c r="O37" s="110"/>
      <c r="P37" s="110"/>
      <c r="Q37" s="110"/>
      <c r="R37" s="110"/>
      <c r="S37" s="110"/>
      <c r="T37" s="110"/>
      <c r="U37" s="110"/>
      <c r="V37" s="110"/>
    </row>
    <row r="38" spans="1:22">
      <c r="A38" s="26" t="s">
        <v>119</v>
      </c>
      <c r="B38" s="110"/>
      <c r="C38" s="110"/>
      <c r="D38" s="110"/>
      <c r="E38" s="110"/>
      <c r="F38" s="110"/>
      <c r="G38" s="110"/>
      <c r="H38" s="110"/>
      <c r="I38" s="110"/>
      <c r="J38" s="110"/>
      <c r="K38" s="110"/>
      <c r="L38" s="110"/>
      <c r="M38" s="110"/>
      <c r="N38" s="110"/>
      <c r="O38" s="110"/>
      <c r="P38" s="110"/>
      <c r="Q38" s="110"/>
      <c r="R38" s="110"/>
      <c r="S38" s="110"/>
      <c r="T38" s="110"/>
      <c r="U38" s="110"/>
      <c r="V38" s="110"/>
    </row>
    <row r="39" spans="1:22">
      <c r="A39" s="24" t="s">
        <v>120</v>
      </c>
      <c r="B39" s="110"/>
      <c r="C39" s="110"/>
      <c r="D39" s="110"/>
      <c r="E39" s="110"/>
      <c r="F39" s="110"/>
      <c r="G39" s="110"/>
      <c r="H39" s="110"/>
      <c r="I39" s="110"/>
      <c r="J39" s="110"/>
      <c r="K39" s="110"/>
      <c r="L39" s="110"/>
      <c r="M39" s="110"/>
      <c r="N39" s="110"/>
      <c r="O39" s="110"/>
      <c r="P39" s="110"/>
      <c r="Q39" s="110"/>
      <c r="R39" s="110"/>
      <c r="S39" s="110"/>
      <c r="T39" s="110"/>
      <c r="U39" s="110"/>
      <c r="V39" s="110"/>
    </row>
    <row r="40" spans="1:22">
      <c r="A40" s="24" t="s">
        <v>121</v>
      </c>
      <c r="B40" s="110"/>
      <c r="C40" s="110"/>
      <c r="D40" s="110"/>
      <c r="E40" s="110"/>
      <c r="F40" s="110"/>
      <c r="G40" s="110"/>
      <c r="H40" s="110"/>
      <c r="I40" s="110"/>
      <c r="J40" s="110"/>
      <c r="K40" s="110"/>
      <c r="L40" s="110"/>
      <c r="M40" s="110"/>
      <c r="N40" s="110"/>
      <c r="O40" s="110"/>
      <c r="P40" s="110"/>
      <c r="Q40" s="110"/>
      <c r="R40" s="110"/>
      <c r="S40" s="110"/>
      <c r="T40" s="110"/>
      <c r="U40" s="110"/>
      <c r="V40" s="110"/>
    </row>
    <row r="41" spans="1:22">
      <c r="A41" s="24" t="s">
        <v>122</v>
      </c>
      <c r="B41" s="110"/>
      <c r="C41" s="110"/>
      <c r="D41" s="110"/>
      <c r="E41" s="110"/>
      <c r="F41" s="110"/>
      <c r="G41" s="110"/>
      <c r="H41" s="110"/>
      <c r="I41" s="110"/>
      <c r="J41" s="110"/>
      <c r="K41" s="110"/>
      <c r="L41" s="110"/>
      <c r="M41" s="110"/>
      <c r="N41" s="110"/>
      <c r="O41" s="110"/>
      <c r="P41" s="110"/>
      <c r="Q41" s="110"/>
      <c r="R41" s="110"/>
      <c r="S41" s="110"/>
      <c r="T41" s="110"/>
      <c r="U41" s="110"/>
      <c r="V41" s="110"/>
    </row>
    <row r="42" spans="1:22">
      <c r="A42" s="24" t="s">
        <v>248</v>
      </c>
      <c r="B42" s="110"/>
      <c r="C42" s="110"/>
      <c r="D42" s="110"/>
      <c r="E42" s="110"/>
      <c r="F42" s="110"/>
      <c r="G42" s="110"/>
      <c r="H42" s="110"/>
      <c r="I42" s="110"/>
      <c r="J42" s="110"/>
      <c r="K42" s="110"/>
      <c r="L42" s="110"/>
      <c r="M42" s="110"/>
      <c r="N42" s="110"/>
      <c r="O42" s="110"/>
      <c r="P42" s="110"/>
      <c r="Q42" s="110"/>
      <c r="R42" s="110"/>
      <c r="S42" s="110"/>
      <c r="T42" s="110"/>
      <c r="U42" s="110"/>
      <c r="V42" s="110"/>
    </row>
    <row r="43" spans="1:22">
      <c r="A43" s="24" t="s">
        <v>123</v>
      </c>
      <c r="B43" s="110"/>
      <c r="C43" s="110"/>
      <c r="D43" s="110"/>
      <c r="E43" s="110"/>
      <c r="F43" s="110"/>
      <c r="G43" s="110"/>
      <c r="H43" s="110"/>
      <c r="I43" s="110"/>
      <c r="J43" s="110"/>
      <c r="K43" s="110"/>
      <c r="L43" s="110"/>
      <c r="M43" s="110"/>
      <c r="N43" s="110"/>
      <c r="O43" s="110"/>
      <c r="P43" s="110"/>
      <c r="Q43" s="110"/>
      <c r="R43" s="110"/>
      <c r="S43" s="110"/>
      <c r="T43" s="110"/>
      <c r="U43" s="110"/>
      <c r="V43" s="110"/>
    </row>
    <row r="44" spans="1:22">
      <c r="A44" s="24" t="s">
        <v>124</v>
      </c>
      <c r="B44" s="110"/>
      <c r="C44" s="110"/>
      <c r="D44" s="110"/>
      <c r="E44" s="110"/>
      <c r="F44" s="110"/>
      <c r="G44" s="110"/>
      <c r="H44" s="110"/>
      <c r="I44" s="110"/>
      <c r="J44" s="110"/>
      <c r="K44" s="110"/>
      <c r="L44" s="110"/>
      <c r="M44" s="110"/>
      <c r="N44" s="110"/>
      <c r="O44" s="110"/>
      <c r="P44" s="110"/>
      <c r="Q44" s="110"/>
      <c r="R44" s="110"/>
      <c r="S44" s="110"/>
      <c r="T44" s="110"/>
      <c r="U44" s="110"/>
      <c r="V44" s="110"/>
    </row>
    <row r="45" spans="1:22">
      <c r="A45" s="24" t="s">
        <v>125</v>
      </c>
      <c r="B45" s="110"/>
      <c r="C45" s="110"/>
      <c r="D45" s="110"/>
      <c r="E45" s="110"/>
      <c r="F45" s="110"/>
      <c r="G45" s="110"/>
      <c r="H45" s="110"/>
      <c r="I45" s="110"/>
      <c r="J45" s="110"/>
      <c r="K45" s="110"/>
      <c r="L45" s="110"/>
      <c r="M45" s="110"/>
      <c r="N45" s="110"/>
      <c r="O45" s="110"/>
      <c r="P45" s="110"/>
      <c r="Q45" s="110"/>
      <c r="R45" s="110"/>
      <c r="S45" s="110"/>
      <c r="T45" s="110"/>
      <c r="U45" s="110"/>
      <c r="V45" s="110"/>
    </row>
    <row r="46" spans="1:22">
      <c r="A46" s="24" t="s">
        <v>126</v>
      </c>
      <c r="B46" s="110"/>
      <c r="C46" s="110"/>
      <c r="D46" s="110"/>
      <c r="E46" s="110"/>
      <c r="F46" s="110"/>
      <c r="G46" s="110"/>
      <c r="H46" s="110"/>
      <c r="I46" s="110"/>
      <c r="J46" s="110"/>
      <c r="K46" s="110"/>
      <c r="L46" s="110"/>
      <c r="M46" s="110"/>
      <c r="N46" s="110"/>
      <c r="O46" s="110"/>
      <c r="P46" s="110"/>
      <c r="Q46" s="110"/>
      <c r="R46" s="110"/>
      <c r="S46" s="110"/>
      <c r="T46" s="110"/>
      <c r="U46" s="110"/>
      <c r="V46" s="110"/>
    </row>
    <row r="47" spans="1:22">
      <c r="A47" s="24" t="s">
        <v>127</v>
      </c>
      <c r="B47" s="36">
        <f>SUM(B34:B46)</f>
        <v>364.5505</v>
      </c>
      <c r="C47" s="36">
        <f t="shared" ref="C47:V47" si="8">SUM(C34:C46)</f>
        <v>524.5291666666667</v>
      </c>
      <c r="D47" s="36">
        <f t="shared" si="8"/>
        <v>459.37916666666666</v>
      </c>
      <c r="E47" s="36">
        <f t="shared" si="8"/>
        <v>482.41916666666668</v>
      </c>
      <c r="F47" s="36">
        <f t="shared" si="8"/>
        <v>541.28083333333336</v>
      </c>
      <c r="G47" s="36">
        <f t="shared" si="8"/>
        <v>532.27</v>
      </c>
      <c r="H47" s="36">
        <f t="shared" si="8"/>
        <v>549.24799999999993</v>
      </c>
      <c r="I47" s="36">
        <f t="shared" si="8"/>
        <v>484.11566666666664</v>
      </c>
      <c r="J47" s="36">
        <f t="shared" si="8"/>
        <v>602.20083333333343</v>
      </c>
      <c r="K47" s="36">
        <f t="shared" si="8"/>
        <v>691.75250000000005</v>
      </c>
      <c r="L47" s="36">
        <f t="shared" si="8"/>
        <v>434.31041666666664</v>
      </c>
      <c r="M47" s="36">
        <f t="shared" si="8"/>
        <v>408.13194444444446</v>
      </c>
      <c r="N47" s="36">
        <f t="shared" si="8"/>
        <v>387.08541666666667</v>
      </c>
      <c r="O47" s="36">
        <f t="shared" si="8"/>
        <v>400.27986111111113</v>
      </c>
      <c r="P47" s="36">
        <f t="shared" si="8"/>
        <v>408.84930555555559</v>
      </c>
      <c r="Q47" s="36">
        <f t="shared" si="8"/>
        <v>678.65402777777774</v>
      </c>
      <c r="R47" s="36">
        <f t="shared" si="8"/>
        <v>628.82152777777776</v>
      </c>
      <c r="S47" s="36">
        <f t="shared" si="8"/>
        <v>865.76597222222222</v>
      </c>
      <c r="T47" s="36">
        <f t="shared" si="8"/>
        <v>745.70763888888882</v>
      </c>
      <c r="U47" s="36">
        <f t="shared" si="8"/>
        <v>639.36041666666665</v>
      </c>
      <c r="V47" s="36">
        <f t="shared" si="8"/>
        <v>642.59097222222226</v>
      </c>
    </row>
    <row r="48" spans="1:22">
      <c r="A48" s="60"/>
      <c r="B48" s="73"/>
      <c r="C48" s="73"/>
      <c r="D48" s="73"/>
      <c r="E48" s="73"/>
      <c r="F48" s="73"/>
      <c r="G48" s="73"/>
      <c r="H48" s="73"/>
      <c r="I48" s="73"/>
      <c r="J48" s="73"/>
    </row>
    <row r="49" spans="1:5">
      <c r="B49" s="74"/>
      <c r="E49" s="76"/>
    </row>
    <row r="50" spans="1:5" ht="15.75">
      <c r="A50" s="24" t="s">
        <v>247</v>
      </c>
      <c r="C50" s="121">
        <f>AVERAGE(B47:V47)</f>
        <v>546.25253968253969</v>
      </c>
      <c r="E50" s="76"/>
    </row>
    <row r="51" spans="1:5">
      <c r="E51" s="76"/>
    </row>
    <row r="52" spans="1:5">
      <c r="E52" s="76"/>
    </row>
  </sheetData>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
  <sheetViews>
    <sheetView topLeftCell="E1" workbookViewId="0">
      <selection activeCell="B3" sqref="B3"/>
    </sheetView>
  </sheetViews>
  <sheetFormatPr defaultColWidth="9.109375" defaultRowHeight="15"/>
  <cols>
    <col min="1" max="1" width="12.109375" customWidth="1"/>
    <col min="2" max="2" width="11.6640625" customWidth="1"/>
    <col min="3" max="4" width="22.33203125" customWidth="1"/>
    <col min="5" max="5" width="14.109375" customWidth="1"/>
    <col min="6" max="6" width="12.5546875" customWidth="1"/>
    <col min="7" max="7" width="14.44140625" bestFit="1" customWidth="1"/>
    <col min="8" max="14" width="16.109375" customWidth="1"/>
    <col min="15" max="15" width="14.88671875" customWidth="1"/>
  </cols>
  <sheetData>
    <row r="1" spans="1:16" s="1" customFormat="1" ht="15.95" customHeight="1">
      <c r="A1" s="129" t="s">
        <v>128</v>
      </c>
      <c r="B1" s="130"/>
      <c r="C1" s="130"/>
      <c r="D1" s="130"/>
      <c r="E1" s="130"/>
      <c r="F1" s="130"/>
      <c r="G1" s="130"/>
      <c r="H1" s="130"/>
      <c r="I1" s="130"/>
      <c r="J1" s="130"/>
      <c r="K1" s="130"/>
      <c r="L1" s="130"/>
      <c r="M1" s="130"/>
      <c r="N1" s="130"/>
      <c r="O1" s="40"/>
      <c r="P1" s="6"/>
    </row>
    <row r="2" spans="1:16">
      <c r="A2" s="4"/>
      <c r="B2" s="4"/>
      <c r="C2" s="4"/>
      <c r="D2" s="4"/>
      <c r="E2" s="4"/>
      <c r="F2" s="4"/>
      <c r="G2" s="4"/>
      <c r="H2" s="4"/>
      <c r="I2" s="4"/>
      <c r="J2" s="4"/>
      <c r="K2" s="4"/>
      <c r="L2" s="4"/>
      <c r="M2" s="4"/>
      <c r="N2" s="4"/>
      <c r="O2" s="4"/>
      <c r="P2" s="8"/>
    </row>
    <row r="3" spans="1:16" ht="15.75">
      <c r="A3" s="89" t="s">
        <v>194</v>
      </c>
      <c r="B3" s="89"/>
      <c r="C3" s="89"/>
      <c r="D3" s="12"/>
      <c r="E3" s="59" t="s">
        <v>225</v>
      </c>
      <c r="F3" s="58"/>
      <c r="G3" s="4"/>
      <c r="H3" s="4"/>
      <c r="I3" s="4"/>
      <c r="J3" s="4"/>
      <c r="K3" s="4"/>
      <c r="L3" s="4"/>
      <c r="M3" s="4"/>
      <c r="N3" s="4"/>
      <c r="O3" s="4"/>
      <c r="P3" s="8"/>
    </row>
    <row r="4" spans="1:16">
      <c r="A4" s="7"/>
      <c r="B4" s="4"/>
      <c r="C4" s="4"/>
      <c r="D4" s="4"/>
      <c r="E4" s="4"/>
      <c r="F4" s="4"/>
      <c r="G4" s="4"/>
      <c r="H4" s="4"/>
      <c r="I4" s="4"/>
      <c r="J4" s="4"/>
      <c r="K4" s="4"/>
      <c r="L4" s="4"/>
      <c r="M4" s="4"/>
      <c r="N4" s="4"/>
      <c r="O4" s="4"/>
      <c r="P4" s="8"/>
    </row>
    <row r="5" spans="1:16" ht="63">
      <c r="A5" s="81" t="s">
        <v>129</v>
      </c>
      <c r="B5" s="81" t="s">
        <v>51</v>
      </c>
      <c r="C5" s="82" t="s">
        <v>62</v>
      </c>
      <c r="D5" s="82" t="s">
        <v>77</v>
      </c>
      <c r="E5" s="82" t="s">
        <v>130</v>
      </c>
      <c r="F5" s="82" t="s">
        <v>98</v>
      </c>
      <c r="G5" s="82" t="s">
        <v>96</v>
      </c>
      <c r="H5" s="82" t="s">
        <v>131</v>
      </c>
      <c r="I5" s="82" t="s">
        <v>132</v>
      </c>
      <c r="J5" s="82" t="s">
        <v>133</v>
      </c>
      <c r="K5" s="82" t="s">
        <v>134</v>
      </c>
      <c r="L5" s="82" t="s">
        <v>135</v>
      </c>
      <c r="M5" s="82" t="s">
        <v>136</v>
      </c>
      <c r="N5" s="82" t="s">
        <v>137</v>
      </c>
      <c r="O5" s="82" t="s">
        <v>138</v>
      </c>
      <c r="P5" s="8"/>
    </row>
    <row r="6" spans="1:16">
      <c r="A6" s="2"/>
      <c r="B6" s="2"/>
      <c r="C6" s="2"/>
      <c r="D6" s="2"/>
      <c r="E6" s="2"/>
      <c r="F6" s="2"/>
      <c r="G6" s="2"/>
      <c r="H6" s="2"/>
      <c r="I6" s="105">
        <v>0</v>
      </c>
      <c r="J6" s="105">
        <v>0</v>
      </c>
      <c r="K6" s="105">
        <v>0</v>
      </c>
      <c r="L6" s="105">
        <v>0</v>
      </c>
      <c r="M6" s="105">
        <v>0</v>
      </c>
      <c r="N6" s="105">
        <v>0</v>
      </c>
      <c r="O6" s="105">
        <v>0</v>
      </c>
      <c r="P6" s="8"/>
    </row>
    <row r="7" spans="1:16">
      <c r="A7" s="2"/>
      <c r="B7" s="2"/>
      <c r="C7" s="2"/>
      <c r="D7" s="2"/>
      <c r="E7" s="2"/>
      <c r="F7" s="2"/>
      <c r="G7" s="2"/>
      <c r="H7" s="2"/>
      <c r="I7" s="105">
        <v>0</v>
      </c>
      <c r="J7" s="105">
        <v>0</v>
      </c>
      <c r="K7" s="105">
        <v>0</v>
      </c>
      <c r="L7" s="105">
        <v>0</v>
      </c>
      <c r="M7" s="105">
        <v>0</v>
      </c>
      <c r="N7" s="105">
        <v>0</v>
      </c>
      <c r="O7" s="105">
        <v>0</v>
      </c>
      <c r="P7" s="8"/>
    </row>
    <row r="8" spans="1:16">
      <c r="A8" s="2"/>
      <c r="B8" s="2"/>
      <c r="C8" s="2"/>
      <c r="D8" s="2"/>
      <c r="E8" s="2"/>
      <c r="F8" s="2"/>
      <c r="G8" s="2"/>
      <c r="H8" s="2"/>
      <c r="I8" s="105">
        <v>0</v>
      </c>
      <c r="J8" s="105">
        <v>0</v>
      </c>
      <c r="K8" s="105">
        <v>0</v>
      </c>
      <c r="L8" s="105">
        <v>0</v>
      </c>
      <c r="M8" s="105">
        <v>0</v>
      </c>
      <c r="N8" s="105">
        <v>0</v>
      </c>
      <c r="O8" s="105">
        <v>0</v>
      </c>
      <c r="P8" s="8"/>
    </row>
    <row r="9" spans="1:16">
      <c r="A9" s="2"/>
      <c r="B9" s="2"/>
      <c r="C9" s="2"/>
      <c r="D9" s="2"/>
      <c r="E9" s="2"/>
      <c r="F9" s="2"/>
      <c r="G9" s="2"/>
      <c r="H9" s="2"/>
      <c r="I9" s="105">
        <v>0</v>
      </c>
      <c r="J9" s="105">
        <v>0</v>
      </c>
      <c r="K9" s="105">
        <v>0</v>
      </c>
      <c r="L9" s="105">
        <v>0</v>
      </c>
      <c r="M9" s="105">
        <v>0</v>
      </c>
      <c r="N9" s="105">
        <v>0</v>
      </c>
      <c r="O9" s="105">
        <v>0</v>
      </c>
      <c r="P9" s="8"/>
    </row>
    <row r="10" spans="1:16">
      <c r="A10" s="2"/>
      <c r="B10" s="2"/>
      <c r="C10" s="2"/>
      <c r="D10" s="2"/>
      <c r="E10" s="2"/>
      <c r="F10" s="2"/>
      <c r="G10" s="2"/>
      <c r="H10" s="2"/>
      <c r="I10" s="105">
        <v>0</v>
      </c>
      <c r="J10" s="105">
        <v>0</v>
      </c>
      <c r="K10" s="105">
        <v>0</v>
      </c>
      <c r="L10" s="105">
        <v>0</v>
      </c>
      <c r="M10" s="105">
        <v>0</v>
      </c>
      <c r="N10" s="105">
        <v>0</v>
      </c>
      <c r="O10" s="105">
        <v>0</v>
      </c>
      <c r="P10" s="8"/>
    </row>
    <row r="11" spans="1:16">
      <c r="A11" s="2"/>
      <c r="B11" s="2"/>
      <c r="C11" s="2"/>
      <c r="D11" s="2"/>
      <c r="E11" s="2"/>
      <c r="F11" s="2"/>
      <c r="G11" s="2"/>
      <c r="H11" s="2"/>
      <c r="I11" s="105">
        <v>0</v>
      </c>
      <c r="J11" s="105">
        <v>0</v>
      </c>
      <c r="K11" s="105">
        <v>0</v>
      </c>
      <c r="L11" s="105">
        <v>0</v>
      </c>
      <c r="M11" s="105">
        <v>0</v>
      </c>
      <c r="N11" s="105">
        <v>0</v>
      </c>
      <c r="O11" s="105">
        <v>0</v>
      </c>
      <c r="P11" s="8"/>
    </row>
    <row r="12" spans="1:16">
      <c r="A12" s="2"/>
      <c r="B12" s="2"/>
      <c r="C12" s="2"/>
      <c r="D12" s="2"/>
      <c r="E12" s="2"/>
      <c r="F12" s="2"/>
      <c r="G12" s="2"/>
      <c r="H12" s="2"/>
      <c r="I12" s="105">
        <v>0</v>
      </c>
      <c r="J12" s="105">
        <v>0</v>
      </c>
      <c r="K12" s="105">
        <v>0</v>
      </c>
      <c r="L12" s="105">
        <v>0</v>
      </c>
      <c r="M12" s="105">
        <v>0</v>
      </c>
      <c r="N12" s="105">
        <v>0</v>
      </c>
      <c r="O12" s="105">
        <v>0</v>
      </c>
      <c r="P12" s="8"/>
    </row>
    <row r="13" spans="1:16">
      <c r="A13" s="2"/>
      <c r="B13" s="2"/>
      <c r="C13" s="2"/>
      <c r="D13" s="2"/>
      <c r="E13" s="2"/>
      <c r="F13" s="2"/>
      <c r="G13" s="2"/>
      <c r="H13" s="2"/>
      <c r="I13" s="105">
        <v>0</v>
      </c>
      <c r="J13" s="105">
        <v>0</v>
      </c>
      <c r="K13" s="105">
        <v>0</v>
      </c>
      <c r="L13" s="105">
        <v>0</v>
      </c>
      <c r="M13" s="105">
        <v>0</v>
      </c>
      <c r="N13" s="105">
        <v>0</v>
      </c>
      <c r="O13" s="105">
        <v>0</v>
      </c>
      <c r="P13" s="8"/>
    </row>
    <row r="14" spans="1:16">
      <c r="A14" s="2" t="s">
        <v>139</v>
      </c>
      <c r="B14" s="2"/>
      <c r="C14" s="2"/>
      <c r="D14" s="2"/>
      <c r="E14" s="2"/>
      <c r="F14" s="2"/>
      <c r="G14" s="2"/>
      <c r="H14" s="2"/>
      <c r="I14" s="105">
        <v>0</v>
      </c>
      <c r="J14" s="105">
        <v>0</v>
      </c>
      <c r="K14" s="105">
        <v>0</v>
      </c>
      <c r="L14" s="105">
        <v>0</v>
      </c>
      <c r="M14" s="105">
        <v>0</v>
      </c>
      <c r="N14" s="105">
        <v>0</v>
      </c>
      <c r="O14" s="105">
        <v>0</v>
      </c>
      <c r="P14" s="8"/>
    </row>
    <row r="15" spans="1:16">
      <c r="A15" s="7"/>
      <c r="B15" s="4"/>
      <c r="C15" s="4"/>
      <c r="D15" s="4"/>
      <c r="E15" s="4"/>
      <c r="F15" s="4"/>
      <c r="G15" s="4"/>
      <c r="H15" s="4"/>
      <c r="I15" s="4"/>
      <c r="J15" s="4"/>
      <c r="K15" s="4"/>
      <c r="L15" s="4"/>
      <c r="M15" s="4"/>
      <c r="N15" s="4"/>
      <c r="O15" s="4"/>
      <c r="P15" s="8"/>
    </row>
    <row r="16" spans="1:16" ht="15.75">
      <c r="A16" s="7"/>
      <c r="B16" s="4"/>
      <c r="C16" s="4"/>
      <c r="D16" s="4"/>
      <c r="E16" s="4"/>
      <c r="F16" s="4"/>
      <c r="H16" s="5" t="s">
        <v>140</v>
      </c>
      <c r="I16" s="106">
        <f>AVERAGE(I6:I14)</f>
        <v>0</v>
      </c>
      <c r="J16" s="106">
        <f t="shared" ref="J16:O16" si="0">AVERAGE(J6:J14)</f>
        <v>0</v>
      </c>
      <c r="K16" s="106">
        <f t="shared" si="0"/>
        <v>0</v>
      </c>
      <c r="L16" s="106">
        <f t="shared" si="0"/>
        <v>0</v>
      </c>
      <c r="M16" s="106">
        <f t="shared" si="0"/>
        <v>0</v>
      </c>
      <c r="N16" s="107">
        <f t="shared" si="0"/>
        <v>0</v>
      </c>
      <c r="O16" s="107">
        <f t="shared" si="0"/>
        <v>0</v>
      </c>
      <c r="P16" s="8"/>
    </row>
    <row r="17" spans="1:16">
      <c r="A17" s="7"/>
      <c r="B17" s="4"/>
      <c r="C17" s="4"/>
      <c r="D17" s="4"/>
      <c r="E17" s="4"/>
      <c r="F17" s="4"/>
      <c r="G17" s="4"/>
      <c r="H17" s="4"/>
      <c r="I17" s="4"/>
      <c r="J17" s="4"/>
      <c r="K17" s="4"/>
      <c r="L17" s="4"/>
      <c r="M17" s="4"/>
      <c r="N17" s="4"/>
      <c r="O17" s="4"/>
      <c r="P17" s="8"/>
    </row>
    <row r="18" spans="1:16">
      <c r="A18" s="9"/>
      <c r="B18" s="10"/>
      <c r="C18" s="10"/>
      <c r="D18" s="10"/>
      <c r="E18" s="10"/>
      <c r="F18" s="10"/>
      <c r="G18" s="10"/>
      <c r="H18" s="10"/>
      <c r="I18" s="10"/>
      <c r="J18" s="10"/>
      <c r="K18" s="10"/>
      <c r="L18" s="10"/>
      <c r="M18" s="10"/>
      <c r="N18" s="10"/>
      <c r="O18" s="42"/>
      <c r="P18" s="11"/>
    </row>
  </sheetData>
  <mergeCells count="1">
    <mergeCell ref="A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workbookViewId="0">
      <selection activeCell="A37" sqref="A37"/>
    </sheetView>
  </sheetViews>
  <sheetFormatPr defaultColWidth="10.6640625" defaultRowHeight="15"/>
  <cols>
    <col min="1" max="1" width="53.88671875" customWidth="1"/>
    <col min="3" max="3" width="17.109375" bestFit="1" customWidth="1"/>
    <col min="4" max="6" width="19.5546875" bestFit="1" customWidth="1"/>
    <col min="7" max="7" width="1.5546875" customWidth="1"/>
    <col min="9" max="9" width="1.44140625" customWidth="1"/>
  </cols>
  <sheetData>
    <row r="1" spans="1:11" ht="15.75">
      <c r="A1" s="126" t="s">
        <v>141</v>
      </c>
      <c r="B1" s="127"/>
      <c r="C1" s="127"/>
      <c r="D1" s="127"/>
      <c r="E1" s="127"/>
      <c r="F1" s="127"/>
      <c r="G1" s="127"/>
      <c r="H1" s="127"/>
      <c r="I1" s="127"/>
      <c r="J1" s="127"/>
      <c r="K1" s="128"/>
    </row>
    <row r="2" spans="1:11">
      <c r="A2" s="7"/>
      <c r="B2" s="4"/>
      <c r="C2" s="4"/>
      <c r="D2" s="4"/>
      <c r="E2" s="4"/>
      <c r="F2" s="4"/>
      <c r="G2" s="4"/>
      <c r="H2" s="4"/>
      <c r="I2" s="4"/>
      <c r="J2" s="4"/>
      <c r="K2" s="8"/>
    </row>
    <row r="3" spans="1:11" ht="15.75">
      <c r="A3" s="89" t="s">
        <v>194</v>
      </c>
      <c r="B3" s="4"/>
      <c r="C3" s="4"/>
      <c r="D3" s="4"/>
      <c r="E3" s="4"/>
      <c r="F3" s="4"/>
      <c r="G3" s="4"/>
      <c r="H3" s="4"/>
      <c r="I3" s="4"/>
      <c r="J3" s="4"/>
      <c r="K3" s="8"/>
    </row>
    <row r="4" spans="1:11">
      <c r="A4" s="7"/>
      <c r="B4" s="4"/>
      <c r="C4" s="4"/>
      <c r="D4" s="4"/>
      <c r="E4" s="4"/>
      <c r="F4" s="4"/>
      <c r="G4" s="4"/>
      <c r="H4" s="4"/>
      <c r="I4" s="4"/>
      <c r="J4" s="4"/>
      <c r="K4" s="8"/>
    </row>
    <row r="5" spans="1:11" ht="15.75">
      <c r="A5" s="83" t="s">
        <v>15</v>
      </c>
      <c r="B5" s="84" t="s">
        <v>142</v>
      </c>
      <c r="C5" s="84" t="s">
        <v>143</v>
      </c>
      <c r="D5" s="84" t="s">
        <v>249</v>
      </c>
      <c r="E5" s="84" t="s">
        <v>250</v>
      </c>
      <c r="F5" s="84" t="s">
        <v>251</v>
      </c>
      <c r="G5" s="23"/>
      <c r="H5" s="84" t="s">
        <v>4</v>
      </c>
      <c r="I5" s="23"/>
      <c r="J5" s="84" t="s">
        <v>144</v>
      </c>
      <c r="K5" s="8"/>
    </row>
    <row r="6" spans="1:11">
      <c r="A6" s="26" t="s">
        <v>145</v>
      </c>
      <c r="B6" s="24" t="s">
        <v>146</v>
      </c>
      <c r="C6" s="24"/>
      <c r="D6" s="87">
        <v>0</v>
      </c>
      <c r="E6" s="87">
        <v>0</v>
      </c>
      <c r="F6" s="87">
        <v>0</v>
      </c>
      <c r="G6" s="4"/>
      <c r="H6" s="25">
        <v>0.18</v>
      </c>
      <c r="I6" s="4"/>
      <c r="J6" s="20">
        <f>D6*H6</f>
        <v>0</v>
      </c>
      <c r="K6" s="8"/>
    </row>
    <row r="7" spans="1:11">
      <c r="A7" s="26" t="s">
        <v>147</v>
      </c>
      <c r="B7" s="24" t="s">
        <v>146</v>
      </c>
      <c r="C7" s="24"/>
      <c r="D7" s="87">
        <v>0</v>
      </c>
      <c r="E7" s="87">
        <v>0</v>
      </c>
      <c r="F7" s="87">
        <v>0</v>
      </c>
      <c r="G7" s="4"/>
      <c r="H7" s="25">
        <v>0.28000000000000003</v>
      </c>
      <c r="I7" s="4"/>
      <c r="J7" s="20">
        <f>D7*H7</f>
        <v>0</v>
      </c>
      <c r="K7" s="8"/>
    </row>
    <row r="8" spans="1:11">
      <c r="A8" s="26" t="s">
        <v>148</v>
      </c>
      <c r="B8" s="24" t="s">
        <v>146</v>
      </c>
      <c r="C8" s="24"/>
      <c r="D8" s="87">
        <v>0</v>
      </c>
      <c r="E8" s="87">
        <v>0</v>
      </c>
      <c r="F8" s="87">
        <v>0</v>
      </c>
      <c r="G8" s="4"/>
      <c r="H8" s="25">
        <v>0.09</v>
      </c>
      <c r="I8" s="4"/>
      <c r="J8" s="20">
        <f>D8*H8</f>
        <v>0</v>
      </c>
      <c r="K8" s="8"/>
    </row>
    <row r="9" spans="1:11">
      <c r="A9" s="26" t="s">
        <v>149</v>
      </c>
      <c r="B9" s="24" t="s">
        <v>150</v>
      </c>
      <c r="C9" s="39">
        <v>30</v>
      </c>
      <c r="D9" s="88">
        <v>0</v>
      </c>
      <c r="E9" s="88">
        <v>0</v>
      </c>
      <c r="F9" s="88">
        <v>0</v>
      </c>
      <c r="G9" s="4"/>
      <c r="H9" s="25">
        <v>0.09</v>
      </c>
      <c r="I9" s="4"/>
      <c r="J9" s="20">
        <f>C9*D9*H9</f>
        <v>0</v>
      </c>
      <c r="K9" s="8"/>
    </row>
    <row r="10" spans="1:11">
      <c r="A10" s="26" t="s">
        <v>151</v>
      </c>
      <c r="B10" s="24" t="s">
        <v>146</v>
      </c>
      <c r="C10" s="39"/>
      <c r="D10" s="87">
        <v>0</v>
      </c>
      <c r="E10" s="87">
        <v>0</v>
      </c>
      <c r="F10" s="87">
        <v>0</v>
      </c>
      <c r="G10" s="4"/>
      <c r="H10" s="25">
        <v>0.09</v>
      </c>
      <c r="I10" s="4"/>
      <c r="J10" s="20">
        <f>D10*H10</f>
        <v>0</v>
      </c>
      <c r="K10" s="8"/>
    </row>
    <row r="11" spans="1:11">
      <c r="A11" s="26" t="s">
        <v>152</v>
      </c>
      <c r="B11" s="24" t="s">
        <v>150</v>
      </c>
      <c r="C11" s="39">
        <v>30</v>
      </c>
      <c r="D11" s="88">
        <v>0</v>
      </c>
      <c r="E11" s="88">
        <v>0</v>
      </c>
      <c r="F11" s="88">
        <v>0</v>
      </c>
      <c r="G11" s="4"/>
      <c r="H11" s="25">
        <v>0.09</v>
      </c>
      <c r="I11" s="4"/>
      <c r="J11" s="20">
        <f>C11*D11*H11</f>
        <v>0</v>
      </c>
      <c r="K11" s="8"/>
    </row>
    <row r="12" spans="1:11">
      <c r="A12" s="26" t="s">
        <v>153</v>
      </c>
      <c r="B12" s="24" t="s">
        <v>150</v>
      </c>
      <c r="C12" s="39">
        <v>30</v>
      </c>
      <c r="D12" s="88">
        <v>0</v>
      </c>
      <c r="E12" s="88">
        <v>0</v>
      </c>
      <c r="F12" s="88">
        <v>0</v>
      </c>
      <c r="G12" s="4"/>
      <c r="H12" s="25">
        <v>0.09</v>
      </c>
      <c r="I12" s="4"/>
      <c r="J12" s="20">
        <f>C12*D12*H12</f>
        <v>0</v>
      </c>
      <c r="K12" s="8"/>
    </row>
    <row r="13" spans="1:11" ht="15.75">
      <c r="A13" s="86" t="s">
        <v>154</v>
      </c>
      <c r="B13" s="4"/>
      <c r="C13" s="4"/>
      <c r="D13" s="4"/>
      <c r="E13" s="4"/>
      <c r="F13" s="4"/>
      <c r="G13" s="4"/>
      <c r="H13" s="4"/>
      <c r="I13" s="4"/>
      <c r="J13" s="85">
        <f>SUM(J6:J12)</f>
        <v>0</v>
      </c>
      <c r="K13" s="8"/>
    </row>
    <row r="14" spans="1:11">
      <c r="A14" s="7"/>
      <c r="B14" s="4"/>
      <c r="C14" s="4"/>
      <c r="D14" s="4"/>
      <c r="E14" s="4"/>
      <c r="F14" s="4"/>
      <c r="G14" s="4"/>
      <c r="H14" s="4"/>
      <c r="I14" s="4"/>
      <c r="J14" s="4"/>
      <c r="K14" s="8"/>
    </row>
    <row r="15" spans="1:11">
      <c r="A15" s="7"/>
      <c r="B15" s="4"/>
      <c r="C15" s="4"/>
      <c r="D15" s="4"/>
      <c r="E15" s="4"/>
      <c r="F15" s="4"/>
      <c r="G15" s="4"/>
      <c r="H15" s="4"/>
      <c r="I15" s="4"/>
      <c r="J15" s="4"/>
      <c r="K15" s="8"/>
    </row>
    <row r="16" spans="1:11">
      <c r="A16" s="9"/>
      <c r="B16" s="10"/>
      <c r="C16" s="10"/>
      <c r="D16" s="10"/>
      <c r="E16" s="10"/>
      <c r="F16" s="10"/>
      <c r="G16" s="10"/>
      <c r="H16" s="10"/>
      <c r="I16" s="10"/>
      <c r="J16" s="10"/>
      <c r="K16" s="11"/>
    </row>
  </sheetData>
  <mergeCells count="1">
    <mergeCell ref="A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8"/>
  <sheetViews>
    <sheetView workbookViewId="0">
      <selection activeCell="B11" sqref="B11"/>
    </sheetView>
  </sheetViews>
  <sheetFormatPr defaultColWidth="11.5546875" defaultRowHeight="15"/>
  <cols>
    <col min="1" max="1" width="44.88671875" customWidth="1"/>
    <col min="2" max="2" width="14.109375" bestFit="1" customWidth="1"/>
    <col min="3" max="3" width="11.109375" customWidth="1"/>
    <col min="8" max="8" width="2" customWidth="1"/>
    <col min="9" max="9" width="15" bestFit="1" customWidth="1"/>
    <col min="10" max="11" width="2" customWidth="1"/>
    <col min="12" max="12" width="9.109375" customWidth="1"/>
    <col min="13" max="13" width="2" customWidth="1"/>
    <col min="14" max="14" width="7.88671875" style="35" customWidth="1"/>
    <col min="15" max="15" width="2" customWidth="1"/>
    <col min="16" max="16" width="9" customWidth="1"/>
  </cols>
  <sheetData>
    <row r="1" spans="1:17" ht="15.75">
      <c r="A1" s="126" t="s">
        <v>155</v>
      </c>
      <c r="B1" s="127"/>
      <c r="C1" s="127"/>
      <c r="D1" s="127"/>
      <c r="E1" s="127"/>
      <c r="F1" s="127"/>
      <c r="G1" s="127"/>
      <c r="H1" s="127"/>
      <c r="I1" s="44"/>
      <c r="J1" s="44"/>
      <c r="K1" s="44"/>
      <c r="L1" s="4"/>
      <c r="M1" s="15"/>
      <c r="N1" s="30"/>
      <c r="O1" s="15"/>
      <c r="P1" s="15"/>
      <c r="Q1" s="16"/>
    </row>
    <row r="2" spans="1:17">
      <c r="A2" s="54"/>
      <c r="B2" s="4"/>
      <c r="C2" s="4"/>
      <c r="D2" s="4"/>
      <c r="E2" s="4"/>
      <c r="F2" s="4"/>
      <c r="G2" s="4"/>
      <c r="H2" s="4"/>
      <c r="I2" s="4"/>
      <c r="J2" s="4"/>
      <c r="K2" s="4"/>
      <c r="L2" s="4"/>
      <c r="M2" s="4"/>
      <c r="N2" s="31"/>
      <c r="O2" s="4"/>
      <c r="P2" s="4"/>
      <c r="Q2" s="8"/>
    </row>
    <row r="3" spans="1:17">
      <c r="A3" s="131" t="s">
        <v>226</v>
      </c>
      <c r="B3" s="132"/>
      <c r="C3" s="132"/>
      <c r="D3" s="4"/>
      <c r="E3" s="4"/>
      <c r="F3" s="4"/>
      <c r="G3" s="4"/>
      <c r="H3" s="4"/>
      <c r="I3" s="4"/>
      <c r="J3" s="4"/>
      <c r="K3" s="4"/>
      <c r="L3" s="4"/>
      <c r="M3" s="4"/>
      <c r="N3" s="31"/>
      <c r="O3" s="4"/>
      <c r="P3" s="4"/>
      <c r="Q3" s="8"/>
    </row>
    <row r="4" spans="1:17">
      <c r="A4" s="7"/>
      <c r="B4" s="4"/>
      <c r="C4" s="4"/>
      <c r="D4" s="4"/>
      <c r="E4" s="4"/>
      <c r="F4" s="4"/>
      <c r="G4" s="4"/>
      <c r="H4" s="4"/>
      <c r="I4" s="45" t="s">
        <v>156</v>
      </c>
      <c r="J4" s="4"/>
      <c r="K4" s="4"/>
      <c r="L4" s="4"/>
      <c r="M4" s="4"/>
      <c r="N4" s="31"/>
      <c r="O4" s="4"/>
      <c r="P4" s="4"/>
      <c r="Q4" s="8"/>
    </row>
    <row r="5" spans="1:17" ht="45">
      <c r="B5" s="91" t="s">
        <v>157</v>
      </c>
      <c r="C5" s="21">
        <v>0.25</v>
      </c>
      <c r="D5" s="21">
        <v>0.2</v>
      </c>
      <c r="E5" s="21">
        <v>0.2</v>
      </c>
      <c r="F5" s="21">
        <v>0.15</v>
      </c>
      <c r="G5" s="21">
        <v>0.15</v>
      </c>
      <c r="H5" s="4"/>
      <c r="I5" s="21">
        <v>6.6699999999999995E-2</v>
      </c>
      <c r="J5" s="4"/>
      <c r="K5" s="4"/>
      <c r="L5" s="91" t="s">
        <v>158</v>
      </c>
      <c r="M5" s="4"/>
      <c r="N5" s="91" t="s">
        <v>159</v>
      </c>
      <c r="O5" s="4"/>
      <c r="P5" s="91" t="s">
        <v>144</v>
      </c>
      <c r="Q5" s="8"/>
    </row>
    <row r="6" spans="1:17">
      <c r="A6" s="17"/>
      <c r="B6" s="18"/>
      <c r="C6" s="13"/>
      <c r="D6" s="13"/>
      <c r="E6" s="13"/>
      <c r="F6" s="13"/>
      <c r="G6" s="13"/>
      <c r="H6" s="4"/>
      <c r="I6" s="4"/>
      <c r="J6" s="4"/>
      <c r="K6" s="4"/>
      <c r="L6" s="3"/>
      <c r="M6" s="4"/>
      <c r="N6" s="32"/>
      <c r="O6" s="4"/>
      <c r="P6" s="3"/>
      <c r="Q6" s="8"/>
    </row>
    <row r="7" spans="1:17" ht="31.5">
      <c r="A7" s="92" t="s">
        <v>160</v>
      </c>
      <c r="B7" s="93" t="s">
        <v>161</v>
      </c>
      <c r="C7" s="94" t="s">
        <v>162</v>
      </c>
      <c r="D7" s="94" t="s">
        <v>163</v>
      </c>
      <c r="E7" s="94" t="s">
        <v>164</v>
      </c>
      <c r="F7" s="94" t="s">
        <v>165</v>
      </c>
      <c r="G7" s="94" t="s">
        <v>166</v>
      </c>
      <c r="H7" s="4"/>
      <c r="I7" s="95" t="s">
        <v>167</v>
      </c>
      <c r="J7" s="4"/>
      <c r="K7" s="4"/>
      <c r="L7" s="3"/>
      <c r="M7" s="4"/>
      <c r="N7" s="32"/>
      <c r="O7" s="4"/>
      <c r="P7" s="3"/>
      <c r="Q7" s="8"/>
    </row>
    <row r="8" spans="1:17">
      <c r="A8" s="19" t="s">
        <v>169</v>
      </c>
      <c r="B8" s="19" t="s">
        <v>168</v>
      </c>
      <c r="C8" s="96"/>
      <c r="D8" s="96"/>
      <c r="E8" s="96"/>
      <c r="F8" s="96"/>
      <c r="G8" s="96"/>
      <c r="H8" s="4"/>
      <c r="I8" s="96"/>
      <c r="J8" s="4"/>
      <c r="K8" s="4"/>
      <c r="L8" s="20">
        <f>(C8*C$5)+(D8*D$5)+(E8*E$5)+(F8*F$5)+(G8*G$5)+(I8*100*I$5)</f>
        <v>0</v>
      </c>
      <c r="M8" s="4"/>
      <c r="N8" s="66">
        <v>0.15</v>
      </c>
      <c r="O8" s="4"/>
      <c r="P8" s="20">
        <f t="shared" ref="P8:P23" si="0">L8*N8</f>
        <v>0</v>
      </c>
      <c r="Q8" s="8"/>
    </row>
    <row r="9" spans="1:17">
      <c r="A9" s="19" t="s">
        <v>255</v>
      </c>
      <c r="B9" s="19" t="s">
        <v>170</v>
      </c>
      <c r="C9" s="96"/>
      <c r="D9" s="96"/>
      <c r="E9" s="96"/>
      <c r="F9" s="96"/>
      <c r="G9" s="96"/>
      <c r="H9" s="4"/>
      <c r="I9" s="96"/>
      <c r="J9" s="4"/>
      <c r="K9" s="4"/>
      <c r="L9" s="20">
        <f t="shared" ref="L9:L23" si="1">(C9*C$5)+(D9*D$5)+(E9*E$5)+(F9*F$5)+(G9*G$5)+(I9*100*I$5)</f>
        <v>0</v>
      </c>
      <c r="M9" s="4"/>
      <c r="N9" s="66">
        <v>0.2</v>
      </c>
      <c r="O9" s="4"/>
      <c r="P9" s="20">
        <f t="shared" si="0"/>
        <v>0</v>
      </c>
      <c r="Q9" s="8"/>
    </row>
    <row r="10" spans="1:17">
      <c r="A10" s="19" t="s">
        <v>171</v>
      </c>
      <c r="B10" s="19" t="s">
        <v>170</v>
      </c>
      <c r="C10" s="96"/>
      <c r="D10" s="96"/>
      <c r="E10" s="96"/>
      <c r="F10" s="96"/>
      <c r="G10" s="96"/>
      <c r="H10" s="4"/>
      <c r="I10" s="96"/>
      <c r="J10" s="4"/>
      <c r="K10" s="4"/>
      <c r="L10" s="20">
        <f>(C10*C$5)+(D10*D$5)+(E10*E$5)+(F10*F$5)+(G10*G$5)+(I10*100*I$5)</f>
        <v>0</v>
      </c>
      <c r="M10" s="4"/>
      <c r="N10" s="66">
        <v>0.06</v>
      </c>
      <c r="O10" s="4"/>
      <c r="P10" s="20">
        <f t="shared" si="0"/>
        <v>0</v>
      </c>
      <c r="Q10" s="8"/>
    </row>
    <row r="11" spans="1:17">
      <c r="A11" s="19" t="s">
        <v>256</v>
      </c>
      <c r="B11" s="19" t="s">
        <v>168</v>
      </c>
      <c r="C11" s="96"/>
      <c r="D11" s="96"/>
      <c r="E11" s="96"/>
      <c r="F11" s="96"/>
      <c r="G11" s="96"/>
      <c r="H11" s="4"/>
      <c r="I11" s="96"/>
      <c r="J11" s="4"/>
      <c r="K11" s="4"/>
      <c r="L11" s="20">
        <f>(C11*C$5)+(D11*D$5)+(E11*E$5)+(F11*F$5)+(G11*G$5)+(I11*100*I$5)</f>
        <v>0</v>
      </c>
      <c r="M11" s="4"/>
      <c r="N11" s="66">
        <v>0.05</v>
      </c>
      <c r="O11" s="4"/>
      <c r="P11" s="20">
        <f t="shared" si="0"/>
        <v>0</v>
      </c>
      <c r="Q11" s="8"/>
    </row>
    <row r="12" spans="1:17">
      <c r="A12" s="19" t="s">
        <v>257</v>
      </c>
      <c r="B12" s="19" t="s">
        <v>168</v>
      </c>
      <c r="C12" s="96"/>
      <c r="D12" s="96"/>
      <c r="E12" s="96"/>
      <c r="F12" s="96"/>
      <c r="G12" s="96"/>
      <c r="H12" s="4"/>
      <c r="I12" s="96"/>
      <c r="J12" s="4"/>
      <c r="K12" s="4"/>
      <c r="L12" s="20">
        <f t="shared" si="1"/>
        <v>0</v>
      </c>
      <c r="M12" s="4"/>
      <c r="N12" s="66">
        <v>0.05</v>
      </c>
      <c r="O12" s="4"/>
      <c r="P12" s="20">
        <f t="shared" si="0"/>
        <v>0</v>
      </c>
      <c r="Q12" s="8"/>
    </row>
    <row r="13" spans="1:17">
      <c r="A13" s="19" t="s">
        <v>258</v>
      </c>
      <c r="B13" s="19" t="s">
        <v>168</v>
      </c>
      <c r="C13" s="96"/>
      <c r="D13" s="96"/>
      <c r="E13" s="96"/>
      <c r="F13" s="96"/>
      <c r="G13" s="96"/>
      <c r="H13" s="4"/>
      <c r="I13" s="96"/>
      <c r="J13" s="4"/>
      <c r="K13" s="4"/>
      <c r="L13" s="20">
        <f t="shared" si="1"/>
        <v>0</v>
      </c>
      <c r="M13" s="4"/>
      <c r="N13" s="66">
        <v>0.05</v>
      </c>
      <c r="O13" s="4"/>
      <c r="P13" s="20">
        <f t="shared" si="0"/>
        <v>0</v>
      </c>
      <c r="Q13" s="8"/>
    </row>
    <row r="14" spans="1:17">
      <c r="A14" s="19" t="s">
        <v>259</v>
      </c>
      <c r="B14" s="19" t="s">
        <v>170</v>
      </c>
      <c r="C14" s="96"/>
      <c r="D14" s="96"/>
      <c r="E14" s="96"/>
      <c r="F14" s="96"/>
      <c r="G14" s="96"/>
      <c r="H14" s="4"/>
      <c r="I14" s="96"/>
      <c r="J14" s="4"/>
      <c r="K14" s="4"/>
      <c r="L14" s="20">
        <f>(C14*C$5)+(D14*D$5)+(E14*E$5)+(F14*F$5)+(G14*G$5)+(I14*100*I$5)</f>
        <v>0</v>
      </c>
      <c r="M14" s="4"/>
      <c r="N14" s="66">
        <v>0.05</v>
      </c>
      <c r="O14" s="4"/>
      <c r="P14" s="20">
        <f t="shared" si="0"/>
        <v>0</v>
      </c>
      <c r="Q14" s="8"/>
    </row>
    <row r="15" spans="1:17">
      <c r="A15" s="19" t="s">
        <v>172</v>
      </c>
      <c r="B15" s="19" t="s">
        <v>170</v>
      </c>
      <c r="C15" s="96"/>
      <c r="D15" s="96"/>
      <c r="E15" s="96"/>
      <c r="F15" s="96"/>
      <c r="G15" s="96"/>
      <c r="H15" s="4"/>
      <c r="I15" s="96"/>
      <c r="J15" s="4"/>
      <c r="K15" s="4"/>
      <c r="L15" s="20">
        <f t="shared" si="1"/>
        <v>0</v>
      </c>
      <c r="M15" s="4"/>
      <c r="N15" s="66">
        <v>0.05</v>
      </c>
      <c r="O15" s="4"/>
      <c r="P15" s="20">
        <f t="shared" si="0"/>
        <v>0</v>
      </c>
      <c r="Q15" s="8"/>
    </row>
    <row r="16" spans="1:17">
      <c r="A16" s="19" t="s">
        <v>260</v>
      </c>
      <c r="B16" s="19" t="s">
        <v>173</v>
      </c>
      <c r="C16" s="96"/>
      <c r="D16" s="96"/>
      <c r="E16" s="96"/>
      <c r="F16" s="96"/>
      <c r="G16" s="96"/>
      <c r="H16" s="4"/>
      <c r="I16" s="96"/>
      <c r="J16" s="4"/>
      <c r="K16" s="4"/>
      <c r="L16" s="20">
        <f t="shared" ref="L16" si="2">(C16*C$5)+(D16*D$5)+(E16*E$5)+(F16*F$5)+(G16*G$5)+(I16*100*I$5)</f>
        <v>0</v>
      </c>
      <c r="M16" s="4"/>
      <c r="N16" s="66">
        <v>0.02</v>
      </c>
      <c r="O16" s="4"/>
      <c r="P16" s="20">
        <f t="shared" si="0"/>
        <v>0</v>
      </c>
      <c r="Q16" s="8"/>
    </row>
    <row r="17" spans="1:17">
      <c r="A17" s="19" t="s">
        <v>261</v>
      </c>
      <c r="B17" s="19" t="s">
        <v>173</v>
      </c>
      <c r="C17" s="96"/>
      <c r="D17" s="96"/>
      <c r="E17" s="96"/>
      <c r="F17" s="96"/>
      <c r="G17" s="96"/>
      <c r="H17" s="4"/>
      <c r="I17" s="96"/>
      <c r="J17" s="4"/>
      <c r="K17" s="4"/>
      <c r="L17" s="20">
        <f t="shared" si="1"/>
        <v>0</v>
      </c>
      <c r="M17" s="4"/>
      <c r="N17" s="66">
        <v>0.1</v>
      </c>
      <c r="O17" s="4"/>
      <c r="P17" s="20">
        <f t="shared" si="0"/>
        <v>0</v>
      </c>
      <c r="Q17" s="8"/>
    </row>
    <row r="18" spans="1:17">
      <c r="A18" s="19" t="s">
        <v>262</v>
      </c>
      <c r="B18" s="19" t="s">
        <v>173</v>
      </c>
      <c r="C18" s="96"/>
      <c r="D18" s="96"/>
      <c r="E18" s="96"/>
      <c r="F18" s="96"/>
      <c r="G18" s="96"/>
      <c r="H18" s="4"/>
      <c r="I18" s="96"/>
      <c r="J18" s="4"/>
      <c r="K18" s="4"/>
      <c r="L18" s="20">
        <f t="shared" si="1"/>
        <v>0</v>
      </c>
      <c r="M18" s="4"/>
      <c r="N18" s="66">
        <v>0.02</v>
      </c>
      <c r="O18" s="4"/>
      <c r="P18" s="20">
        <f t="shared" si="0"/>
        <v>0</v>
      </c>
      <c r="Q18" s="8"/>
    </row>
    <row r="19" spans="1:17">
      <c r="A19" s="19" t="s">
        <v>263</v>
      </c>
      <c r="B19" s="19" t="s">
        <v>174</v>
      </c>
      <c r="C19" s="96"/>
      <c r="D19" s="96"/>
      <c r="E19" s="96"/>
      <c r="F19" s="96"/>
      <c r="G19" s="96"/>
      <c r="H19" s="4"/>
      <c r="I19" s="96"/>
      <c r="J19" s="4"/>
      <c r="K19" s="4"/>
      <c r="L19" s="20">
        <f t="shared" si="1"/>
        <v>0</v>
      </c>
      <c r="M19" s="4"/>
      <c r="N19" s="66">
        <v>0.05</v>
      </c>
      <c r="O19" s="4"/>
      <c r="P19" s="20">
        <f t="shared" si="0"/>
        <v>0</v>
      </c>
      <c r="Q19" s="8"/>
    </row>
    <row r="20" spans="1:17">
      <c r="A20" s="19" t="s">
        <v>264</v>
      </c>
      <c r="B20" s="19" t="s">
        <v>174</v>
      </c>
      <c r="C20" s="96"/>
      <c r="D20" s="96"/>
      <c r="E20" s="96"/>
      <c r="F20" s="96"/>
      <c r="G20" s="96"/>
      <c r="H20" s="4"/>
      <c r="I20" s="96"/>
      <c r="J20" s="4"/>
      <c r="K20" s="4"/>
      <c r="L20" s="20">
        <f t="shared" si="1"/>
        <v>0</v>
      </c>
      <c r="M20" s="4"/>
      <c r="N20" s="66">
        <v>0.02</v>
      </c>
      <c r="O20" s="4"/>
      <c r="P20" s="20">
        <f t="shared" si="0"/>
        <v>0</v>
      </c>
      <c r="Q20" s="8"/>
    </row>
    <row r="21" spans="1:17">
      <c r="A21" s="19" t="s">
        <v>265</v>
      </c>
      <c r="B21" s="19" t="s">
        <v>174</v>
      </c>
      <c r="C21" s="96"/>
      <c r="D21" s="96"/>
      <c r="E21" s="96"/>
      <c r="F21" s="96"/>
      <c r="G21" s="96"/>
      <c r="H21" s="4"/>
      <c r="I21" s="96"/>
      <c r="J21" s="4"/>
      <c r="K21" s="4"/>
      <c r="L21" s="20"/>
      <c r="M21" s="4"/>
      <c r="N21" s="66"/>
      <c r="O21" s="4"/>
      <c r="P21" s="20"/>
      <c r="Q21" s="8"/>
    </row>
    <row r="22" spans="1:17">
      <c r="A22" s="19" t="s">
        <v>266</v>
      </c>
      <c r="B22" s="19" t="s">
        <v>173</v>
      </c>
      <c r="C22" s="96"/>
      <c r="D22" s="96"/>
      <c r="E22" s="96"/>
      <c r="F22" s="96"/>
      <c r="G22" s="96"/>
      <c r="H22" s="4"/>
      <c r="I22" s="96"/>
      <c r="J22" s="4"/>
      <c r="K22" s="4"/>
      <c r="L22" s="20"/>
      <c r="M22" s="4"/>
      <c r="N22" s="66"/>
      <c r="O22" s="4"/>
      <c r="P22" s="20"/>
      <c r="Q22" s="8"/>
    </row>
    <row r="23" spans="1:17">
      <c r="A23" s="19" t="s">
        <v>267</v>
      </c>
      <c r="B23" s="19" t="s">
        <v>173</v>
      </c>
      <c r="C23" s="96"/>
      <c r="D23" s="96"/>
      <c r="E23" s="96"/>
      <c r="F23" s="96"/>
      <c r="G23" s="96"/>
      <c r="H23" s="4"/>
      <c r="I23" s="96"/>
      <c r="J23" s="4"/>
      <c r="K23" s="4"/>
      <c r="L23" s="20">
        <f t="shared" si="1"/>
        <v>0</v>
      </c>
      <c r="M23" s="4"/>
      <c r="N23" s="66">
        <v>0.02</v>
      </c>
      <c r="O23" s="4"/>
      <c r="P23" s="20">
        <f t="shared" si="0"/>
        <v>0</v>
      </c>
      <c r="Q23" s="8"/>
    </row>
    <row r="24" spans="1:17">
      <c r="A24" s="17"/>
      <c r="B24" s="13"/>
      <c r="C24" s="13"/>
      <c r="D24" s="13"/>
      <c r="E24" s="13"/>
      <c r="F24" s="13"/>
      <c r="G24" s="13"/>
      <c r="H24" s="4"/>
      <c r="I24" s="4"/>
      <c r="J24" s="4"/>
      <c r="K24" s="4"/>
      <c r="L24" s="4"/>
      <c r="M24" s="4"/>
      <c r="N24" s="33">
        <f>SUM(N8:N23)</f>
        <v>0.89000000000000024</v>
      </c>
      <c r="O24" s="4"/>
      <c r="P24" s="4"/>
      <c r="Q24" s="8"/>
    </row>
    <row r="25" spans="1:17">
      <c r="A25" s="17" t="s">
        <v>175</v>
      </c>
      <c r="B25" s="13"/>
      <c r="C25" s="13"/>
      <c r="D25" s="13"/>
      <c r="E25" s="13"/>
      <c r="F25" s="13"/>
      <c r="G25" s="13"/>
      <c r="H25" s="4"/>
      <c r="I25" s="4"/>
      <c r="J25" s="4"/>
      <c r="K25" s="4"/>
      <c r="L25" s="4"/>
      <c r="M25" s="4"/>
      <c r="N25" s="33"/>
      <c r="O25" s="4"/>
      <c r="P25" s="4"/>
      <c r="Q25" s="8"/>
    </row>
    <row r="26" spans="1:17">
      <c r="A26" s="17"/>
      <c r="B26" s="13"/>
      <c r="C26" s="13"/>
      <c r="D26" s="13"/>
      <c r="E26" s="13"/>
      <c r="F26" s="13"/>
      <c r="G26" s="13"/>
      <c r="H26" s="4"/>
      <c r="I26" s="4"/>
      <c r="J26" s="4"/>
      <c r="K26" s="4"/>
      <c r="L26" s="4"/>
      <c r="M26" s="4"/>
      <c r="N26" s="31"/>
      <c r="O26" s="4"/>
      <c r="P26" s="4"/>
      <c r="Q26" s="8"/>
    </row>
    <row r="27" spans="1:17" ht="30">
      <c r="A27" s="90" t="s">
        <v>176</v>
      </c>
      <c r="B27" s="90" t="s">
        <v>177</v>
      </c>
      <c r="C27" s="90" t="s">
        <v>178</v>
      </c>
      <c r="D27" s="13"/>
      <c r="E27" s="91" t="s">
        <v>179</v>
      </c>
      <c r="F27" s="13"/>
      <c r="G27" s="13"/>
      <c r="H27" s="4"/>
      <c r="I27" s="4"/>
      <c r="J27" s="4"/>
      <c r="K27" s="4"/>
      <c r="L27" s="4"/>
      <c r="M27" s="4"/>
      <c r="N27" s="31"/>
      <c r="O27" s="4"/>
      <c r="P27" s="91" t="s">
        <v>144</v>
      </c>
      <c r="Q27" s="8"/>
    </row>
    <row r="28" spans="1:17">
      <c r="A28" s="19" t="s">
        <v>180</v>
      </c>
      <c r="B28" s="87"/>
      <c r="C28" s="14" t="s">
        <v>181</v>
      </c>
      <c r="D28" s="13"/>
      <c r="E28" s="25">
        <v>0.02</v>
      </c>
      <c r="F28" s="13"/>
      <c r="G28" s="13"/>
      <c r="H28" s="4"/>
      <c r="I28" s="4"/>
      <c r="J28" s="4"/>
      <c r="K28" s="4"/>
      <c r="L28" s="4"/>
      <c r="M28" s="4"/>
      <c r="N28" s="31"/>
      <c r="O28" s="4"/>
      <c r="P28" s="20">
        <f>B28*E28</f>
        <v>0</v>
      </c>
      <c r="Q28" s="8"/>
    </row>
    <row r="29" spans="1:17">
      <c r="A29" s="19" t="s">
        <v>182</v>
      </c>
      <c r="B29" s="87"/>
      <c r="C29" s="14" t="s">
        <v>183</v>
      </c>
      <c r="D29" s="13"/>
      <c r="E29" s="25">
        <v>0.01</v>
      </c>
      <c r="F29" s="13"/>
      <c r="G29" s="13"/>
      <c r="H29" s="4"/>
      <c r="I29" s="4"/>
      <c r="J29" s="4"/>
      <c r="K29" s="4"/>
      <c r="L29" s="4"/>
      <c r="M29" s="4"/>
      <c r="N29" s="31"/>
      <c r="O29" s="4"/>
      <c r="P29" s="20">
        <f t="shared" ref="P29:P37" si="3">B29*E29</f>
        <v>0</v>
      </c>
      <c r="Q29" s="8"/>
    </row>
    <row r="30" spans="1:17">
      <c r="A30" s="19" t="s">
        <v>184</v>
      </c>
      <c r="B30" s="87"/>
      <c r="C30" s="14" t="s">
        <v>183</v>
      </c>
      <c r="D30" s="13"/>
      <c r="E30" s="25">
        <v>0.01</v>
      </c>
      <c r="F30" s="13"/>
      <c r="G30" s="13"/>
      <c r="H30" s="4"/>
      <c r="I30" s="4"/>
      <c r="J30" s="4"/>
      <c r="K30" s="4"/>
      <c r="L30" s="4"/>
      <c r="M30" s="4"/>
      <c r="N30" s="31"/>
      <c r="O30" s="4"/>
      <c r="P30" s="20">
        <f t="shared" si="3"/>
        <v>0</v>
      </c>
      <c r="Q30" s="8"/>
    </row>
    <row r="31" spans="1:17">
      <c r="A31" s="19" t="s">
        <v>185</v>
      </c>
      <c r="B31" s="88"/>
      <c r="C31" s="14" t="s">
        <v>186</v>
      </c>
      <c r="D31" s="13"/>
      <c r="E31" s="25">
        <v>0.01</v>
      </c>
      <c r="F31" s="13"/>
      <c r="G31" s="13"/>
      <c r="H31" s="4"/>
      <c r="I31" s="4"/>
      <c r="J31" s="4"/>
      <c r="K31" s="4"/>
      <c r="L31" s="4"/>
      <c r="M31" s="4"/>
      <c r="N31" s="31"/>
      <c r="O31" s="4"/>
      <c r="P31" s="20">
        <f t="shared" si="3"/>
        <v>0</v>
      </c>
      <c r="Q31" s="8"/>
    </row>
    <row r="32" spans="1:17">
      <c r="A32" s="19" t="s">
        <v>120</v>
      </c>
      <c r="B32" s="88"/>
      <c r="C32" s="14" t="s">
        <v>186</v>
      </c>
      <c r="D32" s="13"/>
      <c r="E32" s="25">
        <v>0.01</v>
      </c>
      <c r="F32" s="13"/>
      <c r="G32" s="13"/>
      <c r="H32" s="4"/>
      <c r="I32" s="4"/>
      <c r="J32" s="4"/>
      <c r="K32" s="4"/>
      <c r="L32" s="4"/>
      <c r="M32" s="4"/>
      <c r="N32" s="31"/>
      <c r="O32" s="4"/>
      <c r="P32" s="20">
        <f t="shared" si="3"/>
        <v>0</v>
      </c>
      <c r="Q32" s="8"/>
    </row>
    <row r="33" spans="1:17">
      <c r="A33" s="19" t="s">
        <v>187</v>
      </c>
      <c r="B33" s="88"/>
      <c r="C33" s="14" t="s">
        <v>186</v>
      </c>
      <c r="D33" s="13"/>
      <c r="E33" s="25">
        <v>0.01</v>
      </c>
      <c r="F33" s="13"/>
      <c r="G33" s="13"/>
      <c r="H33" s="4"/>
      <c r="I33" s="4"/>
      <c r="J33" s="4"/>
      <c r="K33" s="4"/>
      <c r="L33" s="4"/>
      <c r="M33" s="4"/>
      <c r="N33" s="31"/>
      <c r="O33" s="4"/>
      <c r="P33" s="20">
        <f t="shared" si="3"/>
        <v>0</v>
      </c>
      <c r="Q33" s="8"/>
    </row>
    <row r="34" spans="1:17">
      <c r="A34" s="19" t="s">
        <v>188</v>
      </c>
      <c r="B34" s="88"/>
      <c r="C34" s="14" t="s">
        <v>186</v>
      </c>
      <c r="D34" s="13"/>
      <c r="E34" s="25">
        <v>0.01</v>
      </c>
      <c r="F34" s="13"/>
      <c r="G34" s="13"/>
      <c r="H34" s="4"/>
      <c r="I34" s="4"/>
      <c r="J34" s="4"/>
      <c r="K34" s="4"/>
      <c r="L34" s="4"/>
      <c r="M34" s="4"/>
      <c r="N34" s="31"/>
      <c r="O34" s="4"/>
      <c r="P34" s="20">
        <f t="shared" si="3"/>
        <v>0</v>
      </c>
      <c r="Q34" s="8"/>
    </row>
    <row r="35" spans="1:17">
      <c r="A35" s="19" t="s">
        <v>189</v>
      </c>
      <c r="B35" s="87"/>
      <c r="C35" s="14" t="s">
        <v>186</v>
      </c>
      <c r="D35" s="13"/>
      <c r="E35" s="25">
        <v>0.01</v>
      </c>
      <c r="F35" s="13"/>
      <c r="G35" s="13"/>
      <c r="H35" s="4"/>
      <c r="I35" s="4"/>
      <c r="J35" s="4"/>
      <c r="K35" s="4"/>
      <c r="L35" s="4"/>
      <c r="M35" s="4"/>
      <c r="N35" s="31"/>
      <c r="O35" s="4"/>
      <c r="P35" s="20">
        <f t="shared" si="3"/>
        <v>0</v>
      </c>
      <c r="Q35" s="8"/>
    </row>
    <row r="36" spans="1:17">
      <c r="A36" s="19" t="s">
        <v>190</v>
      </c>
      <c r="B36" s="87"/>
      <c r="C36" s="14" t="s">
        <v>186</v>
      </c>
      <c r="D36" s="13"/>
      <c r="E36" s="25">
        <v>0.01</v>
      </c>
      <c r="F36" s="13"/>
      <c r="G36" s="13"/>
      <c r="H36" s="4"/>
      <c r="I36" s="4"/>
      <c r="J36" s="4"/>
      <c r="K36" s="4"/>
      <c r="L36" s="4"/>
      <c r="M36" s="4"/>
      <c r="N36" s="31"/>
      <c r="O36" s="4"/>
      <c r="P36" s="20">
        <f t="shared" si="3"/>
        <v>0</v>
      </c>
      <c r="Q36" s="8"/>
    </row>
    <row r="37" spans="1:17" ht="30">
      <c r="A37" s="53" t="s">
        <v>191</v>
      </c>
      <c r="B37" s="87"/>
      <c r="C37" s="14" t="s">
        <v>186</v>
      </c>
      <c r="D37" s="4"/>
      <c r="E37" s="25">
        <v>0.01</v>
      </c>
      <c r="F37" s="4"/>
      <c r="G37" s="4"/>
      <c r="H37" s="4"/>
      <c r="I37" s="4"/>
      <c r="J37" s="4"/>
      <c r="K37" s="4"/>
      <c r="L37" s="4"/>
      <c r="M37" s="4"/>
      <c r="N37" s="31"/>
      <c r="O37" s="4"/>
      <c r="P37" s="20">
        <f t="shared" si="3"/>
        <v>0</v>
      </c>
      <c r="Q37" s="8"/>
    </row>
    <row r="38" spans="1:17">
      <c r="A38" s="17"/>
      <c r="B38" s="13"/>
      <c r="C38" s="13"/>
      <c r="D38" s="4"/>
      <c r="E38" s="33">
        <f>SUM(E28:E37)</f>
        <v>0.10999999999999999</v>
      </c>
      <c r="F38" s="4"/>
      <c r="G38" s="4"/>
      <c r="H38" s="4"/>
      <c r="I38" s="4"/>
      <c r="J38" s="4"/>
      <c r="K38" s="4"/>
      <c r="L38" s="4"/>
      <c r="M38" s="4"/>
      <c r="N38" s="31"/>
      <c r="O38" s="4"/>
      <c r="Q38" s="8"/>
    </row>
    <row r="39" spans="1:17">
      <c r="A39" s="17"/>
      <c r="B39" s="13"/>
      <c r="C39" s="13"/>
      <c r="D39" s="4"/>
      <c r="E39" s="33"/>
      <c r="F39" s="4"/>
      <c r="G39" s="4"/>
      <c r="H39" s="4"/>
      <c r="I39" s="4"/>
      <c r="J39" s="4"/>
      <c r="K39" s="4"/>
      <c r="L39" s="4"/>
      <c r="M39" s="4"/>
      <c r="N39" s="31"/>
      <c r="O39" s="4"/>
      <c r="Q39" s="8"/>
    </row>
    <row r="40" spans="1:17" ht="15.75">
      <c r="A40" s="90" t="s">
        <v>192</v>
      </c>
      <c r="B40" s="4"/>
      <c r="C40" s="4"/>
      <c r="D40" s="4"/>
      <c r="E40" s="25">
        <f>N24+E38</f>
        <v>1.0000000000000002</v>
      </c>
      <c r="F40" s="4"/>
      <c r="G40" s="4"/>
      <c r="H40" s="4"/>
      <c r="I40" s="4"/>
      <c r="J40" s="4"/>
      <c r="K40" s="4"/>
      <c r="L40" s="4"/>
      <c r="M40" s="4"/>
      <c r="N40" s="31"/>
      <c r="O40" s="4"/>
      <c r="P40" s="85">
        <f>SUM(P8:P37)</f>
        <v>0</v>
      </c>
      <c r="Q40" s="8"/>
    </row>
    <row r="41" spans="1:17">
      <c r="A41" s="7"/>
      <c r="B41" s="4"/>
      <c r="C41" s="4"/>
      <c r="D41" s="4"/>
      <c r="E41" s="4"/>
      <c r="F41" s="4"/>
      <c r="G41" s="4"/>
      <c r="H41" s="4"/>
      <c r="I41" s="4"/>
      <c r="J41" s="4"/>
      <c r="K41" s="4"/>
      <c r="L41" s="4"/>
      <c r="M41" s="4"/>
      <c r="N41" s="31"/>
      <c r="O41" s="4"/>
      <c r="P41" s="4"/>
      <c r="Q41" s="8"/>
    </row>
    <row r="42" spans="1:17">
      <c r="A42" s="7"/>
      <c r="B42" s="4"/>
      <c r="C42" s="4"/>
      <c r="D42" s="4"/>
      <c r="E42" s="4"/>
      <c r="F42" s="4"/>
      <c r="G42" s="4"/>
      <c r="H42" s="4"/>
      <c r="I42" s="4"/>
      <c r="J42" s="4"/>
      <c r="K42" s="4"/>
      <c r="L42" s="4"/>
      <c r="M42" s="4"/>
      <c r="N42" s="31"/>
      <c r="O42" s="4"/>
      <c r="P42" s="4"/>
      <c r="Q42" s="8"/>
    </row>
    <row r="43" spans="1:17">
      <c r="A43" s="7"/>
      <c r="B43" s="4"/>
      <c r="C43" s="4"/>
      <c r="D43" s="4"/>
      <c r="E43" s="4"/>
      <c r="F43" s="4"/>
      <c r="G43" s="4"/>
      <c r="H43" s="4"/>
      <c r="I43" s="4"/>
      <c r="J43" s="4"/>
      <c r="K43" s="4"/>
      <c r="L43" s="4"/>
      <c r="M43" s="4"/>
      <c r="N43" s="31"/>
      <c r="O43" s="4"/>
      <c r="P43" s="4"/>
      <c r="Q43" s="8"/>
    </row>
    <row r="44" spans="1:17">
      <c r="A44" s="9"/>
      <c r="B44" s="10"/>
      <c r="C44" s="10"/>
      <c r="D44" s="10"/>
      <c r="E44" s="10"/>
      <c r="F44" s="10"/>
      <c r="G44" s="10"/>
      <c r="H44" s="10"/>
      <c r="I44" s="10"/>
      <c r="J44" s="10"/>
      <c r="K44" s="10"/>
      <c r="L44" s="10"/>
      <c r="M44" s="10"/>
      <c r="N44" s="34"/>
      <c r="O44" s="10"/>
      <c r="P44" s="10"/>
      <c r="Q44" s="11"/>
    </row>
    <row r="48" spans="1:17">
      <c r="A48" s="46"/>
    </row>
  </sheetData>
  <mergeCells count="2">
    <mergeCell ref="A1:H1"/>
    <mergeCell ref="A3:C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6"/>
  <sheetViews>
    <sheetView workbookViewId="0">
      <selection activeCell="A30" sqref="A30"/>
    </sheetView>
  </sheetViews>
  <sheetFormatPr defaultColWidth="10.6640625" defaultRowHeight="15"/>
  <cols>
    <col min="1" max="1" width="33.33203125" customWidth="1"/>
    <col min="4" max="4" width="1.5546875" customWidth="1"/>
    <col min="6" max="6" width="1.44140625" customWidth="1"/>
    <col min="11" max="11" width="25.33203125" bestFit="1" customWidth="1"/>
  </cols>
  <sheetData>
    <row r="1" spans="1:11" ht="15.75">
      <c r="A1" s="126" t="s">
        <v>193</v>
      </c>
      <c r="B1" s="127"/>
      <c r="C1" s="127"/>
      <c r="D1" s="127"/>
      <c r="E1" s="127"/>
      <c r="F1" s="127"/>
      <c r="G1" s="127"/>
      <c r="H1" s="128"/>
    </row>
    <row r="2" spans="1:11">
      <c r="B2" s="4"/>
      <c r="C2" s="4"/>
      <c r="D2" s="4"/>
      <c r="E2" s="4"/>
      <c r="F2" s="4"/>
      <c r="G2" s="4"/>
      <c r="H2" s="8"/>
    </row>
    <row r="3" spans="1:11" ht="15.75">
      <c r="A3" s="97" t="s">
        <v>194</v>
      </c>
      <c r="B3" s="4"/>
      <c r="C3" s="4"/>
      <c r="D3" s="4"/>
      <c r="E3" s="4"/>
      <c r="F3" s="4"/>
      <c r="G3" s="4"/>
      <c r="H3" s="8"/>
    </row>
    <row r="4" spans="1:11">
      <c r="A4" s="7"/>
      <c r="B4" s="4"/>
      <c r="C4" s="4"/>
      <c r="D4" s="4"/>
      <c r="E4" s="4"/>
      <c r="F4" s="4"/>
      <c r="G4" s="4"/>
      <c r="H4" s="8"/>
    </row>
    <row r="5" spans="1:11" ht="15.75">
      <c r="A5" s="84" t="s">
        <v>195</v>
      </c>
      <c r="B5" s="84" t="s">
        <v>142</v>
      </c>
      <c r="C5" s="84" t="s">
        <v>196</v>
      </c>
      <c r="D5" s="23"/>
      <c r="E5" s="84" t="s">
        <v>4</v>
      </c>
      <c r="F5" s="23"/>
      <c r="G5" s="84" t="s">
        <v>144</v>
      </c>
      <c r="H5" s="8"/>
    </row>
    <row r="6" spans="1:11">
      <c r="A6" s="26" t="s">
        <v>197</v>
      </c>
      <c r="B6" s="24" t="s">
        <v>198</v>
      </c>
      <c r="C6" s="87"/>
      <c r="D6" s="4"/>
      <c r="E6" s="25">
        <v>0.15</v>
      </c>
      <c r="F6" s="4"/>
      <c r="G6" s="20">
        <f t="shared" ref="G6" si="0">C6*E6</f>
        <v>0</v>
      </c>
      <c r="H6" s="8"/>
    </row>
    <row r="7" spans="1:11">
      <c r="A7" s="26" t="s">
        <v>199</v>
      </c>
      <c r="B7" s="24" t="s">
        <v>200</v>
      </c>
      <c r="C7" s="87"/>
      <c r="D7" s="4"/>
      <c r="E7" s="25">
        <v>0.1</v>
      </c>
      <c r="F7" s="4"/>
      <c r="G7" s="20">
        <f t="shared" ref="G7" si="1">C7*E7</f>
        <v>0</v>
      </c>
      <c r="H7" s="8"/>
    </row>
    <row r="8" spans="1:11">
      <c r="A8" s="7"/>
      <c r="B8" s="4"/>
      <c r="C8" s="4"/>
      <c r="D8" s="4"/>
      <c r="E8" s="4"/>
      <c r="F8" s="4"/>
      <c r="G8" s="4"/>
      <c r="H8" s="8"/>
    </row>
    <row r="9" spans="1:11" ht="15.75">
      <c r="A9" s="83" t="s">
        <v>201</v>
      </c>
      <c r="B9" s="84" t="s">
        <v>142</v>
      </c>
      <c r="C9" s="84" t="s">
        <v>196</v>
      </c>
      <c r="D9" s="23"/>
      <c r="E9" s="84" t="s">
        <v>4</v>
      </c>
      <c r="F9" s="23"/>
      <c r="G9" s="84" t="s">
        <v>144</v>
      </c>
      <c r="H9" s="8"/>
    </row>
    <row r="10" spans="1:11">
      <c r="A10" s="26" t="s">
        <v>202</v>
      </c>
      <c r="B10" s="24" t="s">
        <v>181</v>
      </c>
      <c r="C10" s="87"/>
      <c r="D10" s="4"/>
      <c r="E10" s="25">
        <v>0.02</v>
      </c>
      <c r="F10" s="4"/>
      <c r="G10" s="20">
        <f t="shared" ref="G10:G16" si="2">C10*E10</f>
        <v>0</v>
      </c>
      <c r="H10" s="8"/>
    </row>
    <row r="11" spans="1:11">
      <c r="A11" s="26" t="s">
        <v>203</v>
      </c>
      <c r="B11" s="24" t="s">
        <v>204</v>
      </c>
      <c r="C11" s="87"/>
      <c r="D11" s="4"/>
      <c r="E11" s="25">
        <v>0.02</v>
      </c>
      <c r="F11" s="4"/>
      <c r="G11" s="20">
        <f t="shared" si="2"/>
        <v>0</v>
      </c>
      <c r="H11" s="8"/>
    </row>
    <row r="12" spans="1:11">
      <c r="A12" s="26" t="s">
        <v>205</v>
      </c>
      <c r="B12" s="24" t="s">
        <v>206</v>
      </c>
      <c r="C12" s="87"/>
      <c r="D12" s="4"/>
      <c r="E12" s="25">
        <v>0.02</v>
      </c>
      <c r="F12" s="4"/>
      <c r="G12" s="20">
        <f t="shared" si="2"/>
        <v>0</v>
      </c>
      <c r="H12" s="8"/>
    </row>
    <row r="13" spans="1:11">
      <c r="A13" s="26" t="s">
        <v>207</v>
      </c>
      <c r="B13" s="24" t="s">
        <v>208</v>
      </c>
      <c r="C13" s="87"/>
      <c r="D13" s="4"/>
      <c r="E13" s="25">
        <v>0.02</v>
      </c>
      <c r="F13" s="4"/>
      <c r="G13" s="20">
        <f t="shared" si="2"/>
        <v>0</v>
      </c>
      <c r="H13" s="8"/>
    </row>
    <row r="14" spans="1:11">
      <c r="A14" s="26" t="s">
        <v>209</v>
      </c>
      <c r="B14" s="24" t="s">
        <v>208</v>
      </c>
      <c r="C14" s="87"/>
      <c r="D14" s="4"/>
      <c r="E14" s="25">
        <v>0.02</v>
      </c>
      <c r="F14" s="4"/>
      <c r="G14" s="20">
        <f t="shared" si="2"/>
        <v>0</v>
      </c>
      <c r="H14" s="8"/>
    </row>
    <row r="15" spans="1:11" ht="15.75">
      <c r="A15" s="26" t="s">
        <v>210</v>
      </c>
      <c r="B15" s="24" t="s">
        <v>211</v>
      </c>
      <c r="C15" s="87"/>
      <c r="D15" s="4"/>
      <c r="E15" s="25">
        <v>0.02</v>
      </c>
      <c r="F15" s="4"/>
      <c r="G15" s="20">
        <f t="shared" si="2"/>
        <v>0</v>
      </c>
      <c r="H15" s="8"/>
      <c r="K15" s="80"/>
    </row>
    <row r="16" spans="1:11" ht="15.75">
      <c r="A16" s="26" t="s">
        <v>212</v>
      </c>
      <c r="B16" s="24" t="s">
        <v>211</v>
      </c>
      <c r="C16" s="87"/>
      <c r="D16" s="4"/>
      <c r="E16" s="25">
        <v>0.02</v>
      </c>
      <c r="F16" s="4"/>
      <c r="G16" s="20">
        <f t="shared" si="2"/>
        <v>0</v>
      </c>
      <c r="H16" s="8"/>
      <c r="K16" s="80"/>
    </row>
    <row r="17" spans="1:11" ht="15.75">
      <c r="A17" s="4"/>
      <c r="B17" s="4"/>
      <c r="C17" s="4"/>
      <c r="D17" s="4"/>
      <c r="E17" s="4"/>
      <c r="F17" s="4"/>
      <c r="G17" s="4"/>
      <c r="H17" s="8"/>
      <c r="K17" s="80"/>
    </row>
    <row r="18" spans="1:11" ht="15.75">
      <c r="A18" s="83" t="s">
        <v>17</v>
      </c>
      <c r="B18" s="84" t="s">
        <v>142</v>
      </c>
      <c r="C18" s="84" t="s">
        <v>196</v>
      </c>
      <c r="D18" s="23"/>
      <c r="E18" s="84" t="s">
        <v>4</v>
      </c>
      <c r="F18" s="23"/>
      <c r="G18" s="84" t="s">
        <v>144</v>
      </c>
      <c r="H18" s="8"/>
      <c r="K18" s="80"/>
    </row>
    <row r="19" spans="1:11">
      <c r="A19" s="26" t="s">
        <v>213</v>
      </c>
      <c r="B19" s="24" t="s">
        <v>208</v>
      </c>
      <c r="C19" s="20">
        <v>0</v>
      </c>
      <c r="D19" s="4"/>
      <c r="E19" s="65">
        <v>0.03</v>
      </c>
      <c r="F19" s="4"/>
      <c r="G19" s="20">
        <f t="shared" ref="G19:G31" si="3">C19*E19</f>
        <v>0</v>
      </c>
      <c r="H19" s="8"/>
    </row>
    <row r="20" spans="1:11">
      <c r="A20" s="26" t="s">
        <v>214</v>
      </c>
      <c r="B20" s="24" t="s">
        <v>208</v>
      </c>
      <c r="C20" s="87"/>
      <c r="D20" s="4"/>
      <c r="E20" s="65">
        <v>0.05</v>
      </c>
      <c r="F20" s="4"/>
      <c r="G20" s="20">
        <f t="shared" si="3"/>
        <v>0</v>
      </c>
      <c r="H20" s="8"/>
    </row>
    <row r="21" spans="1:11">
      <c r="A21" s="26" t="s">
        <v>215</v>
      </c>
      <c r="B21" s="24" t="s">
        <v>208</v>
      </c>
      <c r="C21" s="87"/>
      <c r="D21" s="4"/>
      <c r="E21" s="65">
        <v>0.05</v>
      </c>
      <c r="F21" s="4"/>
      <c r="G21" s="20">
        <f t="shared" si="3"/>
        <v>0</v>
      </c>
      <c r="H21" s="8"/>
    </row>
    <row r="22" spans="1:11">
      <c r="A22" s="26" t="s">
        <v>216</v>
      </c>
      <c r="B22" s="24" t="s">
        <v>208</v>
      </c>
      <c r="C22" s="87"/>
      <c r="D22" s="4"/>
      <c r="E22" s="65">
        <v>0.05</v>
      </c>
      <c r="F22" s="4"/>
      <c r="G22" s="20">
        <f t="shared" si="3"/>
        <v>0</v>
      </c>
      <c r="H22" s="8"/>
    </row>
    <row r="23" spans="1:11">
      <c r="A23" s="26" t="s">
        <v>217</v>
      </c>
      <c r="B23" s="24" t="s">
        <v>208</v>
      </c>
      <c r="C23" s="87"/>
      <c r="D23" s="4"/>
      <c r="E23" s="65">
        <v>0.05</v>
      </c>
      <c r="F23" s="4"/>
      <c r="G23" s="20">
        <f t="shared" si="3"/>
        <v>0</v>
      </c>
      <c r="H23" s="8"/>
      <c r="J23" s="22"/>
    </row>
    <row r="24" spans="1:11">
      <c r="A24" s="26" t="s">
        <v>218</v>
      </c>
      <c r="B24" s="24" t="s">
        <v>208</v>
      </c>
      <c r="C24" s="87"/>
      <c r="D24" s="4"/>
      <c r="E24" s="65">
        <v>0.05</v>
      </c>
      <c r="F24" s="4"/>
      <c r="G24" s="20">
        <f t="shared" si="3"/>
        <v>0</v>
      </c>
      <c r="H24" s="8"/>
    </row>
    <row r="25" spans="1:11">
      <c r="A25" s="26" t="s">
        <v>219</v>
      </c>
      <c r="B25" s="24" t="s">
        <v>200</v>
      </c>
      <c r="C25" s="87"/>
      <c r="D25" s="4"/>
      <c r="E25" s="65">
        <v>0.05</v>
      </c>
      <c r="F25" s="4"/>
      <c r="G25" s="20">
        <f t="shared" si="3"/>
        <v>0</v>
      </c>
      <c r="H25" s="8"/>
    </row>
    <row r="26" spans="1:11">
      <c r="A26" s="26" t="s">
        <v>220</v>
      </c>
      <c r="B26" s="24" t="s">
        <v>208</v>
      </c>
      <c r="C26" s="87"/>
      <c r="D26" s="4"/>
      <c r="E26" s="65">
        <v>0.05</v>
      </c>
      <c r="F26" s="4"/>
      <c r="G26" s="20">
        <f t="shared" si="3"/>
        <v>0</v>
      </c>
      <c r="H26" s="8"/>
    </row>
    <row r="27" spans="1:11">
      <c r="A27" s="26" t="s">
        <v>221</v>
      </c>
      <c r="B27" s="24" t="s">
        <v>208</v>
      </c>
      <c r="C27" s="87"/>
      <c r="D27" s="4"/>
      <c r="E27" s="65">
        <v>0.04</v>
      </c>
      <c r="F27" s="4"/>
      <c r="G27" s="20">
        <f t="shared" si="3"/>
        <v>0</v>
      </c>
      <c r="H27" s="8"/>
    </row>
    <row r="28" spans="1:11">
      <c r="A28" s="26" t="s">
        <v>222</v>
      </c>
      <c r="B28" s="24" t="s">
        <v>208</v>
      </c>
      <c r="C28" s="87"/>
      <c r="D28" s="4"/>
      <c r="E28" s="65">
        <v>0.04</v>
      </c>
      <c r="F28" s="4"/>
      <c r="G28" s="20">
        <f t="shared" si="3"/>
        <v>0</v>
      </c>
      <c r="H28" s="8"/>
    </row>
    <row r="29" spans="1:11" s="104" customFormat="1" ht="15.75">
      <c r="A29" s="98" t="s">
        <v>227</v>
      </c>
      <c r="B29" s="99" t="s">
        <v>208</v>
      </c>
      <c r="C29" s="87"/>
      <c r="D29" s="100"/>
      <c r="E29" s="101">
        <v>0.02</v>
      </c>
      <c r="F29" s="100"/>
      <c r="G29" s="102">
        <f t="shared" si="3"/>
        <v>0</v>
      </c>
      <c r="H29" s="103"/>
    </row>
    <row r="30" spans="1:11" s="104" customFormat="1" ht="15.75">
      <c r="A30" s="98" t="s">
        <v>254</v>
      </c>
      <c r="B30" s="99" t="s">
        <v>208</v>
      </c>
      <c r="C30" s="87"/>
      <c r="D30" s="100"/>
      <c r="E30" s="101">
        <v>0.03</v>
      </c>
      <c r="F30" s="100"/>
      <c r="G30" s="102">
        <f t="shared" si="3"/>
        <v>0</v>
      </c>
      <c r="H30" s="103"/>
    </row>
    <row r="31" spans="1:11">
      <c r="A31" s="26" t="s">
        <v>223</v>
      </c>
      <c r="B31" s="24" t="s">
        <v>208</v>
      </c>
      <c r="C31" s="87"/>
      <c r="D31" s="4"/>
      <c r="E31" s="65">
        <v>0.1</v>
      </c>
      <c r="F31" s="4"/>
      <c r="G31" s="20">
        <f t="shared" si="3"/>
        <v>0</v>
      </c>
      <c r="H31" s="8"/>
    </row>
    <row r="32" spans="1:11">
      <c r="A32" s="7"/>
      <c r="B32" s="4"/>
      <c r="C32" s="4"/>
      <c r="D32" s="4"/>
      <c r="E32" s="4"/>
      <c r="F32" s="4"/>
      <c r="G32" s="4"/>
      <c r="H32" s="8"/>
    </row>
    <row r="33" spans="1:8" ht="15.75">
      <c r="A33" s="84" t="s">
        <v>224</v>
      </c>
      <c r="B33" s="4"/>
      <c r="C33" s="4"/>
      <c r="D33" s="4"/>
      <c r="E33" s="55">
        <f>SUM(E6:E31)</f>
        <v>1.0000000000000004</v>
      </c>
      <c r="F33" s="4"/>
      <c r="G33" s="85">
        <f>SUM(G6:G31)</f>
        <v>0</v>
      </c>
      <c r="H33" s="8"/>
    </row>
    <row r="34" spans="1:8">
      <c r="A34" s="7"/>
      <c r="B34" s="4"/>
      <c r="C34" s="4"/>
      <c r="D34" s="4"/>
      <c r="E34" s="4"/>
      <c r="F34" s="4"/>
      <c r="G34" s="4"/>
      <c r="H34" s="8"/>
    </row>
    <row r="35" spans="1:8">
      <c r="A35" s="7"/>
      <c r="B35" s="4"/>
      <c r="C35" s="4"/>
      <c r="D35" s="4"/>
      <c r="E35" s="4"/>
      <c r="F35" s="4"/>
      <c r="G35" s="4"/>
      <c r="H35" s="8"/>
    </row>
    <row r="36" spans="1:8">
      <c r="A36" s="9"/>
      <c r="B36" s="10"/>
      <c r="C36" s="10"/>
      <c r="D36" s="10"/>
      <c r="E36" s="10"/>
      <c r="F36" s="10"/>
      <c r="G36" s="10"/>
      <c r="H36" s="11"/>
    </row>
  </sheetData>
  <mergeCells count="1">
    <mergeCell ref="A1:H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3B5F7E1394D14CA2BC47402D2EC8A2" ma:contentTypeVersion="19" ma:contentTypeDescription="Een nieuw document maken." ma:contentTypeScope="" ma:versionID="a5290411803cab6042864fffa685cf55">
  <xsd:schema xmlns:xsd="http://www.w3.org/2001/XMLSchema" xmlns:xs="http://www.w3.org/2001/XMLSchema" xmlns:p="http://schemas.microsoft.com/office/2006/metadata/properties" xmlns:ns2="2e0fe973-ad10-491b-bc0e-812b6f27f5a1" xmlns:ns3="770f23c4-6279-4748-bfbd-9f1032e03c1b" targetNamespace="http://schemas.microsoft.com/office/2006/metadata/properties" ma:root="true" ma:fieldsID="192f8b798562cf2186d5fd5340b21809" ns2:_="" ns3:_="">
    <xsd:import namespace="2e0fe973-ad10-491b-bc0e-812b6f27f5a1"/>
    <xsd:import namespace="770f23c4-6279-4748-bfbd-9f1032e03c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fe973-ad10-491b-bc0e-812b6f27f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LengthInSeconds" ma:index="16" nillable="true" ma:displayName="Length (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920feb7-c175-4508-9c69-2dc033b818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0f23c4-6279-4748-bfbd-9f1032e03c1b" elementFormDefault="qualified">
    <xsd:import namespace="http://schemas.microsoft.com/office/2006/documentManagement/types"/>
    <xsd:import namespace="http://schemas.microsoft.com/office/infopath/2007/PartnerControls"/>
    <xsd:element name="SharedWithUsers" ma:index="17"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hidden="true" ma:internalName="SharedWithDetails" ma:readOnly="true">
      <xsd:simpleType>
        <xsd:restriction base="dms:Note"/>
      </xsd:simpleType>
    </xsd:element>
    <xsd:element name="TaxCatchAll" ma:index="23" nillable="true" ma:displayName="Taxonomy Catch All Column" ma:hidden="true" ma:list="{124a125b-2c26-4fac-9894-b5ac66692ce2}" ma:internalName="TaxCatchAll" ma:readOnly="false" ma:showField="CatchAllData" ma:web="770f23c4-6279-4748-bfbd-9f1032e03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70f23c4-6279-4748-bfbd-9f1032e03c1b" xsi:nil="true"/>
    <lcf76f155ced4ddcb4097134ff3c332f xmlns="2e0fe973-ad10-491b-bc0e-812b6f27f5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7A7D14-48CC-4942-9127-7F39F9AA5169}"/>
</file>

<file path=customXml/itemProps2.xml><?xml version="1.0" encoding="utf-8"?>
<ds:datastoreItem xmlns:ds="http://schemas.openxmlformats.org/officeDocument/2006/customXml" ds:itemID="{026B5F7E-0519-4BD9-9063-7C10EFC689CD}">
  <ds:schemaRefs>
    <ds:schemaRef ds:uri="5a8fdd07-80de-4bd1-afca-769aedcbb7a7"/>
    <ds:schemaRef ds:uri="http://schemas.microsoft.com/office/2006/documentManagement/types"/>
    <ds:schemaRef ds:uri="http://schemas.microsoft.com/office/infopath/2007/PartnerControls"/>
    <ds:schemaRef ds:uri="http://purl.org/dc/terms/"/>
    <ds:schemaRef ds:uri="bbd12ecf-35e3-4f9c-8a14-0e3b968866cd"/>
    <ds:schemaRef ds:uri="http://schemas.microsoft.com/office/2006/metadata/properties"/>
    <ds:schemaRef ds:uri="http://www.w3.org/XML/1998/namespace"/>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CB14AF6E-F742-4572-9B39-9AB21132DF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Toelichting Prijzenblad</vt:lpstr>
      <vt:lpstr>Totaal prijs</vt:lpstr>
      <vt:lpstr>Lease automandje</vt:lpstr>
      <vt:lpstr>Bulklijst personenauto</vt:lpstr>
      <vt:lpstr>Opslagen</vt:lpstr>
      <vt:lpstr>Huurtarieven</vt:lpstr>
      <vt:lpstr>Overige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Molthoff</dc:creator>
  <cp:keywords/>
  <dc:description/>
  <cp:lastModifiedBy>Margrit van den Brink</cp:lastModifiedBy>
  <cp:revision/>
  <dcterms:created xsi:type="dcterms:W3CDTF">2017-04-10T19:41:12Z</dcterms:created>
  <dcterms:modified xsi:type="dcterms:W3CDTF">2025-10-29T07:49:09Z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0x0101008B3B5F7E1394D14CA2BC47402D2EC8A2</vt:lpwstr>
  </property>
  <property fmtid="{D5CDD505-2E9C-101B-9397-08002B2CF9AE}" pid="3" name="MediaServiceImageTags">
    <vt:lpwstr/>
  </property>
  <property fmtid="{D5CDD505-2E9C-101B-9397-08002B2CF9AE}" pid="4" name="_dlc_DocIdItemGuid">
    <vt:lpwstr>031dba01-6a20-42e3-8517-9a7774f2f1c8</vt:lpwstr>
  </property>
  <property fmtid="{D5CDD505-2E9C-101B-9397-08002B2CF9AE}" pid="5" name="MSIP_Label_24e57bac-d225-40fb-8a9e-62b5be587a96_Enabled">
    <vt:lpwstr>true</vt:lpwstr>
  </property>
  <property fmtid="{D5CDD505-2E9C-101B-9397-08002B2CF9AE}" pid="6" name="MSIP_Label_24e57bac-d225-40fb-8a9e-62b5be587a96_SetDate">
    <vt:lpwstr>2025-01-09T09:53:05Z</vt:lpwstr>
  </property>
  <property fmtid="{D5CDD505-2E9C-101B-9397-08002B2CF9AE}" pid="7" name="MSIP_Label_24e57bac-d225-40fb-8a9e-62b5be587a96_Method">
    <vt:lpwstr>Standard</vt:lpwstr>
  </property>
  <property fmtid="{D5CDD505-2E9C-101B-9397-08002B2CF9AE}" pid="8" name="MSIP_Label_24e57bac-d225-40fb-8a9e-62b5be587a96_Name">
    <vt:lpwstr>Internal</vt:lpwstr>
  </property>
  <property fmtid="{D5CDD505-2E9C-101B-9397-08002B2CF9AE}" pid="9" name="MSIP_Label_24e57bac-d225-40fb-8a9e-62b5be587a96_SiteId">
    <vt:lpwstr>a398fcff-8d2b-4930-a7f7-e1c99a108d77</vt:lpwstr>
  </property>
  <property fmtid="{D5CDD505-2E9C-101B-9397-08002B2CF9AE}" pid="10" name="MSIP_Label_24e57bac-d225-40fb-8a9e-62b5be587a96_ActionId">
    <vt:lpwstr>26afd1fd-332d-4cf5-a16e-117f8c9f28a2</vt:lpwstr>
  </property>
  <property fmtid="{D5CDD505-2E9C-101B-9397-08002B2CF9AE}" pid="11" name="MSIP_Label_24e57bac-d225-40fb-8a9e-62b5be587a96_ContentBits">
    <vt:lpwstr>0</vt:lpwstr>
  </property>
  <property fmtid="{D5CDD505-2E9C-101B-9397-08002B2CF9AE}" pid="12" name="MSIP_Label_24e57bac-d225-40fb-8a9e-62b5be587a96_Tag">
    <vt:lpwstr>10, 3, 0, 2</vt:lpwstr>
  </property>
</Properties>
</file>