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5440" windowHeight="12800"/>
  </bookViews>
  <sheets>
    <sheet name="Bijlage 7 Inschrijfstaat" sheetId="6" r:id="rId1"/>
    <sheet name="materieel perceel 1" sheetId="3" r:id="rId2"/>
    <sheet name="materieel perceel 2" sheetId="4" r:id="rId3"/>
    <sheet name="materieel perceel 3" sheetId="5" r:id="rId4"/>
  </sheets>
  <definedNames>
    <definedName name="_xlnm.Print_Area" localSheetId="1">'materieel perceel 1'!$A$1:$H$81</definedName>
    <definedName name="_xlnm.Print_Area" localSheetId="2">'materieel perceel 2'!$A$1:$H$50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5" i="6"/>
  <c r="H9" i="3"/>
  <c r="H5"/>
  <c r="H6"/>
  <c r="H7"/>
  <c r="H8"/>
  <c r="F14"/>
  <c r="C58"/>
  <c r="C50"/>
  <c r="C52"/>
  <c r="C21"/>
  <c r="C23"/>
  <c r="C37"/>
  <c r="C39"/>
  <c r="H16"/>
  <c r="G13"/>
  <c r="G14"/>
  <c r="H14"/>
  <c r="H99"/>
  <c r="H12"/>
  <c r="F102"/>
  <c r="H102"/>
  <c r="H98"/>
  <c r="H101"/>
  <c r="H13"/>
  <c r="H6" i="4"/>
  <c r="H7"/>
  <c r="H8"/>
  <c r="H9"/>
  <c r="H28"/>
  <c r="H29"/>
  <c r="H30"/>
  <c r="H31"/>
  <c r="H22"/>
  <c r="H21"/>
  <c r="H20"/>
  <c r="H23"/>
  <c r="H17"/>
  <c r="H16"/>
  <c r="H15"/>
  <c r="H18"/>
  <c r="H25"/>
  <c r="H5"/>
  <c r="F116"/>
  <c r="H116"/>
  <c r="H115"/>
  <c r="H113"/>
  <c r="H112"/>
  <c r="C72"/>
  <c r="C64"/>
  <c r="C66"/>
  <c r="C51"/>
  <c r="C53"/>
  <c r="C35"/>
  <c r="C37"/>
  <c r="F25"/>
  <c r="H7" i="5"/>
  <c r="G16"/>
  <c r="H16"/>
  <c r="G12"/>
  <c r="H12"/>
  <c r="H5"/>
  <c r="H6"/>
  <c r="F100"/>
  <c r="H100"/>
  <c r="H99"/>
  <c r="H97"/>
  <c r="H96"/>
  <c r="C56"/>
  <c r="C48"/>
  <c r="C50"/>
  <c r="C35"/>
  <c r="C37"/>
  <c r="C21"/>
  <c r="C23"/>
  <c r="G13"/>
  <c r="H13"/>
  <c r="H14"/>
</calcChain>
</file>

<file path=xl/sharedStrings.xml><?xml version="1.0" encoding="utf-8"?>
<sst xmlns="http://schemas.openxmlformats.org/spreadsheetml/2006/main" count="171" uniqueCount="67">
  <si>
    <t>CH12</t>
  </si>
  <si>
    <t>Onderdeel 2 Technisch-operationele wensen</t>
  </si>
  <si>
    <t>ATE1A: hoofdaannemerschap chassisleverancier</t>
  </si>
  <si>
    <t>ATE3B: snellere levering dan uiterste datum</t>
  </si>
  <si>
    <t>G3: garantieverlenging chassis</t>
  </si>
  <si>
    <t>G3: garantieverlenging zijbeladingsysteem</t>
  </si>
  <si>
    <t>G3: garantieverlenging container op-en afzetsysteem</t>
  </si>
  <si>
    <t>ATE1B: hoofdaannemer biedt meer percelen aan</t>
  </si>
  <si>
    <t>totaalscore</t>
  </si>
  <si>
    <t>waarde naar gunningcriterium</t>
  </si>
  <si>
    <t>puntenscore</t>
  </si>
  <si>
    <t>score</t>
    <phoneticPr fontId="15" type="noConversion"/>
  </si>
  <si>
    <r>
      <t xml:space="preserve">Onderdeel </t>
    </r>
    <r>
      <rPr>
        <b/>
        <sz val="14"/>
        <color indexed="8"/>
        <rFont val="Calibri"/>
        <family val="2"/>
      </rPr>
      <t>4 Duurzaamheid</t>
    </r>
    <r>
      <rPr>
        <b/>
        <sz val="14"/>
        <color theme="1"/>
        <rFont val="Calibri"/>
        <family val="2"/>
        <scheme val="minor"/>
      </rPr>
      <t xml:space="preserve"> wensen</t>
    </r>
    <phoneticPr fontId="15" type="noConversion"/>
  </si>
  <si>
    <t xml:space="preserve">Total Costs of Ownership (over 12 jaar), berekening </t>
  </si>
  <si>
    <t>Naam inschrijver ………………………………..</t>
  </si>
  <si>
    <t>TOTAAL EENMALIG</t>
  </si>
  <si>
    <t>Inschrijfprijs aanbieder (gelijk of kleiner dan TCO, per stuk per jaar)</t>
  </si>
  <si>
    <t>--&gt; jaarlijks kosten (rente 4% + afschrijving 12 jaar), berekening</t>
  </si>
  <si>
    <t>per stuk</t>
  </si>
  <si>
    <t>aantal</t>
  </si>
  <si>
    <t>totaal</t>
  </si>
  <si>
    <t>Datum:</t>
  </si>
  <si>
    <t xml:space="preserve">revisie </t>
  </si>
  <si>
    <t>zijlader dubbele grijper (zonder opties, inclusief  wensen), zie eis ATE6 en ZO5A</t>
  </si>
  <si>
    <t>zijlader vast voor 1.100 liter vierwielcontainers, zie eis ATE6</t>
  </si>
  <si>
    <t>zijlader combi (dubbele grijper én vast, incl. zakkenbak), zie eis ATE6 en ZO5B</t>
  </si>
  <si>
    <r>
      <t xml:space="preserve">afschrijving in </t>
    </r>
    <r>
      <rPr>
        <sz val="11"/>
        <color indexed="10"/>
        <rFont val="Calibri"/>
      </rPr>
      <t>10</t>
    </r>
    <r>
      <rPr>
        <sz val="11"/>
        <color theme="1"/>
        <rFont val="Calibri"/>
        <family val="2"/>
        <scheme val="minor"/>
      </rPr>
      <t xml:space="preserve"> jaar, rente 3% --&gt; jaarlijkse kapitaallasten (rente+afschrijving)</t>
    </r>
    <phoneticPr fontId="15" type="noConversion"/>
  </si>
  <si>
    <t>perceel 3 (kraanvoertuig met driezijdig kippende laadbak)</t>
    <phoneticPr fontId="15" type="noConversion"/>
  </si>
  <si>
    <t>kraanvoertuig met autolaadkraan en container opzet- en afzetsysteem, , LZV geschikt</t>
    <phoneticPr fontId="15" type="noConversion"/>
  </si>
  <si>
    <t>transportvoertuig, LZV-geschikt</t>
    <phoneticPr fontId="15" type="noConversion"/>
  </si>
  <si>
    <r>
      <t>CH7B</t>
    </r>
    <r>
      <rPr>
        <sz val="11"/>
        <rFont val="Calibri"/>
        <family val="2"/>
      </rPr>
      <t>: groter  laadvermogen dan 10.000kg (kraanvoertuigen)</t>
    </r>
    <phoneticPr fontId="15" type="noConversion"/>
  </si>
  <si>
    <r>
      <t>CH7D</t>
    </r>
    <r>
      <rPr>
        <sz val="11"/>
        <rFont val="Calibri"/>
        <family val="2"/>
      </rPr>
      <t>: groter laadve rmnogen dan 11.000kg (LZV-voertuig)</t>
    </r>
    <phoneticPr fontId="15" type="noConversion"/>
  </si>
  <si>
    <r>
      <t>CH9A</t>
    </r>
    <r>
      <rPr>
        <sz val="11"/>
        <rFont val="Calibri"/>
        <family val="2"/>
      </rPr>
      <t>: wiekbasis zo kort mogelik</t>
    </r>
    <phoneticPr fontId="15" type="noConversion"/>
  </si>
  <si>
    <t>kraanvoertuig met autolaadkraan en driezijdiog kippende laadbak</t>
    <phoneticPr fontId="15" type="noConversion"/>
  </si>
  <si>
    <r>
      <t xml:space="preserve">G3: garantieverlenging </t>
    </r>
    <r>
      <rPr>
        <sz val="11"/>
        <rFont val="Calibri"/>
        <family val="2"/>
      </rPr>
      <t>autolaadkraan</t>
    </r>
    <phoneticPr fontId="15" type="noConversion"/>
  </si>
  <si>
    <r>
      <t xml:space="preserve">G3: garantieverlenging </t>
    </r>
    <r>
      <rPr>
        <sz val="11"/>
        <rFont val="Calibri"/>
        <family val="2"/>
      </rPr>
      <t>driezijdig kippende laadbak</t>
    </r>
    <phoneticPr fontId="15" type="noConversion"/>
  </si>
  <si>
    <r>
      <t>CH7B</t>
    </r>
    <r>
      <rPr>
        <sz val="11"/>
        <rFont val="Calibri"/>
        <family val="2"/>
      </rPr>
      <t xml:space="preserve">: groter  laadvermogen dan 7.000kg </t>
    </r>
    <phoneticPr fontId="15" type="noConversion"/>
  </si>
  <si>
    <r>
      <t>CH12</t>
    </r>
    <r>
      <rPr>
        <sz val="11"/>
        <rFont val="Calibri"/>
        <family val="2"/>
      </rPr>
      <t>: draaicirkel</t>
    </r>
    <phoneticPr fontId="15" type="noConversion"/>
  </si>
  <si>
    <t xml:space="preserve"> perceel 1 (zijladers)</t>
    <phoneticPr fontId="15" type="noConversion"/>
  </si>
  <si>
    <t>Bijlage 7: Inschrijfstaten</t>
    <phoneticPr fontId="15" type="noConversion"/>
  </si>
  <si>
    <t>perceel 2 (kraanvoertuigen, LZV-voertuigen)</t>
    <phoneticPr fontId="15" type="noConversion"/>
  </si>
  <si>
    <t>ATE5B: afstand tot werkplaats aqannemer</t>
    <phoneticPr fontId="15" type="noConversion"/>
  </si>
  <si>
    <t>RO7B: duurzaam onderhoud</t>
    <phoneticPr fontId="15" type="noConversion"/>
  </si>
  <si>
    <t>RO7C: duurzaam schadeherstel</t>
    <phoneticPr fontId="15" type="noConversion"/>
  </si>
  <si>
    <t>RO7D: werkzaamheden in avonduren tegen zelfde dagtarief</t>
    <phoneticPr fontId="15" type="noConversion"/>
  </si>
  <si>
    <t>CH15: voldoende LED werklampen</t>
    <phoneticPr fontId="15" type="noConversion"/>
  </si>
  <si>
    <t>CH18: geluidsreductie</t>
    <phoneticPr fontId="15" type="noConversion"/>
  </si>
  <si>
    <t>elke  60 punten levert 1 punt op in beoordeling</t>
    <phoneticPr fontId="15" type="noConversion"/>
  </si>
  <si>
    <t>elke  25 punten levert 1 punt op in beoordeling</t>
    <phoneticPr fontId="15" type="noConversion"/>
  </si>
  <si>
    <r>
      <t xml:space="preserve">Onderdeel </t>
    </r>
    <r>
      <rPr>
        <b/>
        <sz val="14"/>
        <color indexed="8"/>
        <rFont val="Calibri"/>
        <family val="2"/>
      </rPr>
      <t>5ociiale duurzaamheid.</t>
    </r>
    <phoneticPr fontId="15" type="noConversion"/>
  </si>
  <si>
    <t>Zie algemeen deel 20140731, Bijlage 7)</t>
    <phoneticPr fontId="15" type="noConversion"/>
  </si>
  <si>
    <t>JAARLIJKS</t>
    <phoneticPr fontId="15" type="noConversion"/>
  </si>
  <si>
    <t>Totaal</t>
    <phoneticPr fontId="15" type="noConversion"/>
  </si>
  <si>
    <t>max. score</t>
    <phoneticPr fontId="15" type="noConversion"/>
  </si>
  <si>
    <t>kraanvoertuig met autolaadkraan en container opzet- en afzetsysteem</t>
    <phoneticPr fontId="15" type="noConversion"/>
  </si>
  <si>
    <t>behorend bij de Europese aanbesteding van zware voertuigen</t>
  </si>
  <si>
    <t>Onderdeel 1 'aanschaf' (eenmalig)</t>
  </si>
  <si>
    <t xml:space="preserve"> RO.8 'full service contract, standaard'</t>
  </si>
  <si>
    <t xml:space="preserve"> RO.10 'flexibel full service contract, RoFlex</t>
  </si>
  <si>
    <t>minimale kostenvariant (dus RO.8 of RO.10)</t>
  </si>
  <si>
    <t>RO.11 gegarandeerde restwaarde</t>
  </si>
  <si>
    <t>RO.12 overstappen naar alternatieve brandstoffen</t>
  </si>
  <si>
    <t>ordinale score</t>
  </si>
  <si>
    <t>Onderdeel 3, Optionele wens:</t>
  </si>
  <si>
    <t>CH7B</t>
  </si>
  <si>
    <t>CH7D</t>
  </si>
  <si>
    <t>CH9A</t>
  </si>
</sst>
</file>

<file path=xl/styles.xml><?xml version="1.0" encoding="utf-8"?>
<styleSheet xmlns="http://schemas.openxmlformats.org/spreadsheetml/2006/main">
  <numFmts count="3">
    <numFmt numFmtId="164" formatCode="&quot;€&quot;\ #,##0.00_-"/>
    <numFmt numFmtId="165" formatCode="[$-413]d\ mmmm\ yyyy;@"/>
    <numFmt numFmtId="166" formatCode="&quot;€&quot;\ #,##0.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Century Gothic"/>
      <family val="2"/>
    </font>
    <font>
      <sz val="12"/>
      <name val="Century Gothic"/>
      <family val="2"/>
    </font>
    <font>
      <sz val="10"/>
      <name val="Arial"/>
    </font>
    <font>
      <sz val="12"/>
      <color indexed="8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name val="Calibri"/>
      <family val="2"/>
    </font>
    <font>
      <sz val="10"/>
      <color indexed="8"/>
      <name val="Calibri"/>
      <family val="2"/>
    </font>
    <font>
      <sz val="11"/>
      <color indexed="1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left"/>
    </xf>
    <xf numFmtId="22" fontId="0" fillId="0" borderId="0" xfId="0" applyNumberFormat="1"/>
    <xf numFmtId="164" fontId="11" fillId="0" borderId="0" xfId="0" applyNumberFormat="1" applyFont="1" applyBorder="1" applyAlignment="1">
      <alignment horizontal="center"/>
    </xf>
    <xf numFmtId="0" fontId="13" fillId="0" borderId="0" xfId="0" applyFont="1"/>
    <xf numFmtId="166" fontId="1" fillId="2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/>
    <xf numFmtId="0" fontId="20" fillId="0" borderId="0" xfId="0" applyFont="1" applyFill="1" applyBorder="1" applyAlignment="1">
      <alignment horizontal="right"/>
    </xf>
    <xf numFmtId="0" fontId="1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0" fontId="18" fillId="0" borderId="0" xfId="0" applyFont="1" applyFill="1"/>
    <xf numFmtId="0" fontId="0" fillId="3" borderId="0" xfId="0" applyFill="1"/>
    <xf numFmtId="0" fontId="0" fillId="4" borderId="0" xfId="0" applyFill="1" applyBorder="1"/>
    <xf numFmtId="0" fontId="0" fillId="4" borderId="0" xfId="0" applyFont="1" applyFill="1" applyBorder="1"/>
    <xf numFmtId="0" fontId="0" fillId="4" borderId="0" xfId="0" applyFill="1"/>
    <xf numFmtId="0" fontId="16" fillId="0" borderId="0" xfId="0" applyFont="1"/>
    <xf numFmtId="0" fontId="10" fillId="0" borderId="0" xfId="0" applyFont="1"/>
    <xf numFmtId="164" fontId="0" fillId="5" borderId="1" xfId="0" applyNumberForma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11" fillId="0" borderId="5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/>
    </xf>
  </cellXfs>
  <cellStyles count="1">
    <cellStyle name="Normaal" xfId="0" builtinId="0"/>
  </cellStyles>
  <dxfs count="0"/>
  <tableStyles count="0" defaultTableStyle="TableStyleMedium9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6</xdr:col>
      <xdr:colOff>47625</xdr:colOff>
      <xdr:row>8</xdr:row>
      <xdr:rowOff>57150</xdr:rowOff>
    </xdr:to>
    <xdr:pic>
      <xdr:nvPicPr>
        <xdr:cNvPr id="4" name="Afbeelding 3" descr="Gemeente Doetinchem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43000"/>
          <a:ext cx="2905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C12:K25"/>
  <sheetViews>
    <sheetView tabSelected="1" workbookViewId="0">
      <selection activeCell="F23" sqref="F23"/>
    </sheetView>
  </sheetViews>
  <sheetFormatPr baseColWidth="10" defaultColWidth="8.83203125" defaultRowHeight="14"/>
  <cols>
    <col min="4" max="4" width="15.5" bestFit="1" customWidth="1"/>
  </cols>
  <sheetData>
    <row r="12" spans="3:11" ht="18">
      <c r="C12" s="76" t="s">
        <v>39</v>
      </c>
      <c r="D12" s="15"/>
      <c r="E12" s="15"/>
      <c r="F12" s="15"/>
      <c r="G12" s="15"/>
      <c r="H12" s="15"/>
      <c r="I12" s="15"/>
      <c r="J12" s="15"/>
      <c r="K12" s="15"/>
    </row>
    <row r="13" spans="3:11" ht="16">
      <c r="D13" s="15" t="s">
        <v>38</v>
      </c>
      <c r="E13" s="15"/>
      <c r="F13" s="15"/>
      <c r="G13" s="15"/>
      <c r="H13" s="15"/>
      <c r="I13" s="15"/>
      <c r="J13" s="15"/>
      <c r="K13" s="15"/>
    </row>
    <row r="14" spans="3:11" ht="16">
      <c r="D14" s="15" t="s">
        <v>40</v>
      </c>
    </row>
    <row r="15" spans="3:11" ht="16">
      <c r="D15" s="15" t="s">
        <v>27</v>
      </c>
      <c r="H15" s="16"/>
    </row>
    <row r="17" spans="3:6" ht="16">
      <c r="C17" s="17" t="s">
        <v>55</v>
      </c>
    </row>
    <row r="18" spans="3:6" ht="16">
      <c r="C18" s="15"/>
    </row>
    <row r="23" spans="3:6" ht="15">
      <c r="C23" s="18" t="s">
        <v>21</v>
      </c>
      <c r="D23" s="19">
        <v>41928</v>
      </c>
      <c r="E23" s="20" t="s">
        <v>22</v>
      </c>
      <c r="F23" s="21">
        <v>2</v>
      </c>
    </row>
    <row r="25" spans="3:6">
      <c r="D25" s="33">
        <f ca="1">NOW()</f>
        <v>41928.291458333333</v>
      </c>
    </row>
  </sheetData>
  <sheetCalcPr fullCalcOnLoad="1"/>
  <phoneticPr fontId="15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102"/>
  <sheetViews>
    <sheetView view="pageBreakPreview" topLeftCell="B1" zoomScaleSheetLayoutView="100" workbookViewId="0">
      <selection activeCell="M20" sqref="M20"/>
    </sheetView>
  </sheetViews>
  <sheetFormatPr baseColWidth="10" defaultColWidth="8.83203125" defaultRowHeight="14"/>
  <cols>
    <col min="1" max="1" width="1.6640625" customWidth="1"/>
    <col min="2" max="2" width="72.33203125" customWidth="1"/>
    <col min="3" max="3" width="10.33203125" bestFit="1" customWidth="1"/>
    <col min="4" max="4" width="2.1640625" customWidth="1"/>
    <col min="5" max="5" width="9.5" style="1" customWidth="1"/>
    <col min="6" max="6" width="11.5" style="1" bestFit="1" customWidth="1"/>
    <col min="8" max="8" width="15.83203125" style="25" customWidth="1"/>
  </cols>
  <sheetData>
    <row r="2" spans="2:8" ht="18">
      <c r="B2" s="31" t="s">
        <v>14</v>
      </c>
      <c r="C2" t="s">
        <v>53</v>
      </c>
      <c r="E2" s="1" t="s">
        <v>11</v>
      </c>
    </row>
    <row r="3" spans="2:8" ht="6.75" customHeight="1"/>
    <row r="4" spans="2:8" ht="18">
      <c r="B4" s="2" t="s">
        <v>56</v>
      </c>
      <c r="F4" s="27" t="s">
        <v>18</v>
      </c>
      <c r="G4" s="3" t="s">
        <v>19</v>
      </c>
      <c r="H4" s="24" t="s">
        <v>20</v>
      </c>
    </row>
    <row r="5" spans="2:8">
      <c r="B5" s="88" t="s">
        <v>23</v>
      </c>
      <c r="F5" s="4">
        <v>0</v>
      </c>
      <c r="G5" s="89">
        <v>3</v>
      </c>
      <c r="H5" s="24">
        <f>G5*F5</f>
        <v>0</v>
      </c>
    </row>
    <row r="6" spans="2:8">
      <c r="B6" s="88" t="s">
        <v>24</v>
      </c>
      <c r="F6" s="4">
        <v>0</v>
      </c>
      <c r="G6" s="89">
        <v>1</v>
      </c>
      <c r="H6" s="24">
        <f t="shared" ref="H6:H7" si="0">G6*F6</f>
        <v>0</v>
      </c>
    </row>
    <row r="7" spans="2:8" ht="15" thickBot="1">
      <c r="B7" s="88" t="s">
        <v>25</v>
      </c>
      <c r="F7" s="4">
        <v>0</v>
      </c>
      <c r="G7" s="89">
        <v>1</v>
      </c>
      <c r="H7" s="24">
        <f t="shared" si="0"/>
        <v>0</v>
      </c>
    </row>
    <row r="8" spans="2:8">
      <c r="F8" s="81" t="s">
        <v>15</v>
      </c>
      <c r="G8" s="82"/>
      <c r="H8" s="69">
        <f>SUM(H5:H7)</f>
        <v>0</v>
      </c>
    </row>
    <row r="9" spans="2:8" s="67" customFormat="1">
      <c r="B9" s="88" t="s">
        <v>26</v>
      </c>
      <c r="C9" s="70">
        <v>55</v>
      </c>
      <c r="D9" s="71"/>
      <c r="E9" s="68"/>
      <c r="F9" s="85" t="s">
        <v>51</v>
      </c>
      <c r="G9" s="86"/>
      <c r="H9" s="78">
        <f>-PMT(0.03,10,H8,0)</f>
        <v>0</v>
      </c>
    </row>
    <row r="10" spans="2:8" s="67" customFormat="1">
      <c r="E10" s="68"/>
      <c r="F10" s="42"/>
      <c r="G10" s="42"/>
      <c r="H10" s="45"/>
    </row>
    <row r="11" spans="2:8" ht="18">
      <c r="B11" s="2" t="s">
        <v>63</v>
      </c>
      <c r="C11" s="8"/>
      <c r="F11" s="13"/>
      <c r="G11" s="1"/>
    </row>
    <row r="12" spans="2:8" ht="15">
      <c r="B12" s="35" t="s">
        <v>57</v>
      </c>
      <c r="C12">
        <v>100</v>
      </c>
      <c r="F12" s="4">
        <v>0</v>
      </c>
      <c r="G12" s="30">
        <v>5</v>
      </c>
      <c r="H12" s="24">
        <f t="shared" ref="H12:H14" si="1">G12*F12</f>
        <v>0</v>
      </c>
    </row>
    <row r="13" spans="2:8" ht="15">
      <c r="B13" s="35" t="s">
        <v>58</v>
      </c>
      <c r="C13">
        <v>200</v>
      </c>
      <c r="F13" s="4">
        <v>0</v>
      </c>
      <c r="G13" s="30">
        <f>G12</f>
        <v>5</v>
      </c>
      <c r="H13" s="24">
        <f t="shared" si="1"/>
        <v>0</v>
      </c>
    </row>
    <row r="14" spans="2:8">
      <c r="B14" s="52" t="s">
        <v>59</v>
      </c>
      <c r="F14" s="77">
        <f>MIN(F12,F13)</f>
        <v>0</v>
      </c>
      <c r="G14" s="27">
        <f>G13</f>
        <v>5</v>
      </c>
      <c r="H14" s="36">
        <f t="shared" si="1"/>
        <v>0</v>
      </c>
    </row>
    <row r="15" spans="2:8">
      <c r="F15" s="34"/>
      <c r="G15" s="34"/>
      <c r="H15" s="34"/>
    </row>
    <row r="16" spans="2:8">
      <c r="B16" t="s">
        <v>60</v>
      </c>
      <c r="C16">
        <v>30</v>
      </c>
      <c r="F16" s="4">
        <v>0</v>
      </c>
      <c r="G16" s="30">
        <v>5</v>
      </c>
      <c r="H16" s="24">
        <f t="shared" ref="H16" si="2">G16*F16</f>
        <v>0</v>
      </c>
    </row>
    <row r="17" spans="2:8">
      <c r="F17" s="13"/>
      <c r="G17" s="1"/>
    </row>
    <row r="18" spans="2:8">
      <c r="F18" s="13"/>
      <c r="G18" s="1"/>
    </row>
    <row r="19" spans="2:8" s="38" customFormat="1">
      <c r="B19" s="53" t="s">
        <v>61</v>
      </c>
      <c r="C19" s="54">
        <v>20</v>
      </c>
      <c r="E19" s="40"/>
      <c r="F19" s="55"/>
      <c r="G19" s="46" t="s">
        <v>62</v>
      </c>
      <c r="H19" s="41"/>
    </row>
    <row r="20" spans="2:8" s="38" customFormat="1">
      <c r="B20" s="53"/>
      <c r="C20" s="54"/>
      <c r="E20" s="40"/>
      <c r="F20" s="39"/>
      <c r="G20" s="46"/>
      <c r="H20" s="41"/>
    </row>
    <row r="21" spans="2:8" s="38" customFormat="1">
      <c r="B21" s="61" t="s">
        <v>8</v>
      </c>
      <c r="C21" s="59">
        <f>MAX(C12,C13)+SUM(C16:C19)</f>
        <v>250</v>
      </c>
      <c r="E21" s="40"/>
      <c r="F21" s="39"/>
      <c r="G21" s="46"/>
      <c r="H21" s="41"/>
    </row>
    <row r="22" spans="2:8" s="38" customFormat="1">
      <c r="B22" s="61" t="s">
        <v>9</v>
      </c>
      <c r="C22" s="62">
        <v>10</v>
      </c>
      <c r="D22" s="72"/>
      <c r="E22" s="40"/>
      <c r="F22" s="39"/>
      <c r="G22" s="46"/>
      <c r="H22" s="41"/>
    </row>
    <row r="23" spans="2:8" s="38" customFormat="1">
      <c r="B23" s="65" t="s">
        <v>48</v>
      </c>
      <c r="C23" s="60">
        <f>C21/C22</f>
        <v>25</v>
      </c>
      <c r="E23" s="40"/>
      <c r="F23" s="39"/>
      <c r="G23" s="40"/>
      <c r="H23" s="41"/>
    </row>
    <row r="24" spans="2:8" s="38" customFormat="1">
      <c r="B24" s="53"/>
      <c r="C24" s="54"/>
      <c r="E24" s="40"/>
      <c r="F24" s="39"/>
      <c r="G24" s="40"/>
      <c r="H24" s="41"/>
    </row>
    <row r="25" spans="2:8" s="38" customFormat="1" ht="18">
      <c r="B25" s="37" t="s">
        <v>1</v>
      </c>
      <c r="E25" s="40"/>
      <c r="F25" s="40"/>
      <c r="H25" s="41"/>
    </row>
    <row r="26" spans="2:8" s="38" customFormat="1">
      <c r="B26" s="56" t="s">
        <v>2</v>
      </c>
      <c r="C26" s="56">
        <v>100</v>
      </c>
      <c r="E26" s="40"/>
      <c r="F26" s="39"/>
      <c r="G26" s="40"/>
      <c r="H26" s="41"/>
    </row>
    <row r="27" spans="2:8" s="38" customFormat="1">
      <c r="B27" s="56" t="s">
        <v>7</v>
      </c>
      <c r="C27" s="58">
        <v>200</v>
      </c>
      <c r="E27" s="40"/>
      <c r="F27" s="39"/>
      <c r="G27" s="40"/>
      <c r="H27" s="41"/>
    </row>
    <row r="28" spans="2:8" s="38" customFormat="1">
      <c r="B28" s="57" t="s">
        <v>3</v>
      </c>
      <c r="C28" s="56">
        <v>50</v>
      </c>
      <c r="E28" s="40"/>
      <c r="F28" s="79"/>
      <c r="G28" s="79"/>
      <c r="H28" s="43"/>
    </row>
    <row r="29" spans="2:8" s="38" customFormat="1">
      <c r="B29" s="57" t="s">
        <v>4</v>
      </c>
      <c r="C29" s="56">
        <v>50</v>
      </c>
      <c r="E29" s="40"/>
      <c r="F29" s="40"/>
      <c r="H29" s="41"/>
    </row>
    <row r="30" spans="2:8" s="38" customFormat="1">
      <c r="B30" s="57" t="s">
        <v>5</v>
      </c>
      <c r="C30" s="56">
        <v>50</v>
      </c>
      <c r="E30" s="40"/>
      <c r="F30" s="40"/>
      <c r="H30" s="41"/>
    </row>
    <row r="31" spans="2:8" s="38" customFormat="1">
      <c r="B31" s="57" t="s">
        <v>6</v>
      </c>
      <c r="C31" s="56">
        <v>50</v>
      </c>
      <c r="E31" s="40"/>
      <c r="F31" s="40"/>
      <c r="H31" s="41"/>
    </row>
    <row r="32" spans="2:8" s="38" customFormat="1">
      <c r="B32" s="57" t="s">
        <v>64</v>
      </c>
      <c r="C32" s="56">
        <v>200</v>
      </c>
      <c r="E32" s="40"/>
      <c r="F32" s="40"/>
      <c r="H32" s="45"/>
    </row>
    <row r="33" spans="2:8" s="38" customFormat="1">
      <c r="B33" s="56" t="s">
        <v>65</v>
      </c>
      <c r="C33" s="59">
        <v>75</v>
      </c>
      <c r="E33" s="40"/>
      <c r="F33" s="47"/>
      <c r="G33" s="40"/>
      <c r="H33" s="41"/>
    </row>
    <row r="34" spans="2:8" s="38" customFormat="1">
      <c r="B34" s="56" t="s">
        <v>66</v>
      </c>
      <c r="C34" s="59">
        <v>75</v>
      </c>
      <c r="E34" s="40"/>
      <c r="F34" s="79"/>
      <c r="G34" s="79"/>
      <c r="H34" s="45"/>
    </row>
    <row r="35" spans="2:8" s="49" customFormat="1">
      <c r="B35" s="56" t="s">
        <v>0</v>
      </c>
      <c r="C35" s="59">
        <v>50</v>
      </c>
      <c r="E35" s="51"/>
      <c r="F35" s="50"/>
      <c r="G35" s="51"/>
      <c r="H35" s="43"/>
    </row>
    <row r="36" spans="2:8" s="49" customFormat="1">
      <c r="B36" s="57"/>
      <c r="C36" s="57"/>
      <c r="E36" s="51"/>
      <c r="F36" s="50"/>
      <c r="G36" s="51"/>
      <c r="H36" s="43"/>
    </row>
    <row r="37" spans="2:8" s="49" customFormat="1">
      <c r="B37" s="61" t="s">
        <v>8</v>
      </c>
      <c r="C37" s="59">
        <f>SUM(C26:C36)</f>
        <v>900</v>
      </c>
      <c r="E37" s="51"/>
      <c r="F37" s="50"/>
      <c r="G37" s="51"/>
      <c r="H37" s="43"/>
    </row>
    <row r="38" spans="2:8" s="49" customFormat="1">
      <c r="B38" s="61" t="s">
        <v>9</v>
      </c>
      <c r="C38" s="62">
        <v>15</v>
      </c>
      <c r="D38" s="73"/>
      <c r="E38" s="51"/>
      <c r="F38" s="50"/>
      <c r="G38" s="51"/>
      <c r="H38" s="43"/>
    </row>
    <row r="39" spans="2:8" s="49" customFormat="1">
      <c r="B39" s="65" t="s">
        <v>47</v>
      </c>
      <c r="C39" s="60">
        <f>C37/C38</f>
        <v>60</v>
      </c>
      <c r="E39" s="51"/>
      <c r="F39" s="50"/>
      <c r="G39" s="51"/>
      <c r="H39" s="43"/>
    </row>
    <row r="40" spans="2:8" s="49" customFormat="1">
      <c r="B40" s="44"/>
      <c r="C40" s="48"/>
      <c r="E40" s="51"/>
      <c r="F40" s="50"/>
      <c r="G40" s="51"/>
      <c r="H40" s="43"/>
    </row>
    <row r="41" spans="2:8" s="49" customFormat="1">
      <c r="B41" s="44"/>
      <c r="C41" s="48"/>
      <c r="E41" s="51"/>
      <c r="F41" s="50"/>
      <c r="G41" s="51"/>
      <c r="H41" s="43"/>
    </row>
    <row r="42" spans="2:8" s="49" customFormat="1" ht="18">
      <c r="B42" s="37" t="s">
        <v>12</v>
      </c>
      <c r="C42" s="48"/>
      <c r="E42" s="51"/>
      <c r="F42" s="50"/>
      <c r="G42" s="51"/>
      <c r="H42" s="43"/>
    </row>
    <row r="43" spans="2:8" s="49" customFormat="1">
      <c r="B43" s="63" t="s">
        <v>41</v>
      </c>
      <c r="C43" s="60">
        <v>200</v>
      </c>
      <c r="E43" s="51"/>
      <c r="F43" s="50"/>
      <c r="G43" s="51"/>
      <c r="H43" s="43"/>
    </row>
    <row r="44" spans="2:8" s="49" customFormat="1">
      <c r="B44" s="63" t="s">
        <v>42</v>
      </c>
      <c r="C44" s="60">
        <v>25</v>
      </c>
      <c r="E44" s="51"/>
      <c r="F44" s="50"/>
      <c r="G44" s="51"/>
      <c r="H44" s="43"/>
    </row>
    <row r="45" spans="2:8" s="49" customFormat="1">
      <c r="B45" s="63" t="s">
        <v>43</v>
      </c>
      <c r="C45" s="60">
        <v>25</v>
      </c>
      <c r="E45" s="51"/>
      <c r="F45" s="50"/>
      <c r="G45" s="51"/>
      <c r="H45" s="43"/>
    </row>
    <row r="46" spans="2:8" s="49" customFormat="1">
      <c r="B46" s="63" t="s">
        <v>44</v>
      </c>
      <c r="C46" s="60">
        <v>100</v>
      </c>
      <c r="E46" s="51"/>
      <c r="F46" s="50"/>
      <c r="G46" s="51"/>
      <c r="H46" s="43"/>
    </row>
    <row r="47" spans="2:8">
      <c r="B47" s="63" t="s">
        <v>45</v>
      </c>
      <c r="C47">
        <v>20</v>
      </c>
      <c r="E47"/>
      <c r="F47"/>
      <c r="H47"/>
    </row>
    <row r="48" spans="2:8">
      <c r="B48" s="64" t="s">
        <v>46</v>
      </c>
      <c r="C48">
        <v>30</v>
      </c>
      <c r="E48"/>
      <c r="F48"/>
      <c r="H48"/>
    </row>
    <row r="49" spans="2:8">
      <c r="E49"/>
      <c r="F49"/>
      <c r="H49"/>
    </row>
    <row r="50" spans="2:8">
      <c r="B50" s="61" t="s">
        <v>8</v>
      </c>
      <c r="C50" s="59">
        <f>SUM(C42:C49)</f>
        <v>400</v>
      </c>
      <c r="E50"/>
      <c r="F50"/>
      <c r="H50"/>
    </row>
    <row r="51" spans="2:8" ht="14" customHeight="1">
      <c r="B51" s="61" t="s">
        <v>9</v>
      </c>
      <c r="C51" s="62">
        <v>10</v>
      </c>
      <c r="D51" s="74"/>
      <c r="E51"/>
      <c r="F51"/>
      <c r="H51"/>
    </row>
    <row r="52" spans="2:8">
      <c r="B52" s="61" t="s">
        <v>10</v>
      </c>
      <c r="C52" s="60">
        <f>C50/C51</f>
        <v>40</v>
      </c>
      <c r="E52"/>
      <c r="F52"/>
      <c r="H52"/>
    </row>
    <row r="53" spans="2:8" ht="14" customHeight="1">
      <c r="E53"/>
      <c r="F53"/>
      <c r="H53"/>
    </row>
    <row r="54" spans="2:8">
      <c r="E54"/>
      <c r="F54"/>
      <c r="H54"/>
    </row>
    <row r="55" spans="2:8" ht="18">
      <c r="B55" s="37" t="s">
        <v>49</v>
      </c>
      <c r="E55"/>
      <c r="F55"/>
      <c r="H55"/>
    </row>
    <row r="56" spans="2:8">
      <c r="B56" t="s">
        <v>50</v>
      </c>
      <c r="C56" s="66">
        <v>10</v>
      </c>
      <c r="D56" s="74"/>
      <c r="E56"/>
      <c r="F56"/>
      <c r="H56"/>
    </row>
    <row r="57" spans="2:8">
      <c r="E57"/>
      <c r="F57"/>
      <c r="H57"/>
    </row>
    <row r="58" spans="2:8">
      <c r="B58" t="s">
        <v>52</v>
      </c>
      <c r="C58">
        <f>C9+C22+C38+C51+C56</f>
        <v>100</v>
      </c>
      <c r="D58" s="74"/>
      <c r="E58"/>
      <c r="F58"/>
      <c r="H58"/>
    </row>
    <row r="59" spans="2:8">
      <c r="E59"/>
      <c r="F59"/>
      <c r="H59"/>
    </row>
    <row r="60" spans="2:8">
      <c r="E60"/>
      <c r="F60"/>
      <c r="H60"/>
    </row>
    <row r="61" spans="2:8">
      <c r="E61"/>
      <c r="F61"/>
      <c r="H61"/>
    </row>
    <row r="62" spans="2:8">
      <c r="E62"/>
      <c r="F62"/>
      <c r="H62"/>
    </row>
    <row r="63" spans="2:8">
      <c r="E63"/>
      <c r="F63"/>
      <c r="H63"/>
    </row>
    <row r="64" spans="2:8">
      <c r="E64"/>
      <c r="F64"/>
      <c r="H64"/>
    </row>
    <row r="65" spans="2:8">
      <c r="E65"/>
      <c r="F65"/>
      <c r="H65"/>
    </row>
    <row r="66" spans="2:8">
      <c r="E66"/>
      <c r="F66"/>
      <c r="H66"/>
    </row>
    <row r="67" spans="2:8">
      <c r="E67"/>
      <c r="F67"/>
      <c r="H67"/>
    </row>
    <row r="68" spans="2:8">
      <c r="E68"/>
      <c r="F68"/>
      <c r="H68"/>
    </row>
    <row r="69" spans="2:8">
      <c r="E69"/>
      <c r="F69"/>
      <c r="H69"/>
    </row>
    <row r="70" spans="2:8">
      <c r="E70"/>
      <c r="F70"/>
      <c r="H70"/>
    </row>
    <row r="71" spans="2:8">
      <c r="E71"/>
      <c r="F71"/>
      <c r="H71"/>
    </row>
    <row r="72" spans="2:8">
      <c r="E72"/>
      <c r="F72"/>
      <c r="H72"/>
    </row>
    <row r="73" spans="2:8">
      <c r="E73"/>
      <c r="F73"/>
      <c r="H73"/>
    </row>
    <row r="74" spans="2:8">
      <c r="E74"/>
      <c r="F74"/>
      <c r="H74"/>
    </row>
    <row r="75" spans="2:8">
      <c r="E75"/>
      <c r="F75"/>
      <c r="H75"/>
    </row>
    <row r="76" spans="2:8">
      <c r="E76"/>
      <c r="F76"/>
      <c r="H76"/>
    </row>
    <row r="77" spans="2:8">
      <c r="E77"/>
      <c r="F77"/>
      <c r="H77"/>
    </row>
    <row r="78" spans="2:8">
      <c r="E78"/>
      <c r="F78"/>
      <c r="H78"/>
    </row>
    <row r="79" spans="2:8">
      <c r="B79" s="12"/>
    </row>
    <row r="97" spans="2:8" ht="15" thickBot="1"/>
    <row r="98" spans="2:8" ht="15" thickBot="1">
      <c r="B98" s="22"/>
      <c r="C98" s="22"/>
      <c r="F98" s="4"/>
      <c r="G98" s="23"/>
      <c r="H98" s="29">
        <f>SUM(H23:H24)</f>
        <v>0</v>
      </c>
    </row>
    <row r="99" spans="2:8">
      <c r="B99" s="84" t="s">
        <v>17</v>
      </c>
      <c r="C99" s="84"/>
      <c r="F99" s="9"/>
      <c r="G99" s="30">
        <v>12</v>
      </c>
      <c r="H99" s="24">
        <f>-PMT(0.04,12,0,0)</f>
        <v>0</v>
      </c>
    </row>
    <row r="100" spans="2:8" s="6" customFormat="1">
      <c r="B100" s="8"/>
      <c r="C100" s="8"/>
      <c r="E100" s="10"/>
      <c r="F100" s="5"/>
      <c r="G100" s="10"/>
      <c r="H100" s="26"/>
    </row>
    <row r="101" spans="2:8">
      <c r="B101" s="80" t="s">
        <v>13</v>
      </c>
      <c r="C101" s="80"/>
      <c r="F101" s="9"/>
      <c r="G101" s="30"/>
      <c r="H101" s="24">
        <f t="shared" ref="H101:H102" si="3">G101*F101</f>
        <v>0</v>
      </c>
    </row>
    <row r="102" spans="2:8">
      <c r="B102" s="83" t="s">
        <v>16</v>
      </c>
      <c r="C102" s="83"/>
      <c r="F102" s="11">
        <f>F101</f>
        <v>0</v>
      </c>
      <c r="G102" s="14"/>
      <c r="H102" s="24">
        <f t="shared" si="3"/>
        <v>0</v>
      </c>
    </row>
  </sheetData>
  <mergeCells count="7">
    <mergeCell ref="F28:G28"/>
    <mergeCell ref="F34:G34"/>
    <mergeCell ref="B101:C101"/>
    <mergeCell ref="F8:G8"/>
    <mergeCell ref="B102:C102"/>
    <mergeCell ref="B99:C99"/>
    <mergeCell ref="F9:G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orientation="landscape"/>
  <rowBreaks count="1" manualBreakCount="1">
    <brk id="55" max="6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116"/>
  <sheetViews>
    <sheetView view="pageBreakPreview" zoomScaleSheetLayoutView="100" workbookViewId="0">
      <selection activeCell="H9" sqref="H9"/>
    </sheetView>
  </sheetViews>
  <sheetFormatPr baseColWidth="10" defaultColWidth="8.83203125" defaultRowHeight="14"/>
  <cols>
    <col min="1" max="1" width="1.6640625" customWidth="1"/>
    <col min="2" max="2" width="70.1640625" customWidth="1"/>
    <col min="3" max="3" width="10.33203125" customWidth="1"/>
    <col min="4" max="4" width="2.1640625" customWidth="1"/>
    <col min="5" max="5" width="9.5" style="1" customWidth="1"/>
    <col min="6" max="6" width="11.5" style="1" customWidth="1"/>
    <col min="8" max="8" width="15.83203125" style="25" customWidth="1"/>
  </cols>
  <sheetData>
    <row r="2" spans="2:8" ht="18">
      <c r="B2" s="31" t="s">
        <v>14</v>
      </c>
      <c r="C2" t="s">
        <v>53</v>
      </c>
      <c r="E2" s="1" t="s">
        <v>11</v>
      </c>
    </row>
    <row r="4" spans="2:8" ht="15" customHeight="1">
      <c r="B4" s="2" t="s">
        <v>56</v>
      </c>
      <c r="F4" s="27" t="s">
        <v>18</v>
      </c>
      <c r="G4" s="27" t="s">
        <v>19</v>
      </c>
      <c r="H4" s="24" t="s">
        <v>20</v>
      </c>
    </row>
    <row r="5" spans="2:8" ht="15" customHeight="1">
      <c r="B5" s="75" t="s">
        <v>54</v>
      </c>
      <c r="F5" s="4">
        <v>0</v>
      </c>
      <c r="G5" s="30">
        <v>1</v>
      </c>
      <c r="H5" s="24">
        <f>G5*F5</f>
        <v>0</v>
      </c>
    </row>
    <row r="6" spans="2:8">
      <c r="B6" s="75" t="s">
        <v>28</v>
      </c>
      <c r="F6" s="4">
        <v>0</v>
      </c>
      <c r="G6" s="30">
        <v>1</v>
      </c>
      <c r="H6" s="24">
        <f>G6*F6</f>
        <v>0</v>
      </c>
    </row>
    <row r="7" spans="2:8" ht="15" thickBot="1">
      <c r="B7" s="75" t="s">
        <v>29</v>
      </c>
      <c r="F7" s="4">
        <v>0</v>
      </c>
      <c r="G7" s="30">
        <v>1</v>
      </c>
      <c r="H7" s="28">
        <f>G7*F7</f>
        <v>0</v>
      </c>
    </row>
    <row r="8" spans="2:8">
      <c r="F8" s="81" t="s">
        <v>15</v>
      </c>
      <c r="G8" s="87"/>
      <c r="H8" s="69">
        <f>SUM(H6:H7)</f>
        <v>0</v>
      </c>
    </row>
    <row r="9" spans="2:8" s="67" customFormat="1">
      <c r="B9" s="88" t="s">
        <v>26</v>
      </c>
      <c r="C9" s="70">
        <v>55</v>
      </c>
      <c r="D9" s="71"/>
      <c r="E9" s="68"/>
      <c r="F9" s="85" t="s">
        <v>51</v>
      </c>
      <c r="G9" s="86"/>
      <c r="H9" s="78">
        <f>-PMT(0.03,10,H8,0)</f>
        <v>0</v>
      </c>
    </row>
    <row r="10" spans="2:8" s="67" customFormat="1">
      <c r="E10" s="68"/>
      <c r="F10" s="42"/>
      <c r="G10" s="42"/>
      <c r="H10" s="45"/>
    </row>
    <row r="11" spans="2:8" s="67" customFormat="1">
      <c r="E11" s="68"/>
      <c r="F11" s="42"/>
      <c r="G11" s="42"/>
      <c r="H11" s="45"/>
    </row>
    <row r="12" spans="2:8" s="67" customFormat="1">
      <c r="E12" s="68"/>
      <c r="F12" s="39"/>
      <c r="G12" s="39"/>
      <c r="H12" s="41"/>
    </row>
    <row r="13" spans="2:8" ht="18">
      <c r="B13" s="2" t="s">
        <v>63</v>
      </c>
      <c r="C13" s="8"/>
      <c r="F13" s="13"/>
      <c r="G13" s="1"/>
    </row>
    <row r="14" spans="2:8" ht="15">
      <c r="B14" s="35" t="s">
        <v>57</v>
      </c>
      <c r="C14">
        <v>100</v>
      </c>
      <c r="F14"/>
      <c r="H14"/>
    </row>
    <row r="15" spans="2:8">
      <c r="B15" s="75" t="s">
        <v>54</v>
      </c>
      <c r="F15" s="4">
        <v>0</v>
      </c>
      <c r="G15" s="30">
        <v>1</v>
      </c>
      <c r="H15" s="24">
        <f t="shared" ref="H15:H17" si="0">G15*F15</f>
        <v>0</v>
      </c>
    </row>
    <row r="16" spans="2:8">
      <c r="B16" s="75" t="s">
        <v>28</v>
      </c>
      <c r="F16" s="4">
        <v>0</v>
      </c>
      <c r="G16" s="30">
        <v>1</v>
      </c>
      <c r="H16" s="24">
        <f t="shared" si="0"/>
        <v>0</v>
      </c>
    </row>
    <row r="17" spans="2:8">
      <c r="B17" s="75" t="s">
        <v>29</v>
      </c>
      <c r="F17" s="4">
        <v>0</v>
      </c>
      <c r="G17" s="30">
        <v>1</v>
      </c>
      <c r="H17" s="24">
        <f t="shared" si="0"/>
        <v>0</v>
      </c>
    </row>
    <row r="18" spans="2:8">
      <c r="B18" s="75"/>
      <c r="F18" s="7"/>
      <c r="G18" s="7"/>
      <c r="H18" s="24">
        <f>SUM(H15:H17)</f>
        <v>0</v>
      </c>
    </row>
    <row r="19" spans="2:8" ht="15">
      <c r="B19" s="35" t="s">
        <v>58</v>
      </c>
      <c r="C19">
        <v>200</v>
      </c>
      <c r="F19"/>
      <c r="H19"/>
    </row>
    <row r="20" spans="2:8">
      <c r="B20" s="75" t="s">
        <v>54</v>
      </c>
      <c r="F20" s="4">
        <v>0</v>
      </c>
      <c r="G20" s="30">
        <v>1</v>
      </c>
      <c r="H20" s="24">
        <f t="shared" ref="H20:H22" si="1">G20*F20</f>
        <v>0</v>
      </c>
    </row>
    <row r="21" spans="2:8">
      <c r="B21" s="75" t="s">
        <v>28</v>
      </c>
      <c r="F21" s="4">
        <v>0</v>
      </c>
      <c r="G21" s="30">
        <v>1</v>
      </c>
      <c r="H21" s="24">
        <f t="shared" si="1"/>
        <v>0</v>
      </c>
    </row>
    <row r="22" spans="2:8">
      <c r="B22" s="75" t="s">
        <v>29</v>
      </c>
      <c r="F22" s="4">
        <v>0</v>
      </c>
      <c r="G22" s="30">
        <v>1</v>
      </c>
      <c r="H22" s="24">
        <f t="shared" si="1"/>
        <v>0</v>
      </c>
    </row>
    <row r="23" spans="2:8">
      <c r="B23" s="75"/>
      <c r="F23" s="7"/>
      <c r="G23" s="7"/>
      <c r="H23" s="24">
        <f>SUM(H20:H22)</f>
        <v>0</v>
      </c>
    </row>
    <row r="24" spans="2:8" ht="15">
      <c r="B24" s="35"/>
      <c r="F24"/>
      <c r="H24"/>
    </row>
    <row r="25" spans="2:8">
      <c r="B25" s="52" t="s">
        <v>59</v>
      </c>
      <c r="F25" s="4">
        <f>MAX(F14,F19)</f>
        <v>0</v>
      </c>
      <c r="H25" s="36">
        <f>MIN(H18,H23)</f>
        <v>0</v>
      </c>
    </row>
    <row r="26" spans="2:8">
      <c r="F26" s="34"/>
      <c r="G26" s="34"/>
      <c r="H26" s="34"/>
    </row>
    <row r="27" spans="2:8">
      <c r="B27" t="s">
        <v>60</v>
      </c>
      <c r="C27">
        <v>30</v>
      </c>
      <c r="F27"/>
      <c r="H27"/>
    </row>
    <row r="28" spans="2:8">
      <c r="B28" s="75" t="s">
        <v>54</v>
      </c>
      <c r="F28" s="4">
        <v>0</v>
      </c>
      <c r="G28" s="30">
        <v>1</v>
      </c>
      <c r="H28" s="24">
        <f t="shared" ref="H28:H30" si="2">G28*F28</f>
        <v>0</v>
      </c>
    </row>
    <row r="29" spans="2:8">
      <c r="B29" s="75" t="s">
        <v>28</v>
      </c>
      <c r="F29" s="4">
        <v>0</v>
      </c>
      <c r="G29" s="30">
        <v>1</v>
      </c>
      <c r="H29" s="24">
        <f t="shared" si="2"/>
        <v>0</v>
      </c>
    </row>
    <row r="30" spans="2:8">
      <c r="B30" s="75" t="s">
        <v>29</v>
      </c>
      <c r="F30" s="4">
        <v>0</v>
      </c>
      <c r="G30" s="30">
        <v>1</v>
      </c>
      <c r="H30" s="24">
        <f t="shared" si="2"/>
        <v>0</v>
      </c>
    </row>
    <row r="31" spans="2:8">
      <c r="B31" s="75"/>
      <c r="F31" s="7"/>
      <c r="G31" s="7"/>
      <c r="H31" s="24">
        <f>SUM(H28:H30)</f>
        <v>0</v>
      </c>
    </row>
    <row r="32" spans="2:8">
      <c r="F32" s="13"/>
      <c r="G32" s="1"/>
    </row>
    <row r="33" spans="2:8" s="38" customFormat="1">
      <c r="B33" s="53" t="s">
        <v>61</v>
      </c>
      <c r="C33" s="54">
        <v>20</v>
      </c>
      <c r="E33" s="40"/>
      <c r="F33" s="55"/>
      <c r="G33" s="46" t="s">
        <v>62</v>
      </c>
      <c r="H33" s="41"/>
    </row>
    <row r="34" spans="2:8" s="38" customFormat="1">
      <c r="B34" s="53"/>
      <c r="C34" s="54"/>
      <c r="E34" s="40"/>
      <c r="F34" s="39"/>
      <c r="G34" s="46"/>
      <c r="H34" s="41"/>
    </row>
    <row r="35" spans="2:8" s="38" customFormat="1">
      <c r="B35" s="61" t="s">
        <v>8</v>
      </c>
      <c r="C35" s="59">
        <f>MAX(C14,C19)+SUM(C27:C33)</f>
        <v>250</v>
      </c>
      <c r="E35" s="40"/>
      <c r="F35" s="39"/>
      <c r="G35" s="46"/>
      <c r="H35" s="41"/>
    </row>
    <row r="36" spans="2:8" s="38" customFormat="1">
      <c r="B36" s="61" t="s">
        <v>9</v>
      </c>
      <c r="C36" s="62">
        <v>10</v>
      </c>
      <c r="D36" s="72"/>
      <c r="E36" s="40"/>
      <c r="F36" s="39"/>
      <c r="G36" s="46"/>
      <c r="H36" s="41"/>
    </row>
    <row r="37" spans="2:8" s="38" customFormat="1">
      <c r="B37" s="65" t="s">
        <v>48</v>
      </c>
      <c r="C37" s="60">
        <f>C35/C36</f>
        <v>25</v>
      </c>
      <c r="E37" s="40"/>
      <c r="F37" s="39"/>
      <c r="G37" s="40"/>
      <c r="H37" s="41"/>
    </row>
    <row r="38" spans="2:8" s="38" customFormat="1">
      <c r="B38" s="53"/>
      <c r="C38" s="54"/>
      <c r="E38" s="40"/>
      <c r="F38" s="39"/>
      <c r="G38" s="40"/>
      <c r="H38" s="41"/>
    </row>
    <row r="39" spans="2:8" s="38" customFormat="1" ht="18">
      <c r="B39" s="37" t="s">
        <v>1</v>
      </c>
      <c r="E39" s="40"/>
      <c r="F39" s="40"/>
      <c r="H39" s="41"/>
    </row>
    <row r="40" spans="2:8" s="38" customFormat="1">
      <c r="B40" s="56" t="s">
        <v>2</v>
      </c>
      <c r="C40" s="56">
        <v>100</v>
      </c>
      <c r="E40" s="40"/>
      <c r="F40" s="39"/>
      <c r="G40" s="40"/>
      <c r="H40" s="41"/>
    </row>
    <row r="41" spans="2:8" s="38" customFormat="1">
      <c r="B41" s="56" t="s">
        <v>7</v>
      </c>
      <c r="C41" s="58">
        <v>200</v>
      </c>
      <c r="E41" s="40"/>
      <c r="F41" s="39"/>
      <c r="G41" s="40"/>
      <c r="H41" s="41"/>
    </row>
    <row r="42" spans="2:8" s="38" customFormat="1">
      <c r="B42" s="57" t="s">
        <v>3</v>
      </c>
      <c r="C42" s="56">
        <v>50</v>
      </c>
      <c r="E42" s="40"/>
      <c r="F42" s="79"/>
      <c r="G42" s="79"/>
      <c r="H42" s="43"/>
    </row>
    <row r="43" spans="2:8" s="38" customFormat="1">
      <c r="B43" s="57" t="s">
        <v>4</v>
      </c>
      <c r="C43" s="56">
        <v>50</v>
      </c>
      <c r="E43" s="40"/>
      <c r="F43" s="40"/>
      <c r="H43" s="41"/>
    </row>
    <row r="44" spans="2:8" s="38" customFormat="1">
      <c r="B44" s="57" t="s">
        <v>34</v>
      </c>
      <c r="C44" s="56">
        <v>50</v>
      </c>
      <c r="E44" s="40"/>
      <c r="F44" s="40"/>
      <c r="H44" s="41"/>
    </row>
    <row r="45" spans="2:8" s="38" customFormat="1">
      <c r="B45" s="57" t="s">
        <v>6</v>
      </c>
      <c r="C45" s="56">
        <v>50</v>
      </c>
      <c r="E45" s="40"/>
      <c r="F45" s="40"/>
      <c r="H45" s="41"/>
    </row>
    <row r="46" spans="2:8" s="38" customFormat="1">
      <c r="B46" s="57" t="s">
        <v>30</v>
      </c>
      <c r="C46" s="56">
        <v>200</v>
      </c>
      <c r="E46" s="40"/>
      <c r="F46" s="40"/>
      <c r="H46" s="45"/>
    </row>
    <row r="47" spans="2:8" s="38" customFormat="1">
      <c r="B47" s="56" t="s">
        <v>31</v>
      </c>
      <c r="C47" s="59">
        <v>75</v>
      </c>
      <c r="E47" s="40"/>
      <c r="F47" s="47"/>
      <c r="G47" s="40"/>
      <c r="H47" s="41"/>
    </row>
    <row r="48" spans="2:8" s="38" customFormat="1">
      <c r="B48" s="56" t="s">
        <v>32</v>
      </c>
      <c r="C48" s="59">
        <v>75</v>
      </c>
      <c r="E48" s="40"/>
      <c r="F48" s="79"/>
      <c r="G48" s="79"/>
      <c r="H48" s="45"/>
    </row>
    <row r="49" spans="2:8" s="49" customFormat="1">
      <c r="B49" s="56" t="s">
        <v>0</v>
      </c>
      <c r="C49" s="59">
        <v>50</v>
      </c>
      <c r="E49" s="51"/>
      <c r="F49" s="50"/>
      <c r="G49" s="51"/>
      <c r="H49" s="43"/>
    </row>
    <row r="50" spans="2:8" s="49" customFormat="1">
      <c r="B50" s="57"/>
      <c r="C50" s="57"/>
      <c r="E50" s="51"/>
      <c r="F50" s="50"/>
      <c r="G50" s="51"/>
      <c r="H50" s="43"/>
    </row>
    <row r="51" spans="2:8" s="49" customFormat="1">
      <c r="B51" s="61" t="s">
        <v>8</v>
      </c>
      <c r="C51" s="59">
        <f>SUM(C40:C50)</f>
        <v>900</v>
      </c>
      <c r="E51" s="51"/>
      <c r="F51" s="50"/>
      <c r="G51" s="51"/>
      <c r="H51" s="43"/>
    </row>
    <row r="52" spans="2:8" s="49" customFormat="1">
      <c r="B52" s="61" t="s">
        <v>9</v>
      </c>
      <c r="C52" s="62">
        <v>15</v>
      </c>
      <c r="D52" s="73"/>
      <c r="E52" s="51"/>
      <c r="F52" s="50"/>
      <c r="G52" s="51"/>
      <c r="H52" s="43"/>
    </row>
    <row r="53" spans="2:8" s="49" customFormat="1">
      <c r="B53" s="65" t="s">
        <v>47</v>
      </c>
      <c r="C53" s="60">
        <f>C51/C52</f>
        <v>60</v>
      </c>
      <c r="E53" s="51"/>
      <c r="F53" s="50"/>
      <c r="G53" s="51"/>
      <c r="H53" s="43"/>
    </row>
    <row r="54" spans="2:8" s="49" customFormat="1">
      <c r="B54" s="44"/>
      <c r="C54" s="48"/>
      <c r="E54" s="51"/>
      <c r="F54" s="50"/>
      <c r="G54" s="51"/>
      <c r="H54" s="43"/>
    </row>
    <row r="55" spans="2:8" s="49" customFormat="1">
      <c r="B55" s="44"/>
      <c r="C55" s="48"/>
      <c r="E55" s="51"/>
      <c r="F55" s="50"/>
      <c r="G55" s="51"/>
      <c r="H55" s="43"/>
    </row>
    <row r="56" spans="2:8" s="49" customFormat="1" ht="18">
      <c r="B56" s="37" t="s">
        <v>12</v>
      </c>
      <c r="C56" s="48"/>
      <c r="E56" s="51"/>
      <c r="F56" s="50"/>
      <c r="G56" s="51"/>
      <c r="H56" s="43"/>
    </row>
    <row r="57" spans="2:8" s="49" customFormat="1">
      <c r="B57" s="63" t="s">
        <v>41</v>
      </c>
      <c r="C57" s="60">
        <v>200</v>
      </c>
      <c r="E57" s="51"/>
      <c r="F57" s="50"/>
      <c r="G57" s="51"/>
      <c r="H57" s="43"/>
    </row>
    <row r="58" spans="2:8" s="49" customFormat="1">
      <c r="B58" s="63" t="s">
        <v>42</v>
      </c>
      <c r="C58" s="60">
        <v>25</v>
      </c>
      <c r="E58" s="51"/>
      <c r="F58" s="50"/>
      <c r="G58" s="51"/>
      <c r="H58" s="43"/>
    </row>
    <row r="59" spans="2:8" s="49" customFormat="1">
      <c r="B59" s="63" t="s">
        <v>43</v>
      </c>
      <c r="C59" s="60">
        <v>25</v>
      </c>
      <c r="E59" s="51"/>
      <c r="F59" s="50"/>
      <c r="G59" s="51"/>
      <c r="H59" s="43"/>
    </row>
    <row r="60" spans="2:8" s="49" customFormat="1">
      <c r="B60" s="63" t="s">
        <v>44</v>
      </c>
      <c r="C60" s="60">
        <v>100</v>
      </c>
      <c r="E60" s="51"/>
      <c r="F60" s="50"/>
      <c r="G60" s="51"/>
      <c r="H60" s="43"/>
    </row>
    <row r="61" spans="2:8">
      <c r="B61" s="63" t="s">
        <v>45</v>
      </c>
      <c r="C61">
        <v>20</v>
      </c>
      <c r="E61"/>
      <c r="F61"/>
      <c r="H61"/>
    </row>
    <row r="62" spans="2:8">
      <c r="B62" s="64" t="s">
        <v>46</v>
      </c>
      <c r="C62">
        <v>30</v>
      </c>
      <c r="E62"/>
      <c r="F62"/>
      <c r="H62"/>
    </row>
    <row r="63" spans="2:8">
      <c r="E63"/>
      <c r="F63"/>
      <c r="H63"/>
    </row>
    <row r="64" spans="2:8">
      <c r="B64" s="61" t="s">
        <v>8</v>
      </c>
      <c r="C64" s="59">
        <f>SUM(C56:C63)</f>
        <v>400</v>
      </c>
      <c r="E64"/>
      <c r="F64"/>
      <c r="H64"/>
    </row>
    <row r="65" spans="2:8">
      <c r="B65" s="61" t="s">
        <v>9</v>
      </c>
      <c r="C65" s="62">
        <v>10</v>
      </c>
      <c r="D65" s="74"/>
      <c r="E65"/>
      <c r="F65"/>
      <c r="H65"/>
    </row>
    <row r="66" spans="2:8">
      <c r="B66" s="61" t="s">
        <v>10</v>
      </c>
      <c r="C66" s="60">
        <f>C64/C65</f>
        <v>40</v>
      </c>
      <c r="E66"/>
      <c r="F66"/>
      <c r="H66"/>
    </row>
    <row r="67" spans="2:8">
      <c r="E67"/>
      <c r="F67"/>
      <c r="H67"/>
    </row>
    <row r="68" spans="2:8">
      <c r="E68"/>
      <c r="F68"/>
      <c r="H68"/>
    </row>
    <row r="69" spans="2:8" ht="18">
      <c r="B69" s="37" t="s">
        <v>49</v>
      </c>
      <c r="E69"/>
      <c r="F69"/>
      <c r="H69"/>
    </row>
    <row r="70" spans="2:8">
      <c r="B70" t="s">
        <v>50</v>
      </c>
      <c r="C70" s="66">
        <v>10</v>
      </c>
      <c r="D70" s="74"/>
      <c r="E70"/>
      <c r="F70"/>
      <c r="H70"/>
    </row>
    <row r="71" spans="2:8">
      <c r="E71"/>
      <c r="F71"/>
      <c r="H71"/>
    </row>
    <row r="72" spans="2:8">
      <c r="B72" t="s">
        <v>52</v>
      </c>
      <c r="C72">
        <f>C9+C36+C52+C65+C70</f>
        <v>100</v>
      </c>
      <c r="D72" s="74"/>
      <c r="E72"/>
      <c r="F72"/>
      <c r="H72"/>
    </row>
    <row r="73" spans="2:8">
      <c r="E73"/>
      <c r="F73"/>
      <c r="H73"/>
    </row>
    <row r="74" spans="2:8">
      <c r="E74"/>
      <c r="F74"/>
      <c r="H74"/>
    </row>
    <row r="75" spans="2:8">
      <c r="E75"/>
      <c r="F75"/>
      <c r="H75"/>
    </row>
    <row r="76" spans="2:8">
      <c r="E76"/>
      <c r="F76"/>
      <c r="H76"/>
    </row>
    <row r="77" spans="2:8">
      <c r="E77"/>
      <c r="F77"/>
      <c r="H77"/>
    </row>
    <row r="78" spans="2:8">
      <c r="E78"/>
      <c r="F78"/>
      <c r="H78"/>
    </row>
    <row r="79" spans="2:8">
      <c r="E79"/>
      <c r="F79"/>
      <c r="H79"/>
    </row>
    <row r="80" spans="2:8">
      <c r="E80"/>
      <c r="F80"/>
      <c r="H80"/>
    </row>
    <row r="81" spans="2:8">
      <c r="E81"/>
      <c r="F81"/>
      <c r="H81"/>
    </row>
    <row r="82" spans="2:8">
      <c r="E82"/>
      <c r="F82"/>
      <c r="H82"/>
    </row>
    <row r="83" spans="2:8">
      <c r="E83"/>
      <c r="F83"/>
      <c r="H83"/>
    </row>
    <row r="84" spans="2:8">
      <c r="E84"/>
      <c r="F84"/>
      <c r="H84"/>
    </row>
    <row r="85" spans="2:8">
      <c r="E85"/>
      <c r="F85"/>
      <c r="H85"/>
    </row>
    <row r="86" spans="2:8">
      <c r="E86"/>
      <c r="F86"/>
      <c r="H86"/>
    </row>
    <row r="87" spans="2:8">
      <c r="E87"/>
      <c r="F87"/>
      <c r="H87"/>
    </row>
    <row r="88" spans="2:8">
      <c r="E88"/>
      <c r="F88"/>
      <c r="H88"/>
    </row>
    <row r="89" spans="2:8">
      <c r="E89"/>
      <c r="F89"/>
      <c r="H89"/>
    </row>
    <row r="90" spans="2:8">
      <c r="E90"/>
      <c r="F90"/>
      <c r="H90"/>
    </row>
    <row r="91" spans="2:8">
      <c r="E91"/>
      <c r="F91"/>
      <c r="H91"/>
    </row>
    <row r="92" spans="2:8">
      <c r="E92"/>
      <c r="F92"/>
      <c r="H92"/>
    </row>
    <row r="93" spans="2:8">
      <c r="B93" s="12"/>
    </row>
    <row r="111" spans="2:8" ht="15" thickBot="1"/>
    <row r="112" spans="2:8" ht="15" thickBot="1">
      <c r="B112" s="32"/>
      <c r="C112" s="32"/>
      <c r="F112" s="4"/>
      <c r="G112" s="27"/>
      <c r="H112" s="29">
        <f>SUM(H37:H38)</f>
        <v>0</v>
      </c>
    </row>
    <row r="113" spans="2:8">
      <c r="B113" s="84" t="s">
        <v>17</v>
      </c>
      <c r="C113" s="84"/>
      <c r="F113" s="9"/>
      <c r="G113" s="30">
        <v>12</v>
      </c>
      <c r="H113" s="24">
        <f>-PMT(0.04,12,0,0)</f>
        <v>0</v>
      </c>
    </row>
    <row r="114" spans="2:8" s="6" customFormat="1">
      <c r="B114" s="8"/>
      <c r="C114" s="8"/>
      <c r="E114" s="10"/>
      <c r="F114" s="5"/>
      <c r="G114" s="10"/>
      <c r="H114" s="26"/>
    </row>
    <row r="115" spans="2:8">
      <c r="B115" s="80" t="s">
        <v>13</v>
      </c>
      <c r="C115" s="80"/>
      <c r="F115" s="9"/>
      <c r="G115" s="30"/>
      <c r="H115" s="24">
        <f t="shared" ref="H115:H116" si="3">G115*F115</f>
        <v>0</v>
      </c>
    </row>
    <row r="116" spans="2:8">
      <c r="B116" s="83" t="s">
        <v>16</v>
      </c>
      <c r="C116" s="83"/>
      <c r="F116" s="11">
        <f>F115</f>
        <v>0</v>
      </c>
      <c r="G116" s="27"/>
      <c r="H116" s="24">
        <f t="shared" si="3"/>
        <v>0</v>
      </c>
    </row>
  </sheetData>
  <mergeCells count="7">
    <mergeCell ref="B113:C113"/>
    <mergeCell ref="B115:C115"/>
    <mergeCell ref="B116:C116"/>
    <mergeCell ref="F8:G8"/>
    <mergeCell ref="F9:G9"/>
    <mergeCell ref="F42:G42"/>
    <mergeCell ref="F48:G48"/>
  </mergeCells>
  <phoneticPr fontId="15" type="noConversion"/>
  <pageMargins left="0.70866141732283472" right="0.70866141732283472" top="0.74803149606299213" bottom="0.47244094488188981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100"/>
  <sheetViews>
    <sheetView view="pageBreakPreview" topLeftCell="B1" zoomScaleSheetLayoutView="100" workbookViewId="0">
      <selection activeCell="H7" sqref="H7"/>
    </sheetView>
  </sheetViews>
  <sheetFormatPr baseColWidth="10" defaultColWidth="8.83203125" defaultRowHeight="14"/>
  <cols>
    <col min="1" max="1" width="1.6640625" customWidth="1"/>
    <col min="2" max="2" width="70.1640625" customWidth="1"/>
    <col min="3" max="3" width="10.33203125" customWidth="1"/>
    <col min="4" max="4" width="2.1640625" customWidth="1"/>
    <col min="5" max="5" width="9.5" style="1" customWidth="1"/>
    <col min="6" max="6" width="11.5" style="1" customWidth="1"/>
    <col min="8" max="8" width="15.83203125" style="25" customWidth="1"/>
  </cols>
  <sheetData>
    <row r="2" spans="2:8" ht="18">
      <c r="B2" s="31" t="s">
        <v>14</v>
      </c>
      <c r="C2" t="s">
        <v>53</v>
      </c>
      <c r="E2" s="1" t="s">
        <v>11</v>
      </c>
    </row>
    <row r="4" spans="2:8" ht="18">
      <c r="B4" s="2" t="s">
        <v>56</v>
      </c>
      <c r="F4" s="27" t="s">
        <v>18</v>
      </c>
      <c r="G4" s="27" t="s">
        <v>19</v>
      </c>
      <c r="H4" s="24" t="s">
        <v>20</v>
      </c>
    </row>
    <row r="5" spans="2:8" ht="15" thickBot="1">
      <c r="B5" s="75" t="s">
        <v>33</v>
      </c>
      <c r="F5" s="4">
        <v>0</v>
      </c>
      <c r="G5" s="30">
        <v>1</v>
      </c>
      <c r="H5" s="24">
        <f>G5*F5</f>
        <v>0</v>
      </c>
    </row>
    <row r="6" spans="2:8">
      <c r="F6" s="81" t="s">
        <v>15</v>
      </c>
      <c r="G6" s="87"/>
      <c r="H6" s="69">
        <f>SUM(H5)</f>
        <v>0</v>
      </c>
    </row>
    <row r="7" spans="2:8" s="67" customFormat="1">
      <c r="B7" s="88" t="s">
        <v>26</v>
      </c>
      <c r="C7" s="70">
        <v>55</v>
      </c>
      <c r="D7" s="71"/>
      <c r="E7" s="68"/>
      <c r="F7" s="85" t="s">
        <v>51</v>
      </c>
      <c r="G7" s="86"/>
      <c r="H7" s="78">
        <f>-PMT(0.03,10,H6,0)</f>
        <v>0</v>
      </c>
    </row>
    <row r="8" spans="2:8" s="67" customFormat="1">
      <c r="E8" s="68"/>
      <c r="F8" s="42"/>
      <c r="G8" s="42"/>
      <c r="H8" s="45"/>
    </row>
    <row r="9" spans="2:8" s="67" customFormat="1">
      <c r="E9" s="68"/>
      <c r="F9" s="42"/>
      <c r="G9" s="42"/>
      <c r="H9" s="45"/>
    </row>
    <row r="10" spans="2:8" s="67" customFormat="1">
      <c r="E10" s="68"/>
      <c r="F10" s="39"/>
      <c r="G10" s="39"/>
      <c r="H10" s="41"/>
    </row>
    <row r="11" spans="2:8" ht="18">
      <c r="B11" s="2" t="s">
        <v>63</v>
      </c>
      <c r="C11" s="8"/>
      <c r="F11" s="13"/>
      <c r="G11" s="1"/>
    </row>
    <row r="12" spans="2:8" ht="15">
      <c r="B12" s="35" t="s">
        <v>57</v>
      </c>
      <c r="C12">
        <v>100</v>
      </c>
      <c r="F12" s="4">
        <v>0</v>
      </c>
      <c r="G12" s="30">
        <f>G5</f>
        <v>1</v>
      </c>
      <c r="H12" s="24">
        <f t="shared" ref="H12:H13" si="0">G12*F12</f>
        <v>0</v>
      </c>
    </row>
    <row r="13" spans="2:8" ht="15">
      <c r="B13" s="35" t="s">
        <v>58</v>
      </c>
      <c r="C13">
        <v>200</v>
      </c>
      <c r="F13" s="4">
        <v>0</v>
      </c>
      <c r="G13" s="30">
        <f>G12</f>
        <v>1</v>
      </c>
      <c r="H13" s="24">
        <f t="shared" si="0"/>
        <v>0</v>
      </c>
    </row>
    <row r="14" spans="2:8">
      <c r="B14" s="52" t="s">
        <v>59</v>
      </c>
      <c r="F14"/>
      <c r="H14" s="36">
        <f>MIN(H12,H13)</f>
        <v>0</v>
      </c>
    </row>
    <row r="15" spans="2:8">
      <c r="F15" s="34"/>
      <c r="G15" s="34"/>
      <c r="H15" s="34"/>
    </row>
    <row r="16" spans="2:8">
      <c r="B16" t="s">
        <v>60</v>
      </c>
      <c r="C16">
        <v>30</v>
      </c>
      <c r="F16" s="4">
        <v>0</v>
      </c>
      <c r="G16" s="30">
        <f>G5</f>
        <v>1</v>
      </c>
      <c r="H16" s="24">
        <f t="shared" ref="H16" si="1">G16*F16</f>
        <v>0</v>
      </c>
    </row>
    <row r="17" spans="2:8">
      <c r="F17" s="13"/>
      <c r="G17" s="1"/>
    </row>
    <row r="18" spans="2:8" ht="30" customHeight="1">
      <c r="F18" s="13"/>
      <c r="G18" s="1"/>
    </row>
    <row r="19" spans="2:8" s="38" customFormat="1">
      <c r="B19" s="53" t="s">
        <v>61</v>
      </c>
      <c r="C19" s="54">
        <v>20</v>
      </c>
      <c r="E19" s="40"/>
      <c r="F19" s="55"/>
      <c r="G19" s="46" t="s">
        <v>62</v>
      </c>
      <c r="H19" s="41"/>
    </row>
    <row r="20" spans="2:8" s="38" customFormat="1">
      <c r="B20" s="53"/>
      <c r="C20" s="54"/>
      <c r="E20" s="40"/>
      <c r="F20" s="39"/>
      <c r="G20" s="46"/>
      <c r="H20" s="41"/>
    </row>
    <row r="21" spans="2:8" s="38" customFormat="1">
      <c r="B21" s="61" t="s">
        <v>8</v>
      </c>
      <c r="C21" s="59">
        <f>MAX(C12,C13)+SUM(C16:C19)</f>
        <v>250</v>
      </c>
      <c r="E21" s="40"/>
      <c r="F21" s="39"/>
      <c r="G21" s="46"/>
      <c r="H21" s="41"/>
    </row>
    <row r="22" spans="2:8" s="38" customFormat="1">
      <c r="B22" s="61" t="s">
        <v>9</v>
      </c>
      <c r="C22" s="62">
        <v>10</v>
      </c>
      <c r="D22" s="72"/>
      <c r="E22" s="40"/>
      <c r="F22" s="39"/>
      <c r="G22" s="46"/>
      <c r="H22" s="41"/>
    </row>
    <row r="23" spans="2:8" s="38" customFormat="1">
      <c r="B23" s="65" t="s">
        <v>48</v>
      </c>
      <c r="C23" s="60">
        <f>C21/C22</f>
        <v>25</v>
      </c>
      <c r="E23" s="40"/>
      <c r="F23" s="39"/>
      <c r="G23" s="40"/>
      <c r="H23" s="41"/>
    </row>
    <row r="24" spans="2:8" s="38" customFormat="1">
      <c r="B24" s="53"/>
      <c r="C24" s="54"/>
      <c r="E24" s="40"/>
      <c r="F24" s="39"/>
      <c r="G24" s="40"/>
      <c r="H24" s="41"/>
    </row>
    <row r="25" spans="2:8" s="38" customFormat="1" ht="18">
      <c r="B25" s="37" t="s">
        <v>1</v>
      </c>
      <c r="E25" s="40"/>
      <c r="F25" s="40"/>
      <c r="H25" s="41"/>
    </row>
    <row r="26" spans="2:8" s="38" customFormat="1">
      <c r="B26" s="56" t="s">
        <v>2</v>
      </c>
      <c r="C26" s="56">
        <v>100</v>
      </c>
      <c r="E26" s="40"/>
      <c r="F26" s="39"/>
      <c r="G26" s="40"/>
      <c r="H26" s="41"/>
    </row>
    <row r="27" spans="2:8" s="38" customFormat="1">
      <c r="B27" s="56" t="s">
        <v>7</v>
      </c>
      <c r="C27" s="58">
        <v>200</v>
      </c>
      <c r="E27" s="40"/>
      <c r="F27" s="39"/>
      <c r="G27" s="40"/>
      <c r="H27" s="41"/>
    </row>
    <row r="28" spans="2:8" s="38" customFormat="1">
      <c r="B28" s="57" t="s">
        <v>4</v>
      </c>
      <c r="C28" s="56">
        <v>50</v>
      </c>
      <c r="E28" s="40"/>
      <c r="F28" s="40"/>
      <c r="H28" s="41"/>
    </row>
    <row r="29" spans="2:8" s="38" customFormat="1">
      <c r="B29" s="57" t="s">
        <v>34</v>
      </c>
      <c r="C29" s="56">
        <v>50</v>
      </c>
      <c r="E29" s="40"/>
      <c r="F29" s="40"/>
      <c r="H29" s="41"/>
    </row>
    <row r="30" spans="2:8" s="38" customFormat="1">
      <c r="B30" s="57" t="s">
        <v>35</v>
      </c>
      <c r="C30" s="56">
        <v>50</v>
      </c>
      <c r="E30" s="40"/>
      <c r="F30" s="40"/>
      <c r="H30" s="41"/>
    </row>
    <row r="31" spans="2:8" s="38" customFormat="1">
      <c r="B31" s="57" t="s">
        <v>36</v>
      </c>
      <c r="C31" s="56">
        <v>150</v>
      </c>
      <c r="E31" s="40"/>
      <c r="F31" s="40"/>
      <c r="H31" s="45"/>
    </row>
    <row r="32" spans="2:8" s="38" customFormat="1">
      <c r="B32" s="56" t="s">
        <v>32</v>
      </c>
      <c r="C32" s="59">
        <v>75</v>
      </c>
      <c r="E32" s="40"/>
      <c r="F32" s="79"/>
      <c r="G32" s="79"/>
      <c r="H32" s="45"/>
    </row>
    <row r="33" spans="2:8" s="49" customFormat="1">
      <c r="B33" s="56" t="s">
        <v>37</v>
      </c>
      <c r="C33" s="59">
        <v>75</v>
      </c>
      <c r="E33" s="51"/>
      <c r="F33" s="50"/>
      <c r="G33" s="51"/>
      <c r="H33" s="43"/>
    </row>
    <row r="34" spans="2:8" s="49" customFormat="1">
      <c r="B34" s="57"/>
      <c r="C34" s="57"/>
      <c r="E34" s="51"/>
      <c r="F34" s="50"/>
      <c r="G34" s="51"/>
      <c r="H34" s="43"/>
    </row>
    <row r="35" spans="2:8" s="49" customFormat="1">
      <c r="B35" s="61" t="s">
        <v>8</v>
      </c>
      <c r="C35" s="59">
        <f>SUM(C26:C34)</f>
        <v>750</v>
      </c>
      <c r="E35" s="51"/>
      <c r="F35" s="50"/>
      <c r="G35" s="51"/>
      <c r="H35" s="43"/>
    </row>
    <row r="36" spans="2:8" s="49" customFormat="1">
      <c r="B36" s="61" t="s">
        <v>9</v>
      </c>
      <c r="C36" s="62">
        <v>15</v>
      </c>
      <c r="D36" s="73"/>
      <c r="E36" s="51"/>
      <c r="F36" s="50"/>
      <c r="G36" s="51"/>
      <c r="H36" s="43"/>
    </row>
    <row r="37" spans="2:8" s="49" customFormat="1">
      <c r="B37" s="65" t="s">
        <v>47</v>
      </c>
      <c r="C37" s="60">
        <f>C35/C36</f>
        <v>50</v>
      </c>
      <c r="E37" s="51"/>
      <c r="F37" s="50"/>
      <c r="G37" s="51"/>
      <c r="H37" s="43"/>
    </row>
    <row r="38" spans="2:8" s="49" customFormat="1">
      <c r="B38" s="44"/>
      <c r="C38" s="48"/>
      <c r="E38" s="51"/>
      <c r="F38" s="50"/>
      <c r="G38" s="51"/>
      <c r="H38" s="43"/>
    </row>
    <row r="39" spans="2:8" s="49" customFormat="1">
      <c r="B39" s="44"/>
      <c r="C39" s="48"/>
      <c r="E39" s="51"/>
      <c r="F39" s="50"/>
      <c r="G39" s="51"/>
      <c r="H39" s="43"/>
    </row>
    <row r="40" spans="2:8" s="49" customFormat="1" ht="18">
      <c r="B40" s="37" t="s">
        <v>12</v>
      </c>
      <c r="C40" s="48"/>
      <c r="E40" s="51"/>
      <c r="F40" s="50"/>
      <c r="G40" s="51"/>
      <c r="H40" s="43"/>
    </row>
    <row r="41" spans="2:8" s="49" customFormat="1">
      <c r="B41" s="63" t="s">
        <v>41</v>
      </c>
      <c r="C41" s="60">
        <v>200</v>
      </c>
      <c r="E41" s="51"/>
      <c r="F41" s="50"/>
      <c r="G41" s="51"/>
      <c r="H41" s="43"/>
    </row>
    <row r="42" spans="2:8" s="49" customFormat="1">
      <c r="B42" s="63" t="s">
        <v>42</v>
      </c>
      <c r="C42" s="60">
        <v>25</v>
      </c>
      <c r="E42" s="51"/>
      <c r="F42" s="50"/>
      <c r="G42" s="51"/>
      <c r="H42" s="43"/>
    </row>
    <row r="43" spans="2:8" s="49" customFormat="1">
      <c r="B43" s="63" t="s">
        <v>43</v>
      </c>
      <c r="C43" s="60">
        <v>25</v>
      </c>
      <c r="E43" s="51"/>
      <c r="F43" s="50"/>
      <c r="G43" s="51"/>
      <c r="H43" s="43"/>
    </row>
    <row r="44" spans="2:8" s="49" customFormat="1">
      <c r="B44" s="63" t="s">
        <v>44</v>
      </c>
      <c r="C44" s="60">
        <v>100</v>
      </c>
      <c r="E44" s="51"/>
      <c r="F44" s="50"/>
      <c r="G44" s="51"/>
      <c r="H44" s="43"/>
    </row>
    <row r="45" spans="2:8">
      <c r="B45" s="63" t="s">
        <v>45</v>
      </c>
      <c r="C45">
        <v>20</v>
      </c>
      <c r="E45"/>
      <c r="F45"/>
      <c r="H45"/>
    </row>
    <row r="46" spans="2:8">
      <c r="B46" s="64" t="s">
        <v>46</v>
      </c>
      <c r="C46">
        <v>30</v>
      </c>
      <c r="E46"/>
      <c r="F46"/>
      <c r="H46"/>
    </row>
    <row r="47" spans="2:8">
      <c r="E47"/>
      <c r="F47"/>
      <c r="H47"/>
    </row>
    <row r="48" spans="2:8">
      <c r="B48" s="61" t="s">
        <v>8</v>
      </c>
      <c r="C48" s="59">
        <f>SUM(C40:C47)</f>
        <v>400</v>
      </c>
      <c r="E48"/>
      <c r="F48"/>
      <c r="H48"/>
    </row>
    <row r="49" spans="2:8">
      <c r="B49" s="61" t="s">
        <v>9</v>
      </c>
      <c r="C49" s="62">
        <v>10</v>
      </c>
      <c r="D49" s="74"/>
      <c r="E49"/>
      <c r="F49"/>
      <c r="H49"/>
    </row>
    <row r="50" spans="2:8">
      <c r="B50" s="61" t="s">
        <v>10</v>
      </c>
      <c r="C50" s="60">
        <f>C48/C49</f>
        <v>40</v>
      </c>
      <c r="E50"/>
      <c r="F50"/>
      <c r="H50"/>
    </row>
    <row r="51" spans="2:8">
      <c r="E51"/>
      <c r="F51"/>
      <c r="H51"/>
    </row>
    <row r="52" spans="2:8">
      <c r="E52"/>
      <c r="F52"/>
      <c r="H52"/>
    </row>
    <row r="53" spans="2:8" ht="18">
      <c r="B53" s="37" t="s">
        <v>49</v>
      </c>
      <c r="E53"/>
      <c r="F53"/>
      <c r="H53"/>
    </row>
    <row r="54" spans="2:8">
      <c r="B54" t="s">
        <v>50</v>
      </c>
      <c r="C54" s="66">
        <v>10</v>
      </c>
      <c r="D54" s="74"/>
      <c r="E54"/>
      <c r="F54"/>
      <c r="H54"/>
    </row>
    <row r="55" spans="2:8">
      <c r="E55"/>
      <c r="F55"/>
      <c r="H55"/>
    </row>
    <row r="56" spans="2:8">
      <c r="B56" t="s">
        <v>52</v>
      </c>
      <c r="C56">
        <f>C7+C22+C36+C49+C54</f>
        <v>100</v>
      </c>
      <c r="D56" s="74"/>
      <c r="E56"/>
      <c r="F56"/>
      <c r="H56"/>
    </row>
    <row r="57" spans="2:8">
      <c r="E57"/>
      <c r="F57"/>
      <c r="H57"/>
    </row>
    <row r="58" spans="2:8">
      <c r="E58"/>
      <c r="F58"/>
      <c r="H58"/>
    </row>
    <row r="59" spans="2:8">
      <c r="E59"/>
      <c r="F59"/>
      <c r="H59"/>
    </row>
    <row r="60" spans="2:8">
      <c r="E60"/>
      <c r="F60"/>
      <c r="H60"/>
    </row>
    <row r="61" spans="2:8">
      <c r="E61"/>
      <c r="F61"/>
      <c r="H61"/>
    </row>
    <row r="62" spans="2:8">
      <c r="E62"/>
      <c r="F62"/>
      <c r="H62"/>
    </row>
    <row r="63" spans="2:8">
      <c r="E63"/>
      <c r="F63"/>
      <c r="H63"/>
    </row>
    <row r="64" spans="2:8">
      <c r="E64"/>
      <c r="F64"/>
      <c r="H64"/>
    </row>
    <row r="65" spans="2:8">
      <c r="E65"/>
      <c r="F65"/>
      <c r="H65"/>
    </row>
    <row r="66" spans="2:8">
      <c r="E66"/>
      <c r="F66"/>
      <c r="H66"/>
    </row>
    <row r="67" spans="2:8">
      <c r="E67"/>
      <c r="F67"/>
      <c r="H67"/>
    </row>
    <row r="68" spans="2:8">
      <c r="E68"/>
      <c r="F68"/>
      <c r="H68"/>
    </row>
    <row r="69" spans="2:8">
      <c r="E69"/>
      <c r="F69"/>
      <c r="H69"/>
    </row>
    <row r="70" spans="2:8">
      <c r="E70"/>
      <c r="F70"/>
      <c r="H70"/>
    </row>
    <row r="71" spans="2:8">
      <c r="E71"/>
      <c r="F71"/>
      <c r="H71"/>
    </row>
    <row r="72" spans="2:8">
      <c r="E72"/>
      <c r="F72"/>
      <c r="H72"/>
    </row>
    <row r="73" spans="2:8">
      <c r="E73"/>
      <c r="F73"/>
      <c r="H73"/>
    </row>
    <row r="74" spans="2:8">
      <c r="E74"/>
      <c r="F74"/>
      <c r="H74"/>
    </row>
    <row r="75" spans="2:8">
      <c r="E75"/>
      <c r="F75"/>
      <c r="H75"/>
    </row>
    <row r="76" spans="2:8">
      <c r="E76"/>
      <c r="F76"/>
      <c r="H76"/>
    </row>
    <row r="77" spans="2:8">
      <c r="B77" s="12"/>
    </row>
    <row r="95" spans="2:8" ht="15" thickBot="1"/>
    <row r="96" spans="2:8" ht="15" thickBot="1">
      <c r="B96" s="32"/>
      <c r="C96" s="32"/>
      <c r="F96" s="4"/>
      <c r="G96" s="27"/>
      <c r="H96" s="29">
        <f>SUM(H23:H24)</f>
        <v>0</v>
      </c>
    </row>
    <row r="97" spans="2:8">
      <c r="B97" s="84" t="s">
        <v>17</v>
      </c>
      <c r="C97" s="84"/>
      <c r="F97" s="9"/>
      <c r="G97" s="30">
        <v>12</v>
      </c>
      <c r="H97" s="24">
        <f>-PMT(0.04,12,0,0)</f>
        <v>0</v>
      </c>
    </row>
    <row r="98" spans="2:8" s="6" customFormat="1">
      <c r="B98" s="8"/>
      <c r="C98" s="8"/>
      <c r="E98" s="10"/>
      <c r="F98" s="5"/>
      <c r="G98" s="10"/>
      <c r="H98" s="26"/>
    </row>
    <row r="99" spans="2:8">
      <c r="B99" s="80" t="s">
        <v>13</v>
      </c>
      <c r="C99" s="80"/>
      <c r="F99" s="9"/>
      <c r="G99" s="30"/>
      <c r="H99" s="24">
        <f t="shared" ref="H99:H100" si="2">G99*F99</f>
        <v>0</v>
      </c>
    </row>
    <row r="100" spans="2:8">
      <c r="B100" s="83" t="s">
        <v>16</v>
      </c>
      <c r="C100" s="83"/>
      <c r="F100" s="11">
        <f>F99</f>
        <v>0</v>
      </c>
      <c r="G100" s="27"/>
      <c r="H100" s="24">
        <f t="shared" si="2"/>
        <v>0</v>
      </c>
    </row>
  </sheetData>
  <mergeCells count="6">
    <mergeCell ref="B97:C97"/>
    <mergeCell ref="B99:C99"/>
    <mergeCell ref="B100:C100"/>
    <mergeCell ref="F6:G6"/>
    <mergeCell ref="F7:G7"/>
    <mergeCell ref="F32:G32"/>
  </mergeCells>
  <phoneticPr fontId="15" type="noConversion"/>
  <pageMargins left="0.7" right="0.7" top="0.75" bottom="0.75" header="0.3" footer="0.3"/>
  <rowBreaks count="1" manualBreakCount="1">
    <brk id="27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Bijlage 7 Inschrijfstaat</vt:lpstr>
      <vt:lpstr>materieel perceel 1</vt:lpstr>
      <vt:lpstr>materieel perceel 2</vt:lpstr>
      <vt:lpstr>materieel perceel 3</vt:lpstr>
    </vt:vector>
  </TitlesOfParts>
  <Company>Synthese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louaal</dc:creator>
  <cp:lastModifiedBy>Lourens Aalders</cp:lastModifiedBy>
  <cp:lastPrinted>2014-05-21T10:04:38Z</cp:lastPrinted>
  <dcterms:created xsi:type="dcterms:W3CDTF">2012-05-08T04:26:03Z</dcterms:created>
  <dcterms:modified xsi:type="dcterms:W3CDTF">2014-10-16T06:47:55Z</dcterms:modified>
</cp:coreProperties>
</file>