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02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OVO Zaanstad/EA 2025 MFP's - printers/nota van inlichtingen/Nota van Toelichting/"/>
    </mc:Choice>
  </mc:AlternateContent>
  <xr:revisionPtr revIDLastSave="1065" documentId="13_ncr:1_{69BACD79-E563-E546-BBA4-9773AE18477D}" xr6:coauthVersionLast="47" xr6:coauthVersionMax="47" xr10:uidLastSave="{DD6CC7A1-2FD1-AA42-A08E-A8C04005DFB4}"/>
  <bookViews>
    <workbookView xWindow="0" yWindow="700" windowWidth="32660" windowHeight="19140" activeTab="1" xr2:uid="{00000000-000D-0000-FFFF-FFFF00000000}"/>
  </bookViews>
  <sheets>
    <sheet name="Werkblad A" sheetId="4" r:id="rId1"/>
    <sheet name="Prijzenblad" sheetId="1" r:id="rId2"/>
    <sheet name="Retourneerrecht" sheetId="2" r:id="rId3"/>
    <sheet name="huidige machinepark" sheetId="5" r:id="rId4"/>
  </sheets>
  <definedNames>
    <definedName name="Invullen">Prijzenblad!#REF!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5" i="1" l="1"/>
  <c r="E15" i="1"/>
  <c r="D15" i="1"/>
  <c r="F67" i="1"/>
  <c r="E67" i="1"/>
  <c r="D67" i="1"/>
  <c r="F100" i="1"/>
  <c r="E100" i="1"/>
  <c r="D100" i="1"/>
  <c r="C96" i="1"/>
  <c r="C97" i="1"/>
  <c r="C98" i="1"/>
  <c r="C99" i="1"/>
  <c r="A96" i="1"/>
  <c r="A97" i="1"/>
  <c r="A98" i="1"/>
  <c r="A99" i="1"/>
  <c r="C63" i="1"/>
  <c r="C64" i="1"/>
  <c r="C65" i="1"/>
  <c r="C66" i="1"/>
  <c r="A63" i="1"/>
  <c r="A64" i="1"/>
  <c r="A65" i="1"/>
  <c r="A66" i="1"/>
  <c r="A62" i="1"/>
  <c r="C62" i="1"/>
  <c r="C34" i="1"/>
  <c r="E34" i="1" s="1"/>
  <c r="C33" i="1"/>
  <c r="C83" i="1" s="1"/>
  <c r="D30" i="1"/>
  <c r="D77" i="1"/>
  <c r="D78" i="1"/>
  <c r="D79" i="1"/>
  <c r="D17" i="1"/>
  <c r="D69" i="1" s="1"/>
  <c r="E17" i="1"/>
  <c r="E69" i="1" s="1"/>
  <c r="F17" i="1"/>
  <c r="F69" i="1" s="1"/>
  <c r="A77" i="1"/>
  <c r="A110" i="1" s="1"/>
  <c r="D25" i="1"/>
  <c r="D26" i="1"/>
  <c r="D27" i="1"/>
  <c r="C5" i="2"/>
  <c r="F89" i="1"/>
  <c r="E89" i="1"/>
  <c r="D89" i="1"/>
  <c r="F56" i="1"/>
  <c r="F3" i="1"/>
  <c r="F55" i="1" s="1"/>
  <c r="B8" i="4"/>
  <c r="D112" i="1"/>
  <c r="C95" i="1"/>
  <c r="A95" i="1"/>
  <c r="A79" i="1"/>
  <c r="A112" i="1" s="1"/>
  <c r="E56" i="1"/>
  <c r="D56" i="1"/>
  <c r="C4" i="2"/>
  <c r="C14" i="2" s="1"/>
  <c r="C15" i="2" s="1"/>
  <c r="E121" i="1"/>
  <c r="E122" i="1"/>
  <c r="D110" i="1"/>
  <c r="D111" i="1"/>
  <c r="E3" i="1"/>
  <c r="E55" i="1" s="1"/>
  <c r="D3" i="1"/>
  <c r="D104" i="1" s="1"/>
  <c r="A78" i="1"/>
  <c r="A111" i="1" s="1"/>
  <c r="A92" i="1"/>
  <c r="A59" i="1"/>
  <c r="A76" i="1"/>
  <c r="A109" i="1" s="1"/>
  <c r="A90" i="1"/>
  <c r="A91" i="1"/>
  <c r="A89" i="1"/>
  <c r="A57" i="1"/>
  <c r="A58" i="1"/>
  <c r="A56" i="1"/>
  <c r="B15" i="2"/>
  <c r="F102" i="1" l="1"/>
  <c r="B123" i="1"/>
  <c r="E102" i="1"/>
  <c r="E105" i="1" s="1"/>
  <c r="E106" i="1" s="1"/>
  <c r="D113" i="1"/>
  <c r="D80" i="1"/>
  <c r="D28" i="1"/>
  <c r="D72" i="1"/>
  <c r="D73" i="1" s="1"/>
  <c r="F20" i="1"/>
  <c r="F21" i="1" s="1"/>
  <c r="D20" i="1"/>
  <c r="D21" i="1" s="1"/>
  <c r="D71" i="1"/>
  <c r="D55" i="1"/>
  <c r="D88" i="1"/>
  <c r="E104" i="1"/>
  <c r="E71" i="1"/>
  <c r="E88" i="1"/>
  <c r="E72" i="1"/>
  <c r="E73" i="1" s="1"/>
  <c r="D37" i="1"/>
  <c r="D41" i="1" s="1"/>
  <c r="D45" i="1" s="1"/>
  <c r="D49" i="1" s="1"/>
  <c r="D83" i="1" s="1"/>
  <c r="D38" i="1"/>
  <c r="D42" i="1" s="1"/>
  <c r="D46" i="1" s="1"/>
  <c r="D50" i="1" s="1"/>
  <c r="D84" i="1" s="1"/>
  <c r="D117" i="1" s="1"/>
  <c r="F105" i="1"/>
  <c r="F106" i="1" s="1"/>
  <c r="F72" i="1"/>
  <c r="F73" i="1" s="1"/>
  <c r="C41" i="1"/>
  <c r="C37" i="1"/>
  <c r="E33" i="1"/>
  <c r="C116" i="1"/>
  <c r="C42" i="1"/>
  <c r="C84" i="1"/>
  <c r="C38" i="1"/>
  <c r="D102" i="1"/>
  <c r="D105" i="1" s="1"/>
  <c r="D106" i="1" s="1"/>
  <c r="F104" i="1"/>
  <c r="D19" i="1"/>
  <c r="E19" i="1"/>
  <c r="F88" i="1"/>
  <c r="C3" i="2"/>
  <c r="C7" i="2" s="1"/>
  <c r="C10" i="2" s="1"/>
  <c r="F71" i="1"/>
  <c r="F19" i="1"/>
  <c r="E20" i="1"/>
  <c r="E21" i="1" s="1"/>
  <c r="D74" i="1" l="1"/>
  <c r="D22" i="1"/>
  <c r="D107" i="1"/>
  <c r="E83" i="1"/>
  <c r="D116" i="1"/>
  <c r="E116" i="1" s="1"/>
  <c r="C45" i="1"/>
  <c r="E45" i="1" s="1"/>
  <c r="E37" i="1"/>
  <c r="C49" i="1"/>
  <c r="E49" i="1" s="1"/>
  <c r="E41" i="1"/>
  <c r="C50" i="1"/>
  <c r="E50" i="1" s="1"/>
  <c r="E42" i="1"/>
  <c r="E38" i="1"/>
  <c r="C46" i="1"/>
  <c r="E46" i="1" s="1"/>
  <c r="E84" i="1"/>
  <c r="C117" i="1"/>
  <c r="E117" i="1" s="1"/>
  <c r="C13" i="2"/>
  <c r="C16" i="2"/>
  <c r="B85" i="1" l="1"/>
  <c r="B118" i="1"/>
  <c r="B52" i="1"/>
  <c r="C125" i="1" l="1"/>
</calcChain>
</file>

<file path=xl/sharedStrings.xml><?xml version="1.0" encoding="utf-8"?>
<sst xmlns="http://schemas.openxmlformats.org/spreadsheetml/2006/main" count="249" uniqueCount="108">
  <si>
    <t>Totaal:</t>
  </si>
  <si>
    <t>Eerste 60 maanden</t>
  </si>
  <si>
    <t>Omschrijving</t>
  </si>
  <si>
    <t>Aangeboden type/ model:</t>
  </si>
  <si>
    <t xml:space="preserve">Aangeboden type: </t>
  </si>
  <si>
    <t>&lt;&lt;&gt;&gt;</t>
  </si>
  <si>
    <t>HUURPRIJS per type per maand</t>
  </si>
  <si>
    <t xml:space="preserve">SOFTWARE per type per maand </t>
  </si>
  <si>
    <t>OPTIES</t>
  </si>
  <si>
    <t>Prijs per machine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</si>
  <si>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</si>
  <si>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</si>
  <si>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</si>
  <si>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</si>
  <si>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</si>
  <si>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TOTAALKOSTEN PER TYPE MACHINE 60 maanden</t>
  </si>
  <si>
    <t xml:space="preserve">Totaalkosten </t>
  </si>
  <si>
    <t>Opgave prijs per maand</t>
  </si>
  <si>
    <t>Totaal 60 maanden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</si>
  <si>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</si>
  <si>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</si>
  <si>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</si>
  <si>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</si>
  <si>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</si>
  <si>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</si>
  <si>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TOTAALKOSTEN AFDRUKKEN eerste 60 maanden</t>
  </si>
  <si>
    <t xml:space="preserve">Eerste optiejaar </t>
  </si>
  <si>
    <t>TOTAALKOSTEN PER TYPE MACHINE EERSTE OPTIEJAAR</t>
  </si>
  <si>
    <t>TOTAAL (alle machines) eerste optiejaar</t>
  </si>
  <si>
    <t>Totaal eerste optiejaar</t>
  </si>
  <si>
    <t>TOTAALKOSTEN AFDRUKKEN eerste optiejaar</t>
  </si>
  <si>
    <t xml:space="preserve">Tweede optiejaar </t>
  </si>
  <si>
    <t>TOTAALKOSTEN PER TYPE MACHINE TWEEDE OPTIEJAAR</t>
  </si>
  <si>
    <t>TOTAAL (alle machines) tweede optiejaar</t>
  </si>
  <si>
    <t>opgave prijs per maand</t>
  </si>
  <si>
    <t>totaal tweede optiejaar</t>
  </si>
  <si>
    <t>TOTAALKOSTEN AFDRUKKEN tweede optiejaar</t>
  </si>
  <si>
    <t>opgave totaalprijs  per maand</t>
  </si>
  <si>
    <t>Kosten interne verhuizingen MFP's</t>
  </si>
  <si>
    <t>prijs per verhuizing</t>
  </si>
  <si>
    <t>Kosten externe verhuizingen MFP's</t>
  </si>
  <si>
    <t xml:space="preserve">TOTAALKOSTEN VERHUIZINGEN </t>
  </si>
  <si>
    <t>Totaal som ten behoeve van prijsbeoordeling</t>
  </si>
  <si>
    <t>De totaalsom is opgebouwd uit de som van de HUUR/OPTIES/ SOFTWARE/ AFDRUKKEN EN VERHUIZINGEN voor de eerste 60 maanden + het eerste optiejaar + het tweede optiejaar.</t>
  </si>
  <si>
    <t>Naam Inschrijver</t>
  </si>
  <si>
    <t>FICTIEVE INITIELE BESTELLING</t>
  </si>
  <si>
    <t>Type 1</t>
  </si>
  <si>
    <t>aantal machines</t>
  </si>
  <si>
    <t>per machine</t>
  </si>
  <si>
    <t>machine gerelateerde opties en software</t>
  </si>
  <si>
    <t>looptijd in maanden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</si>
  <si>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</si>
  <si>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>retourneerrecht in percentage</t>
  </si>
  <si>
    <t>TOTAAL RETOURNEERRECHT</t>
  </si>
  <si>
    <t>Voorbeeldberekening</t>
  </si>
  <si>
    <t>aantal</t>
  </si>
  <si>
    <t>mnd resterend</t>
  </si>
  <si>
    <t>RETOURNEERRECHT</t>
  </si>
  <si>
    <t xml:space="preserve">1 x type 1 na 3 jaar </t>
  </si>
  <si>
    <t>TOTAAL</t>
  </si>
  <si>
    <t>NOG OVER AAN RETOURNEERRECHT</t>
  </si>
  <si>
    <t>Adres</t>
  </si>
  <si>
    <t>Eis 13: PostScript driver</t>
  </si>
  <si>
    <t>Eis 43: Cloud-server</t>
  </si>
  <si>
    <t>NVT</t>
  </si>
  <si>
    <t>Huidige aantal</t>
  </si>
  <si>
    <r>
      <rPr>
        <b/>
        <sz val="10"/>
        <color theme="1"/>
        <rFont val="Raleway"/>
      </rPr>
      <t>Invullen te hanteren prijsindex AFDRUKKEN</t>
    </r>
    <r>
      <rPr>
        <sz val="10"/>
        <color theme="1"/>
        <rFont val="Raleway"/>
      </rPr>
      <t xml:space="preserve"> (INDIEN INSCHRIJVER EEN PRIJSINDEX HANTEERT), maximaal 10% conform prijsvoorwaarden aanbestedingsdocument</t>
    </r>
  </si>
  <si>
    <t>Huidige machines</t>
  </si>
  <si>
    <t>Volume Zwart-wit</t>
  </si>
  <si>
    <t>Volume full color</t>
  </si>
  <si>
    <t>Gemiddeld per jaar:</t>
  </si>
  <si>
    <t>PRINTMANAGEMENT machinegerelateerde kosten (conform eis 118)</t>
  </si>
  <si>
    <t>Type 3: Full color MFP 
minimaal 50 PPM</t>
  </si>
  <si>
    <t>Type 2: Full color MFP 
minimaal 30 PPM</t>
  </si>
  <si>
    <t>Type 1: Full color printer
minimaal 30 PPM</t>
  </si>
  <si>
    <t>Nieuwendamstraat 6, Zaandam</t>
  </si>
  <si>
    <t>IR ADV 6575I</t>
  </si>
  <si>
    <t>IR ADV C3520I</t>
  </si>
  <si>
    <t>IR ADV C3530I</t>
  </si>
  <si>
    <t>IR ADV C5535I</t>
  </si>
  <si>
    <t>Vincent van Goghweg 42, Zaandam</t>
  </si>
  <si>
    <t>LBP710CX</t>
  </si>
  <si>
    <t>IR ADV C256I</t>
  </si>
  <si>
    <t>IR ADV C5560I</t>
  </si>
  <si>
    <t>IR ADV C3530I1</t>
  </si>
  <si>
    <t>Saendelverlaan 1, Krommenie</t>
  </si>
  <si>
    <t>IR ADV DX C259I</t>
  </si>
  <si>
    <t>Saendelverlaan 1A, Krommenie</t>
  </si>
  <si>
    <t>Saenredamstraat 39, Krommenie</t>
  </si>
  <si>
    <t>Elvis Presleystraat 1, Zaandijk</t>
  </si>
  <si>
    <t>IS X C1333I</t>
  </si>
  <si>
    <t>IS X C1333P</t>
  </si>
  <si>
    <t>Zuiderzee 200, Zaandam</t>
  </si>
  <si>
    <t>Erasmusstraat 1, Krommenie</t>
  </si>
  <si>
    <t>IR ADV C5540I</t>
  </si>
  <si>
    <t>Paulus Potterhof 1, Zaandam</t>
  </si>
  <si>
    <t>Erasmusstraat 28, Krommenie</t>
  </si>
  <si>
    <t>IS X 1440P</t>
  </si>
  <si>
    <t>Noorderstraat 3, Wormerveer</t>
  </si>
  <si>
    <t>VOORBEELDBEREKENING 10% retourneerrecht</t>
  </si>
  <si>
    <t>Eis 97: Extra pepierlade</t>
  </si>
  <si>
    <t>Eis 100: nietoptie</t>
  </si>
  <si>
    <t>Eis 108: nietoptie</t>
  </si>
  <si>
    <t>Eis 110: Inline boekjesmaker</t>
  </si>
  <si>
    <t>Eis 118: Kosten koppeling printmanagement (totaal ongeacht aantal machines)</t>
  </si>
  <si>
    <t>Eis 123: Printen vanaf mobile devices</t>
  </si>
  <si>
    <t>OMVANG VAN LEVERING OVO25MFP
VERSIE januari 2026</t>
  </si>
  <si>
    <t>Prijzenblad - alle lichtgroene cellen dient inschrijver in te vullen!
VERSIE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</si>
</sst>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3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Verdana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Verdana"/>
      <family val="2"/>
    </font>
    <font>
      <sz val="11"/>
      <name val="Calibri"/>
      <family val="2"/>
    </font>
    <font>
      <sz val="8"/>
      <color rgb="FF000000"/>
      <name val="Verdana"/>
      <family val="2"/>
    </font>
    <font>
      <b/>
      <sz val="8"/>
      <color theme="0"/>
      <name val="Verdana"/>
      <family val="2"/>
    </font>
    <font>
      <b/>
      <sz val="12"/>
      <color theme="0"/>
      <name val="Raleway"/>
      <family val="2"/>
    </font>
    <font>
      <sz val="8"/>
      <color theme="1"/>
      <name val="Verdana"/>
      <family val="2"/>
    </font>
    <font>
      <b/>
      <sz val="18"/>
      <color indexed="9"/>
      <name val="Raleway"/>
    </font>
    <font>
      <b/>
      <sz val="10"/>
      <color indexed="9"/>
      <name val="Raleway"/>
    </font>
    <font>
      <sz val="11"/>
      <color theme="1"/>
      <name val="Raleway"/>
    </font>
    <font>
      <b/>
      <sz val="12"/>
      <color theme="0"/>
      <name val="Raleway"/>
    </font>
    <font>
      <i/>
      <sz val="10"/>
      <color indexed="9"/>
      <name val="Raleway"/>
    </font>
    <font>
      <b/>
      <sz val="10"/>
      <color theme="0"/>
      <name val="Raleway"/>
    </font>
    <font>
      <sz val="10"/>
      <name val="Raleway"/>
    </font>
    <font>
      <i/>
      <sz val="10"/>
      <name val="Raleway"/>
    </font>
    <font>
      <i/>
      <sz val="10"/>
      <color theme="0"/>
      <name val="Raleway"/>
    </font>
    <font>
      <b/>
      <sz val="10"/>
      <name val="Raleway"/>
    </font>
    <font>
      <sz val="10"/>
      <color theme="1"/>
      <name val="Raleway"/>
    </font>
    <font>
      <i/>
      <sz val="10"/>
      <color theme="1"/>
      <name val="Raleway"/>
    </font>
    <font>
      <sz val="10"/>
      <color theme="0"/>
      <name val="Raleway"/>
    </font>
    <font>
      <sz val="10"/>
      <color indexed="9"/>
      <name val="Raleway"/>
    </font>
    <font>
      <b/>
      <sz val="10"/>
      <color theme="1"/>
      <name val="Raleway"/>
    </font>
    <font>
      <sz val="10"/>
      <color indexed="8"/>
      <name val="Raleway"/>
    </font>
    <font>
      <sz val="10"/>
      <color rgb="FFFF0000"/>
      <name val="Raleway"/>
    </font>
    <font>
      <b/>
      <sz val="14"/>
      <color theme="0"/>
      <name val="Raleway"/>
    </font>
    <font>
      <b/>
      <sz val="22"/>
      <color theme="0"/>
      <name val="Raleway"/>
    </font>
    <font>
      <b/>
      <sz val="12"/>
      <color theme="0"/>
      <name val="Verdana"/>
      <family val="2"/>
    </font>
    <font>
      <sz val="11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366E3B"/>
        <bgColor indexed="64"/>
      </patternFill>
    </fill>
    <fill>
      <patternFill patternType="solid">
        <fgColor rgb="FF356E3A"/>
        <bgColor indexed="64"/>
      </patternFill>
    </fill>
    <fill>
      <patternFill patternType="solid">
        <fgColor rgb="FF356E3A"/>
        <bgColor rgb="FFD3D3D3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6" fillId="0" borderId="0"/>
  </cellStyleXfs>
  <cellXfs count="179">
    <xf numFmtId="0" fontId="0" fillId="0" borderId="0" xfId="0"/>
    <xf numFmtId="0" fontId="5" fillId="4" borderId="0" xfId="0" applyFont="1" applyFill="1"/>
    <xf numFmtId="0" fontId="5" fillId="4" borderId="0" xfId="0" applyFont="1" applyFill="1" applyAlignment="1">
      <alignment horizontal="center"/>
    </xf>
    <xf numFmtId="44" fontId="5" fillId="4" borderId="0" xfId="0" applyNumberFormat="1" applyFont="1" applyFill="1"/>
    <xf numFmtId="0" fontId="7" fillId="4" borderId="0" xfId="0" applyFont="1" applyFill="1"/>
    <xf numFmtId="44" fontId="5" fillId="4" borderId="0" xfId="0" applyNumberFormat="1" applyFont="1" applyFill="1" applyAlignment="1">
      <alignment vertical="center"/>
    </xf>
    <xf numFmtId="0" fontId="5" fillId="4" borderId="0" xfId="0" applyFont="1" applyFill="1" applyAlignment="1">
      <alignment horizontal="right"/>
    </xf>
    <xf numFmtId="0" fontId="3" fillId="0" borderId="0" xfId="2"/>
    <xf numFmtId="0" fontId="8" fillId="0" borderId="0" xfId="2" applyFont="1"/>
    <xf numFmtId="0" fontId="0" fillId="4" borderId="0" xfId="0" applyFill="1"/>
    <xf numFmtId="0" fontId="10" fillId="0" borderId="0" xfId="2" applyFont="1"/>
    <xf numFmtId="169" fontId="3" fillId="0" borderId="0" xfId="2" applyNumberFormat="1"/>
    <xf numFmtId="0" fontId="2" fillId="5" borderId="0" xfId="0" applyFont="1" applyFill="1"/>
    <xf numFmtId="0" fontId="0" fillId="5" borderId="0" xfId="0" applyFill="1"/>
    <xf numFmtId="0" fontId="11" fillId="0" borderId="0" xfId="0" applyFont="1"/>
    <xf numFmtId="0" fontId="2" fillId="0" borderId="0" xfId="2" applyFont="1"/>
    <xf numFmtId="0" fontId="2" fillId="0" borderId="0" xfId="0" applyFont="1"/>
    <xf numFmtId="0" fontId="2" fillId="5" borderId="0" xfId="0" applyFont="1" applyFill="1" applyAlignment="1">
      <alignment horizontal="center"/>
    </xf>
    <xf numFmtId="165" fontId="2" fillId="5" borderId="0" xfId="0" applyNumberFormat="1" applyFont="1" applyFill="1"/>
    <xf numFmtId="0" fontId="2" fillId="5" borderId="13" xfId="0" applyFont="1" applyFill="1" applyBorder="1"/>
    <xf numFmtId="0" fontId="2" fillId="5" borderId="13" xfId="0" applyFont="1" applyFill="1" applyBorder="1" applyAlignment="1">
      <alignment horizontal="center"/>
    </xf>
    <xf numFmtId="0" fontId="2" fillId="5" borderId="0" xfId="0" applyFont="1" applyFill="1" applyAlignment="1">
      <alignment wrapText="1"/>
    </xf>
    <xf numFmtId="10" fontId="2" fillId="5" borderId="0" xfId="0" applyNumberFormat="1" applyFont="1" applyFill="1"/>
    <xf numFmtId="0" fontId="2" fillId="0" borderId="0" xfId="0" applyFont="1" applyAlignment="1">
      <alignment horizontal="center"/>
    </xf>
    <xf numFmtId="0" fontId="2" fillId="6" borderId="0" xfId="0" applyFont="1" applyFill="1"/>
    <xf numFmtId="0" fontId="2" fillId="6" borderId="0" xfId="0" applyFont="1" applyFill="1" applyAlignment="1">
      <alignment horizontal="center"/>
    </xf>
    <xf numFmtId="44" fontId="2" fillId="6" borderId="0" xfId="0" applyNumberFormat="1" applyFont="1" applyFill="1"/>
    <xf numFmtId="44" fontId="2" fillId="5" borderId="0" xfId="0" applyNumberFormat="1" applyFont="1" applyFill="1"/>
    <xf numFmtId="0" fontId="0" fillId="0" borderId="0" xfId="0" applyAlignment="1">
      <alignment horizontal="center"/>
    </xf>
    <xf numFmtId="0" fontId="12" fillId="10" borderId="21" xfId="0" applyFont="1" applyFill="1" applyBorder="1" applyAlignment="1">
      <alignment vertical="center" wrapText="1" readingOrder="1"/>
    </xf>
    <xf numFmtId="0" fontId="12" fillId="10" borderId="21" xfId="0" applyFont="1" applyFill="1" applyBorder="1" applyAlignment="1">
      <alignment horizontal="left" vertical="center" wrapText="1" readingOrder="1"/>
    </xf>
    <xf numFmtId="0" fontId="12" fillId="10" borderId="21" xfId="0" applyFont="1" applyFill="1" applyBorder="1" applyAlignment="1">
      <alignment horizontal="center" vertical="center" wrapText="1" readingOrder="1"/>
    </xf>
    <xf numFmtId="0" fontId="12" fillId="11" borderId="21" xfId="0" applyFont="1" applyFill="1" applyBorder="1" applyAlignment="1">
      <alignment horizontal="left" vertical="center" wrapText="1" readingOrder="1"/>
    </xf>
    <xf numFmtId="0" fontId="12" fillId="11" borderId="21" xfId="0" applyFont="1" applyFill="1" applyBorder="1" applyAlignment="1">
      <alignment horizontal="center" vertical="center" wrapText="1" readingOrder="1"/>
    </xf>
    <xf numFmtId="0" fontId="12" fillId="11" borderId="21" xfId="0" applyFont="1" applyFill="1" applyBorder="1" applyAlignment="1">
      <alignment vertical="center" wrapText="1" readingOrder="1"/>
    </xf>
    <xf numFmtId="0" fontId="18" fillId="0" borderId="0" xfId="0" applyFont="1"/>
    <xf numFmtId="0" fontId="17" fillId="4" borderId="0" xfId="0" applyFont="1" applyFill="1" applyAlignment="1">
      <alignment vertical="center"/>
    </xf>
    <xf numFmtId="0" fontId="20" fillId="4" borderId="0" xfId="0" applyFont="1" applyFill="1" applyAlignment="1">
      <alignment vertical="center"/>
    </xf>
    <xf numFmtId="0" fontId="21" fillId="4" borderId="6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vertical="center"/>
    </xf>
    <xf numFmtId="0" fontId="23" fillId="5" borderId="3" xfId="0" applyFont="1" applyFill="1" applyBorder="1" applyAlignment="1">
      <alignment vertical="center"/>
    </xf>
    <xf numFmtId="165" fontId="22" fillId="6" borderId="8" xfId="1" applyNumberFormat="1" applyFont="1" applyFill="1" applyBorder="1" applyAlignment="1" applyProtection="1">
      <alignment horizontal="center" vertical="center"/>
    </xf>
    <xf numFmtId="0" fontId="22" fillId="7" borderId="8" xfId="1" applyNumberFormat="1" applyFont="1" applyFill="1" applyBorder="1" applyAlignment="1" applyProtection="1">
      <alignment horizontal="center" vertical="center"/>
      <protection locked="0"/>
    </xf>
    <xf numFmtId="0" fontId="22" fillId="7" borderId="10" xfId="1" applyNumberFormat="1" applyFont="1" applyFill="1" applyBorder="1" applyAlignment="1" applyProtection="1">
      <alignment horizontal="center" vertical="center"/>
      <protection locked="0"/>
    </xf>
    <xf numFmtId="165" fontId="22" fillId="7" borderId="8" xfId="1" applyNumberFormat="1" applyFont="1" applyFill="1" applyBorder="1" applyAlignment="1" applyProtection="1">
      <alignment horizontal="center" vertical="center"/>
      <protection locked="0"/>
    </xf>
    <xf numFmtId="165" fontId="22" fillId="7" borderId="10" xfId="1" applyNumberFormat="1" applyFont="1" applyFill="1" applyBorder="1" applyAlignment="1" applyProtection="1">
      <alignment horizontal="center" vertical="center"/>
      <protection locked="0"/>
    </xf>
    <xf numFmtId="165" fontId="22" fillId="8" borderId="4" xfId="1" applyNumberFormat="1" applyFont="1" applyFill="1" applyBorder="1" applyAlignment="1" applyProtection="1">
      <alignment vertical="center"/>
    </xf>
    <xf numFmtId="165" fontId="22" fillId="8" borderId="5" xfId="1" applyNumberFormat="1" applyFont="1" applyFill="1" applyBorder="1" applyAlignment="1" applyProtection="1">
      <alignment vertical="center"/>
    </xf>
    <xf numFmtId="0" fontId="21" fillId="4" borderId="9" xfId="0" applyFont="1" applyFill="1" applyBorder="1" applyAlignment="1">
      <alignment vertical="center"/>
    </xf>
    <xf numFmtId="0" fontId="24" fillId="4" borderId="3" xfId="0" applyFont="1" applyFill="1" applyBorder="1" applyAlignment="1">
      <alignment vertical="center"/>
    </xf>
    <xf numFmtId="0" fontId="22" fillId="4" borderId="8" xfId="1" applyNumberFormat="1" applyFont="1" applyFill="1" applyBorder="1" applyAlignment="1" applyProtection="1">
      <alignment horizontal="center" vertical="center"/>
    </xf>
    <xf numFmtId="165" fontId="22" fillId="4" borderId="10" xfId="1" applyNumberFormat="1" applyFont="1" applyFill="1" applyBorder="1" applyAlignment="1" applyProtection="1">
      <alignment horizontal="center" vertical="center"/>
    </xf>
    <xf numFmtId="0" fontId="22" fillId="5" borderId="11" xfId="0" applyFont="1" applyFill="1" applyBorder="1" applyAlignment="1">
      <alignment vertical="center"/>
    </xf>
    <xf numFmtId="0" fontId="23" fillId="5" borderId="10" xfId="0" applyFont="1" applyFill="1" applyBorder="1" applyAlignment="1">
      <alignment vertical="center"/>
    </xf>
    <xf numFmtId="0" fontId="21" fillId="3" borderId="10" xfId="0" applyFont="1" applyFill="1" applyBorder="1" applyAlignment="1">
      <alignment vertical="center"/>
    </xf>
    <xf numFmtId="0" fontId="24" fillId="3" borderId="10" xfId="0" applyFont="1" applyFill="1" applyBorder="1" applyAlignment="1">
      <alignment vertical="center"/>
    </xf>
    <xf numFmtId="165" fontId="21" fillId="3" borderId="1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5" fillId="5" borderId="10" xfId="0" applyFont="1" applyFill="1" applyBorder="1" applyAlignment="1">
      <alignment vertical="center"/>
    </xf>
    <xf numFmtId="0" fontId="25" fillId="5" borderId="10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vertical="center" wrapText="1"/>
    </xf>
    <xf numFmtId="0" fontId="26" fillId="9" borderId="10" xfId="0" applyFont="1" applyFill="1" applyBorder="1" applyAlignment="1">
      <alignment vertical="center"/>
    </xf>
    <xf numFmtId="0" fontId="27" fillId="9" borderId="10" xfId="0" applyFont="1" applyFill="1" applyBorder="1" applyAlignment="1">
      <alignment vertical="center"/>
    </xf>
    <xf numFmtId="165" fontId="26" fillId="9" borderId="10" xfId="0" applyNumberFormat="1" applyFont="1" applyFill="1" applyBorder="1" applyAlignment="1">
      <alignment vertical="center"/>
    </xf>
    <xf numFmtId="0" fontId="21" fillId="3" borderId="10" xfId="0" applyFont="1" applyFill="1" applyBorder="1" applyAlignment="1">
      <alignment vertical="center" wrapText="1"/>
    </xf>
    <xf numFmtId="0" fontId="24" fillId="3" borderId="4" xfId="0" applyFont="1" applyFill="1" applyBorder="1" applyAlignment="1">
      <alignment vertical="center" wrapText="1"/>
    </xf>
    <xf numFmtId="0" fontId="21" fillId="3" borderId="4" xfId="0" applyFont="1" applyFill="1" applyBorder="1" applyAlignment="1">
      <alignment vertical="center" wrapText="1"/>
    </xf>
    <xf numFmtId="0" fontId="21" fillId="4" borderId="22" xfId="0" applyFont="1" applyFill="1" applyBorder="1" applyAlignment="1">
      <alignment horizontal="center" vertical="center" wrapText="1"/>
    </xf>
    <xf numFmtId="166" fontId="28" fillId="0" borderId="0" xfId="1" applyNumberFormat="1" applyFont="1" applyFill="1" applyBorder="1" applyAlignment="1" applyProtection="1">
      <alignment vertical="center"/>
    </xf>
    <xf numFmtId="0" fontId="26" fillId="9" borderId="10" xfId="0" applyFont="1" applyFill="1" applyBorder="1" applyAlignment="1">
      <alignment vertical="center" wrapText="1"/>
    </xf>
    <xf numFmtId="165" fontId="26" fillId="9" borderId="10" xfId="0" applyNumberFormat="1" applyFont="1" applyFill="1" applyBorder="1" applyAlignment="1">
      <alignment horizontal="center" vertical="center"/>
    </xf>
    <xf numFmtId="165" fontId="21" fillId="3" borderId="4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66" fontId="29" fillId="0" borderId="0" xfId="1" applyNumberFormat="1" applyFont="1" applyFill="1" applyBorder="1" applyAlignment="1" applyProtection="1">
      <alignment vertical="center"/>
    </xf>
    <xf numFmtId="0" fontId="26" fillId="5" borderId="10" xfId="0" applyFont="1" applyFill="1" applyBorder="1" applyAlignment="1">
      <alignment vertical="center" wrapText="1"/>
    </xf>
    <xf numFmtId="0" fontId="23" fillId="5" borderId="10" xfId="0" applyFont="1" applyFill="1" applyBorder="1" applyAlignment="1">
      <alignment vertical="center" wrapText="1"/>
    </xf>
    <xf numFmtId="2" fontId="22" fillId="7" borderId="10" xfId="1" applyNumberFormat="1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>
      <alignment horizontal="center" vertical="center"/>
    </xf>
    <xf numFmtId="164" fontId="28" fillId="0" borderId="0" xfId="1" applyFont="1" applyBorder="1" applyAlignment="1" applyProtection="1">
      <alignment horizontal="center" vertical="center"/>
    </xf>
    <xf numFmtId="0" fontId="17" fillId="4" borderId="0" xfId="0" applyFont="1" applyFill="1" applyAlignment="1">
      <alignment horizontal="center" vertical="center"/>
    </xf>
    <xf numFmtId="164" fontId="17" fillId="4" borderId="0" xfId="1" applyFont="1" applyFill="1" applyBorder="1" applyAlignment="1" applyProtection="1">
      <alignment horizontal="center" vertical="center" wrapText="1"/>
    </xf>
    <xf numFmtId="164" fontId="17" fillId="4" borderId="8" xfId="1" applyFont="1" applyFill="1" applyBorder="1" applyAlignment="1" applyProtection="1">
      <alignment horizontal="center" vertical="center"/>
    </xf>
    <xf numFmtId="0" fontId="22" fillId="5" borderId="10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left" vertical="center"/>
    </xf>
    <xf numFmtId="3" fontId="31" fillId="5" borderId="10" xfId="0" applyNumberFormat="1" applyFont="1" applyFill="1" applyBorder="1" applyAlignment="1">
      <alignment horizontal="center" vertical="center"/>
    </xf>
    <xf numFmtId="167" fontId="22" fillId="7" borderId="1" xfId="1" applyNumberFormat="1" applyFont="1" applyFill="1" applyBorder="1" applyAlignment="1" applyProtection="1">
      <alignment horizontal="center" vertical="center"/>
      <protection locked="0"/>
    </xf>
    <xf numFmtId="165" fontId="22" fillId="5" borderId="10" xfId="1" applyNumberFormat="1" applyFont="1" applyFill="1" applyBorder="1" applyAlignment="1" applyProtection="1">
      <alignment horizontal="center" vertical="center"/>
    </xf>
    <xf numFmtId="0" fontId="22" fillId="5" borderId="10" xfId="0" applyFont="1" applyFill="1" applyBorder="1" applyAlignment="1">
      <alignment horizontal="left" vertical="center"/>
    </xf>
    <xf numFmtId="167" fontId="22" fillId="7" borderId="4" xfId="1" applyNumberFormat="1" applyFont="1" applyFill="1" applyBorder="1" applyAlignment="1" applyProtection="1">
      <alignment horizontal="center" vertical="center"/>
      <protection locked="0"/>
    </xf>
    <xf numFmtId="164" fontId="22" fillId="0" borderId="0" xfId="1" applyFont="1" applyAlignment="1" applyProtection="1">
      <alignment horizontal="center" vertical="center"/>
    </xf>
    <xf numFmtId="168" fontId="22" fillId="5" borderId="4" xfId="1" applyNumberFormat="1" applyFont="1" applyFill="1" applyBorder="1" applyAlignment="1" applyProtection="1">
      <alignment horizontal="center" vertical="center"/>
    </xf>
    <xf numFmtId="167" fontId="22" fillId="0" borderId="0" xfId="1" applyNumberFormat="1" applyFont="1" applyAlignment="1" applyProtection="1">
      <alignment horizontal="center" vertical="center"/>
    </xf>
    <xf numFmtId="167" fontId="17" fillId="4" borderId="0" xfId="1" applyNumberFormat="1" applyFont="1" applyFill="1" applyBorder="1" applyAlignment="1" applyProtection="1">
      <alignment horizontal="center" vertical="center" wrapText="1"/>
    </xf>
    <xf numFmtId="0" fontId="21" fillId="3" borderId="4" xfId="0" applyFont="1" applyFill="1" applyBorder="1" applyAlignment="1">
      <alignment vertical="center"/>
    </xf>
    <xf numFmtId="164" fontId="22" fillId="0" borderId="0" xfId="1" applyFont="1" applyAlignment="1" applyProtection="1">
      <alignment vertical="center"/>
    </xf>
    <xf numFmtId="165" fontId="23" fillId="8" borderId="5" xfId="1" applyNumberFormat="1" applyFont="1" applyFill="1" applyBorder="1" applyAlignment="1" applyProtection="1">
      <alignment vertical="center"/>
    </xf>
    <xf numFmtId="165" fontId="22" fillId="8" borderId="13" xfId="1" applyNumberFormat="1" applyFont="1" applyFill="1" applyBorder="1" applyAlignment="1" applyProtection="1">
      <alignment vertical="center"/>
    </xf>
    <xf numFmtId="0" fontId="32" fillId="0" borderId="0" xfId="0" applyFont="1" applyAlignment="1">
      <alignment vertical="center"/>
    </xf>
    <xf numFmtId="0" fontId="21" fillId="4" borderId="12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164" fontId="17" fillId="4" borderId="2" xfId="1" applyFont="1" applyFill="1" applyBorder="1" applyAlignment="1" applyProtection="1">
      <alignment horizontal="center" vertical="center" wrapText="1"/>
    </xf>
    <xf numFmtId="164" fontId="17" fillId="4" borderId="15" xfId="1" applyFont="1" applyFill="1" applyBorder="1" applyAlignment="1" applyProtection="1">
      <alignment horizontal="center" vertical="center"/>
    </xf>
    <xf numFmtId="168" fontId="22" fillId="5" borderId="10" xfId="1" applyNumberFormat="1" applyFont="1" applyFill="1" applyBorder="1" applyAlignment="1" applyProtection="1">
      <alignment horizontal="center" vertical="center"/>
    </xf>
    <xf numFmtId="0" fontId="17" fillId="4" borderId="3" xfId="0" applyFont="1" applyFill="1" applyBorder="1" applyAlignment="1">
      <alignment vertical="center"/>
    </xf>
    <xf numFmtId="0" fontId="21" fillId="4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vertical="center"/>
    </xf>
    <xf numFmtId="0" fontId="23" fillId="5" borderId="19" xfId="0" applyFont="1" applyFill="1" applyBorder="1" applyAlignment="1">
      <alignment vertical="center"/>
    </xf>
    <xf numFmtId="165" fontId="22" fillId="6" borderId="15" xfId="1" applyNumberFormat="1" applyFont="1" applyFill="1" applyBorder="1" applyAlignment="1" applyProtection="1">
      <alignment horizontal="center" vertical="center"/>
    </xf>
    <xf numFmtId="0" fontId="23" fillId="5" borderId="20" xfId="0" applyFont="1" applyFill="1" applyBorder="1" applyAlignment="1">
      <alignment vertical="center"/>
    </xf>
    <xf numFmtId="0" fontId="23" fillId="5" borderId="13" xfId="0" applyFont="1" applyFill="1" applyBorder="1" applyAlignment="1">
      <alignment vertical="center"/>
    </xf>
    <xf numFmtId="165" fontId="22" fillId="6" borderId="10" xfId="1" applyNumberFormat="1" applyFont="1" applyFill="1" applyBorder="1" applyAlignment="1" applyProtection="1">
      <alignment horizontal="center" vertical="center"/>
    </xf>
    <xf numFmtId="0" fontId="22" fillId="5" borderId="4" xfId="0" applyFont="1" applyFill="1" applyBorder="1" applyAlignment="1">
      <alignment horizontal="center" vertical="center"/>
    </xf>
    <xf numFmtId="165" fontId="22" fillId="5" borderId="14" xfId="1" applyNumberFormat="1" applyFont="1" applyFill="1" applyBorder="1" applyAlignment="1" applyProtection="1">
      <alignment horizontal="center" vertical="center"/>
    </xf>
    <xf numFmtId="164" fontId="21" fillId="3" borderId="4" xfId="1" applyFont="1" applyFill="1" applyBorder="1" applyAlignment="1" applyProtection="1">
      <alignment vertical="center"/>
    </xf>
    <xf numFmtId="164" fontId="21" fillId="0" borderId="0" xfId="1" applyFont="1" applyFill="1" applyBorder="1" applyAlignment="1" applyProtection="1">
      <alignment vertical="center"/>
    </xf>
    <xf numFmtId="0" fontId="21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164" fontId="21" fillId="0" borderId="0" xfId="1" applyFont="1" applyFill="1" applyBorder="1" applyAlignment="1" applyProtection="1">
      <alignment vertical="center" wrapText="1"/>
    </xf>
    <xf numFmtId="164" fontId="21" fillId="0" borderId="0" xfId="1" applyFont="1" applyFill="1" applyBorder="1" applyAlignment="1" applyProtection="1">
      <alignment horizontal="center" vertical="center" wrapText="1"/>
    </xf>
    <xf numFmtId="164" fontId="25" fillId="0" borderId="0" xfId="1" applyFont="1" applyFill="1" applyBorder="1" applyProtection="1"/>
    <xf numFmtId="164" fontId="25" fillId="0" borderId="0" xfId="1" applyFont="1" applyFill="1" applyBorder="1" applyAlignment="1" applyProtection="1">
      <alignment horizontal="center"/>
    </xf>
    <xf numFmtId="0" fontId="2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" fillId="0" borderId="0" xfId="2" applyFont="1" applyAlignment="1">
      <alignment vertical="center"/>
    </xf>
    <xf numFmtId="169" fontId="8" fillId="0" borderId="0" xfId="3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23" fillId="5" borderId="24" xfId="0" applyFont="1" applyFill="1" applyBorder="1" applyAlignment="1">
      <alignment vertical="center"/>
    </xf>
    <xf numFmtId="0" fontId="23" fillId="5" borderId="16" xfId="0" applyFont="1" applyFill="1" applyBorder="1" applyAlignment="1">
      <alignment vertical="center"/>
    </xf>
    <xf numFmtId="0" fontId="23" fillId="5" borderId="6" xfId="0" applyFont="1" applyFill="1" applyBorder="1" applyAlignment="1">
      <alignment vertical="center"/>
    </xf>
    <xf numFmtId="0" fontId="1" fillId="0" borderId="0" xfId="0" applyFont="1"/>
    <xf numFmtId="0" fontId="1" fillId="0" borderId="0" xfId="2" applyFont="1"/>
    <xf numFmtId="0" fontId="1" fillId="10" borderId="10" xfId="2" applyFont="1" applyFill="1" applyBorder="1" applyAlignment="1">
      <alignment horizontal="center" vertical="center"/>
    </xf>
    <xf numFmtId="0" fontId="5" fillId="4" borderId="10" xfId="2" applyFont="1" applyFill="1" applyBorder="1" applyAlignment="1">
      <alignment horizontal="center" vertical="center"/>
    </xf>
    <xf numFmtId="0" fontId="35" fillId="4" borderId="10" xfId="2" applyFont="1" applyFill="1" applyBorder="1" applyAlignment="1">
      <alignment horizontal="center" vertical="center"/>
    </xf>
    <xf numFmtId="0" fontId="13" fillId="14" borderId="21" xfId="0" applyFont="1" applyFill="1" applyBorder="1" applyAlignment="1">
      <alignment vertical="center" wrapText="1" readingOrder="1"/>
    </xf>
    <xf numFmtId="0" fontId="13" fillId="14" borderId="21" xfId="0" applyFont="1" applyFill="1" applyBorder="1" applyAlignment="1">
      <alignment horizontal="center" vertical="center" wrapText="1" readingOrder="1"/>
    </xf>
    <xf numFmtId="0" fontId="11" fillId="15" borderId="0" xfId="0" applyFont="1" applyFill="1"/>
    <xf numFmtId="0" fontId="15" fillId="0" borderId="0" xfId="0" applyFont="1" applyAlignment="1">
      <alignment vertical="center" wrapText="1"/>
    </xf>
    <xf numFmtId="49" fontId="5" fillId="3" borderId="2" xfId="0" applyNumberFormat="1" applyFont="1" applyFill="1" applyBorder="1" applyAlignment="1">
      <alignment horizontal="left" vertical="center"/>
    </xf>
    <xf numFmtId="169" fontId="8" fillId="0" borderId="0" xfId="2" applyNumberFormat="1" applyFont="1" applyAlignment="1">
      <alignment vertical="center"/>
    </xf>
    <xf numFmtId="169" fontId="5" fillId="4" borderId="10" xfId="2" applyNumberFormat="1" applyFont="1" applyFill="1" applyBorder="1" applyAlignment="1">
      <alignment horizontal="center" vertical="center"/>
    </xf>
    <xf numFmtId="0" fontId="5" fillId="12" borderId="10" xfId="0" applyFont="1" applyFill="1" applyBorder="1" applyAlignment="1">
      <alignment horizontal="left" vertical="center" wrapText="1"/>
    </xf>
    <xf numFmtId="0" fontId="35" fillId="12" borderId="15" xfId="0" applyFont="1" applyFill="1" applyBorder="1" applyAlignment="1">
      <alignment horizontal="center" vertical="center"/>
    </xf>
    <xf numFmtId="0" fontId="35" fillId="12" borderId="25" xfId="0" applyFont="1" applyFill="1" applyBorder="1" applyAlignment="1">
      <alignment horizontal="center" vertical="center"/>
    </xf>
    <xf numFmtId="0" fontId="35" fillId="12" borderId="26" xfId="0" applyFont="1" applyFill="1" applyBorder="1" applyAlignment="1">
      <alignment horizontal="center" vertical="center"/>
    </xf>
    <xf numFmtId="0" fontId="19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horizontal="center" vertical="center"/>
    </xf>
    <xf numFmtId="0" fontId="33" fillId="12" borderId="23" xfId="0" applyFont="1" applyFill="1" applyBorder="1" applyAlignment="1">
      <alignment horizontal="center" vertical="center"/>
    </xf>
    <xf numFmtId="165" fontId="21" fillId="3" borderId="4" xfId="0" applyNumberFormat="1" applyFont="1" applyFill="1" applyBorder="1" applyAlignment="1">
      <alignment horizontal="center" vertical="center"/>
    </xf>
    <xf numFmtId="165" fontId="21" fillId="3" borderId="5" xfId="0" applyNumberFormat="1" applyFont="1" applyFill="1" applyBorder="1" applyAlignment="1">
      <alignment horizontal="center" vertical="center"/>
    </xf>
    <xf numFmtId="165" fontId="21" fillId="3" borderId="14" xfId="0" applyNumberFormat="1" applyFont="1" applyFill="1" applyBorder="1" applyAlignment="1">
      <alignment horizontal="center" vertical="center"/>
    </xf>
    <xf numFmtId="0" fontId="25" fillId="7" borderId="3" xfId="0" applyFont="1" applyFill="1" applyBorder="1" applyAlignment="1" applyProtection="1">
      <alignment vertical="center"/>
      <protection locked="0"/>
    </xf>
    <xf numFmtId="0" fontId="25" fillId="7" borderId="0" xfId="0" applyFont="1" applyFill="1" applyAlignment="1" applyProtection="1">
      <alignment vertical="center"/>
      <protection locked="0"/>
    </xf>
    <xf numFmtId="0" fontId="21" fillId="3" borderId="5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19" fillId="12" borderId="4" xfId="0" applyFont="1" applyFill="1" applyBorder="1" applyAlignment="1">
      <alignment horizontal="left" vertical="center"/>
    </xf>
    <xf numFmtId="0" fontId="19" fillId="12" borderId="5" xfId="0" applyFont="1" applyFill="1" applyBorder="1" applyAlignment="1">
      <alignment horizontal="left" vertical="center"/>
    </xf>
    <xf numFmtId="0" fontId="19" fillId="12" borderId="14" xfId="0" applyFont="1" applyFill="1" applyBorder="1" applyAlignment="1">
      <alignment horizontal="left" vertical="center"/>
    </xf>
    <xf numFmtId="165" fontId="21" fillId="3" borderId="4" xfId="1" applyNumberFormat="1" applyFont="1" applyFill="1" applyBorder="1" applyAlignment="1" applyProtection="1">
      <alignment horizontal="center" vertical="center"/>
    </xf>
    <xf numFmtId="165" fontId="21" fillId="3" borderId="5" xfId="1" applyNumberFormat="1" applyFont="1" applyFill="1" applyBorder="1" applyAlignment="1" applyProtection="1">
      <alignment horizontal="center" vertical="center"/>
    </xf>
    <xf numFmtId="165" fontId="21" fillId="3" borderId="14" xfId="1" applyNumberFormat="1" applyFont="1" applyFill="1" applyBorder="1" applyAlignment="1" applyProtection="1">
      <alignment horizontal="center" vertical="center"/>
    </xf>
    <xf numFmtId="165" fontId="34" fillId="3" borderId="10" xfId="1" applyNumberFormat="1" applyFont="1" applyFill="1" applyBorder="1" applyAlignment="1" applyProtection="1">
      <alignment horizontal="center" vertical="center" wrapText="1"/>
    </xf>
    <xf numFmtId="164" fontId="25" fillId="0" borderId="3" xfId="1" applyFont="1" applyFill="1" applyBorder="1" applyAlignment="1" applyProtection="1">
      <alignment horizontal="left" vertical="center" wrapText="1"/>
    </xf>
    <xf numFmtId="164" fontId="25" fillId="0" borderId="0" xfId="1" applyFont="1" applyFill="1" applyBorder="1" applyAlignment="1" applyProtection="1">
      <alignment horizontal="left" vertical="center" wrapText="1"/>
    </xf>
    <xf numFmtId="0" fontId="5" fillId="4" borderId="0" xfId="0" applyFont="1" applyFill="1" applyAlignment="1">
      <alignment horizontal="center" wrapText="1"/>
    </xf>
    <xf numFmtId="0" fontId="14" fillId="13" borderId="0" xfId="0" applyFont="1" applyFill="1" applyAlignment="1">
      <alignment horizontal="center" vertical="center"/>
    </xf>
    <xf numFmtId="0" fontId="12" fillId="10" borderId="27" xfId="0" applyFont="1" applyFill="1" applyBorder="1" applyAlignment="1">
      <alignment horizontal="left" vertical="center" wrapText="1" readingOrder="1"/>
    </xf>
    <xf numFmtId="0" fontId="12" fillId="10" borderId="29" xfId="0" applyFont="1" applyFill="1" applyBorder="1" applyAlignment="1">
      <alignment horizontal="left" vertical="center" wrapText="1" readingOrder="1"/>
    </xf>
    <xf numFmtId="0" fontId="12" fillId="11" borderId="27" xfId="0" applyFont="1" applyFill="1" applyBorder="1" applyAlignment="1">
      <alignment horizontal="left" vertical="center" wrapText="1" readingOrder="1"/>
    </xf>
    <xf numFmtId="0" fontId="12" fillId="11" borderId="29" xfId="0" applyFont="1" applyFill="1" applyBorder="1" applyAlignment="1">
      <alignment horizontal="left" vertical="center" wrapText="1" readingOrder="1"/>
    </xf>
    <xf numFmtId="0" fontId="12" fillId="11" borderId="28" xfId="0" applyFont="1" applyFill="1" applyBorder="1" applyAlignment="1">
      <alignment horizontal="left" vertical="center" wrapText="1" readingOrder="1"/>
    </xf>
    <xf numFmtId="0" fontId="12" fillId="10" borderId="28" xfId="0" applyFont="1" applyFill="1" applyBorder="1" applyAlignment="1">
      <alignment horizontal="left" vertical="center" wrapText="1" readingOrder="1"/>
    </xf>
    <xf numFmtId="0" fontId="35" fillId="1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</cellXfs>
  <cellStyles count="5">
    <cellStyle name="Euro" xfId="1" xr:uid="{00000000-0005-0000-0000-000000000000}"/>
    <cellStyle name="Komma 2" xfId="3" xr:uid="{39926A82-8ED4-F144-B781-1D32FEFC4417}"/>
    <cellStyle name="Normal" xfId="4" xr:uid="{71DE7904-9D7C-E84B-88BB-D08307D79794}"/>
    <cellStyle name="Standaard" xfId="0" builtinId="0"/>
    <cellStyle name="Standaard 2" xfId="2" xr:uid="{A3370DEA-23B9-5A44-B158-4C7467F9D68D}"/>
  </cellStyles>
  <dxfs count="0"/>
  <tableStyles count="0" defaultTableStyle="TableStyleMedium2" defaultPivotStyle="PivotStyleLight16"/>
  <colors>
    <mruColors>
      <color rgb="FF356E3A"/>
      <color rgb="FF4E8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82174</xdr:colOff>
      <xdr:row>0</xdr:row>
      <xdr:rowOff>74706</xdr:rowOff>
    </xdr:from>
    <xdr:to>
      <xdr:col>3</xdr:col>
      <xdr:colOff>224118</xdr:colOff>
      <xdr:row>0</xdr:row>
      <xdr:rowOff>491085</xdr:rowOff>
    </xdr:to>
    <xdr:pic>
      <xdr:nvPicPr>
        <xdr:cNvPr id="2" name="Afbeelding 1" descr="OVO Zaanstad - Openbaar voortgezet onderwijs Zaanstad">
          <a:extLst>
            <a:ext uri="{FF2B5EF4-FFF2-40B4-BE49-F238E27FC236}">
              <a16:creationId xmlns:a16="http://schemas.microsoft.com/office/drawing/2014/main" id="{7BFAC276-69D1-5080-32BB-7A90562CC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5939" y="74706"/>
          <a:ext cx="1942355" cy="4163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471393</xdr:colOff>
      <xdr:row>0</xdr:row>
      <xdr:rowOff>141941</xdr:rowOff>
    </xdr:from>
    <xdr:to>
      <xdr:col>4</xdr:col>
      <xdr:colOff>576728</xdr:colOff>
      <xdr:row>0</xdr:row>
      <xdr:rowOff>540355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3028CF5-4611-0FB2-4698-2D7E40950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42293" y="141941"/>
          <a:ext cx="943535" cy="3984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195384</xdr:colOff>
      <xdr:row>0</xdr:row>
      <xdr:rowOff>195384</xdr:rowOff>
    </xdr:from>
    <xdr:to>
      <xdr:col>5</xdr:col>
      <xdr:colOff>602370</xdr:colOff>
      <xdr:row>0</xdr:row>
      <xdr:rowOff>787400</xdr:rowOff>
    </xdr:to>
    <xdr:pic>
      <xdr:nvPicPr>
        <xdr:cNvPr id="2" name="Afbeelding 1" descr="OVO Zaanstad - Openbaar voortgezet onderwijs Zaanstad">
          <a:extLst>
            <a:ext uri="{FF2B5EF4-FFF2-40B4-BE49-F238E27FC236}">
              <a16:creationId xmlns:a16="http://schemas.microsoft.com/office/drawing/2014/main" id="{52292449-4E5D-EC6B-A205-AF00C9966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4884" y="195384"/>
          <a:ext cx="2756486" cy="5920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781537</xdr:colOff>
      <xdr:row>0</xdr:row>
      <xdr:rowOff>322384</xdr:rowOff>
    </xdr:from>
    <xdr:to>
      <xdr:col>5</xdr:col>
      <xdr:colOff>2149146</xdr:colOff>
      <xdr:row>0</xdr:row>
      <xdr:rowOff>901700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FBF41D6-6FD6-0222-88C8-63C59ECAF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40537" y="322384"/>
          <a:ext cx="1367609" cy="5793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169333</xdr:colOff>
      <xdr:row>0</xdr:row>
      <xdr:rowOff>160867</xdr:rowOff>
    </xdr:from>
    <xdr:to>
      <xdr:col>8</xdr:col>
      <xdr:colOff>338243</xdr:colOff>
      <xdr:row>0</xdr:row>
      <xdr:rowOff>632672</xdr:rowOff>
    </xdr:to>
    <xdr:pic>
      <xdr:nvPicPr>
        <xdr:cNvPr id="2" name="Afbeelding 1" descr="OVO Zaanstad - Openbaar voortgezet onderwijs Zaanstad">
          <a:extLst>
            <a:ext uri="{FF2B5EF4-FFF2-40B4-BE49-F238E27FC236}">
              <a16:creationId xmlns:a16="http://schemas.microsoft.com/office/drawing/2014/main" id="{92FB22CF-6F4B-3927-6E94-597B994FC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9133" y="160867"/>
          <a:ext cx="2200910" cy="4718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431801</xdr:colOff>
      <xdr:row>0</xdr:row>
      <xdr:rowOff>279400</xdr:rowOff>
    </xdr:from>
    <xdr:to>
      <xdr:col>10</xdr:col>
      <xdr:colOff>76509</xdr:colOff>
      <xdr:row>1</xdr:row>
      <xdr:rowOff>25400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9211A2E-D933-7F88-B1EF-5931B1558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23601" y="279400"/>
          <a:ext cx="999375" cy="423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116781</xdr:colOff>
      <xdr:row>0</xdr:row>
      <xdr:rowOff>7301</xdr:rowOff>
    </xdr:from>
    <xdr:to>
      <xdr:col>5</xdr:col>
      <xdr:colOff>510087</xdr:colOff>
      <xdr:row>2</xdr:row>
      <xdr:rowOff>21897</xdr:rowOff>
    </xdr:to>
    <xdr:pic>
      <xdr:nvPicPr>
        <xdr:cNvPr id="2" name="Afbeelding 1" descr="OVO Zaanstad - Openbaar voortgezet onderwijs Zaanstad">
          <a:extLst>
            <a:ext uri="{FF2B5EF4-FFF2-40B4-BE49-F238E27FC236}">
              <a16:creationId xmlns:a16="http://schemas.microsoft.com/office/drawing/2014/main" id="{5B42EF0B-9CDE-D6FC-C682-72676D00E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2068" y="7301"/>
          <a:ext cx="2145030" cy="4598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619102</xdr:colOff>
      <xdr:row>0</xdr:row>
      <xdr:rowOff>138677</xdr:rowOff>
    </xdr:from>
    <xdr:to>
      <xdr:col>6</xdr:col>
      <xdr:colOff>639231</xdr:colOff>
      <xdr:row>2</xdr:row>
      <xdr:rowOff>72987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BF88C87-1EC4-BF34-3F2E-5934E5F5F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66113" y="138677"/>
          <a:ext cx="895992" cy="379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E23"/>
  <sheetViews>
    <sheetView showGridLines="0" zoomScale="200" zoomScaleNormal="240" workbookViewId="0">
      <selection activeCell="A3" sqref="A3"/>
    </sheetView>
  </sheetViews>
  <sheetFormatPr baseColWidth="10" defaultColWidth="11" defaultRowHeight="16" x14ac:dyDescent="0.2"/>
  <cols>
    <col min="1" max="1" width="63.83203125" style="7" bestFit="1" customWidth="1"/>
    <col min="2" max="3" width="23.6640625" style="7" customWidth="1"/>
    <col min="4" max="16384" width="11" style="7"/>
  </cols>
  <sheetData>
    <row r="1" spans="1:5" ht="50" customHeight="1" x14ac:dyDescent="0.2">
      <c r="A1" s="176" t="s">
        <v>106</v>
      </c>
      <c r="B1" s="146"/>
    </row>
    <row r="2" spans="1:5" ht="20" customHeight="1" x14ac:dyDescent="0.2">
      <c r="A2" s="147"/>
      <c r="B2" s="148"/>
    </row>
    <row r="3" spans="1:5" ht="17" customHeight="1" x14ac:dyDescent="0.2">
      <c r="A3" s="15"/>
      <c r="B3" s="15"/>
      <c r="C3" s="15"/>
    </row>
    <row r="4" spans="1:5" ht="26" customHeight="1" x14ac:dyDescent="0.2">
      <c r="A4" s="15"/>
      <c r="B4" s="137" t="s">
        <v>0</v>
      </c>
    </row>
    <row r="5" spans="1:5" ht="30" customHeight="1" x14ac:dyDescent="0.2">
      <c r="A5" s="145" t="s">
        <v>74</v>
      </c>
      <c r="B5" s="135">
        <v>30</v>
      </c>
      <c r="E5" s="11"/>
    </row>
    <row r="6" spans="1:5" ht="30" customHeight="1" x14ac:dyDescent="0.2">
      <c r="A6" s="145" t="s">
        <v>73</v>
      </c>
      <c r="B6" s="135">
        <v>10</v>
      </c>
    </row>
    <row r="7" spans="1:5" ht="30" customHeight="1" x14ac:dyDescent="0.2">
      <c r="A7" s="145" t="s">
        <v>72</v>
      </c>
      <c r="B7" s="135">
        <v>11</v>
      </c>
    </row>
    <row r="8" spans="1:5" ht="17" customHeight="1" x14ac:dyDescent="0.2">
      <c r="A8" s="133"/>
      <c r="B8" s="136">
        <f>SUM(B5:B7)</f>
        <v>51</v>
      </c>
    </row>
    <row r="9" spans="1:5" ht="17" customHeight="1" x14ac:dyDescent="0.2">
      <c r="A9" s="134"/>
      <c r="B9" s="127"/>
      <c r="C9" s="127"/>
    </row>
    <row r="10" spans="1:5" ht="29" customHeight="1" x14ac:dyDescent="0.2">
      <c r="A10" s="134"/>
      <c r="B10" s="137" t="s">
        <v>68</v>
      </c>
      <c r="C10" s="137" t="s">
        <v>69</v>
      </c>
    </row>
    <row r="11" spans="1:5" ht="30" customHeight="1" x14ac:dyDescent="0.2">
      <c r="A11" s="142" t="s">
        <v>70</v>
      </c>
      <c r="B11" s="144">
        <v>3630386</v>
      </c>
      <c r="C11" s="144">
        <v>1295596</v>
      </c>
    </row>
    <row r="12" spans="1:5" ht="17" customHeight="1" x14ac:dyDescent="0.2">
      <c r="A12" s="141"/>
      <c r="B12" s="128"/>
      <c r="C12" s="128"/>
    </row>
    <row r="13" spans="1:5" ht="17" customHeight="1" x14ac:dyDescent="0.2">
      <c r="A13" s="8"/>
      <c r="B13" s="143"/>
      <c r="C13" s="129"/>
    </row>
    <row r="14" spans="1:5" ht="17" customHeight="1" x14ac:dyDescent="0.2">
      <c r="B14" s="11"/>
    </row>
    <row r="15" spans="1:5" ht="17" customHeight="1" x14ac:dyDescent="0.2">
      <c r="A15"/>
    </row>
    <row r="16" spans="1:5" ht="17" customHeight="1" x14ac:dyDescent="0.2"/>
    <row r="17" spans="4:4" ht="17" customHeight="1" x14ac:dyDescent="0.2"/>
    <row r="18" spans="4:4" ht="17" customHeight="1" x14ac:dyDescent="0.2"/>
    <row r="19" spans="4:4" ht="17" customHeight="1" x14ac:dyDescent="0.2"/>
    <row r="20" spans="4:4" ht="17" customHeight="1" x14ac:dyDescent="0.2"/>
    <row r="21" spans="4:4" ht="17" customHeight="1" x14ac:dyDescent="0.2"/>
    <row r="22" spans="4:4" ht="17" customHeight="1" x14ac:dyDescent="0.2"/>
    <row r="23" spans="4:4" ht="17" customHeight="1" x14ac:dyDescent="0.2">
      <c r="D23" s="10"/>
    </row>
  </sheetData>
  <sheetProtection algorithmName="SHA-512" hashValue="AMK18Q7dJ/FIsAkqxu8FRwXEbX0k9EmP4VOpB2BbrPzqRjkCN43JAqZE00etOa/6vHYZ0NC8CoYxJv1xXaPk9Q==" saltValue="c02+GL/8pYRGu/c5YJ6riw==" spinCount="100000" sheet="1" objects="1" scenarios="1"/>
  <mergeCells count="1">
    <mergeCell ref="A1:B2"/>
  </mergeCells>
  <phoneticPr fontId="9" type="noConversion"/>
  <conditionalFormatting sqref="A1">
    <cfRule type="colorScale" priority="5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6">
      <colorScale>
        <cfvo type="min"/>
        <cfvo type="max"/>
        <color rgb="FFFCFCFF"/>
        <color rgb="FF63BE7B"/>
      </colorScale>
    </cfRule>
  </conditionalFormatting>
  <conditionalFormatting sqref="A5:A7">
    <cfRule type="colorScale" priority="3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max"/>
        <color rgb="FFFCFCFF"/>
        <color rgb="FF63BE7B"/>
      </colorScale>
    </cfRule>
  </conditionalFormatting>
  <conditionalFormatting sqref="A11">
    <cfRule type="colorScale" priority="17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1"/>
  <sheetViews>
    <sheetView showGridLines="0" tabSelected="1" zoomScale="132" zoomScaleNormal="100" workbookViewId="0">
      <selection sqref="A1:D1"/>
    </sheetView>
  </sheetViews>
  <sheetFormatPr baseColWidth="10" defaultColWidth="8.83203125" defaultRowHeight="15" x14ac:dyDescent="0.2"/>
  <cols>
    <col min="1" max="1" width="76.6640625" bestFit="1" customWidth="1"/>
    <col min="2" max="2" width="28.83203125" customWidth="1"/>
    <col min="3" max="3" width="27.83203125" customWidth="1"/>
    <col min="4" max="10" width="30.83203125" customWidth="1"/>
  </cols>
  <sheetData>
    <row r="1" spans="1:10" ht="80" customHeight="1" x14ac:dyDescent="0.2">
      <c r="A1" s="177" t="s">
        <v>107</v>
      </c>
      <c r="B1" s="178"/>
      <c r="C1" s="178"/>
      <c r="D1" s="178"/>
      <c r="E1" s="35"/>
      <c r="F1" s="35"/>
      <c r="G1" s="35"/>
      <c r="H1" s="35"/>
      <c r="I1" s="35"/>
      <c r="J1" s="35"/>
    </row>
    <row r="2" spans="1:10" ht="30" customHeight="1" x14ac:dyDescent="0.2">
      <c r="A2" s="149" t="s">
        <v>1</v>
      </c>
      <c r="B2" s="149"/>
      <c r="C2" s="149"/>
      <c r="D2" s="149"/>
      <c r="E2" s="35"/>
      <c r="F2" s="35"/>
      <c r="G2" s="35"/>
      <c r="H2" s="35"/>
      <c r="I2" s="35"/>
      <c r="J2" s="35"/>
    </row>
    <row r="3" spans="1:10" ht="50" customHeight="1" x14ac:dyDescent="0.2">
      <c r="A3" s="36" t="s">
        <v>2</v>
      </c>
      <c r="B3" s="37"/>
      <c r="C3" s="36" t="s">
        <v>3</v>
      </c>
      <c r="D3" s="38" t="str">
        <f>'Werkblad A'!A5</f>
        <v>Type 1: Full color printer
minimaal 30 PPM</v>
      </c>
      <c r="E3" s="38" t="str">
        <f>'Werkblad A'!A6</f>
        <v>Type 2: Full color MFP 
minimaal 30 PPM</v>
      </c>
      <c r="F3" s="39" t="str">
        <f>'Werkblad A'!A7</f>
        <v>Type 3: Full color MFP 
minimaal 50 PPM</v>
      </c>
      <c r="G3" s="35"/>
      <c r="H3" s="35"/>
      <c r="I3" s="35"/>
      <c r="J3" s="35"/>
    </row>
    <row r="4" spans="1:10" x14ac:dyDescent="0.2">
      <c r="A4" s="40" t="s">
        <v>4</v>
      </c>
      <c r="B4" s="130"/>
      <c r="C4" s="110"/>
      <c r="D4" s="43" t="s">
        <v>5</v>
      </c>
      <c r="E4" s="43" t="s">
        <v>5</v>
      </c>
      <c r="F4" s="44" t="s">
        <v>5</v>
      </c>
      <c r="G4" s="35"/>
      <c r="H4" s="35"/>
      <c r="I4" s="35"/>
      <c r="J4" s="35"/>
    </row>
    <row r="5" spans="1:10" x14ac:dyDescent="0.2">
      <c r="A5" s="40" t="s">
        <v>6</v>
      </c>
      <c r="B5" s="131"/>
      <c r="C5" s="110"/>
      <c r="D5" s="45">
        <v>0</v>
      </c>
      <c r="E5" s="45">
        <v>0</v>
      </c>
      <c r="F5" s="46">
        <v>0</v>
      </c>
      <c r="G5" s="35"/>
      <c r="H5" s="35"/>
      <c r="I5" s="35"/>
      <c r="J5" s="35"/>
    </row>
    <row r="6" spans="1:10" x14ac:dyDescent="0.2">
      <c r="A6" s="40" t="s">
        <v>7</v>
      </c>
      <c r="B6" s="131"/>
      <c r="C6" s="110"/>
      <c r="D6" s="45">
        <v>0</v>
      </c>
      <c r="E6" s="45">
        <v>0</v>
      </c>
      <c r="F6" s="46">
        <v>0</v>
      </c>
      <c r="G6" s="35"/>
      <c r="H6" s="35"/>
      <c r="I6" s="35"/>
      <c r="J6" s="35"/>
    </row>
    <row r="7" spans="1:10" x14ac:dyDescent="0.2">
      <c r="A7" s="40" t="s">
        <v>71</v>
      </c>
      <c r="B7" s="132"/>
      <c r="C7" s="110"/>
      <c r="D7" s="45">
        <v>0</v>
      </c>
      <c r="E7" s="45">
        <v>0</v>
      </c>
      <c r="F7" s="42" t="s">
        <v>64</v>
      </c>
      <c r="G7" s="35"/>
      <c r="H7" s="35"/>
      <c r="I7" s="35"/>
      <c r="J7" s="35"/>
    </row>
    <row r="8" spans="1:10" x14ac:dyDescent="0.2">
      <c r="A8" s="47"/>
      <c r="B8" s="35"/>
      <c r="C8" s="48"/>
      <c r="D8" s="48"/>
      <c r="E8" s="48"/>
      <c r="F8" s="35"/>
      <c r="G8" s="35"/>
      <c r="H8" s="35"/>
      <c r="I8" s="35"/>
      <c r="J8" s="35"/>
    </row>
    <row r="9" spans="1:10" x14ac:dyDescent="0.2">
      <c r="A9" s="49" t="s">
        <v>8</v>
      </c>
      <c r="B9" s="50"/>
      <c r="C9" s="51" t="s">
        <v>5</v>
      </c>
      <c r="D9" s="52">
        <v>0</v>
      </c>
      <c r="E9" s="52">
        <v>0</v>
      </c>
      <c r="F9" s="52">
        <v>0</v>
      </c>
      <c r="G9" s="35"/>
      <c r="H9" s="35"/>
      <c r="I9" s="35"/>
      <c r="J9" s="35"/>
    </row>
    <row r="10" spans="1:10" x14ac:dyDescent="0.2">
      <c r="A10" s="53" t="s">
        <v>62</v>
      </c>
      <c r="B10" s="54" t="s">
        <v>9</v>
      </c>
      <c r="C10" s="43" t="s">
        <v>5</v>
      </c>
      <c r="D10" s="42" t="s">
        <v>64</v>
      </c>
      <c r="E10" s="46">
        <v>0</v>
      </c>
      <c r="F10" s="46">
        <v>0</v>
      </c>
      <c r="G10" s="35"/>
      <c r="H10" s="35"/>
      <c r="I10" s="35"/>
      <c r="J10" s="35"/>
    </row>
    <row r="11" spans="1:10" x14ac:dyDescent="0.2">
      <c r="A11" s="53" t="s">
        <v>100</v>
      </c>
      <c r="B11" s="54" t="s">
        <v>9</v>
      </c>
      <c r="C11" s="43" t="s">
        <v>5</v>
      </c>
      <c r="D11" s="46">
        <v>0</v>
      </c>
      <c r="E11" s="42" t="s">
        <v>64</v>
      </c>
      <c r="F11" s="42" t="s">
        <v>64</v>
      </c>
      <c r="G11" s="35"/>
      <c r="H11" s="35"/>
      <c r="I11" s="35"/>
      <c r="J11" s="35"/>
    </row>
    <row r="12" spans="1:10" x14ac:dyDescent="0.2">
      <c r="A12" s="53" t="s">
        <v>101</v>
      </c>
      <c r="B12" s="54" t="s">
        <v>9</v>
      </c>
      <c r="C12" s="43" t="s">
        <v>5</v>
      </c>
      <c r="D12" s="42" t="s">
        <v>64</v>
      </c>
      <c r="E12" s="46">
        <v>0</v>
      </c>
      <c r="F12" s="42" t="s">
        <v>64</v>
      </c>
      <c r="G12" s="35"/>
      <c r="H12" s="35"/>
      <c r="I12" s="35"/>
      <c r="J12" s="35"/>
    </row>
    <row r="13" spans="1:10" x14ac:dyDescent="0.2">
      <c r="A13" s="53" t="s">
        <v>102</v>
      </c>
      <c r="B13" s="54" t="s">
        <v>9</v>
      </c>
      <c r="C13" s="43" t="s">
        <v>5</v>
      </c>
      <c r="D13" s="42" t="s">
        <v>64</v>
      </c>
      <c r="E13" s="42" t="s">
        <v>64</v>
      </c>
      <c r="F13" s="46">
        <v>0</v>
      </c>
      <c r="G13" s="35"/>
      <c r="H13" s="35"/>
      <c r="I13" s="35"/>
      <c r="J13" s="35"/>
    </row>
    <row r="14" spans="1:10" x14ac:dyDescent="0.2">
      <c r="A14" s="53" t="s">
        <v>103</v>
      </c>
      <c r="B14" s="54" t="s">
        <v>9</v>
      </c>
      <c r="C14" s="43" t="s">
        <v>5</v>
      </c>
      <c r="D14" s="42" t="s">
        <v>64</v>
      </c>
      <c r="E14" s="42" t="s">
        <v>64</v>
      </c>
      <c r="F14" s="46">
        <v>0</v>
      </c>
      <c r="G14" s="35"/>
      <c r="H14" s="35"/>
      <c r="I14" s="35"/>
      <c r="J14" s="35"/>
    </row>
    <row r="15" spans="1:10" x14ac:dyDescent="0.2">
      <c r="A15" s="55" t="s">
        <v>10</v>
      </c>
      <c r="B15" s="56"/>
      <c r="C15" s="55"/>
      <c r="D15" s="57">
        <f>SUM(D5:D14)</f>
        <v>0</v>
      </c>
      <c r="E15" s="57">
        <f>SUM(E5:E14)</f>
        <v>0</v>
      </c>
      <c r="F15" s="57">
        <f>SUM(F5:F14)</f>
        <v>0</v>
      </c>
      <c r="G15" s="35"/>
      <c r="H15" s="35"/>
      <c r="I15" s="35"/>
      <c r="J15" s="35"/>
    </row>
    <row r="16" spans="1:10" x14ac:dyDescent="0.2">
      <c r="A16" s="58"/>
      <c r="B16" s="59"/>
      <c r="C16" s="58"/>
      <c r="D16" s="58"/>
      <c r="E16" s="58"/>
      <c r="F16" s="35"/>
      <c r="G16" s="35"/>
      <c r="H16" s="35"/>
      <c r="I16" s="35"/>
      <c r="J16" s="35"/>
    </row>
    <row r="17" spans="1:10" x14ac:dyDescent="0.2">
      <c r="A17" s="60" t="s">
        <v>11</v>
      </c>
      <c r="B17" s="54"/>
      <c r="C17" s="61"/>
      <c r="D17" s="61">
        <f>'Werkblad A'!B5</f>
        <v>30</v>
      </c>
      <c r="E17" s="61">
        <f>'Werkblad A'!B6</f>
        <v>10</v>
      </c>
      <c r="F17" s="61">
        <f>'Werkblad A'!B7</f>
        <v>11</v>
      </c>
      <c r="G17" s="35"/>
      <c r="H17" s="35"/>
      <c r="I17" s="35"/>
      <c r="J17" s="35"/>
    </row>
    <row r="18" spans="1:10" x14ac:dyDescent="0.2">
      <c r="A18" s="58"/>
      <c r="B18" s="59"/>
      <c r="C18" s="58"/>
      <c r="D18" s="58"/>
      <c r="E18" s="58"/>
      <c r="F18" s="35"/>
      <c r="G18" s="35"/>
      <c r="H18" s="35"/>
      <c r="I18" s="35"/>
      <c r="J18" s="35"/>
    </row>
    <row r="19" spans="1:10" ht="28" customHeight="1" x14ac:dyDescent="0.2">
      <c r="A19" s="36" t="s">
        <v>12</v>
      </c>
      <c r="B19" s="37"/>
      <c r="C19" s="36"/>
      <c r="D19" s="62" t="str">
        <f>D3</f>
        <v>Type 1: Full color printer
minimaal 30 PPM</v>
      </c>
      <c r="E19" s="62" t="str">
        <f>E3</f>
        <v>Type 2: Full color MFP 
minimaal 30 PPM</v>
      </c>
      <c r="F19" s="62" t="str">
        <f>F3</f>
        <v>Type 3: Full color MFP 
minimaal 50 PPM</v>
      </c>
      <c r="G19" s="35"/>
      <c r="H19" s="35"/>
      <c r="I19" s="35"/>
      <c r="J19" s="35"/>
    </row>
    <row r="20" spans="1:10" x14ac:dyDescent="0.2">
      <c r="A20" s="63" t="s">
        <v>13</v>
      </c>
      <c r="B20" s="64"/>
      <c r="C20" s="63"/>
      <c r="D20" s="65">
        <f>D17*D15</f>
        <v>0</v>
      </c>
      <c r="E20" s="65">
        <f>E17*E15</f>
        <v>0</v>
      </c>
      <c r="F20" s="65">
        <f>F17*F15</f>
        <v>0</v>
      </c>
      <c r="G20" s="35"/>
      <c r="H20" s="35"/>
      <c r="I20" s="35"/>
      <c r="J20" s="35"/>
    </row>
    <row r="21" spans="1:10" x14ac:dyDescent="0.2">
      <c r="A21" s="63" t="s">
        <v>14</v>
      </c>
      <c r="B21" s="64"/>
      <c r="C21" s="63"/>
      <c r="D21" s="65">
        <f>D20*12</f>
        <v>0</v>
      </c>
      <c r="E21" s="65">
        <f>E20*12</f>
        <v>0</v>
      </c>
      <c r="F21" s="65">
        <f>F20*12</f>
        <v>0</v>
      </c>
      <c r="G21" s="35"/>
      <c r="H21" s="35"/>
      <c r="I21" s="35"/>
      <c r="J21" s="35"/>
    </row>
    <row r="22" spans="1:10" x14ac:dyDescent="0.2">
      <c r="A22" s="66" t="s">
        <v>15</v>
      </c>
      <c r="B22" s="67"/>
      <c r="C22" s="68"/>
      <c r="D22" s="152">
        <f>SUM(D21:F21)*5</f>
        <v>0</v>
      </c>
      <c r="E22" s="153"/>
      <c r="F22" s="154"/>
      <c r="G22" s="35"/>
      <c r="H22" s="35"/>
      <c r="I22" s="35"/>
      <c r="J22" s="35"/>
    </row>
    <row r="23" spans="1:10" x14ac:dyDescent="0.2">
      <c r="A23" s="58"/>
      <c r="B23" s="59"/>
      <c r="C23" s="58"/>
      <c r="D23" s="58"/>
      <c r="E23" s="58"/>
      <c r="F23" s="58"/>
      <c r="G23" s="35"/>
      <c r="H23" s="35"/>
      <c r="I23" s="35"/>
      <c r="J23" s="35"/>
    </row>
    <row r="24" spans="1:10" ht="30" customHeight="1" x14ac:dyDescent="0.2">
      <c r="A24" s="36" t="s">
        <v>16</v>
      </c>
      <c r="B24" s="37"/>
      <c r="C24" s="36" t="s">
        <v>17</v>
      </c>
      <c r="D24" s="69" t="s">
        <v>18</v>
      </c>
      <c r="E24" s="70"/>
      <c r="F24" s="70"/>
      <c r="G24" s="35"/>
      <c r="H24" s="35"/>
      <c r="I24" s="35"/>
      <c r="J24" s="35"/>
    </row>
    <row r="25" spans="1:10" x14ac:dyDescent="0.2">
      <c r="A25" s="71" t="s">
        <v>63</v>
      </c>
      <c r="B25" s="64"/>
      <c r="C25" s="46">
        <v>0</v>
      </c>
      <c r="D25" s="72">
        <f>C25*60</f>
        <v>0</v>
      </c>
      <c r="E25" s="70"/>
      <c r="F25" s="70"/>
      <c r="G25" s="35"/>
      <c r="H25" s="35"/>
      <c r="I25" s="35"/>
      <c r="J25" s="35"/>
    </row>
    <row r="26" spans="1:10" x14ac:dyDescent="0.2">
      <c r="A26" s="71" t="s">
        <v>104</v>
      </c>
      <c r="B26" s="64"/>
      <c r="C26" s="46">
        <v>0</v>
      </c>
      <c r="D26" s="72">
        <f>C26*60</f>
        <v>0</v>
      </c>
      <c r="E26" s="70"/>
      <c r="F26" s="70"/>
      <c r="G26" s="35"/>
      <c r="H26" s="35"/>
      <c r="I26" s="35"/>
      <c r="J26" s="35"/>
    </row>
    <row r="27" spans="1:10" x14ac:dyDescent="0.2">
      <c r="A27" s="71" t="s">
        <v>105</v>
      </c>
      <c r="B27" s="64"/>
      <c r="C27" s="46">
        <v>0</v>
      </c>
      <c r="D27" s="72">
        <f>C27*60</f>
        <v>0</v>
      </c>
      <c r="E27" s="70"/>
      <c r="F27" s="70"/>
      <c r="G27" s="35"/>
      <c r="H27" s="35"/>
      <c r="I27" s="35"/>
      <c r="J27" s="35"/>
    </row>
    <row r="28" spans="1:10" x14ac:dyDescent="0.2">
      <c r="A28" s="66"/>
      <c r="B28" s="67"/>
      <c r="C28" s="67"/>
      <c r="D28" s="73">
        <f>SUM(D25:D27)</f>
        <v>0</v>
      </c>
      <c r="E28" s="70"/>
      <c r="F28" s="70"/>
      <c r="G28" s="35"/>
      <c r="H28" s="35"/>
      <c r="I28" s="35"/>
      <c r="J28" s="35"/>
    </row>
    <row r="29" spans="1:10" x14ac:dyDescent="0.2">
      <c r="A29" s="58"/>
      <c r="B29" s="59"/>
      <c r="C29" s="58"/>
      <c r="D29" s="58"/>
      <c r="E29" s="74"/>
      <c r="F29" s="75"/>
      <c r="G29" s="35"/>
      <c r="H29" s="35"/>
      <c r="I29" s="35"/>
      <c r="J29" s="35"/>
    </row>
    <row r="30" spans="1:10" ht="28" x14ac:dyDescent="0.2">
      <c r="A30" s="76" t="s">
        <v>66</v>
      </c>
      <c r="B30" s="77"/>
      <c r="C30" s="78">
        <v>0</v>
      </c>
      <c r="D30" s="79">
        <f>(C30/100)+1</f>
        <v>1</v>
      </c>
      <c r="E30" s="70"/>
      <c r="F30" s="80"/>
      <c r="G30" s="35"/>
      <c r="H30" s="35"/>
      <c r="I30" s="35"/>
      <c r="J30" s="35"/>
    </row>
    <row r="31" spans="1:10" x14ac:dyDescent="0.2">
      <c r="A31" s="58"/>
      <c r="B31" s="59"/>
      <c r="C31" s="58"/>
      <c r="D31" s="79"/>
      <c r="E31" s="70"/>
      <c r="F31" s="80"/>
      <c r="G31" s="35"/>
      <c r="H31" s="35"/>
      <c r="I31" s="35"/>
      <c r="J31" s="35"/>
    </row>
    <row r="32" spans="1:10" x14ac:dyDescent="0.2">
      <c r="A32" s="36" t="s">
        <v>2</v>
      </c>
      <c r="B32" s="81"/>
      <c r="C32" s="81" t="s">
        <v>19</v>
      </c>
      <c r="D32" s="82" t="s">
        <v>20</v>
      </c>
      <c r="E32" s="83" t="s">
        <v>21</v>
      </c>
      <c r="F32" s="35"/>
      <c r="G32" s="35"/>
      <c r="H32" s="35"/>
      <c r="I32" s="35"/>
      <c r="J32" s="35"/>
    </row>
    <row r="33" spans="1:10" x14ac:dyDescent="0.2">
      <c r="A33" s="84" t="s">
        <v>22</v>
      </c>
      <c r="B33" s="85" t="s">
        <v>23</v>
      </c>
      <c r="C33" s="86">
        <f>'Werkblad A'!B11</f>
        <v>3630386</v>
      </c>
      <c r="D33" s="87">
        <v>0</v>
      </c>
      <c r="E33" s="88">
        <f>C33*D33</f>
        <v>0</v>
      </c>
      <c r="F33" s="35"/>
      <c r="G33" s="35"/>
      <c r="H33" s="35"/>
      <c r="I33" s="35"/>
      <c r="J33" s="35"/>
    </row>
    <row r="34" spans="1:10" x14ac:dyDescent="0.2">
      <c r="A34" s="84" t="s">
        <v>24</v>
      </c>
      <c r="B34" s="89" t="s">
        <v>23</v>
      </c>
      <c r="C34" s="86">
        <f>'Werkblad A'!C11</f>
        <v>1295596</v>
      </c>
      <c r="D34" s="90">
        <v>0</v>
      </c>
      <c r="E34" s="88">
        <f>C34*D34</f>
        <v>0</v>
      </c>
      <c r="F34" s="35"/>
      <c r="G34" s="35"/>
      <c r="H34" s="35"/>
      <c r="I34" s="35"/>
      <c r="J34" s="35"/>
    </row>
    <row r="35" spans="1:10" x14ac:dyDescent="0.2">
      <c r="A35" s="58"/>
      <c r="B35" s="58"/>
      <c r="C35" s="74"/>
      <c r="D35" s="91"/>
      <c r="E35" s="35"/>
      <c r="F35" s="35"/>
      <c r="G35" s="35"/>
      <c r="H35" s="35"/>
      <c r="I35" s="35"/>
      <c r="J35" s="35"/>
    </row>
    <row r="36" spans="1:10" x14ac:dyDescent="0.2">
      <c r="A36" s="36" t="s">
        <v>2</v>
      </c>
      <c r="B36" s="81"/>
      <c r="C36" s="81" t="s">
        <v>19</v>
      </c>
      <c r="D36" s="82" t="s">
        <v>20</v>
      </c>
      <c r="E36" s="83" t="s">
        <v>21</v>
      </c>
      <c r="F36" s="35"/>
      <c r="G36" s="35"/>
      <c r="H36" s="35"/>
      <c r="I36" s="35"/>
      <c r="J36" s="35"/>
    </row>
    <row r="37" spans="1:10" x14ac:dyDescent="0.2">
      <c r="A37" s="84" t="s">
        <v>22</v>
      </c>
      <c r="B37" s="85" t="s">
        <v>23</v>
      </c>
      <c r="C37" s="86">
        <f>C33</f>
        <v>3630386</v>
      </c>
      <c r="D37" s="92">
        <f>D30*D33</f>
        <v>0</v>
      </c>
      <c r="E37" s="88">
        <f>C37*D37</f>
        <v>0</v>
      </c>
      <c r="F37" s="35"/>
      <c r="G37" s="35"/>
      <c r="H37" s="35"/>
      <c r="I37" s="35"/>
      <c r="J37" s="35"/>
    </row>
    <row r="38" spans="1:10" x14ac:dyDescent="0.2">
      <c r="A38" s="84" t="s">
        <v>24</v>
      </c>
      <c r="B38" s="89" t="s">
        <v>23</v>
      </c>
      <c r="C38" s="86">
        <f>C34</f>
        <v>1295596</v>
      </c>
      <c r="D38" s="92">
        <f>D34*D30</f>
        <v>0</v>
      </c>
      <c r="E38" s="88">
        <f>C38*D38</f>
        <v>0</v>
      </c>
      <c r="F38" s="35"/>
      <c r="G38" s="35"/>
      <c r="H38" s="35"/>
      <c r="I38" s="35"/>
      <c r="J38" s="35"/>
    </row>
    <row r="39" spans="1:10" x14ac:dyDescent="0.2">
      <c r="A39" s="58"/>
      <c r="B39" s="58"/>
      <c r="C39" s="74"/>
      <c r="D39" s="93"/>
      <c r="E39" s="35"/>
      <c r="F39" s="35"/>
      <c r="G39" s="35"/>
      <c r="H39" s="35"/>
      <c r="I39" s="35"/>
      <c r="J39" s="35"/>
    </row>
    <row r="40" spans="1:10" x14ac:dyDescent="0.2">
      <c r="A40" s="36" t="s">
        <v>2</v>
      </c>
      <c r="B40" s="81"/>
      <c r="C40" s="81" t="s">
        <v>19</v>
      </c>
      <c r="D40" s="94" t="s">
        <v>20</v>
      </c>
      <c r="E40" s="83" t="s">
        <v>21</v>
      </c>
      <c r="F40" s="35"/>
      <c r="G40" s="35"/>
      <c r="H40" s="35"/>
      <c r="I40" s="35"/>
      <c r="J40" s="35"/>
    </row>
    <row r="41" spans="1:10" x14ac:dyDescent="0.2">
      <c r="A41" s="84" t="s">
        <v>22</v>
      </c>
      <c r="B41" s="85" t="s">
        <v>23</v>
      </c>
      <c r="C41" s="86">
        <f>C33</f>
        <v>3630386</v>
      </c>
      <c r="D41" s="92">
        <f>D37*D30</f>
        <v>0</v>
      </c>
      <c r="E41" s="88">
        <f>C41*D41</f>
        <v>0</v>
      </c>
      <c r="F41" s="35"/>
      <c r="G41" s="35"/>
      <c r="H41" s="35"/>
      <c r="I41" s="35"/>
      <c r="J41" s="35"/>
    </row>
    <row r="42" spans="1:10" x14ac:dyDescent="0.2">
      <c r="A42" s="84" t="s">
        <v>24</v>
      </c>
      <c r="B42" s="89" t="s">
        <v>23</v>
      </c>
      <c r="C42" s="86">
        <f>C34</f>
        <v>1295596</v>
      </c>
      <c r="D42" s="92">
        <f>D30*D38</f>
        <v>0</v>
      </c>
      <c r="E42" s="88">
        <f>C42*D42</f>
        <v>0</v>
      </c>
      <c r="F42" s="35"/>
      <c r="G42" s="35"/>
      <c r="H42" s="35"/>
      <c r="I42" s="35"/>
      <c r="J42" s="35"/>
    </row>
    <row r="43" spans="1:10" x14ac:dyDescent="0.2">
      <c r="A43" s="58"/>
      <c r="B43" s="58"/>
      <c r="C43" s="74"/>
      <c r="D43" s="93"/>
      <c r="E43" s="35"/>
      <c r="F43" s="35"/>
      <c r="G43" s="35"/>
      <c r="H43" s="35"/>
      <c r="I43" s="35"/>
      <c r="J43" s="35"/>
    </row>
    <row r="44" spans="1:10" x14ac:dyDescent="0.2">
      <c r="A44" s="36" t="s">
        <v>2</v>
      </c>
      <c r="B44" s="81"/>
      <c r="C44" s="81" t="s">
        <v>19</v>
      </c>
      <c r="D44" s="94" t="s">
        <v>20</v>
      </c>
      <c r="E44" s="83" t="s">
        <v>21</v>
      </c>
      <c r="F44" s="35"/>
      <c r="G44" s="35"/>
      <c r="H44" s="35"/>
      <c r="I44" s="35"/>
      <c r="J44" s="35"/>
    </row>
    <row r="45" spans="1:10" x14ac:dyDescent="0.2">
      <c r="A45" s="84" t="s">
        <v>22</v>
      </c>
      <c r="B45" s="85" t="s">
        <v>23</v>
      </c>
      <c r="C45" s="86">
        <f>C37</f>
        <v>3630386</v>
      </c>
      <c r="D45" s="92">
        <f>D41*D30</f>
        <v>0</v>
      </c>
      <c r="E45" s="88">
        <f>C45*D45</f>
        <v>0</v>
      </c>
      <c r="F45" s="35"/>
      <c r="G45" s="35"/>
      <c r="H45" s="35"/>
      <c r="I45" s="35"/>
      <c r="J45" s="35"/>
    </row>
    <row r="46" spans="1:10" x14ac:dyDescent="0.2">
      <c r="A46" s="84" t="s">
        <v>24</v>
      </c>
      <c r="B46" s="89" t="s">
        <v>23</v>
      </c>
      <c r="C46" s="86">
        <f>C38</f>
        <v>1295596</v>
      </c>
      <c r="D46" s="92">
        <f>D30*D42</f>
        <v>0</v>
      </c>
      <c r="E46" s="88">
        <f>C46*D46</f>
        <v>0</v>
      </c>
      <c r="F46" s="35"/>
      <c r="G46" s="35"/>
      <c r="H46" s="35"/>
      <c r="I46" s="35"/>
      <c r="J46" s="35"/>
    </row>
    <row r="47" spans="1:10" x14ac:dyDescent="0.2">
      <c r="A47" s="58"/>
      <c r="B47" s="58"/>
      <c r="C47" s="74"/>
      <c r="D47" s="93"/>
      <c r="E47" s="35"/>
      <c r="F47" s="35"/>
      <c r="G47" s="35"/>
      <c r="H47" s="35"/>
      <c r="I47" s="35"/>
      <c r="J47" s="35"/>
    </row>
    <row r="48" spans="1:10" x14ac:dyDescent="0.2">
      <c r="A48" s="36" t="s">
        <v>2</v>
      </c>
      <c r="B48" s="81"/>
      <c r="C48" s="81" t="s">
        <v>19</v>
      </c>
      <c r="D48" s="94" t="s">
        <v>20</v>
      </c>
      <c r="E48" s="83" t="s">
        <v>21</v>
      </c>
      <c r="F48" s="35"/>
      <c r="G48" s="35"/>
      <c r="H48" s="35"/>
      <c r="I48" s="35"/>
      <c r="J48" s="35"/>
    </row>
    <row r="49" spans="1:10" x14ac:dyDescent="0.2">
      <c r="A49" s="84" t="s">
        <v>22</v>
      </c>
      <c r="B49" s="85" t="s">
        <v>23</v>
      </c>
      <c r="C49" s="86">
        <f>C41</f>
        <v>3630386</v>
      </c>
      <c r="D49" s="92">
        <f>D45*D30</f>
        <v>0</v>
      </c>
      <c r="E49" s="88">
        <f>C49*D49</f>
        <v>0</v>
      </c>
      <c r="F49" s="35"/>
      <c r="G49" s="35"/>
      <c r="H49" s="35"/>
      <c r="I49" s="35"/>
      <c r="J49" s="35"/>
    </row>
    <row r="50" spans="1:10" x14ac:dyDescent="0.2">
      <c r="A50" s="84" t="s">
        <v>24</v>
      </c>
      <c r="B50" s="89" t="s">
        <v>23</v>
      </c>
      <c r="C50" s="86">
        <f>C42</f>
        <v>1295596</v>
      </c>
      <c r="D50" s="92">
        <f>D30*D46</f>
        <v>0</v>
      </c>
      <c r="E50" s="88">
        <f>C50*D50</f>
        <v>0</v>
      </c>
      <c r="F50" s="35"/>
      <c r="G50" s="35"/>
      <c r="H50" s="35"/>
      <c r="I50" s="35"/>
      <c r="J50" s="35"/>
    </row>
    <row r="51" spans="1:10" x14ac:dyDescent="0.2">
      <c r="A51" s="58"/>
      <c r="B51" s="59"/>
      <c r="C51" s="58"/>
      <c r="D51" s="74"/>
      <c r="E51" s="93"/>
      <c r="F51" s="35"/>
      <c r="G51" s="35"/>
      <c r="H51" s="35"/>
      <c r="I51" s="35"/>
      <c r="J51" s="35"/>
    </row>
    <row r="52" spans="1:10" x14ac:dyDescent="0.2">
      <c r="A52" s="95" t="s">
        <v>25</v>
      </c>
      <c r="B52" s="152">
        <f>SUM(E33+E34+E37+E38+E41+E42+E45+E46+E49+E50)</f>
        <v>0</v>
      </c>
      <c r="C52" s="157"/>
      <c r="D52" s="157"/>
      <c r="E52" s="158"/>
      <c r="F52" s="35"/>
      <c r="G52" s="35"/>
      <c r="H52" s="35"/>
      <c r="I52" s="35"/>
      <c r="J52" s="35"/>
    </row>
    <row r="53" spans="1:10" ht="20" customHeight="1" x14ac:dyDescent="0.2">
      <c r="A53" s="58"/>
      <c r="B53" s="59"/>
      <c r="C53" s="58"/>
      <c r="D53" s="58"/>
      <c r="E53" s="74"/>
      <c r="F53" s="96"/>
      <c r="G53" s="35"/>
      <c r="H53" s="35"/>
      <c r="I53" s="35"/>
      <c r="J53" s="35"/>
    </row>
    <row r="54" spans="1:10" ht="30" customHeight="1" x14ac:dyDescent="0.2">
      <c r="A54" s="159" t="s">
        <v>26</v>
      </c>
      <c r="B54" s="160"/>
      <c r="C54" s="160"/>
      <c r="D54" s="160"/>
      <c r="E54" s="160"/>
      <c r="F54" s="161"/>
    </row>
    <row r="55" spans="1:10" ht="30" customHeight="1" x14ac:dyDescent="0.2">
      <c r="A55" s="36" t="s">
        <v>2</v>
      </c>
      <c r="B55" s="37"/>
      <c r="C55" s="36" t="s">
        <v>3</v>
      </c>
      <c r="D55" s="39" t="str">
        <f t="shared" ref="D55:F56" si="0">D3</f>
        <v>Type 1: Full color printer
minimaal 30 PPM</v>
      </c>
      <c r="E55" s="39" t="str">
        <f t="shared" si="0"/>
        <v>Type 2: Full color MFP 
minimaal 30 PPM</v>
      </c>
      <c r="F55" s="39" t="str">
        <f t="shared" si="0"/>
        <v>Type 3: Full color MFP 
minimaal 50 PPM</v>
      </c>
    </row>
    <row r="56" spans="1:10" x14ac:dyDescent="0.2">
      <c r="A56" s="40" t="str">
        <f>A4</f>
        <v xml:space="preserve">Aangeboden type: </v>
      </c>
      <c r="B56" s="41"/>
      <c r="C56" s="42"/>
      <c r="D56" s="42" t="str">
        <f t="shared" si="0"/>
        <v>&lt;&lt;&gt;&gt;</v>
      </c>
      <c r="E56" s="42" t="str">
        <f t="shared" si="0"/>
        <v>&lt;&lt;&gt;&gt;</v>
      </c>
      <c r="F56" s="42" t="str">
        <f t="shared" si="0"/>
        <v>&lt;&lt;&gt;&gt;</v>
      </c>
    </row>
    <row r="57" spans="1:10" x14ac:dyDescent="0.2">
      <c r="A57" s="40" t="str">
        <f>A5</f>
        <v>HUURPRIJS per type per maand</v>
      </c>
      <c r="B57" s="41"/>
      <c r="C57" s="42"/>
      <c r="D57" s="46">
        <v>0</v>
      </c>
      <c r="E57" s="46">
        <v>0</v>
      </c>
      <c r="F57" s="46">
        <v>0</v>
      </c>
    </row>
    <row r="58" spans="1:10" x14ac:dyDescent="0.2">
      <c r="A58" s="40" t="str">
        <f>A6</f>
        <v xml:space="preserve">SOFTWARE per type per maand </v>
      </c>
      <c r="B58" s="41"/>
      <c r="C58" s="42"/>
      <c r="D58" s="46">
        <v>0</v>
      </c>
      <c r="E58" s="46">
        <v>0</v>
      </c>
      <c r="F58" s="46">
        <v>0</v>
      </c>
    </row>
    <row r="59" spans="1:10" x14ac:dyDescent="0.2">
      <c r="A59" s="40" t="str">
        <f>A7</f>
        <v>PRINTMANAGEMENT machinegerelateerde kosten (conform eis 118)</v>
      </c>
      <c r="B59" s="41"/>
      <c r="C59" s="42"/>
      <c r="D59" s="46">
        <v>0</v>
      </c>
      <c r="E59" s="46">
        <v>0</v>
      </c>
      <c r="F59" s="42" t="s">
        <v>64</v>
      </c>
    </row>
    <row r="60" spans="1:10" x14ac:dyDescent="0.2">
      <c r="A60" s="47"/>
      <c r="B60" s="97"/>
      <c r="C60" s="48"/>
      <c r="D60" s="98"/>
      <c r="E60" s="98"/>
      <c r="F60" s="35"/>
    </row>
    <row r="61" spans="1:10" x14ac:dyDescent="0.2">
      <c r="A61" s="49" t="s">
        <v>8</v>
      </c>
      <c r="B61" s="50"/>
      <c r="C61" s="51" t="s">
        <v>5</v>
      </c>
      <c r="D61" s="52">
        <v>0</v>
      </c>
      <c r="E61" s="52">
        <v>0</v>
      </c>
      <c r="F61" s="52">
        <v>0</v>
      </c>
    </row>
    <row r="62" spans="1:10" x14ac:dyDescent="0.2">
      <c r="A62" s="53" t="str">
        <f>A10</f>
        <v>Eis 13: PostScript driver</v>
      </c>
      <c r="B62" s="54" t="s">
        <v>9</v>
      </c>
      <c r="C62" s="42" t="str">
        <f>C10</f>
        <v>&lt;&lt;&gt;&gt;</v>
      </c>
      <c r="D62" s="42" t="s">
        <v>64</v>
      </c>
      <c r="E62" s="46">
        <v>0</v>
      </c>
      <c r="F62" s="46">
        <v>0</v>
      </c>
    </row>
    <row r="63" spans="1:10" x14ac:dyDescent="0.2">
      <c r="A63" s="53" t="str">
        <f t="shared" ref="A63:A66" si="1">A11</f>
        <v>Eis 97: Extra pepierlade</v>
      </c>
      <c r="B63" s="54" t="s">
        <v>9</v>
      </c>
      <c r="C63" s="42" t="str">
        <f t="shared" ref="C63:C66" si="2">C11</f>
        <v>&lt;&lt;&gt;&gt;</v>
      </c>
      <c r="D63" s="46">
        <v>0</v>
      </c>
      <c r="E63" s="42" t="s">
        <v>64</v>
      </c>
      <c r="F63" s="42" t="s">
        <v>64</v>
      </c>
    </row>
    <row r="64" spans="1:10" x14ac:dyDescent="0.2">
      <c r="A64" s="53" t="str">
        <f t="shared" si="1"/>
        <v>Eis 100: nietoptie</v>
      </c>
      <c r="B64" s="54" t="s">
        <v>9</v>
      </c>
      <c r="C64" s="42" t="str">
        <f t="shared" si="2"/>
        <v>&lt;&lt;&gt;&gt;</v>
      </c>
      <c r="D64" s="42" t="s">
        <v>64</v>
      </c>
      <c r="E64" s="46">
        <v>0</v>
      </c>
      <c r="F64" s="42" t="s">
        <v>64</v>
      </c>
    </row>
    <row r="65" spans="1:10" x14ac:dyDescent="0.2">
      <c r="A65" s="53" t="str">
        <f t="shared" si="1"/>
        <v>Eis 108: nietoptie</v>
      </c>
      <c r="B65" s="54" t="s">
        <v>9</v>
      </c>
      <c r="C65" s="42" t="str">
        <f t="shared" si="2"/>
        <v>&lt;&lt;&gt;&gt;</v>
      </c>
      <c r="D65" s="42" t="s">
        <v>64</v>
      </c>
      <c r="E65" s="42" t="s">
        <v>64</v>
      </c>
      <c r="F65" s="46">
        <v>0</v>
      </c>
    </row>
    <row r="66" spans="1:10" x14ac:dyDescent="0.2">
      <c r="A66" s="53" t="str">
        <f t="shared" si="1"/>
        <v>Eis 110: Inline boekjesmaker</v>
      </c>
      <c r="B66" s="54" t="s">
        <v>9</v>
      </c>
      <c r="C66" s="42" t="str">
        <f t="shared" si="2"/>
        <v>&lt;&lt;&gt;&gt;</v>
      </c>
      <c r="D66" s="42" t="s">
        <v>64</v>
      </c>
      <c r="E66" s="42" t="s">
        <v>64</v>
      </c>
      <c r="F66" s="46">
        <v>0</v>
      </c>
    </row>
    <row r="67" spans="1:10" x14ac:dyDescent="0.2">
      <c r="A67" s="55" t="s">
        <v>10</v>
      </c>
      <c r="B67" s="56"/>
      <c r="C67" s="55"/>
      <c r="D67" s="57">
        <f>SUM(D57:D66)</f>
        <v>0</v>
      </c>
      <c r="E67" s="57">
        <f>SUM(E57:E66)</f>
        <v>0</v>
      </c>
      <c r="F67" s="57">
        <f>SUM(F57:F66)</f>
        <v>0</v>
      </c>
    </row>
    <row r="68" spans="1:10" x14ac:dyDescent="0.2">
      <c r="A68" s="58"/>
      <c r="B68" s="59"/>
      <c r="C68" s="58"/>
      <c r="D68" s="58"/>
      <c r="E68" s="58"/>
      <c r="F68" s="35"/>
    </row>
    <row r="69" spans="1:10" x14ac:dyDescent="0.2">
      <c r="A69" s="60" t="s">
        <v>11</v>
      </c>
      <c r="B69" s="54"/>
      <c r="C69" s="60"/>
      <c r="D69" s="61">
        <f>D17</f>
        <v>30</v>
      </c>
      <c r="E69" s="61">
        <f>E17</f>
        <v>10</v>
      </c>
      <c r="F69" s="61">
        <f>F17</f>
        <v>11</v>
      </c>
    </row>
    <row r="70" spans="1:10" x14ac:dyDescent="0.2">
      <c r="A70" s="58"/>
      <c r="B70" s="59"/>
      <c r="C70" s="58"/>
      <c r="D70" s="99"/>
      <c r="E70" s="99"/>
      <c r="F70" s="35"/>
    </row>
    <row r="71" spans="1:10" ht="28" customHeight="1" x14ac:dyDescent="0.2">
      <c r="A71" s="36" t="s">
        <v>12</v>
      </c>
      <c r="B71" s="37"/>
      <c r="C71" s="36"/>
      <c r="D71" s="62" t="str">
        <f>D3</f>
        <v>Type 1: Full color printer
minimaal 30 PPM</v>
      </c>
      <c r="E71" s="62" t="str">
        <f>E3</f>
        <v>Type 2: Full color MFP 
minimaal 30 PPM</v>
      </c>
      <c r="F71" s="62" t="str">
        <f>F3</f>
        <v>Type 3: Full color MFP 
minimaal 50 PPM</v>
      </c>
    </row>
    <row r="72" spans="1:10" x14ac:dyDescent="0.2">
      <c r="A72" s="63" t="s">
        <v>13</v>
      </c>
      <c r="B72" s="64"/>
      <c r="C72" s="63"/>
      <c r="D72" s="65">
        <f>D69*D67</f>
        <v>0</v>
      </c>
      <c r="E72" s="65">
        <f>E69*E67</f>
        <v>0</v>
      </c>
      <c r="F72" s="65">
        <f>F69*F67</f>
        <v>0</v>
      </c>
    </row>
    <row r="73" spans="1:10" x14ac:dyDescent="0.2">
      <c r="A73" s="63" t="s">
        <v>27</v>
      </c>
      <c r="B73" s="64"/>
      <c r="C73" s="63"/>
      <c r="D73" s="65">
        <f>D72*12</f>
        <v>0</v>
      </c>
      <c r="E73" s="65">
        <f>E72*12</f>
        <v>0</v>
      </c>
      <c r="F73" s="65">
        <f>F72*12</f>
        <v>0</v>
      </c>
    </row>
    <row r="74" spans="1:10" x14ac:dyDescent="0.2">
      <c r="A74" s="66" t="s">
        <v>28</v>
      </c>
      <c r="B74" s="67"/>
      <c r="C74" s="68"/>
      <c r="D74" s="152">
        <f>SUM(D73:F73)</f>
        <v>0</v>
      </c>
      <c r="E74" s="153"/>
      <c r="F74" s="154"/>
    </row>
    <row r="75" spans="1:10" x14ac:dyDescent="0.2">
      <c r="A75" s="58"/>
      <c r="B75" s="59"/>
      <c r="C75" s="58"/>
      <c r="D75" s="58"/>
      <c r="E75" s="74"/>
      <c r="F75" s="75"/>
      <c r="G75" s="35"/>
      <c r="H75" s="35"/>
      <c r="I75" s="35"/>
      <c r="J75" s="35"/>
    </row>
    <row r="76" spans="1:10" ht="30" customHeight="1" x14ac:dyDescent="0.2">
      <c r="A76" s="36" t="str">
        <f>A24</f>
        <v xml:space="preserve">Totaalkosten </v>
      </c>
      <c r="B76" s="37"/>
      <c r="C76" s="36" t="s">
        <v>17</v>
      </c>
      <c r="D76" s="100" t="s">
        <v>29</v>
      </c>
      <c r="E76" s="35"/>
      <c r="F76" s="35"/>
      <c r="G76" s="35"/>
      <c r="H76" s="35"/>
      <c r="I76" s="35"/>
      <c r="J76" s="35"/>
    </row>
    <row r="77" spans="1:10" x14ac:dyDescent="0.2">
      <c r="A77" s="71" t="str">
        <f>A25</f>
        <v>Eis 43: Cloud-server</v>
      </c>
      <c r="B77" s="64"/>
      <c r="C77" s="46">
        <v>0</v>
      </c>
      <c r="D77" s="72">
        <f>C77*12</f>
        <v>0</v>
      </c>
      <c r="E77" s="35"/>
      <c r="F77" s="35"/>
      <c r="G77" s="35"/>
      <c r="H77" s="35"/>
      <c r="I77" s="35"/>
      <c r="J77" s="35"/>
    </row>
    <row r="78" spans="1:10" x14ac:dyDescent="0.2">
      <c r="A78" s="71" t="str">
        <f>A26</f>
        <v>Eis 118: Kosten koppeling printmanagement (totaal ongeacht aantal machines)</v>
      </c>
      <c r="B78" s="64"/>
      <c r="C78" s="46">
        <v>0</v>
      </c>
      <c r="D78" s="72">
        <f>C78*12</f>
        <v>0</v>
      </c>
      <c r="E78" s="35"/>
      <c r="F78" s="35"/>
      <c r="G78" s="35"/>
      <c r="H78" s="35"/>
      <c r="I78" s="35"/>
      <c r="J78" s="35"/>
    </row>
    <row r="79" spans="1:10" x14ac:dyDescent="0.2">
      <c r="A79" s="71" t="str">
        <f>A27</f>
        <v>Eis 123: Printen vanaf mobile devices</v>
      </c>
      <c r="B79" s="64"/>
      <c r="C79" s="46">
        <v>0</v>
      </c>
      <c r="D79" s="72">
        <f>C79*12</f>
        <v>0</v>
      </c>
      <c r="E79" s="35"/>
      <c r="F79" s="35"/>
      <c r="G79" s="35"/>
      <c r="H79" s="35"/>
      <c r="I79" s="35"/>
      <c r="J79" s="35"/>
    </row>
    <row r="80" spans="1:10" x14ac:dyDescent="0.2">
      <c r="A80" s="66"/>
      <c r="B80" s="67"/>
      <c r="C80" s="67"/>
      <c r="D80" s="73">
        <f>SUM(D77:D79)</f>
        <v>0</v>
      </c>
      <c r="E80" s="35"/>
      <c r="F80" s="35"/>
      <c r="G80" s="35"/>
      <c r="H80" s="35"/>
      <c r="I80" s="35"/>
      <c r="J80" s="35"/>
    </row>
    <row r="81" spans="1:10" x14ac:dyDescent="0.2">
      <c r="A81" s="58"/>
      <c r="B81" s="59"/>
      <c r="C81" s="58"/>
      <c r="D81" s="58"/>
      <c r="E81" s="74"/>
      <c r="F81" s="75"/>
      <c r="G81" s="35"/>
      <c r="H81" s="35"/>
      <c r="I81" s="35"/>
      <c r="J81" s="35"/>
    </row>
    <row r="82" spans="1:10" x14ac:dyDescent="0.2">
      <c r="A82" s="36" t="s">
        <v>2</v>
      </c>
      <c r="B82" s="101"/>
      <c r="C82" s="102" t="s">
        <v>19</v>
      </c>
      <c r="D82" s="103" t="s">
        <v>20</v>
      </c>
      <c r="E82" s="104" t="s">
        <v>21</v>
      </c>
      <c r="F82" s="35"/>
      <c r="G82" s="35"/>
      <c r="H82" s="35"/>
      <c r="I82" s="35"/>
      <c r="J82" s="35"/>
    </row>
    <row r="83" spans="1:10" x14ac:dyDescent="0.2">
      <c r="A83" s="84" t="s">
        <v>22</v>
      </c>
      <c r="B83" s="85" t="s">
        <v>23</v>
      </c>
      <c r="C83" s="86">
        <f>C33</f>
        <v>3630386</v>
      </c>
      <c r="D83" s="105">
        <f>D30*D49</f>
        <v>0</v>
      </c>
      <c r="E83" s="88">
        <f>C83*D83</f>
        <v>0</v>
      </c>
      <c r="F83" s="35"/>
      <c r="G83" s="35"/>
      <c r="H83" s="35"/>
      <c r="I83" s="35"/>
      <c r="J83" s="35"/>
    </row>
    <row r="84" spans="1:10" x14ac:dyDescent="0.2">
      <c r="A84" s="84" t="s">
        <v>24</v>
      </c>
      <c r="B84" s="89" t="s">
        <v>23</v>
      </c>
      <c r="C84" s="86">
        <f>C34</f>
        <v>1295596</v>
      </c>
      <c r="D84" s="105">
        <f>D30*D50</f>
        <v>0</v>
      </c>
      <c r="E84" s="88">
        <f>C84*D84</f>
        <v>0</v>
      </c>
      <c r="F84" s="35"/>
      <c r="G84" s="35"/>
      <c r="H84" s="35"/>
      <c r="I84" s="35"/>
      <c r="J84" s="35"/>
    </row>
    <row r="85" spans="1:10" x14ac:dyDescent="0.2">
      <c r="A85" s="95" t="s">
        <v>30</v>
      </c>
      <c r="B85" s="152">
        <f>SUM(E83:E84)</f>
        <v>0</v>
      </c>
      <c r="C85" s="157"/>
      <c r="D85" s="157"/>
      <c r="E85" s="158"/>
      <c r="F85" s="35"/>
      <c r="G85" s="35"/>
      <c r="H85" s="35"/>
      <c r="I85" s="35"/>
      <c r="J85" s="35"/>
    </row>
    <row r="86" spans="1:10" ht="20" customHeight="1" x14ac:dyDescent="0.2">
      <c r="A86" s="58"/>
      <c r="B86" s="59"/>
      <c r="C86" s="58"/>
      <c r="D86" s="58"/>
      <c r="E86" s="35"/>
      <c r="F86" s="35"/>
      <c r="G86" s="35"/>
      <c r="H86" s="35"/>
      <c r="I86" s="35"/>
      <c r="J86" s="35"/>
    </row>
    <row r="87" spans="1:10" ht="30" customHeight="1" x14ac:dyDescent="0.2">
      <c r="A87" s="159" t="s">
        <v>31</v>
      </c>
      <c r="B87" s="160"/>
      <c r="C87" s="160"/>
      <c r="D87" s="160"/>
      <c r="E87" s="160"/>
      <c r="F87" s="161"/>
    </row>
    <row r="88" spans="1:10" ht="30" customHeight="1" x14ac:dyDescent="0.2">
      <c r="A88" s="106" t="s">
        <v>2</v>
      </c>
      <c r="B88" s="37"/>
      <c r="C88" s="36" t="s">
        <v>3</v>
      </c>
      <c r="D88" s="107" t="str">
        <f t="shared" ref="D88:F89" si="3">D3</f>
        <v>Type 1: Full color printer
minimaal 30 PPM</v>
      </c>
      <c r="E88" s="107" t="str">
        <f t="shared" si="3"/>
        <v>Type 2: Full color MFP 
minimaal 30 PPM</v>
      </c>
      <c r="F88" s="107" t="str">
        <f t="shared" si="3"/>
        <v>Type 3: Full color MFP 
minimaal 50 PPM</v>
      </c>
    </row>
    <row r="89" spans="1:10" x14ac:dyDescent="0.2">
      <c r="A89" s="108" t="str">
        <f>A4</f>
        <v xml:space="preserve">Aangeboden type: </v>
      </c>
      <c r="B89" s="109"/>
      <c r="C89" s="110"/>
      <c r="D89" s="110" t="str">
        <f t="shared" si="3"/>
        <v>&lt;&lt;&gt;&gt;</v>
      </c>
      <c r="E89" s="110" t="str">
        <f t="shared" si="3"/>
        <v>&lt;&lt;&gt;&gt;</v>
      </c>
      <c r="F89" s="110" t="str">
        <f t="shared" si="3"/>
        <v>&lt;&lt;&gt;&gt;</v>
      </c>
    </row>
    <row r="90" spans="1:10" x14ac:dyDescent="0.2">
      <c r="A90" s="108" t="str">
        <f>A5</f>
        <v>HUURPRIJS per type per maand</v>
      </c>
      <c r="B90" s="111"/>
      <c r="C90" s="110"/>
      <c r="D90" s="46">
        <v>0</v>
      </c>
      <c r="E90" s="46">
        <v>0</v>
      </c>
      <c r="F90" s="46">
        <v>0</v>
      </c>
    </row>
    <row r="91" spans="1:10" x14ac:dyDescent="0.2">
      <c r="A91" s="84" t="str">
        <f>A6</f>
        <v xml:space="preserve">SOFTWARE per type per maand </v>
      </c>
      <c r="B91" s="112"/>
      <c r="C91" s="113"/>
      <c r="D91" s="46">
        <v>0</v>
      </c>
      <c r="E91" s="46">
        <v>0</v>
      </c>
      <c r="F91" s="46">
        <v>0</v>
      </c>
    </row>
    <row r="92" spans="1:10" x14ac:dyDescent="0.2">
      <c r="A92" s="84" t="str">
        <f>A7</f>
        <v>PRINTMANAGEMENT machinegerelateerde kosten (conform eis 118)</v>
      </c>
      <c r="B92" s="112"/>
      <c r="C92" s="113"/>
      <c r="D92" s="45">
        <v>0</v>
      </c>
      <c r="E92" s="45">
        <v>0</v>
      </c>
      <c r="F92" s="113" t="s">
        <v>64</v>
      </c>
    </row>
    <row r="93" spans="1:10" x14ac:dyDescent="0.2">
      <c r="A93" s="35"/>
      <c r="B93" s="35"/>
      <c r="C93" s="35"/>
      <c r="D93" s="48"/>
      <c r="E93" s="48"/>
      <c r="F93" s="35"/>
    </row>
    <row r="94" spans="1:10" x14ac:dyDescent="0.2">
      <c r="A94" s="49" t="s">
        <v>8</v>
      </c>
      <c r="B94" s="50"/>
      <c r="C94" s="51" t="s">
        <v>5</v>
      </c>
      <c r="D94" s="52">
        <v>0</v>
      </c>
      <c r="E94" s="52">
        <v>0</v>
      </c>
      <c r="F94" s="52">
        <v>0</v>
      </c>
    </row>
    <row r="95" spans="1:10" x14ac:dyDescent="0.2">
      <c r="A95" s="53" t="str">
        <f>A10</f>
        <v>Eis 13: PostScript driver</v>
      </c>
      <c r="B95" s="54" t="s">
        <v>9</v>
      </c>
      <c r="C95" s="113" t="str">
        <f>C10</f>
        <v>&lt;&lt;&gt;&gt;</v>
      </c>
      <c r="D95" s="42" t="s">
        <v>64</v>
      </c>
      <c r="E95" s="46">
        <v>0</v>
      </c>
      <c r="F95" s="46">
        <v>0</v>
      </c>
    </row>
    <row r="96" spans="1:10" x14ac:dyDescent="0.2">
      <c r="A96" s="53" t="str">
        <f t="shared" ref="A96:A99" si="4">A11</f>
        <v>Eis 97: Extra pepierlade</v>
      </c>
      <c r="B96" s="54" t="s">
        <v>9</v>
      </c>
      <c r="C96" s="113" t="str">
        <f t="shared" ref="C96:C99" si="5">C11</f>
        <v>&lt;&lt;&gt;&gt;</v>
      </c>
      <c r="D96" s="46">
        <v>0</v>
      </c>
      <c r="E96" s="42" t="s">
        <v>64</v>
      </c>
      <c r="F96" s="42" t="s">
        <v>64</v>
      </c>
    </row>
    <row r="97" spans="1:10" x14ac:dyDescent="0.2">
      <c r="A97" s="53" t="str">
        <f t="shared" si="4"/>
        <v>Eis 100: nietoptie</v>
      </c>
      <c r="B97" s="54" t="s">
        <v>9</v>
      </c>
      <c r="C97" s="113" t="str">
        <f t="shared" si="5"/>
        <v>&lt;&lt;&gt;&gt;</v>
      </c>
      <c r="D97" s="42" t="s">
        <v>64</v>
      </c>
      <c r="E97" s="46">
        <v>0</v>
      </c>
      <c r="F97" s="42" t="s">
        <v>64</v>
      </c>
    </row>
    <row r="98" spans="1:10" x14ac:dyDescent="0.2">
      <c r="A98" s="53" t="str">
        <f t="shared" si="4"/>
        <v>Eis 108: nietoptie</v>
      </c>
      <c r="B98" s="54" t="s">
        <v>9</v>
      </c>
      <c r="C98" s="113" t="str">
        <f t="shared" si="5"/>
        <v>&lt;&lt;&gt;&gt;</v>
      </c>
      <c r="D98" s="42" t="s">
        <v>64</v>
      </c>
      <c r="E98" s="42" t="s">
        <v>64</v>
      </c>
      <c r="F98" s="46">
        <v>0</v>
      </c>
    </row>
    <row r="99" spans="1:10" x14ac:dyDescent="0.2">
      <c r="A99" s="53" t="str">
        <f t="shared" si="4"/>
        <v>Eis 110: Inline boekjesmaker</v>
      </c>
      <c r="B99" s="54" t="s">
        <v>9</v>
      </c>
      <c r="C99" s="113" t="str">
        <f t="shared" si="5"/>
        <v>&lt;&lt;&gt;&gt;</v>
      </c>
      <c r="D99" s="42" t="s">
        <v>64</v>
      </c>
      <c r="E99" s="42" t="s">
        <v>64</v>
      </c>
      <c r="F99" s="46">
        <v>0</v>
      </c>
    </row>
    <row r="100" spans="1:10" x14ac:dyDescent="0.2">
      <c r="A100" s="55" t="s">
        <v>10</v>
      </c>
      <c r="B100" s="56"/>
      <c r="C100" s="55"/>
      <c r="D100" s="57">
        <f>SUM(D90:D99)</f>
        <v>0</v>
      </c>
      <c r="E100" s="57">
        <f>SUM(E90:E99)</f>
        <v>0</v>
      </c>
      <c r="F100" s="57">
        <f>SUM(F90:F99)</f>
        <v>0</v>
      </c>
    </row>
    <row r="101" spans="1:10" x14ac:dyDescent="0.2">
      <c r="A101" s="58"/>
      <c r="B101" s="59"/>
      <c r="C101" s="58"/>
      <c r="D101" s="58"/>
      <c r="E101" s="58"/>
      <c r="F101" s="35"/>
    </row>
    <row r="102" spans="1:10" x14ac:dyDescent="0.2">
      <c r="A102" s="60" t="s">
        <v>11</v>
      </c>
      <c r="B102" s="54"/>
      <c r="C102" s="60"/>
      <c r="D102" s="61">
        <f>D17</f>
        <v>30</v>
      </c>
      <c r="E102" s="61">
        <f>E17</f>
        <v>10</v>
      </c>
      <c r="F102" s="61">
        <f>F17</f>
        <v>11</v>
      </c>
    </row>
    <row r="103" spans="1:10" x14ac:dyDescent="0.2">
      <c r="A103" s="58"/>
      <c r="B103" s="59"/>
      <c r="C103" s="58"/>
      <c r="D103" s="58"/>
      <c r="E103" s="58"/>
      <c r="F103" s="35"/>
    </row>
    <row r="104" spans="1:10" ht="30" customHeight="1" x14ac:dyDescent="0.2">
      <c r="A104" s="36" t="s">
        <v>12</v>
      </c>
      <c r="B104" s="37"/>
      <c r="C104" s="36"/>
      <c r="D104" s="62" t="str">
        <f>D3</f>
        <v>Type 1: Full color printer
minimaal 30 PPM</v>
      </c>
      <c r="E104" s="62" t="str">
        <f>E3</f>
        <v>Type 2: Full color MFP 
minimaal 30 PPM</v>
      </c>
      <c r="F104" s="62" t="str">
        <f>F3</f>
        <v>Type 3: Full color MFP 
minimaal 50 PPM</v>
      </c>
    </row>
    <row r="105" spans="1:10" x14ac:dyDescent="0.2">
      <c r="A105" s="63" t="s">
        <v>13</v>
      </c>
      <c r="B105" s="64"/>
      <c r="C105" s="63"/>
      <c r="D105" s="65">
        <f>D102*D100</f>
        <v>0</v>
      </c>
      <c r="E105" s="65">
        <f>E102*E100</f>
        <v>0</v>
      </c>
      <c r="F105" s="65">
        <f>F102*F100</f>
        <v>0</v>
      </c>
    </row>
    <row r="106" spans="1:10" x14ac:dyDescent="0.2">
      <c r="A106" s="63" t="s">
        <v>32</v>
      </c>
      <c r="B106" s="64"/>
      <c r="C106" s="63"/>
      <c r="D106" s="65">
        <f>D105*12</f>
        <v>0</v>
      </c>
      <c r="E106" s="65">
        <f>E105*12</f>
        <v>0</v>
      </c>
      <c r="F106" s="65">
        <f>F105*12</f>
        <v>0</v>
      </c>
    </row>
    <row r="107" spans="1:10" x14ac:dyDescent="0.2">
      <c r="A107" s="66" t="s">
        <v>33</v>
      </c>
      <c r="B107" s="67"/>
      <c r="C107" s="68"/>
      <c r="D107" s="152">
        <f>SUM(D106:F106)</f>
        <v>0</v>
      </c>
      <c r="E107" s="153"/>
      <c r="F107" s="154"/>
    </row>
    <row r="108" spans="1:10" x14ac:dyDescent="0.2">
      <c r="A108" s="58"/>
      <c r="B108" s="59"/>
      <c r="C108" s="58"/>
      <c r="D108" s="58"/>
      <c r="E108" s="74"/>
      <c r="F108" s="75"/>
      <c r="G108" s="35"/>
      <c r="H108" s="35"/>
      <c r="I108" s="35"/>
      <c r="J108" s="35"/>
    </row>
    <row r="109" spans="1:10" ht="30" customHeight="1" x14ac:dyDescent="0.2">
      <c r="A109" s="36" t="str">
        <f>A76</f>
        <v xml:space="preserve">Totaalkosten </v>
      </c>
      <c r="B109" s="37"/>
      <c r="C109" s="36" t="s">
        <v>34</v>
      </c>
      <c r="D109" s="62" t="s">
        <v>35</v>
      </c>
      <c r="E109" s="35"/>
      <c r="F109" s="35"/>
      <c r="G109" s="35"/>
      <c r="H109" s="35"/>
      <c r="I109" s="35"/>
      <c r="J109" s="35"/>
    </row>
    <row r="110" spans="1:10" x14ac:dyDescent="0.2">
      <c r="A110" s="71" t="str">
        <f>A77</f>
        <v>Eis 43: Cloud-server</v>
      </c>
      <c r="B110" s="64"/>
      <c r="C110" s="46">
        <v>0</v>
      </c>
      <c r="D110" s="72">
        <f>C110*12</f>
        <v>0</v>
      </c>
      <c r="E110" s="35"/>
      <c r="F110" s="35"/>
      <c r="G110" s="35"/>
      <c r="H110" s="35"/>
      <c r="I110" s="35"/>
      <c r="J110" s="35"/>
    </row>
    <row r="111" spans="1:10" x14ac:dyDescent="0.2">
      <c r="A111" s="71" t="str">
        <f>A78</f>
        <v>Eis 118: Kosten koppeling printmanagement (totaal ongeacht aantal machines)</v>
      </c>
      <c r="B111" s="64"/>
      <c r="C111" s="46">
        <v>0</v>
      </c>
      <c r="D111" s="72">
        <f>C111*12</f>
        <v>0</v>
      </c>
      <c r="E111" s="35"/>
      <c r="F111" s="35"/>
      <c r="G111" s="35"/>
      <c r="H111" s="35"/>
      <c r="I111" s="35"/>
      <c r="J111" s="35"/>
    </row>
    <row r="112" spans="1:10" x14ac:dyDescent="0.2">
      <c r="A112" s="71" t="str">
        <f>A79</f>
        <v>Eis 123: Printen vanaf mobile devices</v>
      </c>
      <c r="B112" s="64"/>
      <c r="C112" s="46">
        <v>0</v>
      </c>
      <c r="D112" s="72">
        <f>C112*12</f>
        <v>0</v>
      </c>
      <c r="E112" s="35"/>
      <c r="F112" s="35"/>
      <c r="G112" s="35"/>
      <c r="H112" s="35"/>
      <c r="I112" s="35"/>
      <c r="J112" s="35"/>
    </row>
    <row r="113" spans="1:10" x14ac:dyDescent="0.2">
      <c r="A113" s="66"/>
      <c r="B113" s="67"/>
      <c r="C113" s="67"/>
      <c r="D113" s="73">
        <f>SUM(D110:D112)</f>
        <v>0</v>
      </c>
      <c r="E113" s="35"/>
      <c r="F113" s="35"/>
      <c r="G113" s="35"/>
      <c r="H113" s="35"/>
      <c r="I113" s="35"/>
      <c r="J113" s="35"/>
    </row>
    <row r="114" spans="1:10" x14ac:dyDescent="0.2">
      <c r="A114" s="58"/>
      <c r="B114" s="59"/>
      <c r="C114" s="58"/>
      <c r="D114" s="58"/>
      <c r="E114" s="74"/>
      <c r="F114" s="75"/>
      <c r="G114" s="35"/>
      <c r="H114" s="35"/>
      <c r="I114" s="35"/>
      <c r="J114" s="35"/>
    </row>
    <row r="115" spans="1:10" x14ac:dyDescent="0.2">
      <c r="A115" s="36" t="s">
        <v>2</v>
      </c>
      <c r="B115" s="101"/>
      <c r="C115" s="102" t="s">
        <v>19</v>
      </c>
      <c r="D115" s="103" t="s">
        <v>20</v>
      </c>
      <c r="E115" s="104" t="s">
        <v>21</v>
      </c>
      <c r="F115" s="35"/>
      <c r="G115" s="35"/>
      <c r="H115" s="35"/>
      <c r="I115" s="35"/>
      <c r="J115" s="35"/>
    </row>
    <row r="116" spans="1:10" x14ac:dyDescent="0.2">
      <c r="A116" s="84" t="s">
        <v>22</v>
      </c>
      <c r="B116" s="85" t="s">
        <v>23</v>
      </c>
      <c r="C116" s="86">
        <f>C83</f>
        <v>3630386</v>
      </c>
      <c r="D116" s="105">
        <f>D30*D83</f>
        <v>0</v>
      </c>
      <c r="E116" s="88">
        <f>C116*D116</f>
        <v>0</v>
      </c>
      <c r="F116" s="35"/>
      <c r="G116" s="35"/>
      <c r="H116" s="35"/>
      <c r="I116" s="35"/>
      <c r="J116" s="35"/>
    </row>
    <row r="117" spans="1:10" x14ac:dyDescent="0.2">
      <c r="A117" s="84" t="s">
        <v>24</v>
      </c>
      <c r="B117" s="89" t="s">
        <v>23</v>
      </c>
      <c r="C117" s="86">
        <f>C84</f>
        <v>1295596</v>
      </c>
      <c r="D117" s="105">
        <f>D30*D84</f>
        <v>0</v>
      </c>
      <c r="E117" s="88">
        <f>C117*D117</f>
        <v>0</v>
      </c>
      <c r="F117" s="35"/>
      <c r="G117" s="35"/>
      <c r="H117" s="35"/>
      <c r="I117" s="35"/>
      <c r="J117" s="35"/>
    </row>
    <row r="118" spans="1:10" x14ac:dyDescent="0.2">
      <c r="A118" s="95" t="s">
        <v>36</v>
      </c>
      <c r="B118" s="152">
        <f>SUM(E116:E117)</f>
        <v>0</v>
      </c>
      <c r="C118" s="157"/>
      <c r="D118" s="157"/>
      <c r="E118" s="158"/>
      <c r="F118" s="35"/>
      <c r="G118" s="35"/>
      <c r="H118" s="35"/>
      <c r="I118" s="35"/>
      <c r="J118" s="35"/>
    </row>
    <row r="119" spans="1:10" ht="20" customHeight="1" x14ac:dyDescent="0.2">
      <c r="A119" s="58"/>
      <c r="B119" s="58"/>
      <c r="C119" s="58"/>
      <c r="D119" s="74"/>
      <c r="E119" s="96"/>
      <c r="F119" s="35"/>
      <c r="G119" s="35"/>
      <c r="H119" s="35"/>
      <c r="I119" s="35"/>
      <c r="J119" s="35"/>
    </row>
    <row r="120" spans="1:10" x14ac:dyDescent="0.2">
      <c r="A120" s="36" t="s">
        <v>2</v>
      </c>
      <c r="B120" s="101"/>
      <c r="C120" s="102" t="s">
        <v>19</v>
      </c>
      <c r="D120" s="103" t="s">
        <v>37</v>
      </c>
      <c r="E120" s="104" t="s">
        <v>21</v>
      </c>
      <c r="F120" s="35"/>
      <c r="G120" s="35"/>
      <c r="H120" s="35"/>
      <c r="I120" s="35"/>
      <c r="J120" s="35"/>
    </row>
    <row r="121" spans="1:10" x14ac:dyDescent="0.2">
      <c r="A121" s="84" t="s">
        <v>38</v>
      </c>
      <c r="B121" s="84" t="s">
        <v>39</v>
      </c>
      <c r="C121" s="114">
        <v>5</v>
      </c>
      <c r="D121" s="45">
        <v>0</v>
      </c>
      <c r="E121" s="115">
        <f>SUM(C121*D121)</f>
        <v>0</v>
      </c>
      <c r="F121" s="35"/>
      <c r="G121" s="35"/>
      <c r="H121" s="35"/>
      <c r="I121" s="35"/>
      <c r="J121" s="35"/>
    </row>
    <row r="122" spans="1:10" x14ac:dyDescent="0.2">
      <c r="A122" s="84" t="s">
        <v>40</v>
      </c>
      <c r="B122" s="84" t="s">
        <v>39</v>
      </c>
      <c r="C122" s="114">
        <v>5</v>
      </c>
      <c r="D122" s="46">
        <v>0</v>
      </c>
      <c r="E122" s="115">
        <f>SUM(C122*D122)</f>
        <v>0</v>
      </c>
      <c r="F122" s="35"/>
      <c r="G122" s="35"/>
      <c r="H122" s="35"/>
      <c r="I122" s="35"/>
      <c r="J122" s="35"/>
    </row>
    <row r="123" spans="1:10" x14ac:dyDescent="0.2">
      <c r="A123" s="116" t="s">
        <v>41</v>
      </c>
      <c r="B123" s="162">
        <f>SUM(E121:E122)*5</f>
        <v>0</v>
      </c>
      <c r="C123" s="163"/>
      <c r="D123" s="163"/>
      <c r="E123" s="164"/>
      <c r="F123" s="35"/>
      <c r="G123" s="35"/>
      <c r="H123" s="35"/>
      <c r="I123" s="35"/>
      <c r="J123" s="35"/>
    </row>
    <row r="124" spans="1:10" x14ac:dyDescent="0.2">
      <c r="A124" s="58"/>
      <c r="B124" s="59"/>
      <c r="C124" s="58"/>
      <c r="D124" s="58"/>
      <c r="E124" s="74"/>
      <c r="F124" s="117"/>
      <c r="G124" s="35"/>
      <c r="H124" s="35"/>
      <c r="I124" s="35"/>
      <c r="J124" s="35"/>
    </row>
    <row r="125" spans="1:10" ht="75" customHeight="1" x14ac:dyDescent="0.2">
      <c r="A125" s="150" t="s">
        <v>42</v>
      </c>
      <c r="B125" s="151"/>
      <c r="C125" s="165">
        <f>D22+B52+D74+B85+D107+B118+B123+D28+D80+D113</f>
        <v>0</v>
      </c>
      <c r="D125" s="165"/>
      <c r="E125" s="166" t="s">
        <v>43</v>
      </c>
      <c r="F125" s="167"/>
      <c r="G125" s="35"/>
      <c r="H125" s="35"/>
      <c r="I125" s="35"/>
      <c r="J125" s="35"/>
    </row>
    <row r="126" spans="1:10" x14ac:dyDescent="0.2">
      <c r="A126" s="118"/>
      <c r="B126" s="119"/>
      <c r="C126" s="120"/>
      <c r="D126" s="121"/>
      <c r="E126" s="122"/>
      <c r="F126" s="123"/>
      <c r="G126" s="35"/>
      <c r="H126" s="35"/>
      <c r="I126" s="35"/>
      <c r="J126" s="35"/>
    </row>
    <row r="127" spans="1:10" ht="38" customHeight="1" x14ac:dyDescent="0.2">
      <c r="A127" s="150" t="s">
        <v>44</v>
      </c>
      <c r="B127" s="151"/>
      <c r="C127" s="155"/>
      <c r="D127" s="156"/>
      <c r="E127" s="122"/>
      <c r="F127" s="123"/>
      <c r="G127" s="35"/>
      <c r="H127" s="35"/>
      <c r="I127" s="35"/>
      <c r="J127" s="35"/>
    </row>
    <row r="128" spans="1:10" x14ac:dyDescent="0.2">
      <c r="A128" s="124"/>
      <c r="B128" s="125"/>
      <c r="C128" s="126"/>
      <c r="D128" s="126"/>
      <c r="E128" s="35"/>
      <c r="F128" s="35"/>
      <c r="G128" s="35"/>
      <c r="H128" s="35"/>
      <c r="I128" s="35"/>
      <c r="J128" s="35"/>
    </row>
    <row r="129" spans="1:10" x14ac:dyDescent="0.2">
      <c r="A129" s="35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0" x14ac:dyDescent="0.2">
      <c r="A130" s="35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0" x14ac:dyDescent="0.2">
      <c r="A131" s="35"/>
      <c r="B131" s="35"/>
      <c r="C131" s="35"/>
      <c r="D131" s="35"/>
      <c r="E131" s="35"/>
      <c r="F131" s="35"/>
      <c r="G131" s="35"/>
      <c r="H131" s="35"/>
      <c r="I131" s="35"/>
      <c r="J131" s="35"/>
    </row>
  </sheetData>
  <sheetProtection algorithmName="SHA-512" hashValue="zJW3fHB6XGhq2LDSLhvIcHD23ZUvkv63Sc6RAnJoix41r6ailv4X0huS89nfN9MjUABV6wK++rO1GstXal62Og==" saltValue="A+MDZJCYaDhkbqIAR0diBA==" spinCount="100000" sheet="1" objects="1" scenarios="1"/>
  <mergeCells count="16">
    <mergeCell ref="A1:D1"/>
    <mergeCell ref="A2:D2"/>
    <mergeCell ref="A127:B127"/>
    <mergeCell ref="A125:B125"/>
    <mergeCell ref="D22:F22"/>
    <mergeCell ref="C127:D127"/>
    <mergeCell ref="B118:E118"/>
    <mergeCell ref="A54:F54"/>
    <mergeCell ref="D74:F74"/>
    <mergeCell ref="A87:F87"/>
    <mergeCell ref="D107:F107"/>
    <mergeCell ref="B52:E52"/>
    <mergeCell ref="B123:E123"/>
    <mergeCell ref="C125:D125"/>
    <mergeCell ref="E125:F125"/>
    <mergeCell ref="B85:E85"/>
  </mergeCells>
  <conditionalFormatting sqref="A2">
    <cfRule type="colorScale" priority="15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6">
      <colorScale>
        <cfvo type="min"/>
        <cfvo type="max"/>
        <color rgb="FFFCFCFF"/>
        <color rgb="FF63BE7B"/>
      </colorScale>
    </cfRule>
  </conditionalFormatting>
  <conditionalFormatting sqref="A54">
    <cfRule type="colorScale" priority="13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max"/>
        <color rgb="FFFCFCFF"/>
        <color rgb="FF63BE7B"/>
      </colorScale>
    </cfRule>
  </conditionalFormatting>
  <conditionalFormatting sqref="A87">
    <cfRule type="colorScale" priority="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conditionalFormatting sqref="A125">
    <cfRule type="colorScale" priority="9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0">
      <colorScale>
        <cfvo type="min"/>
        <cfvo type="max"/>
        <color rgb="FFFCFCFF"/>
        <color rgb="FF63BE7B"/>
      </colorScale>
    </cfRule>
  </conditionalFormatting>
  <conditionalFormatting sqref="A127">
    <cfRule type="colorScale" priority="7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max"/>
        <color rgb="FFFCFCFF"/>
        <color rgb="FF63BE7B"/>
      </colorScale>
    </cfRule>
  </conditionalFormatting>
  <dataValidations count="1">
    <dataValidation type="decimal" allowBlank="1" showInputMessage="1" showErrorMessage="1" sqref="C30" xr:uid="{323FA527-5463-1E4C-B299-8E0CC7E12D47}">
      <formula1>0</formula1>
      <formula2>10</formula2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zoomScale="150" workbookViewId="0">
      <selection activeCell="A2" sqref="A2"/>
    </sheetView>
  </sheetViews>
  <sheetFormatPr baseColWidth="10" defaultColWidth="8.83203125" defaultRowHeight="15" x14ac:dyDescent="0.2"/>
  <cols>
    <col min="1" max="1" width="47" customWidth="1"/>
    <col min="2" max="2" width="11.6640625" customWidth="1"/>
    <col min="3" max="5" width="17.83203125" customWidth="1"/>
  </cols>
  <sheetData>
    <row r="1" spans="1:5" ht="53" customHeight="1" x14ac:dyDescent="0.2">
      <c r="A1" s="169" t="s">
        <v>99</v>
      </c>
      <c r="B1" s="169"/>
      <c r="C1" s="169"/>
      <c r="D1" s="169"/>
      <c r="E1" s="169"/>
    </row>
    <row r="2" spans="1:5" x14ac:dyDescent="0.2">
      <c r="A2" s="1" t="s">
        <v>45</v>
      </c>
      <c r="B2" s="2"/>
      <c r="C2" s="6" t="s">
        <v>46</v>
      </c>
      <c r="D2" s="9"/>
      <c r="E2" s="9"/>
    </row>
    <row r="3" spans="1:5" x14ac:dyDescent="0.2">
      <c r="A3" s="12" t="s">
        <v>47</v>
      </c>
      <c r="B3" s="17"/>
      <c r="C3" s="12">
        <f>Prijzenblad!D17</f>
        <v>30</v>
      </c>
      <c r="D3" s="13"/>
      <c r="E3" s="13"/>
    </row>
    <row r="4" spans="1:5" x14ac:dyDescent="0.2">
      <c r="A4" s="12" t="s">
        <v>48</v>
      </c>
      <c r="B4" s="17"/>
      <c r="C4" s="18">
        <f>Prijzenblad!D5</f>
        <v>0</v>
      </c>
      <c r="D4" s="13"/>
      <c r="E4" s="13"/>
    </row>
    <row r="5" spans="1:5" x14ac:dyDescent="0.2">
      <c r="A5" s="12" t="s">
        <v>49</v>
      </c>
      <c r="B5" s="17"/>
      <c r="C5" s="18">
        <f>Prijzenblad!D15-Prijzenblad!D5</f>
        <v>0</v>
      </c>
      <c r="D5" s="13"/>
      <c r="E5" s="13"/>
    </row>
    <row r="6" spans="1:5" x14ac:dyDescent="0.2">
      <c r="A6" s="19" t="s">
        <v>50</v>
      </c>
      <c r="B6" s="20"/>
      <c r="C6" s="19">
        <v>60</v>
      </c>
      <c r="D6" s="13"/>
      <c r="E6" s="13"/>
    </row>
    <row r="7" spans="1:5" ht="27" x14ac:dyDescent="0.2">
      <c r="A7" s="21" t="s">
        <v>51</v>
      </c>
      <c r="B7" s="17"/>
      <c r="C7" s="18">
        <f>(C6*(C4+C5))*C3</f>
        <v>0</v>
      </c>
      <c r="D7" s="13"/>
      <c r="E7" s="13"/>
    </row>
    <row r="8" spans="1:5" x14ac:dyDescent="0.2">
      <c r="A8" s="21"/>
      <c r="B8" s="17"/>
      <c r="C8" s="12"/>
      <c r="D8" s="13"/>
      <c r="E8" s="13"/>
    </row>
    <row r="9" spans="1:5" x14ac:dyDescent="0.2">
      <c r="A9" s="12" t="s">
        <v>52</v>
      </c>
      <c r="B9" s="17"/>
      <c r="C9" s="22">
        <v>0.1</v>
      </c>
      <c r="D9" s="13"/>
      <c r="E9" s="13"/>
    </row>
    <row r="10" spans="1:5" x14ac:dyDescent="0.2">
      <c r="A10" s="1" t="s">
        <v>53</v>
      </c>
      <c r="B10" s="2"/>
      <c r="C10" s="3">
        <f>(C7)*C9</f>
        <v>0</v>
      </c>
      <c r="D10" s="9"/>
      <c r="E10" s="9"/>
    </row>
    <row r="11" spans="1:5" x14ac:dyDescent="0.2">
      <c r="A11" s="16"/>
      <c r="B11" s="23"/>
      <c r="C11" s="16"/>
      <c r="D11" s="16"/>
    </row>
    <row r="12" spans="1:5" x14ac:dyDescent="0.2">
      <c r="A12" s="1" t="s">
        <v>54</v>
      </c>
      <c r="B12" s="2" t="s">
        <v>55</v>
      </c>
      <c r="C12" s="4"/>
      <c r="D12" s="168" t="s">
        <v>56</v>
      </c>
    </row>
    <row r="13" spans="1:5" x14ac:dyDescent="0.2">
      <c r="A13" s="1" t="s">
        <v>57</v>
      </c>
      <c r="B13" s="2"/>
      <c r="C13" s="5">
        <f>C10</f>
        <v>0</v>
      </c>
      <c r="D13" s="168"/>
    </row>
    <row r="14" spans="1:5" x14ac:dyDescent="0.2">
      <c r="A14" s="24" t="s">
        <v>58</v>
      </c>
      <c r="B14" s="25">
        <v>1</v>
      </c>
      <c r="C14" s="26">
        <f>$B14*(C$4)*$D14</f>
        <v>0</v>
      </c>
      <c r="D14" s="24">
        <v>24</v>
      </c>
    </row>
    <row r="15" spans="1:5" x14ac:dyDescent="0.2">
      <c r="A15" s="1" t="s">
        <v>59</v>
      </c>
      <c r="B15" s="2">
        <f>SUM(B14:B14)</f>
        <v>1</v>
      </c>
      <c r="C15" s="3">
        <f>SUM(C14:C14)</f>
        <v>0</v>
      </c>
      <c r="D15" s="1"/>
    </row>
    <row r="16" spans="1:5" x14ac:dyDescent="0.2">
      <c r="A16" s="12" t="s">
        <v>60</v>
      </c>
      <c r="B16" s="17"/>
      <c r="C16" s="27">
        <f>C10-C15</f>
        <v>0</v>
      </c>
      <c r="D16" s="12"/>
    </row>
  </sheetData>
  <sheetProtection algorithmName="SHA-512" hashValue="dJBDCm4bPzC1yxSNDhIVfMoyoQ6GMV/BsgxDm1FTCNsOamBRUty5QCxd1iR/nC8wEl+gTVbenie6db25CLYMKw==" saltValue="7b4tza1AWuHDkYYhkjnCcw==" spinCount="100000" sheet="1" objects="1" scenarios="1"/>
  <mergeCells count="2">
    <mergeCell ref="D12:D13"/>
    <mergeCell ref="A1:E1"/>
  </mergeCells>
  <phoneticPr fontId="9" type="noConversion"/>
  <conditionalFormatting sqref="A1">
    <cfRule type="colorScale" priority="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825C-0AE0-E742-B327-44434003896C}">
  <dimension ref="A1:E1048576"/>
  <sheetViews>
    <sheetView showGridLines="0" topLeftCell="A11" zoomScale="174" zoomScaleNormal="174" workbookViewId="0">
      <selection activeCell="A32" sqref="A2:A33"/>
    </sheetView>
  </sheetViews>
  <sheetFormatPr baseColWidth="10" defaultColWidth="11.5" defaultRowHeight="15" x14ac:dyDescent="0.2"/>
  <cols>
    <col min="1" max="1" width="45.83203125" customWidth="1"/>
    <col min="2" max="2" width="17.83203125" customWidth="1"/>
    <col min="3" max="3" width="12.33203125" style="28" bestFit="1" customWidth="1"/>
  </cols>
  <sheetData>
    <row r="1" spans="1:5" s="14" customFormat="1" ht="20" customHeight="1" x14ac:dyDescent="0.2">
      <c r="A1" s="138" t="s">
        <v>61</v>
      </c>
      <c r="B1" s="138" t="s">
        <v>67</v>
      </c>
      <c r="C1" s="139" t="s">
        <v>65</v>
      </c>
      <c r="D1" s="140"/>
      <c r="E1" s="140"/>
    </row>
    <row r="2" spans="1:5" s="14" customFormat="1" x14ac:dyDescent="0.2">
      <c r="A2" s="172" t="s">
        <v>75</v>
      </c>
      <c r="B2" s="32" t="s">
        <v>76</v>
      </c>
      <c r="C2" s="33">
        <v>1</v>
      </c>
    </row>
    <row r="3" spans="1:5" s="14" customFormat="1" x14ac:dyDescent="0.2">
      <c r="A3" s="174"/>
      <c r="B3" s="32" t="s">
        <v>77</v>
      </c>
      <c r="C3" s="33">
        <v>2</v>
      </c>
    </row>
    <row r="4" spans="1:5" s="14" customFormat="1" x14ac:dyDescent="0.2">
      <c r="A4" s="174"/>
      <c r="B4" s="32" t="s">
        <v>78</v>
      </c>
      <c r="C4" s="33">
        <v>1</v>
      </c>
    </row>
    <row r="5" spans="1:5" s="14" customFormat="1" x14ac:dyDescent="0.2">
      <c r="A5" s="173"/>
      <c r="B5" s="32" t="s">
        <v>79</v>
      </c>
      <c r="C5" s="33">
        <v>1</v>
      </c>
    </row>
    <row r="6" spans="1:5" s="14" customFormat="1" x14ac:dyDescent="0.2">
      <c r="A6" s="170" t="s">
        <v>80</v>
      </c>
      <c r="B6" s="30" t="s">
        <v>81</v>
      </c>
      <c r="C6" s="31">
        <v>6</v>
      </c>
    </row>
    <row r="7" spans="1:5" s="14" customFormat="1" x14ac:dyDescent="0.2">
      <c r="A7" s="175"/>
      <c r="B7" s="30" t="s">
        <v>82</v>
      </c>
      <c r="C7" s="31">
        <v>1</v>
      </c>
    </row>
    <row r="8" spans="1:5" s="14" customFormat="1" x14ac:dyDescent="0.2">
      <c r="A8" s="175"/>
      <c r="B8" s="30" t="s">
        <v>77</v>
      </c>
      <c r="C8" s="31">
        <v>1</v>
      </c>
    </row>
    <row r="9" spans="1:5" s="14" customFormat="1" x14ac:dyDescent="0.2">
      <c r="A9" s="175"/>
      <c r="B9" s="30" t="s">
        <v>84</v>
      </c>
      <c r="C9" s="31">
        <v>1</v>
      </c>
    </row>
    <row r="10" spans="1:5" s="14" customFormat="1" x14ac:dyDescent="0.2">
      <c r="A10" s="175"/>
      <c r="B10" s="30" t="s">
        <v>79</v>
      </c>
      <c r="C10" s="31">
        <v>1</v>
      </c>
    </row>
    <row r="11" spans="1:5" x14ac:dyDescent="0.2">
      <c r="A11" s="171"/>
      <c r="B11" s="30" t="s">
        <v>83</v>
      </c>
      <c r="C11" s="31">
        <v>1</v>
      </c>
      <c r="D11" s="14"/>
      <c r="E11" s="14"/>
    </row>
    <row r="12" spans="1:5" x14ac:dyDescent="0.2">
      <c r="A12" s="172" t="s">
        <v>85</v>
      </c>
      <c r="B12" s="32" t="s">
        <v>77</v>
      </c>
      <c r="C12" s="33">
        <v>9</v>
      </c>
      <c r="D12" s="14"/>
      <c r="E12" s="14"/>
    </row>
    <row r="13" spans="1:5" x14ac:dyDescent="0.2">
      <c r="A13" s="174"/>
      <c r="B13" s="32" t="s">
        <v>79</v>
      </c>
      <c r="C13" s="33">
        <v>6</v>
      </c>
      <c r="D13" s="14"/>
      <c r="E13" s="14"/>
    </row>
    <row r="14" spans="1:5" x14ac:dyDescent="0.2">
      <c r="A14" s="173"/>
      <c r="B14" s="32" t="s">
        <v>83</v>
      </c>
      <c r="C14" s="33">
        <v>1</v>
      </c>
      <c r="D14" s="14"/>
      <c r="E14" s="14"/>
    </row>
    <row r="15" spans="1:5" x14ac:dyDescent="0.2">
      <c r="A15" s="29" t="s">
        <v>87</v>
      </c>
      <c r="B15" s="30" t="s">
        <v>86</v>
      </c>
      <c r="C15" s="31">
        <v>1</v>
      </c>
      <c r="D15" s="14"/>
      <c r="E15" s="14"/>
    </row>
    <row r="16" spans="1:5" x14ac:dyDescent="0.2">
      <c r="A16" s="34" t="s">
        <v>88</v>
      </c>
      <c r="B16" s="32" t="s">
        <v>79</v>
      </c>
      <c r="C16" s="33">
        <v>2</v>
      </c>
      <c r="D16" s="14"/>
      <c r="E16" s="14"/>
    </row>
    <row r="17" spans="1:5" x14ac:dyDescent="0.2">
      <c r="A17" s="170" t="s">
        <v>89</v>
      </c>
      <c r="B17" s="30" t="s">
        <v>81</v>
      </c>
      <c r="C17" s="31">
        <v>2</v>
      </c>
      <c r="D17" s="14"/>
      <c r="E17" s="14"/>
    </row>
    <row r="18" spans="1:5" x14ac:dyDescent="0.2">
      <c r="A18" s="175"/>
      <c r="B18" s="30" t="s">
        <v>90</v>
      </c>
      <c r="C18" s="31">
        <v>1</v>
      </c>
      <c r="D18" s="14"/>
      <c r="E18" s="14"/>
    </row>
    <row r="19" spans="1:5" x14ac:dyDescent="0.2">
      <c r="A19" s="175"/>
      <c r="B19" s="30" t="s">
        <v>91</v>
      </c>
      <c r="C19" s="31">
        <v>5</v>
      </c>
      <c r="E19" s="14"/>
    </row>
    <row r="20" spans="1:5" x14ac:dyDescent="0.2">
      <c r="A20" s="175"/>
      <c r="B20" s="30" t="s">
        <v>77</v>
      </c>
      <c r="C20" s="31">
        <v>2</v>
      </c>
      <c r="E20" s="14"/>
    </row>
    <row r="21" spans="1:5" x14ac:dyDescent="0.2">
      <c r="A21" s="175"/>
      <c r="B21" s="30" t="s">
        <v>83</v>
      </c>
      <c r="C21" s="31">
        <v>1</v>
      </c>
      <c r="E21" s="14"/>
    </row>
    <row r="22" spans="1:5" x14ac:dyDescent="0.2">
      <c r="A22" s="171"/>
      <c r="B22" s="30" t="s">
        <v>86</v>
      </c>
      <c r="C22" s="31">
        <v>1</v>
      </c>
      <c r="E22" s="14"/>
    </row>
    <row r="23" spans="1:5" x14ac:dyDescent="0.2">
      <c r="A23" s="172" t="s">
        <v>92</v>
      </c>
      <c r="B23" s="32" t="s">
        <v>77</v>
      </c>
      <c r="C23" s="33">
        <v>2</v>
      </c>
      <c r="E23" s="14"/>
    </row>
    <row r="24" spans="1:5" x14ac:dyDescent="0.2">
      <c r="A24" s="174"/>
      <c r="B24" s="32" t="s">
        <v>78</v>
      </c>
      <c r="C24" s="33">
        <v>1</v>
      </c>
      <c r="E24" s="14"/>
    </row>
    <row r="25" spans="1:5" x14ac:dyDescent="0.2">
      <c r="A25" s="174"/>
      <c r="B25" s="32" t="s">
        <v>79</v>
      </c>
      <c r="C25" s="33">
        <v>1</v>
      </c>
    </row>
    <row r="26" spans="1:5" x14ac:dyDescent="0.2">
      <c r="A26" s="173"/>
      <c r="B26" s="32" t="s">
        <v>83</v>
      </c>
      <c r="C26" s="33">
        <v>3</v>
      </c>
    </row>
    <row r="27" spans="1:5" x14ac:dyDescent="0.2">
      <c r="A27" s="170" t="s">
        <v>93</v>
      </c>
      <c r="B27" s="30" t="s">
        <v>77</v>
      </c>
      <c r="C27" s="31">
        <v>1</v>
      </c>
    </row>
    <row r="28" spans="1:5" x14ac:dyDescent="0.2">
      <c r="A28" s="171"/>
      <c r="B28" s="30" t="s">
        <v>94</v>
      </c>
      <c r="C28" s="31">
        <v>1</v>
      </c>
    </row>
    <row r="29" spans="1:5" x14ac:dyDescent="0.2">
      <c r="A29" s="34" t="s">
        <v>95</v>
      </c>
      <c r="B29" s="32" t="s">
        <v>79</v>
      </c>
      <c r="C29" s="33">
        <v>2</v>
      </c>
    </row>
    <row r="30" spans="1:5" x14ac:dyDescent="0.2">
      <c r="A30" s="170" t="s">
        <v>96</v>
      </c>
      <c r="B30" s="30" t="s">
        <v>97</v>
      </c>
      <c r="C30" s="31">
        <v>1</v>
      </c>
    </row>
    <row r="31" spans="1:5" x14ac:dyDescent="0.2">
      <c r="A31" s="171"/>
      <c r="B31" s="30" t="s">
        <v>94</v>
      </c>
      <c r="C31" s="31">
        <v>3</v>
      </c>
    </row>
    <row r="32" spans="1:5" x14ac:dyDescent="0.2">
      <c r="A32" s="172" t="s">
        <v>98</v>
      </c>
      <c r="B32" s="32" t="s">
        <v>94</v>
      </c>
      <c r="C32" s="33">
        <v>1</v>
      </c>
    </row>
    <row r="33" spans="1:3" x14ac:dyDescent="0.2">
      <c r="A33" s="173"/>
      <c r="B33" s="32" t="s">
        <v>83</v>
      </c>
      <c r="C33" s="33">
        <v>1</v>
      </c>
    </row>
    <row r="1048576" spans="5:5" x14ac:dyDescent="0.2">
      <c r="E1048576" s="14"/>
    </row>
  </sheetData>
  <sheetProtection algorithmName="SHA-512" hashValue="VkmPsQ+qv2BxxPZshU2sBjN7aK2J/tQyzNq/sBIDcTmOHmuKGGAoCL7y4qZTBnwhq9FwF1Y2fyew1RCIYWcizA==" saltValue="YBLg1SmmAUB7cCCgRua1Pg==" spinCount="100000" sheet="1" objects="1" scenarios="1"/>
  <mergeCells count="8">
    <mergeCell ref="A30:A31"/>
    <mergeCell ref="A32:A33"/>
    <mergeCell ref="A2:A5"/>
    <mergeCell ref="A6:A11"/>
    <mergeCell ref="A17:A22"/>
    <mergeCell ref="A12:A14"/>
    <mergeCell ref="A23:A26"/>
    <mergeCell ref="A27:A2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A51D8922-B9FA-4A5A-B359-3C62FBB841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B1DA84-0707-492E-A4AD-594CCBD891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9AA721-D364-43AD-AD39-BBFDEB610C26}">
  <ds:schemaRefs>
    <ds:schemaRef ds:uri="http://schemas.openxmlformats.org/package/2006/metadata/core-properties"/>
    <ds:schemaRef ds:uri="http://www.w3.org/XML/1998/namespace"/>
    <ds:schemaRef ds:uri="04d4ff2e-cf62-40b0-a5cf-f8c6524922a9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dfd6af9-2027-427e-aee7-f2f3dc2ea940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Werkblad A</vt:lpstr>
      <vt:lpstr>Prijzenblad</vt:lpstr>
      <vt:lpstr>Retourneerrecht</vt:lpstr>
      <vt:lpstr>huidige machinepark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</dc:description>
  <cp:lastModifiedBy>Saskia Roos</cp:lastModifiedBy>
  <cp:revision/>
  <dcterms:created xsi:type="dcterms:W3CDTF">2018-03-14T10:16:28Z</dcterms:created>
  <dcterms:modified xsi:type="dcterms:W3CDTF">2026-01-13T09:48:37Z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