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https://provincienoordholland-my.sharepoint.com/personal/kirsten_broek_noord-holland_nl/Documents/Documenten/DRIS/NvI_3_def/"/>
    </mc:Choice>
  </mc:AlternateContent>
  <xr:revisionPtr revIDLastSave="0" documentId="8_{384F1FE2-8285-4ADC-9D11-30E4A1692BFC}" xr6:coauthVersionLast="47" xr6:coauthVersionMax="47" xr10:uidLastSave="{00000000-0000-0000-0000-000000000000}"/>
  <bookViews>
    <workbookView xWindow="28680" yWindow="-120" windowWidth="29040" windowHeight="17640" tabRatio="819" xr2:uid="{00000000-000D-0000-FFFF-FFFF00000000}"/>
  </bookViews>
  <sheets>
    <sheet name="Uitleg Inschrijfstaat" sheetId="6" r:id="rId1"/>
    <sheet name="1. Totalen" sheetId="5" r:id="rId2"/>
    <sheet name="2. Implementatie Noord-Holland" sheetId="18" r:id="rId3"/>
    <sheet name="3. Beheerkosten Noord-Holland" sheetId="13" r:id="rId4"/>
    <sheet name="4. Stuksprijzen beheer" sheetId="14" r:id="rId5"/>
    <sheet name="5. Energieverbruik" sheetId="17" r:id="rId6"/>
    <sheet name="Gegevensvalidatie" sheetId="15"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82" i="14" l="1"/>
  <c r="G81" i="14"/>
  <c r="E82" i="14"/>
  <c r="E81" i="14"/>
  <c r="G97" i="14"/>
  <c r="E97" i="14"/>
  <c r="D52" i="18" l="1"/>
  <c r="E53" i="18" l="1"/>
  <c r="G53" i="18" s="1"/>
  <c r="E54" i="18"/>
  <c r="G54" i="18" s="1"/>
  <c r="D31" i="18" l="1"/>
  <c r="C54" i="13"/>
  <c r="E15" i="14"/>
  <c r="G15" i="14" s="1"/>
  <c r="E52" i="18"/>
  <c r="G52" i="18" s="1"/>
  <c r="D17" i="18"/>
  <c r="D16" i="18"/>
  <c r="D15" i="18"/>
  <c r="E18" i="18"/>
  <c r="G18" i="18" s="1"/>
  <c r="D46" i="18" l="1"/>
  <c r="D34" i="18"/>
  <c r="C63" i="13" l="1"/>
  <c r="E63" i="18"/>
  <c r="G63" i="18" s="1"/>
  <c r="E86" i="14"/>
  <c r="G86" i="14" s="1"/>
  <c r="E55" i="18"/>
  <c r="G55" i="18" s="1"/>
  <c r="E42" i="18"/>
  <c r="G42" i="18" s="1"/>
  <c r="E41" i="18"/>
  <c r="G41" i="18" s="1"/>
  <c r="E40" i="18"/>
  <c r="G40" i="18" s="1"/>
  <c r="E25" i="14"/>
  <c r="G25" i="14" s="1"/>
  <c r="E23" i="14"/>
  <c r="G23" i="14" s="1"/>
  <c r="E21" i="14"/>
  <c r="G21" i="14" s="1"/>
  <c r="E51" i="18"/>
  <c r="D94" i="14"/>
  <c r="G51" i="18" l="1"/>
  <c r="E23" i="18"/>
  <c r="G23" i="18" s="1"/>
  <c r="E35" i="14" l="1"/>
  <c r="G35" i="14" s="1"/>
  <c r="E19" i="13" l="1"/>
  <c r="G19" i="13" s="1"/>
  <c r="D18" i="13"/>
  <c r="D43" i="13" s="1"/>
  <c r="D16" i="13"/>
  <c r="E16" i="13" s="1"/>
  <c r="G16" i="13" s="1"/>
  <c r="D15" i="13"/>
  <c r="E15" i="13" s="1"/>
  <c r="G15" i="13" s="1"/>
  <c r="D14" i="13"/>
  <c r="E14" i="13" s="1"/>
  <c r="G14" i="13" s="1"/>
  <c r="D13" i="13"/>
  <c r="D38" i="13" s="1"/>
  <c r="D12" i="13"/>
  <c r="D37" i="13" s="1"/>
  <c r="D11" i="13"/>
  <c r="D36" i="13" s="1"/>
  <c r="D55" i="13" s="1"/>
  <c r="D10" i="13"/>
  <c r="D35" i="13" s="1"/>
  <c r="D8" i="13"/>
  <c r="E8" i="13" s="1"/>
  <c r="G8" i="13" s="1"/>
  <c r="D9" i="13"/>
  <c r="D34" i="13" s="1"/>
  <c r="E34" i="13" s="1"/>
  <c r="G34" i="13" s="1"/>
  <c r="D7" i="13"/>
  <c r="E7" i="13" s="1"/>
  <c r="G7" i="13" s="1"/>
  <c r="D6" i="13"/>
  <c r="E24" i="13"/>
  <c r="G24" i="13" s="1"/>
  <c r="E43" i="18"/>
  <c r="D49" i="18"/>
  <c r="D48" i="18"/>
  <c r="D47" i="18"/>
  <c r="D45" i="18"/>
  <c r="D35" i="18"/>
  <c r="G43" i="18" l="1"/>
  <c r="D44" i="13"/>
  <c r="D63" i="13" s="1"/>
  <c r="D33" i="13"/>
  <c r="E33" i="13" s="1"/>
  <c r="G33" i="13" s="1"/>
  <c r="E11" i="13"/>
  <c r="G11" i="13" s="1"/>
  <c r="D32" i="13"/>
  <c r="D52" i="13" s="1"/>
  <c r="D40" i="13"/>
  <c r="D59" i="13" s="1"/>
  <c r="D21" i="13"/>
  <c r="D22" i="13" s="1"/>
  <c r="D23" i="13"/>
  <c r="E23" i="13" s="1"/>
  <c r="G23" i="13" s="1"/>
  <c r="D56" i="13"/>
  <c r="E37" i="13"/>
  <c r="G37" i="13" s="1"/>
  <c r="E38" i="13"/>
  <c r="G38" i="13" s="1"/>
  <c r="D57" i="13"/>
  <c r="E43" i="13"/>
  <c r="G43" i="13" s="1"/>
  <c r="D62" i="13"/>
  <c r="D54" i="13"/>
  <c r="E35" i="13"/>
  <c r="G35" i="13" s="1"/>
  <c r="E9" i="13"/>
  <c r="G9" i="13" s="1"/>
  <c r="D39" i="13"/>
  <c r="E18" i="13"/>
  <c r="G18" i="13" s="1"/>
  <c r="E10" i="13"/>
  <c r="G10" i="13" s="1"/>
  <c r="D31" i="13"/>
  <c r="D51" i="13" s="1"/>
  <c r="D41" i="13"/>
  <c r="E12" i="13"/>
  <c r="G12" i="13" s="1"/>
  <c r="E6" i="13"/>
  <c r="E13" i="13"/>
  <c r="G13" i="13" s="1"/>
  <c r="E36" i="13"/>
  <c r="G36" i="13" s="1"/>
  <c r="D53" i="13" l="1"/>
  <c r="E44" i="13"/>
  <c r="G44" i="13" s="1"/>
  <c r="E32" i="13"/>
  <c r="G32" i="13" s="1"/>
  <c r="E40" i="13"/>
  <c r="G40" i="13" s="1"/>
  <c r="E22" i="13"/>
  <c r="G22" i="13" s="1"/>
  <c r="E21" i="13"/>
  <c r="E31" i="13"/>
  <c r="E39" i="13"/>
  <c r="G39" i="13" s="1"/>
  <c r="D58" i="13"/>
  <c r="G6" i="13"/>
  <c r="D60" i="13"/>
  <c r="E41" i="13"/>
  <c r="G41" i="13" s="1"/>
  <c r="E63" i="13"/>
  <c r="G63" i="13" s="1"/>
  <c r="E45" i="13" l="1"/>
  <c r="E46" i="13" s="1"/>
  <c r="G21" i="13"/>
  <c r="G25" i="13" s="1"/>
  <c r="G26" i="13" s="1"/>
  <c r="E25" i="13"/>
  <c r="E26" i="13" s="1"/>
  <c r="G31" i="13"/>
  <c r="E67" i="13" l="1"/>
  <c r="G45" i="13"/>
  <c r="G46" i="13" s="1"/>
  <c r="G67" i="13" s="1"/>
  <c r="E75" i="18"/>
  <c r="G75" i="18" s="1"/>
  <c r="E74" i="18"/>
  <c r="G74" i="18" s="1"/>
  <c r="E73" i="18"/>
  <c r="G73" i="18" s="1"/>
  <c r="E72" i="18"/>
  <c r="G72" i="18" s="1"/>
  <c r="E71" i="18"/>
  <c r="G71" i="18" s="1"/>
  <c r="E67" i="18"/>
  <c r="G67" i="18" s="1"/>
  <c r="E66" i="18"/>
  <c r="G66" i="18" s="1"/>
  <c r="E65" i="18"/>
  <c r="G65" i="18" s="1"/>
  <c r="E64" i="18"/>
  <c r="E62" i="18"/>
  <c r="G62" i="18" s="1"/>
  <c r="E61" i="18"/>
  <c r="E49" i="18"/>
  <c r="G49" i="18" s="1"/>
  <c r="E48" i="18"/>
  <c r="G48" i="18" s="1"/>
  <c r="E47" i="18"/>
  <c r="G47" i="18" s="1"/>
  <c r="E46" i="18"/>
  <c r="E45" i="18"/>
  <c r="G45" i="18" s="1"/>
  <c r="E44" i="18"/>
  <c r="G44" i="18" s="1"/>
  <c r="E39" i="18"/>
  <c r="G39" i="18" s="1"/>
  <c r="E38" i="18"/>
  <c r="G38" i="18" s="1"/>
  <c r="E37" i="18"/>
  <c r="G37" i="18" s="1"/>
  <c r="E36" i="18"/>
  <c r="G36" i="18" s="1"/>
  <c r="E35" i="18"/>
  <c r="G35" i="18" s="1"/>
  <c r="E34" i="18"/>
  <c r="G34" i="18" s="1"/>
  <c r="E32" i="18"/>
  <c r="G32" i="18" s="1"/>
  <c r="E31" i="18"/>
  <c r="G31" i="18" s="1"/>
  <c r="E30" i="18"/>
  <c r="G30" i="18" s="1"/>
  <c r="E29" i="18"/>
  <c r="G29" i="18" s="1"/>
  <c r="E28" i="18"/>
  <c r="G28" i="18" s="1"/>
  <c r="E27" i="18"/>
  <c r="G27" i="18" s="1"/>
  <c r="E26" i="18"/>
  <c r="G26" i="18" s="1"/>
  <c r="E25" i="18"/>
  <c r="G25" i="18" s="1"/>
  <c r="E24" i="18"/>
  <c r="G24" i="18" s="1"/>
  <c r="E22" i="18"/>
  <c r="G22" i="18" s="1"/>
  <c r="E20" i="18"/>
  <c r="G20" i="18" s="1"/>
  <c r="E19" i="18"/>
  <c r="G19" i="18" s="1"/>
  <c r="E17" i="18"/>
  <c r="G17" i="18" s="1"/>
  <c r="E16" i="18"/>
  <c r="E15" i="18"/>
  <c r="E9" i="18"/>
  <c r="G9" i="18" s="1"/>
  <c r="E8" i="18"/>
  <c r="G8" i="18" s="1"/>
  <c r="E7" i="18"/>
  <c r="G7" i="18" s="1"/>
  <c r="E6" i="18"/>
  <c r="F64" i="17"/>
  <c r="F63" i="17"/>
  <c r="F62" i="17"/>
  <c r="F59" i="17"/>
  <c r="F58" i="17"/>
  <c r="F57" i="17"/>
  <c r="F114" i="17"/>
  <c r="F113" i="17"/>
  <c r="F112" i="17"/>
  <c r="F109" i="17"/>
  <c r="F108" i="17"/>
  <c r="F107" i="17"/>
  <c r="F97" i="17"/>
  <c r="F96" i="17"/>
  <c r="F95" i="17"/>
  <c r="F92" i="17"/>
  <c r="F91" i="17"/>
  <c r="F90" i="17"/>
  <c r="F80" i="17"/>
  <c r="F79" i="17"/>
  <c r="F78" i="17"/>
  <c r="F75" i="17"/>
  <c r="F74" i="17"/>
  <c r="F73" i="17"/>
  <c r="F47" i="17"/>
  <c r="F46" i="17"/>
  <c r="F45" i="17"/>
  <c r="F42" i="17"/>
  <c r="F41" i="17"/>
  <c r="F40" i="17"/>
  <c r="F30" i="17"/>
  <c r="F29" i="17"/>
  <c r="F28" i="17"/>
  <c r="F25" i="17"/>
  <c r="F24" i="17"/>
  <c r="F23" i="17"/>
  <c r="F13" i="17"/>
  <c r="F12" i="17"/>
  <c r="F11" i="17"/>
  <c r="F8" i="17"/>
  <c r="F7" i="17"/>
  <c r="F6" i="17"/>
  <c r="E74" i="14"/>
  <c r="G74" i="14" s="1"/>
  <c r="E75" i="14"/>
  <c r="G75" i="14" s="1"/>
  <c r="E76" i="14"/>
  <c r="G76" i="14" s="1"/>
  <c r="E77" i="14"/>
  <c r="G77" i="14" s="1"/>
  <c r="E78" i="14"/>
  <c r="G78" i="14" s="1"/>
  <c r="E79" i="14"/>
  <c r="G79" i="14" s="1"/>
  <c r="E80" i="14"/>
  <c r="G80" i="14" s="1"/>
  <c r="E83" i="14"/>
  <c r="G83" i="14" s="1"/>
  <c r="E84" i="14"/>
  <c r="G84" i="14" s="1"/>
  <c r="G46" i="18" l="1"/>
  <c r="G56" i="18" s="1"/>
  <c r="E56" i="18"/>
  <c r="E68" i="18"/>
  <c r="E10" i="18"/>
  <c r="G15" i="18"/>
  <c r="G61" i="18"/>
  <c r="G16" i="18"/>
  <c r="G6" i="18"/>
  <c r="G10" i="18" s="1"/>
  <c r="G64" i="18"/>
  <c r="F65" i="17"/>
  <c r="F81" i="17"/>
  <c r="F60" i="17"/>
  <c r="F115" i="17"/>
  <c r="F14" i="17"/>
  <c r="F31" i="17"/>
  <c r="F98" i="17"/>
  <c r="F9" i="17"/>
  <c r="F110" i="17"/>
  <c r="F93" i="17"/>
  <c r="F76" i="17"/>
  <c r="F48" i="17"/>
  <c r="F26" i="17"/>
  <c r="F43" i="17"/>
  <c r="E77" i="18" l="1"/>
  <c r="E5" i="5" s="1"/>
  <c r="F83" i="17"/>
  <c r="F84" i="17" s="1"/>
  <c r="F85" i="17" s="1"/>
  <c r="C55" i="13"/>
  <c r="E55" i="13" s="1"/>
  <c r="G55" i="13" s="1"/>
  <c r="F33" i="17"/>
  <c r="F34" i="17" s="1"/>
  <c r="F35" i="17" s="1"/>
  <c r="G68" i="18"/>
  <c r="F67" i="17"/>
  <c r="F68" i="17" s="1"/>
  <c r="F69" i="17" s="1"/>
  <c r="F117" i="17"/>
  <c r="F118" i="17" s="1"/>
  <c r="F119" i="17" s="1"/>
  <c r="F16" i="17"/>
  <c r="F17" i="17" s="1"/>
  <c r="F18" i="17" s="1"/>
  <c r="C62" i="13" s="1"/>
  <c r="E62" i="13" s="1"/>
  <c r="G62" i="13" s="1"/>
  <c r="F100" i="17"/>
  <c r="F101" i="17" s="1"/>
  <c r="F102" i="17" s="1"/>
  <c r="F50" i="17"/>
  <c r="F51" i="17" s="1"/>
  <c r="F52" i="17" s="1"/>
  <c r="G77" i="18" l="1"/>
  <c r="G5" i="5" s="1"/>
  <c r="C60" i="13"/>
  <c r="E60" i="13" s="1"/>
  <c r="G60" i="13" s="1"/>
  <c r="C56" i="13"/>
  <c r="E56" i="13" s="1"/>
  <c r="G56" i="13" s="1"/>
  <c r="E54" i="13"/>
  <c r="G54" i="13" s="1"/>
  <c r="C53" i="13"/>
  <c r="E53" i="13" s="1"/>
  <c r="G53" i="13" s="1"/>
  <c r="C59" i="13"/>
  <c r="E59" i="13" s="1"/>
  <c r="G59" i="13" s="1"/>
  <c r="C52" i="13"/>
  <c r="E52" i="13" s="1"/>
  <c r="G52" i="13" s="1"/>
  <c r="C58" i="13"/>
  <c r="E58" i="13" s="1"/>
  <c r="G58" i="13" s="1"/>
  <c r="C51" i="13"/>
  <c r="E51" i="13" s="1"/>
  <c r="C57" i="13"/>
  <c r="E57" i="13" s="1"/>
  <c r="G57" i="13" s="1"/>
  <c r="E64" i="13" l="1"/>
  <c r="E65" i="13" s="1"/>
  <c r="E68" i="13" s="1"/>
  <c r="E8" i="5" s="1"/>
  <c r="G51" i="13"/>
  <c r="G64" i="13" s="1"/>
  <c r="G65" i="13" l="1"/>
  <c r="G68" i="13" s="1"/>
  <c r="G8" i="5" s="1"/>
  <c r="E27" i="14"/>
  <c r="G27" i="14" s="1"/>
  <c r="E28" i="14"/>
  <c r="G28" i="14" s="1"/>
  <c r="E31" i="14" l="1"/>
  <c r="G31" i="14" s="1"/>
  <c r="E89" i="14" l="1"/>
  <c r="G89" i="14" s="1"/>
  <c r="E33" i="14" l="1"/>
  <c r="G33" i="14" s="1"/>
  <c r="E66" i="14"/>
  <c r="G66" i="14" s="1"/>
  <c r="E46" i="14"/>
  <c r="G46" i="14" s="1"/>
  <c r="E42" i="14"/>
  <c r="G42" i="14" s="1"/>
  <c r="E14" i="14"/>
  <c r="G14" i="14" s="1"/>
  <c r="E16" i="14"/>
  <c r="G16" i="14" s="1"/>
  <c r="E17" i="14"/>
  <c r="G17" i="14" s="1"/>
  <c r="E9" i="14"/>
  <c r="G9" i="14" s="1"/>
  <c r="E72" i="14" l="1"/>
  <c r="E71" i="14"/>
  <c r="G71" i="14" s="1"/>
  <c r="E26" i="14"/>
  <c r="G26" i="14" s="1"/>
  <c r="E19" i="14"/>
  <c r="G19" i="14" s="1"/>
  <c r="E20" i="14"/>
  <c r="G20" i="14" s="1"/>
  <c r="E22" i="14"/>
  <c r="G22" i="14" s="1"/>
  <c r="G72" i="14" l="1"/>
  <c r="E90" i="14" l="1"/>
  <c r="E91" i="14"/>
  <c r="G91" i="14" s="1"/>
  <c r="E88" i="14" l="1"/>
  <c r="G88" i="14" s="1"/>
  <c r="E45" i="14"/>
  <c r="G45" i="14" s="1"/>
  <c r="E53" i="14" l="1"/>
  <c r="G53" i="14" s="1"/>
  <c r="E52" i="14"/>
  <c r="G52" i="14" s="1"/>
  <c r="E51" i="14"/>
  <c r="G51" i="14" s="1"/>
  <c r="E41" i="14"/>
  <c r="G41" i="14" s="1"/>
  <c r="E40" i="14"/>
  <c r="G40" i="14" s="1"/>
  <c r="E39" i="14"/>
  <c r="G39" i="14" s="1"/>
  <c r="E85" i="14" l="1"/>
  <c r="G85" i="14" s="1"/>
  <c r="E87" i="14"/>
  <c r="G87" i="14" s="1"/>
  <c r="E5" i="14" l="1"/>
  <c r="E6" i="14"/>
  <c r="G6" i="14" s="1"/>
  <c r="E7" i="14"/>
  <c r="G7" i="14" s="1"/>
  <c r="E8" i="14"/>
  <c r="G8" i="14" s="1"/>
  <c r="E10" i="14"/>
  <c r="G10" i="14" s="1"/>
  <c r="E11" i="14"/>
  <c r="G11" i="14" s="1"/>
  <c r="E12" i="14"/>
  <c r="G12" i="14" s="1"/>
  <c r="E13" i="14"/>
  <c r="G13" i="14" s="1"/>
  <c r="E18" i="14"/>
  <c r="G18" i="14" s="1"/>
  <c r="E24" i="14"/>
  <c r="G24" i="14" s="1"/>
  <c r="E29" i="14"/>
  <c r="G29" i="14" s="1"/>
  <c r="E30" i="14"/>
  <c r="G30" i="14" s="1"/>
  <c r="E32" i="14"/>
  <c r="G32" i="14" s="1"/>
  <c r="E34" i="14"/>
  <c r="G34" i="14" s="1"/>
  <c r="E36" i="14"/>
  <c r="G36" i="14" s="1"/>
  <c r="E37" i="14"/>
  <c r="G37" i="14" s="1"/>
  <c r="E38" i="14"/>
  <c r="G38" i="14" s="1"/>
  <c r="E43" i="14"/>
  <c r="G43" i="14" s="1"/>
  <c r="E44" i="14"/>
  <c r="G44" i="14" s="1"/>
  <c r="E47" i="14"/>
  <c r="G47" i="14" s="1"/>
  <c r="E48" i="14"/>
  <c r="G48" i="14" s="1"/>
  <c r="E49" i="14"/>
  <c r="G49" i="14" s="1"/>
  <c r="E50" i="14"/>
  <c r="G50" i="14" s="1"/>
  <c r="E54" i="14"/>
  <c r="G54" i="14" s="1"/>
  <c r="E55" i="14"/>
  <c r="G55" i="14" s="1"/>
  <c r="E56" i="14"/>
  <c r="G56" i="14" s="1"/>
  <c r="E57" i="14"/>
  <c r="G57" i="14" s="1"/>
  <c r="E58" i="14"/>
  <c r="G58" i="14" s="1"/>
  <c r="E59" i="14"/>
  <c r="G59" i="14" s="1"/>
  <c r="E60" i="14"/>
  <c r="G60" i="14" s="1"/>
  <c r="E61" i="14"/>
  <c r="G61" i="14" s="1"/>
  <c r="E62" i="14"/>
  <c r="G62" i="14" s="1"/>
  <c r="E63" i="14"/>
  <c r="G63" i="14" s="1"/>
  <c r="E64" i="14"/>
  <c r="G64" i="14" s="1"/>
  <c r="E65" i="14"/>
  <c r="G65" i="14" s="1"/>
  <c r="E67" i="14"/>
  <c r="G67" i="14" s="1"/>
  <c r="E68" i="14"/>
  <c r="G68" i="14" s="1"/>
  <c r="E69" i="14"/>
  <c r="G69" i="14" s="1"/>
  <c r="E70" i="14"/>
  <c r="G70" i="14" s="1"/>
  <c r="E73" i="14"/>
  <c r="G90" i="14"/>
  <c r="E92" i="14"/>
  <c r="G92" i="14" s="1"/>
  <c r="E93" i="14"/>
  <c r="G93" i="14" s="1"/>
  <c r="E94" i="14"/>
  <c r="G94" i="14" s="1"/>
  <c r="E9" i="5" l="1"/>
  <c r="G73" i="14"/>
  <c r="G5" i="14"/>
  <c r="G9" i="5" l="1"/>
  <c r="E11" i="5" l="1"/>
  <c r="G11" i="5" l="1"/>
</calcChain>
</file>

<file path=xl/sharedStrings.xml><?xml version="1.0" encoding="utf-8"?>
<sst xmlns="http://schemas.openxmlformats.org/spreadsheetml/2006/main" count="652" uniqueCount="238">
  <si>
    <t>Uitleg Inschrijfstaat</t>
  </si>
  <si>
    <t>Totaal Inschrijfprijs</t>
  </si>
  <si>
    <t>Kosten</t>
  </si>
  <si>
    <t>Weging</t>
  </si>
  <si>
    <t>Gewogen kosten</t>
  </si>
  <si>
    <t>Implementatiekosten</t>
  </si>
  <si>
    <t>Kosten Implementatie Noord-Holland</t>
  </si>
  <si>
    <t>gewogen</t>
  </si>
  <si>
    <t xml:space="preserve">Beheerkosten </t>
  </si>
  <si>
    <t>Totaal Beheerkosten Noord-Holland, incl. stroomverbruik</t>
  </si>
  <si>
    <t>Totaal Extra stuksprijzen</t>
  </si>
  <si>
    <t>Totaal inschrijfsom</t>
  </si>
  <si>
    <t>Ter ondertekening</t>
  </si>
  <si>
    <t>Datum:</t>
  </si>
  <si>
    <t>…...........................................................................................................................................</t>
  </si>
  <si>
    <t>Plaats:</t>
  </si>
  <si>
    <t>Tekenbevoegde namens Inschrijver:</t>
  </si>
  <si>
    <t>Handtekening:</t>
  </si>
  <si>
    <t>Implementatiekosten Haltesystemen Noord-Holland</t>
  </si>
  <si>
    <t>Stukprijs</t>
  </si>
  <si>
    <t>Aantal</t>
  </si>
  <si>
    <t>Opmerkingen</t>
  </si>
  <si>
    <t>Implementatie Haltesystemen</t>
  </si>
  <si>
    <t>1. Algemene implementatiekosten (turn-key/all-in)</t>
  </si>
  <si>
    <t>Implementatiekosten Haltesystemen</t>
  </si>
  <si>
    <t>Kosten Projectmanagement</t>
  </si>
  <si>
    <t>Implementatie software Nieuwe Haltesysteem</t>
  </si>
  <si>
    <t>Kosten voor het testen van de soft- en hardware FAT/SIT/SAT</t>
  </si>
  <si>
    <t>Subtotaal</t>
  </si>
  <si>
    <t xml:space="preserve"> Subtotaal </t>
  </si>
  <si>
    <t>2. Uit te vragen type Haltesystemen en specifieke kosten</t>
  </si>
  <si>
    <t>2.1 Haltesystemen op reguliere haltes</t>
  </si>
  <si>
    <t>Type A: groot Haltesysteem vier regels</t>
  </si>
  <si>
    <t>Type A: groot Haltesysteem zes regels</t>
  </si>
  <si>
    <t>Type A: groot Haltesysteem acht regels</t>
  </si>
  <si>
    <t>Type A: R-net haltevanen</t>
  </si>
  <si>
    <t>Type B: klein Haltesysteem (E-paper)</t>
  </si>
  <si>
    <t>Type E: groot Haltesysteem TFT</t>
  </si>
  <si>
    <t>2.2 Haltesystemen op reguliere busstations</t>
  </si>
  <si>
    <t>Type A: groot Haltesysteem vier regels met haltekolom</t>
  </si>
  <si>
    <t>Type A: groot Haltesysteem acht regels met haltekolom</t>
  </si>
  <si>
    <t>Type C: Overzichtsdisplay 8 regels</t>
  </si>
  <si>
    <t>Type C: Overzichtsdisplay 12 regels</t>
  </si>
  <si>
    <t>Type C: Overzichtsdisplay 16 regels</t>
  </si>
  <si>
    <t>Type D: Haltedisplay vier regels</t>
  </si>
  <si>
    <t>Type D: Haltedisplay zes regels</t>
  </si>
  <si>
    <t>Type D: Haltedisplay acht regels</t>
  </si>
  <si>
    <t>Haltevaan voor displays type A, D en E</t>
  </si>
  <si>
    <t>Optie: Prijs aanleg (turn-key) per voedingskast en afgaande bekabeling</t>
  </si>
  <si>
    <t>2.3 Algemene kosten voor alle Haltesystemen</t>
  </si>
  <si>
    <t>Opstellen locatieplan per (stations-)locatie</t>
  </si>
  <si>
    <t>Kosten voor bodemonderzoek (schoon grond verklaring)</t>
  </si>
  <si>
    <t>Optie: Prijs aanleg (turn-key) energiekabel per meter 'graven'</t>
  </si>
  <si>
    <t>5 displays * 15 meter = 75 * prijs (kolom C) = uitkomst (kolom E)</t>
  </si>
  <si>
    <t>Optie: Prijs aanleg (turn-key) energiekabel per meter 'gestuurde boring'</t>
  </si>
  <si>
    <t>2 displays * 15 meter = 30 * prijs (kolom C) = uitkomst (kolom E)</t>
  </si>
  <si>
    <t>Optie: Prijs aanleg (turn-key) datakabel per meter 'graven'</t>
  </si>
  <si>
    <t>2 displays * 10 meter = 20 * prijs (kolom C) = uitkomst (kolom E)</t>
  </si>
  <si>
    <t>Optie: Prijs aanvraag, installatie en aansluiten (turn-key) per ISRA punt</t>
  </si>
  <si>
    <t>Optie: Leveren en installeren blinde deur Haltesysteem type C 8 regels</t>
  </si>
  <si>
    <t>Optie: Leveren en installeren blinde deur Haltesysteem type C 12 regels</t>
  </si>
  <si>
    <t>Optie: Leveren en installeren blinde deur Haltesysteem type C 16 regels</t>
  </si>
  <si>
    <t>Fundatie Type A, D en E beton</t>
  </si>
  <si>
    <t>Fundatie Type A, D en E buispaal</t>
  </si>
  <si>
    <t>Fundatie Type C: Overzichtsdisplay beton</t>
  </si>
  <si>
    <t>Mast display Type A, D en E</t>
  </si>
  <si>
    <t>Mast displays Type C, 8 regels</t>
  </si>
  <si>
    <t>Mast displays Type C, 12 regels</t>
  </si>
  <si>
    <t>Mast displays Type C, 16 regels</t>
  </si>
  <si>
    <t>2.4 Kosten voor oude Haltesystemen</t>
  </si>
  <si>
    <t>Verwijderen oude Haltesystemen: klein exemplaar aan haltepaal</t>
  </si>
  <si>
    <t>Verwijderen oude Haltesystemen: groot exemplaar met mast en fundatie</t>
  </si>
  <si>
    <t>Optie: Prijs voor aanpassen kleur bestaande mast naar RAL7016</t>
  </si>
  <si>
    <t>3.. Uit te vragen type Haltesystemen specifieke busstations/locaties</t>
  </si>
  <si>
    <t>Implementatie Haltesystemen Haarlem</t>
  </si>
  <si>
    <t>Implementatiekosten Haltesystemen station Haarlem</t>
  </si>
  <si>
    <t>Opstellen locatieplan (stations-)locatie</t>
  </si>
  <si>
    <t>Onderzoek hergebruik bekabeling en fundatie</t>
  </si>
  <si>
    <t>Inrichting bestaande voedingskast</t>
  </si>
  <si>
    <t>Optie: Prijs aanvraag, installatie en aansluiten (turn-key) straatkast</t>
  </si>
  <si>
    <t>4. Tarieven voor aanvullende werkzaamheden Implementatiefase</t>
  </si>
  <si>
    <t>Uurtarief extra werkzaamheden: Projectleider/-manager</t>
  </si>
  <si>
    <t>Range € 100 - € 130</t>
  </si>
  <si>
    <t>Uurtarief extra werkzaamheden: werkvoorbereider/programmameur</t>
  </si>
  <si>
    <t>Range € 75 - € 110</t>
  </si>
  <si>
    <t>Uurtarief extra werkzaamheden: Installatiemedewerker</t>
  </si>
  <si>
    <r>
      <t xml:space="preserve">Max </t>
    </r>
    <r>
      <rPr>
        <sz val="8"/>
        <color rgb="FF000000"/>
        <rFont val="Calibri"/>
        <family val="2"/>
      </rPr>
      <t>€</t>
    </r>
    <r>
      <rPr>
        <sz val="8"/>
        <color rgb="FF000000"/>
        <rFont val="Verdana"/>
        <family val="2"/>
      </rPr>
      <t xml:space="preserve"> 75,-</t>
    </r>
  </si>
  <si>
    <t>Uurtarief extra werkzaamheden: beheerder/servicemonteur</t>
  </si>
  <si>
    <t>Opslagkosten per display per maand</t>
  </si>
  <si>
    <t>Totaal Implementatiekosten</t>
  </si>
  <si>
    <t>Beheerkosten Haltesystemen Noord-Holland</t>
  </si>
  <si>
    <t>Beheerkosten (excl. stroom- en datakosten) per maand:</t>
  </si>
  <si>
    <t>Haltesystemen op reguliere haltes en busstations</t>
  </si>
  <si>
    <t>Haltesystemen op specifieke busstations/locaties</t>
  </si>
  <si>
    <t>Haarlem station type D: Haltedisplay vier regels</t>
  </si>
  <si>
    <t>Haarlem station type C: Overzichtsdisplay 16 regels</t>
  </si>
  <si>
    <t>Overige beheerkosten</t>
  </si>
  <si>
    <t>Conserveren masten in beheerfase</t>
  </si>
  <si>
    <t>Installatieverantwoordelijkheid per display</t>
  </si>
  <si>
    <t xml:space="preserve">Reiniging per display (4 * per jaar) </t>
  </si>
  <si>
    <t>Servicedesk (24/7 ondersteuning)</t>
  </si>
  <si>
    <t>Totaal</t>
  </si>
  <si>
    <t>Kosten dataverbruik haltesystemen per maand:</t>
  </si>
  <si>
    <t>kWh</t>
  </si>
  <si>
    <t>Stroomverbruik haltesystemen per maand:</t>
  </si>
  <si>
    <t>Totaal Beheerkosten (15 jaar), excl. stroomverbruik</t>
  </si>
  <si>
    <t>Totaal Beheerkosten (15 jaar), incl. stroomverbruik</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</si>
  <si>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</si>
  <si>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</si>
  <si>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</si>
  <si>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</si>
  <si>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</si>
  <si>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</si>
  <si>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 xml:space="preserve">Leveren en installatie Type B: klein Haltesysteem (E-ink) </t>
  </si>
  <si>
    <t>Leveren en installatie Type C: Overzichtsdisplay 12 regels</t>
  </si>
  <si>
    <t>Leveren en installatie Type C: Overzichtsdisplay 16 regels</t>
  </si>
  <si>
    <t>Leveren en installatie Type D: Haltedisplay vier regels, incl. haltevaan</t>
  </si>
  <si>
    <t>Leveren en installatie Type D: Haltedisplay zes regels, incl. haltevaan</t>
  </si>
  <si>
    <t>Leveren en installatie Type D: Haltedisplay acht regels, incl. haltevaan</t>
  </si>
  <si>
    <t>Levering en installatie van een voedingskast</t>
  </si>
  <si>
    <t>Vervangen 1x deur behuizing display 4 regels type A of D (incl. spuiten)</t>
  </si>
  <si>
    <t>Vervangen 1x deur behuizing display 6 regels type A of D (incl. spuiten)</t>
  </si>
  <si>
    <t>Vervangen 1x deur behuizing display 8 regels type A of D (incl. spuiten)</t>
  </si>
  <si>
    <t>Vervangen 1x deur behuizing display type E  (incl. spuiten)</t>
  </si>
  <si>
    <t>Vervangen 1x deur behuizing Overzichtsdisplay type C 8 regels (incl. spuiten)</t>
  </si>
  <si>
    <t>Vervangen 1x blinde deur behuizing Overzichtsdisplay type C 8 regels (incl. spuiten)</t>
  </si>
  <si>
    <t>Vervangen 1x deur behuizing Overzichtsdisplay type C 12 regels (incl. spuiten)</t>
  </si>
  <si>
    <t>Vervangen 1x blinde deur behuizing Overzichtsdisplay type C 12 regels (incl. spuiten)</t>
  </si>
  <si>
    <t>Vervangen 1x deur behuizing Overzichtsdisplay type C 16 regels  (incl. spuiten)</t>
  </si>
  <si>
    <t>Vervangen 1x blinde deur behuizing Overzichtsdisplay type C 16 regels (incl. spuiten)</t>
  </si>
  <si>
    <t>Vervangen van een vaan Haltedisplay type A of D (voor een zelfde of andere kleur, incl. spuiten en logo)</t>
  </si>
  <si>
    <t>Verplaatsen van display type A, D of E + mast en fundatie</t>
  </si>
  <si>
    <t>Verplaatsen van display type B</t>
  </si>
  <si>
    <t>Verplaatsen van display Overzichtsdisplay type C  + mast en fundatie</t>
  </si>
  <si>
    <t>Kosten verplaatsing energievoorziening per locatie Haltesysteem</t>
  </si>
  <si>
    <t>Verwijderen van display type A of D  + mast en fundatie (incl. 25 meter bekabeling)</t>
  </si>
  <si>
    <t>Verwijderen van display type B</t>
  </si>
  <si>
    <t>Verwijderen van display Overzichtsdisplay type C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</si>
  <si>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</si>
  <si>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</si>
  <si>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</si>
  <si>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</si>
  <si>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Verplaatsen van een voedingskast</t>
  </si>
  <si>
    <t>Vervangen losse LED module (type A of D)</t>
  </si>
  <si>
    <t>Vervangen losse LED module (type C)</t>
  </si>
  <si>
    <t xml:space="preserve">Vervangen compleet schermmodule (type B) </t>
  </si>
  <si>
    <t>Vervangen compleet schermmodule (type E)</t>
  </si>
  <si>
    <t>Vervangen batterij display type B</t>
  </si>
  <si>
    <t>Vervangen zonnepaneel display type B</t>
  </si>
  <si>
    <t>Vervangen Halteprocesser (type A, C, D of E)</t>
  </si>
  <si>
    <t>Vervangen Halteprocesser (type B)</t>
  </si>
  <si>
    <t>Vervanging display Type A of D: 4 regels incl. Mast en fundatie</t>
  </si>
  <si>
    <t>Vervanging display Type A of D: 6 regels incl. Mast en fundatie</t>
  </si>
  <si>
    <t>Vervanging display Type A of D: 8 regels incl. Mast en fundatie</t>
  </si>
  <si>
    <t>Vervanging display E, incl. Mast en fundatie</t>
  </si>
  <si>
    <t>Vervanging display Type E ex. Mast en fundatie</t>
  </si>
  <si>
    <t>Vervanging display Type A of D: 4 regels ex. Mast en fundatie</t>
  </si>
  <si>
    <t>Vervanging display Type A of D: 6 regels ex. Mast en fundatie</t>
  </si>
  <si>
    <t>Vervanging display Type A of D: 8 regels ex. Mast en fundatie</t>
  </si>
  <si>
    <t>Vervanging Type B: klein Haltesysteem (E-paper)</t>
  </si>
  <si>
    <t>Vervangen Overzichtsdisplay type C 8 regels incl. Mast en fundatie</t>
  </si>
  <si>
    <t>Vervangen Overzichtsdisplay type C 12 regels incl. Mast en fundatie</t>
  </si>
  <si>
    <t>Vervangen Overzichtsdisplay type C 16 regels incl. Mast en fundatie</t>
  </si>
  <si>
    <t>Vervangen Overzichtsdisplay type C 12 regels ex. Mast en fundatie</t>
  </si>
  <si>
    <t>Vervangen Overzichtsdisplay type C 16 regels ex. Mast en fundatie</t>
  </si>
  <si>
    <t>Vervanging/levering mast Type A, D of E: 4 regels</t>
  </si>
  <si>
    <t>Vervanging/levering mast Type A, D of E: 6 regels</t>
  </si>
  <si>
    <t>Vervanging/levering mast Type A, D of E: 8 regels</t>
  </si>
  <si>
    <t>Vervangen/levering mast Overzichtsdisplay type C 8 regels</t>
  </si>
  <si>
    <t>Vervangen/levering mast Overzichtsdisplay type C 12 regels</t>
  </si>
  <si>
    <t>Vervangen/levering mast Overzichtsdisplay type C 16 regels</t>
  </si>
  <si>
    <t>Vervangen ruit Overzichtsdisplay type C 8 regels</t>
  </si>
  <si>
    <t>Vervangen ruit Overzichtsdisplay type C 12 regels</t>
  </si>
  <si>
    <t>Vervangen ruit Overzichtsdisplay type C 16 regels</t>
  </si>
  <si>
    <t>Vervanging audiovoorziening Type A, D of E</t>
  </si>
  <si>
    <t>Vervanging audiovoorziening Type B</t>
  </si>
  <si>
    <t>Vervanging audiovoorziening Type C</t>
  </si>
  <si>
    <t>Fundatie Type A, D of E beton</t>
  </si>
  <si>
    <t>Prijs aanleg (turn-key) energiekabel per meter 'graven'</t>
  </si>
  <si>
    <t>Prijs aanleg (turn-key) energiekabel per meter 'gestuurde boring'</t>
  </si>
  <si>
    <t>Prijs aanleg (turn-key) datakabel per meter 'graven'</t>
  </si>
  <si>
    <t>Sticker haltevaan (geheel oppervlakte) tweezijdig</t>
  </si>
  <si>
    <t>Prijs aanleg (turn-key) per elektrakast en afgaande bekabeling</t>
  </si>
  <si>
    <t>Vogelprikker per display type</t>
  </si>
  <si>
    <t>Wijziging van IP-adres van het CDD (prijs per incident)</t>
  </si>
  <si>
    <t>Prijs voor aanpassen kleur bestaande mast naar RAL7016</t>
  </si>
  <si>
    <t>Uurtarief Projectleider/-manager</t>
  </si>
  <si>
    <t>Uurtarief ontwerper (hard- en/of software)</t>
  </si>
  <si>
    <t>Range € 75 - € 100</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</si>
  <si>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</si>
  <si>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</si>
  <si>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</si>
  <si>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</si>
  <si>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</si>
  <si>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</si>
  <si>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Energieverbruik Haltesystemen</t>
  </si>
  <si>
    <t>Reguliere Haltesystemen</t>
  </si>
  <si>
    <t xml:space="preserve">Haltesysteem A/D: 4 regels </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</si>
  <si>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</si>
  <si>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</si>
  <si>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</si>
  <si>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</si>
  <si>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</si>
  <si>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</si>
  <si>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</si>
  <si>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</si>
  <si>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</si>
  <si>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</si>
  <si>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</si>
  <si>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</si>
  <si>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</si>
  <si>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</si>
  <si>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</si>
  <si>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</si>
  <si>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</si>
  <si>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</si>
  <si>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</si>
  <si>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</si>
  <si>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</si>
  <si>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</si>
  <si>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</si>
  <si>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</si>
  <si>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</si>
  <si>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</si>
  <si>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</si>
  <si>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</si>
  <si>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 xml:space="preserve">Haltesysteem A/D: 8 regels </t>
  </si>
  <si>
    <t>Haltesysteem C: 8 regels</t>
  </si>
  <si>
    <t>Haltesysteem C: 12 regels</t>
  </si>
  <si>
    <t>Haltesysteem C: 16 regels</t>
  </si>
  <si>
    <t>Haltesysteem E: TFT scherm</t>
  </si>
  <si>
    <t>Ranges</t>
  </si>
  <si>
    <t>Optie: Verwijderen oude buispalen lengte 0,5 tot 4 meter</t>
  </si>
  <si>
    <t>Optie: Verwijderen oude buispalen lengte van 4 meter tot 8 meter</t>
  </si>
  <si>
    <t>Aangepast n.a.v. vraag 231.</t>
  </si>
  <si>
    <t>Aangepast n.a.v. vraag 213.</t>
  </si>
  <si>
    <t>Kosten voor treffen verkeersmaatregelen op bushalte voor snelheidsregime tot 50 km/u</t>
  </si>
  <si>
    <t>Kosten voor treffen verkeersmaatregelen op bushalte voor snelheidsregime boven 50 km/u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</si>
</sst>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2]\ * #,##0.00_);_([$€-2]\ * \(#,##0.00\);_([$€-2]\ * &quot;-&quot;??_);_(@_)"/>
  </numFmts>
  <fonts count="24"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color rgb="FF000000"/>
      <name val="Verdana"/>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7">
    <fill>
      <patternFill patternType="none"/>
    </fill>
    <fill>
      <patternFill patternType="gray125"/>
    </fill>
    <fill>
      <patternFill patternType="solid">
        <fgColor rgb="FF00CCFF"/>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theme="3" tint="0.59999389629810485"/>
        <bgColor rgb="FF000000"/>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13" fillId="0" borderId="0" applyFont="0" applyFill="0" applyBorder="0" applyAlignment="0" applyProtection="0"/>
  </cellStyleXfs>
  <cellXfs count="177">
    <xf numFmtId="0" fontId="0" fillId="0" borderId="0" xfId="0"/>
    <xf numFmtId="0" fontId="12" fillId="0" borderId="0" xfId="0" applyFont="1"/>
    <xf numFmtId="164" fontId="0" fillId="0" borderId="0" xfId="179" applyFont="1"/>
    <xf numFmtId="164" fontId="1" fillId="0" borderId="8" xfId="179" applyFont="1" applyBorder="1" applyAlignment="1" applyProtection="1">
      <alignment vertical="center"/>
    </xf>
    <xf numFmtId="164" fontId="1" fillId="0" borderId="7" xfId="179" applyFont="1" applyBorder="1" applyAlignment="1" applyProtection="1">
      <alignment vertical="center"/>
    </xf>
    <xf numFmtId="165" fontId="1" fillId="0" borderId="7" xfId="0" applyNumberFormat="1" applyFont="1" applyBorder="1" applyAlignment="1">
      <alignment vertical="center"/>
    </xf>
    <xf numFmtId="164" fontId="1" fillId="0" borderId="7" xfId="0" applyNumberFormat="1" applyFont="1" applyBorder="1" applyAlignment="1">
      <alignment vertical="center"/>
    </xf>
    <xf numFmtId="0" fontId="14" fillId="0" borderId="0" xfId="0" applyFont="1"/>
    <xf numFmtId="164" fontId="1" fillId="7" borderId="7" xfId="179" applyFont="1" applyFill="1" applyBorder="1" applyAlignment="1" applyProtection="1">
      <alignment vertical="center"/>
      <protection locked="0"/>
    </xf>
    <xf numFmtId="164" fontId="6" fillId="6"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164" fontId="0" fillId="0" borderId="0" xfId="179" applyFont="1" applyAlignment="1" applyProtection="1">
      <alignment vertical="center"/>
    </xf>
    <xf numFmtId="164" fontId="2" fillId="0" borderId="8" xfId="179" applyFont="1" applyBorder="1" applyAlignment="1" applyProtection="1">
      <alignment vertical="center"/>
    </xf>
    <xf numFmtId="0" fontId="2" fillId="0" borderId="8" xfId="0" applyFont="1" applyBorder="1" applyAlignment="1">
      <alignment vertical="center"/>
    </xf>
    <xf numFmtId="16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164" fontId="10" fillId="5" borderId="8" xfId="179" applyFont="1" applyFill="1" applyBorder="1" applyAlignment="1" applyProtection="1">
      <alignment vertical="center"/>
    </xf>
    <xf numFmtId="3" fontId="10" fillId="5"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164" fontId="0" fillId="0" borderId="11" xfId="179" applyFont="1" applyBorder="1" applyAlignment="1" applyProtection="1">
      <alignment vertical="center"/>
    </xf>
    <xf numFmtId="164" fontId="0" fillId="0" borderId="2" xfId="179" applyFont="1" applyBorder="1" applyAlignment="1" applyProtection="1">
      <alignment vertical="center"/>
    </xf>
    <xf numFmtId="0" fontId="0" fillId="0" borderId="12" xfId="0" applyBorder="1" applyAlignment="1">
      <alignment vertical="center"/>
    </xf>
    <xf numFmtId="164" fontId="0" fillId="0" borderId="0" xfId="179" applyFont="1" applyBorder="1" applyAlignment="1" applyProtection="1">
      <alignment vertical="center"/>
    </xf>
    <xf numFmtId="16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4"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164" fontId="2" fillId="0" borderId="2" xfId="179" applyFont="1" applyBorder="1" applyAlignment="1" applyProtection="1">
      <alignment vertical="center"/>
    </xf>
    <xf numFmtId="3" fontId="1" fillId="2" borderId="4" xfId="0" applyNumberFormat="1" applyFont="1" applyFill="1" applyBorder="1" applyAlignment="1">
      <alignment vertical="center"/>
    </xf>
    <xf numFmtId="16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164" fontId="8" fillId="0" borderId="0" xfId="179" applyFont="1" applyBorder="1" applyAlignment="1" applyProtection="1">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5" borderId="8" xfId="0" applyNumberFormat="1" applyFont="1" applyFill="1" applyBorder="1" applyAlignment="1">
      <alignment horizontal="center" vertical="center"/>
    </xf>
    <xf numFmtId="3" fontId="5" fillId="0" borderId="0" xfId="0" applyNumberFormat="1" applyFont="1" applyAlignment="1">
      <alignment horizontal="center" vertical="center"/>
    </xf>
    <xf numFmtId="164" fontId="1" fillId="7" borderId="6" xfId="179" applyFont="1" applyFill="1" applyBorder="1" applyAlignment="1" applyProtection="1">
      <alignment vertical="center"/>
      <protection locked="0"/>
    </xf>
    <xf numFmtId="164" fontId="1" fillId="8" borderId="7" xfId="179" applyFont="1" applyFill="1" applyBorder="1" applyAlignment="1" applyProtection="1">
      <alignment vertical="center"/>
    </xf>
    <xf numFmtId="9" fontId="1" fillId="8" borderId="7" xfId="0" applyNumberFormat="1" applyFont="1" applyFill="1" applyBorder="1" applyAlignment="1">
      <alignment horizontal="center" vertical="center"/>
    </xf>
    <xf numFmtId="164" fontId="1" fillId="0" borderId="7" xfId="179" applyFont="1" applyFill="1" applyBorder="1" applyAlignment="1" applyProtection="1">
      <alignment vertical="center"/>
    </xf>
    <xf numFmtId="164" fontId="1" fillId="7" borderId="8" xfId="179" applyFont="1" applyFill="1" applyBorder="1" applyAlignment="1" applyProtection="1">
      <alignment vertical="center"/>
      <protection locked="0"/>
    </xf>
    <xf numFmtId="164" fontId="1" fillId="6" borderId="7" xfId="179" applyFont="1" applyFill="1" applyBorder="1" applyAlignment="1" applyProtection="1">
      <alignment vertical="center"/>
      <protection locked="0"/>
    </xf>
    <xf numFmtId="0" fontId="1" fillId="0" borderId="3" xfId="0" applyFont="1" applyBorder="1" applyAlignment="1">
      <alignment vertical="center"/>
    </xf>
    <xf numFmtId="0" fontId="2" fillId="9" borderId="14" xfId="0" applyFont="1" applyFill="1" applyBorder="1" applyAlignment="1">
      <alignment horizontal="left" vertical="center"/>
    </xf>
    <xf numFmtId="0" fontId="2" fillId="9" borderId="9" xfId="0" applyFont="1" applyFill="1" applyBorder="1" applyAlignment="1">
      <alignment horizontal="left" vertical="center"/>
    </xf>
    <xf numFmtId="0" fontId="2" fillId="9" borderId="7" xfId="0" applyFont="1" applyFill="1" applyBorder="1" applyAlignment="1">
      <alignment horizontal="left" vertical="center"/>
    </xf>
    <xf numFmtId="0" fontId="1" fillId="0" borderId="9" xfId="0" applyFont="1" applyBorder="1" applyAlignment="1">
      <alignment horizontal="center" vertical="center"/>
    </xf>
    <xf numFmtId="16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5" fontId="1" fillId="0" borderId="9" xfId="0" applyNumberFormat="1" applyFont="1" applyBorder="1" applyAlignment="1">
      <alignment vertical="center"/>
    </xf>
    <xf numFmtId="0" fontId="7" fillId="0" borderId="5" xfId="0" applyFont="1" applyBorder="1" applyAlignment="1">
      <alignment vertical="center"/>
    </xf>
    <xf numFmtId="16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0" fontId="2" fillId="0" borderId="7" xfId="0" applyFont="1" applyBorder="1" applyAlignment="1">
      <alignment horizontal="center" vertical="center"/>
    </xf>
    <xf numFmtId="164" fontId="2" fillId="0" borderId="7" xfId="179" applyFont="1" applyBorder="1" applyAlignment="1" applyProtection="1">
      <alignment vertical="center"/>
    </xf>
    <xf numFmtId="9" fontId="2" fillId="0" borderId="7" xfId="0" applyNumberFormat="1" applyFont="1" applyBorder="1" applyAlignment="1">
      <alignment horizontal="center" vertical="center"/>
    </xf>
    <xf numFmtId="0" fontId="17" fillId="0" borderId="6" xfId="0" applyFont="1" applyBorder="1" applyAlignment="1">
      <alignment vertical="center"/>
    </xf>
    <xf numFmtId="0" fontId="2" fillId="10" borderId="3" xfId="0" applyFont="1" applyFill="1" applyBorder="1" applyAlignment="1">
      <alignment vertical="center"/>
    </xf>
    <xf numFmtId="3" fontId="0" fillId="7" borderId="16" xfId="0" applyNumberFormat="1" applyFill="1" applyBorder="1" applyProtection="1">
      <protection locked="0"/>
    </xf>
    <xf numFmtId="3" fontId="2" fillId="0" borderId="11" xfId="0" applyNumberFormat="1" applyFont="1" applyBorder="1" applyAlignment="1">
      <alignment vertical="center"/>
    </xf>
    <xf numFmtId="0" fontId="2" fillId="0" borderId="11" xfId="0" applyFont="1" applyBorder="1" applyAlignment="1">
      <alignment horizontal="center" vertical="center"/>
    </xf>
    <xf numFmtId="164" fontId="2" fillId="0" borderId="11" xfId="179" applyFont="1" applyBorder="1" applyAlignment="1" applyProtection="1">
      <alignment vertical="center"/>
    </xf>
    <xf numFmtId="0" fontId="1" fillId="16" borderId="14" xfId="0" applyFont="1" applyFill="1" applyBorder="1" applyAlignment="1">
      <alignment vertical="center"/>
    </xf>
    <xf numFmtId="0" fontId="0" fillId="16" borderId="5" xfId="0" applyFill="1" applyBorder="1" applyAlignment="1">
      <alignment vertical="center"/>
    </xf>
    <xf numFmtId="0" fontId="7" fillId="16" borderId="7" xfId="0" applyFont="1" applyFill="1" applyBorder="1" applyAlignment="1">
      <alignment vertical="center"/>
    </xf>
    <xf numFmtId="3" fontId="2" fillId="16" borderId="2" xfId="0" applyNumberFormat="1" applyFont="1" applyFill="1" applyBorder="1" applyAlignment="1">
      <alignment vertical="center"/>
    </xf>
    <xf numFmtId="0" fontId="2" fillId="3" borderId="3" xfId="0" applyFont="1" applyFill="1" applyBorder="1" applyAlignment="1">
      <alignment vertical="center"/>
    </xf>
    <xf numFmtId="2" fontId="2" fillId="9" borderId="9" xfId="0" applyNumberFormat="1" applyFont="1" applyFill="1" applyBorder="1" applyAlignment="1">
      <alignment horizontal="left" vertical="center"/>
    </xf>
    <xf numFmtId="164" fontId="6" fillId="16" borderId="9" xfId="179" applyFont="1" applyFill="1" applyBorder="1" applyAlignment="1" applyProtection="1">
      <alignment vertical="center"/>
    </xf>
    <xf numFmtId="164" fontId="18" fillId="16" borderId="9" xfId="179" applyFont="1" applyFill="1" applyBorder="1" applyAlignment="1" applyProtection="1">
      <alignment horizontal="center" vertical="center"/>
    </xf>
    <xf numFmtId="164" fontId="18" fillId="16" borderId="9" xfId="0" applyNumberFormat="1" applyFont="1" applyFill="1" applyBorder="1" applyAlignment="1">
      <alignment horizontal="center" vertical="center"/>
    </xf>
    <xf numFmtId="3" fontId="2" fillId="16" borderId="11" xfId="0" applyNumberFormat="1" applyFont="1" applyFill="1" applyBorder="1" applyAlignment="1">
      <alignment vertical="center"/>
    </xf>
    <xf numFmtId="164" fontId="1" fillId="0" borderId="9" xfId="179" applyFont="1" applyFill="1" applyBorder="1" applyAlignment="1" applyProtection="1">
      <alignment vertical="center"/>
    </xf>
    <xf numFmtId="164" fontId="2" fillId="0" borderId="7" xfId="179" applyFont="1" applyFill="1" applyBorder="1" applyAlignment="1" applyProtection="1">
      <alignment vertical="center"/>
    </xf>
    <xf numFmtId="164" fontId="6" fillId="0" borderId="9" xfId="179" applyFont="1" applyFill="1" applyBorder="1" applyAlignment="1" applyProtection="1">
      <alignment vertical="center"/>
    </xf>
    <xf numFmtId="0" fontId="19" fillId="0" borderId="0" xfId="0" applyFont="1"/>
    <xf numFmtId="0" fontId="20" fillId="0" borderId="0" xfId="0" applyFont="1"/>
    <xf numFmtId="0" fontId="23" fillId="0" borderId="0" xfId="0" applyFont="1"/>
    <xf numFmtId="0" fontId="20" fillId="13" borderId="12" xfId="0" applyFont="1" applyFill="1" applyBorder="1"/>
    <xf numFmtId="0" fontId="20" fillId="13" borderId="0" xfId="0" applyFont="1" applyFill="1" applyAlignment="1">
      <alignment horizontal="left"/>
    </xf>
    <xf numFmtId="0" fontId="20" fillId="13" borderId="0" xfId="0" applyFont="1" applyFill="1"/>
    <xf numFmtId="0" fontId="20" fillId="13" borderId="13" xfId="0" applyFont="1" applyFill="1" applyBorder="1"/>
    <xf numFmtId="0" fontId="20" fillId="14" borderId="12" xfId="0" applyFont="1" applyFill="1" applyBorder="1"/>
    <xf numFmtId="0" fontId="20" fillId="14" borderId="0" xfId="0" applyFont="1" applyFill="1" applyAlignment="1">
      <alignment horizontal="left"/>
    </xf>
    <xf numFmtId="3" fontId="20" fillId="14" borderId="0" xfId="0" applyNumberFormat="1" applyFont="1" applyFill="1"/>
    <xf numFmtId="0" fontId="20" fillId="14" borderId="13" xfId="0" applyFont="1" applyFill="1" applyBorder="1"/>
    <xf numFmtId="0" fontId="22" fillId="14" borderId="12" xfId="0" applyFont="1" applyFill="1" applyBorder="1"/>
    <xf numFmtId="0" fontId="22" fillId="14" borderId="0" xfId="0" applyFont="1" applyFill="1"/>
    <xf numFmtId="0" fontId="22" fillId="14" borderId="13" xfId="0" applyFont="1" applyFill="1" applyBorder="1"/>
    <xf numFmtId="0" fontId="20" fillId="14" borderId="0" xfId="0" applyFont="1" applyFill="1"/>
    <xf numFmtId="3" fontId="20" fillId="13" borderId="0" xfId="0" applyNumberFormat="1" applyFont="1" applyFill="1"/>
    <xf numFmtId="0" fontId="22" fillId="13" borderId="12" xfId="0" applyFont="1" applyFill="1" applyBorder="1"/>
    <xf numFmtId="0" fontId="22" fillId="13" borderId="0" xfId="0" applyFont="1" applyFill="1"/>
    <xf numFmtId="0" fontId="22" fillId="13" borderId="13" xfId="0" applyFont="1" applyFill="1" applyBorder="1"/>
    <xf numFmtId="0" fontId="20" fillId="13" borderId="14" xfId="0" applyFont="1" applyFill="1" applyBorder="1"/>
    <xf numFmtId="3" fontId="20" fillId="13" borderId="9" xfId="0" applyNumberFormat="1" applyFont="1" applyFill="1" applyBorder="1"/>
    <xf numFmtId="0" fontId="20" fillId="13" borderId="9" xfId="0" applyFont="1" applyFill="1" applyBorder="1" applyAlignment="1">
      <alignment horizontal="left"/>
    </xf>
    <xf numFmtId="0" fontId="20" fillId="12" borderId="3" xfId="0" applyFont="1" applyFill="1" applyBorder="1"/>
    <xf numFmtId="0" fontId="20" fillId="12" borderId="4" xfId="0" applyFont="1" applyFill="1" applyBorder="1"/>
    <xf numFmtId="0" fontId="20" fillId="12" borderId="5" xfId="0" applyFont="1" applyFill="1" applyBorder="1"/>
    <xf numFmtId="0" fontId="20" fillId="12" borderId="14" xfId="0" applyFont="1" applyFill="1" applyBorder="1"/>
    <xf numFmtId="0" fontId="20" fillId="15" borderId="9" xfId="0" applyFont="1" applyFill="1" applyBorder="1"/>
    <xf numFmtId="0" fontId="20" fillId="12" borderId="7" xfId="0" applyFont="1" applyFill="1" applyBorder="1"/>
    <xf numFmtId="3" fontId="1" fillId="4" borderId="4" xfId="0" applyNumberFormat="1" applyFont="1" applyFill="1" applyBorder="1" applyAlignment="1">
      <alignment vertical="center"/>
    </xf>
    <xf numFmtId="0" fontId="1" fillId="4" borderId="4" xfId="0" applyFont="1" applyFill="1" applyBorder="1" applyAlignment="1">
      <alignment horizontal="center" vertical="center"/>
    </xf>
    <xf numFmtId="164" fontId="2" fillId="16" borderId="6" xfId="179" applyFont="1" applyFill="1" applyBorder="1" applyAlignment="1" applyProtection="1">
      <alignment vertical="center"/>
    </xf>
    <xf numFmtId="3" fontId="1" fillId="10" borderId="4" xfId="0" applyNumberFormat="1" applyFont="1" applyFill="1" applyBorder="1" applyAlignment="1">
      <alignment vertical="center"/>
    </xf>
    <xf numFmtId="0" fontId="1" fillId="10" borderId="4" xfId="0" applyFont="1" applyFill="1" applyBorder="1" applyAlignment="1">
      <alignment horizontal="center" vertical="center"/>
    </xf>
    <xf numFmtId="164" fontId="1" fillId="10" borderId="4" xfId="179" applyFont="1" applyFill="1" applyBorder="1" applyAlignment="1" applyProtection="1">
      <alignment vertical="center"/>
    </xf>
    <xf numFmtId="164" fontId="2" fillId="5" borderId="6" xfId="179" applyFont="1" applyFill="1" applyBorder="1" applyAlignment="1" applyProtection="1">
      <alignment vertical="center"/>
    </xf>
    <xf numFmtId="164" fontId="2" fillId="0" borderId="6" xfId="179" applyFont="1" applyBorder="1" applyAlignment="1" applyProtection="1">
      <alignment vertical="center"/>
    </xf>
    <xf numFmtId="164" fontId="2" fillId="0" borderId="9" xfId="179" applyFont="1" applyBorder="1" applyAlignment="1" applyProtection="1">
      <alignment vertical="center"/>
    </xf>
    <xf numFmtId="164" fontId="2" fillId="0" borderId="0" xfId="179" applyFont="1" applyBorder="1" applyAlignment="1" applyProtection="1">
      <alignment vertical="center"/>
    </xf>
    <xf numFmtId="164" fontId="1" fillId="6" borderId="8" xfId="179" applyFont="1" applyFill="1" applyBorder="1" applyAlignment="1" applyProtection="1">
      <alignment vertical="center"/>
      <protection locked="0"/>
    </xf>
    <xf numFmtId="164" fontId="1" fillId="6" borderId="6" xfId="179" applyFont="1" applyFill="1" applyBorder="1" applyAlignment="1" applyProtection="1">
      <alignment vertical="center"/>
      <protection locked="0"/>
    </xf>
    <xf numFmtId="2" fontId="1" fillId="7" borderId="7" xfId="179" applyNumberFormat="1" applyFont="1" applyFill="1" applyBorder="1" applyAlignment="1" applyProtection="1">
      <alignment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lignment horizontal="left" vertical="center"/>
    </xf>
    <xf numFmtId="0" fontId="0" fillId="0" borderId="0" xfId="0" applyAlignment="1">
      <alignment horizontal="left" vertical="center"/>
    </xf>
    <xf numFmtId="164" fontId="0" fillId="0" borderId="0" xfId="179" applyFont="1" applyBorder="1" applyAlignment="1" applyProtection="1">
      <alignment horizontal="left" vertical="center"/>
      <protection locked="0"/>
    </xf>
    <xf numFmtId="16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5" borderId="3" xfId="0" applyFont="1" applyFill="1" applyBorder="1" applyAlignment="1">
      <alignment vertical="center"/>
    </xf>
    <xf numFmtId="0" fontId="14" fillId="5" borderId="4" xfId="0" applyFont="1" applyFill="1" applyBorder="1" applyAlignment="1">
      <alignment vertical="center"/>
    </xf>
    <xf numFmtId="0" fontId="14" fillId="5" borderId="5" xfId="0" applyFont="1" applyFill="1"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0" fillId="5" borderId="4" xfId="0" applyFill="1" applyBorder="1" applyAlignment="1">
      <alignment vertical="center"/>
    </xf>
    <xf numFmtId="0" fontId="0" fillId="5" borderId="5" xfId="0" applyFill="1" applyBorder="1" applyAlignment="1">
      <alignment vertical="center"/>
    </xf>
    <xf numFmtId="0" fontId="2" fillId="5" borderId="3" xfId="0" applyFont="1" applyFill="1" applyBorder="1" applyAlignment="1">
      <alignment horizontal="left" vertical="center"/>
    </xf>
    <xf numFmtId="0" fontId="2" fillId="5" borderId="4" xfId="0" applyFont="1" applyFill="1" applyBorder="1" applyAlignment="1">
      <alignment horizontal="left" vertical="center"/>
    </xf>
    <xf numFmtId="0" fontId="2" fillId="5" borderId="5" xfId="0" applyFont="1" applyFill="1" applyBorder="1" applyAlignment="1">
      <alignment horizontal="left" vertical="center"/>
    </xf>
    <xf numFmtId="3" fontId="1" fillId="4" borderId="4" xfId="0" applyNumberFormat="1" applyFont="1" applyFill="1" applyBorder="1" applyAlignment="1">
      <alignment horizontal="center" vertical="center"/>
    </xf>
    <xf numFmtId="3" fontId="1" fillId="4" borderId="5" xfId="0" applyNumberFormat="1" applyFont="1" applyFill="1" applyBorder="1" applyAlignment="1">
      <alignment horizontal="center" vertical="center"/>
    </xf>
    <xf numFmtId="3" fontId="1" fillId="10" borderId="4" xfId="0" applyNumberFormat="1" applyFont="1" applyFill="1" applyBorder="1" applyAlignment="1">
      <alignment horizontal="center" vertical="center"/>
    </xf>
    <xf numFmtId="3" fontId="1" fillId="10"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1" fillId="11" borderId="3" xfId="0" applyFont="1" applyFill="1" applyBorder="1" applyAlignment="1">
      <alignment horizontal="center"/>
    </xf>
    <xf numFmtId="0" fontId="21" fillId="11" borderId="4" xfId="0" applyFont="1" applyFill="1" applyBorder="1" applyAlignment="1">
      <alignment horizontal="center"/>
    </xf>
    <xf numFmtId="0" fontId="21" fillId="11" borderId="15" xfId="0" applyFont="1" applyFill="1" applyBorder="1" applyAlignment="1">
      <alignment horizontal="center"/>
    </xf>
    <xf numFmtId="0" fontId="20" fillId="12" borderId="3" xfId="0" applyFont="1" applyFill="1" applyBorder="1" applyAlignment="1">
      <alignment horizontal="center"/>
    </xf>
    <xf numFmtId="0" fontId="20" fillId="12" borderId="4" xfId="0" applyFont="1" applyFill="1" applyBorder="1" applyAlignment="1">
      <alignment horizontal="center"/>
    </xf>
    <xf numFmtId="0" fontId="20" fillId="12" borderId="5" xfId="0" applyFont="1" applyFill="1" applyBorder="1" applyAlignment="1">
      <alignment horizontal="center"/>
    </xf>
    <xf numFmtId="0" fontId="20" fillId="12" borderId="15" xfId="0" applyFont="1" applyFill="1" applyBorder="1" applyAlignment="1">
      <alignment horizontal="center"/>
    </xf>
  </cellXfs>
  <cellStyles count="180">
    <cellStyle name="Gevolgde hyperlink" xfId="6" builtinId="9" hidden="1"/>
    <cellStyle name="Gevolgde hyperlink" xfId="8" builtinId="9" hidden="1"/>
    <cellStyle name="Gevolgde hyperlink" xfId="14" builtinId="9" hidden="1"/>
    <cellStyle name="Gevolgde hyperlink" xfId="30" builtinId="9" hidden="1"/>
    <cellStyle name="Gevolgde hyperlink" xfId="56" builtinId="9" hidden="1"/>
    <cellStyle name="Gevolgde hyperlink" xfId="44" builtinId="9" hidden="1"/>
    <cellStyle name="Gevolgde hyperlink" xfId="34" builtinId="9" hidden="1"/>
    <cellStyle name="Gevolgde hyperlink" xfId="24" builtinId="9" hidden="1"/>
    <cellStyle name="Gevolgde hyperlink" xfId="66" builtinId="9" hidden="1"/>
    <cellStyle name="Gevolgde hyperlink" xfId="82" builtinId="9" hidden="1"/>
    <cellStyle name="Gevolgde hyperlink" xfId="98" builtinId="9" hidden="1"/>
    <cellStyle name="Gevolgde hyperlink" xfId="114" builtinId="9" hidden="1"/>
    <cellStyle name="Gevolgde hyperlink" xfId="130" builtinId="9" hidden="1"/>
    <cellStyle name="Gevolgde hyperlink" xfId="146" builtinId="9" hidden="1"/>
    <cellStyle name="Gevolgde hyperlink" xfId="162" builtinId="9" hidden="1"/>
    <cellStyle name="Gevolgde hyperlink" xfId="178" builtinId="9" hidden="1"/>
    <cellStyle name="Gevolgde hyperlink" xfId="96" builtinId="9" hidden="1"/>
    <cellStyle name="Gevolgde hyperlink" xfId="108" builtinId="9" hidden="1"/>
    <cellStyle name="Gevolgde hyperlink" xfId="120" builtinId="9" hidden="1"/>
    <cellStyle name="Gevolgde hyperlink" xfId="128" builtinId="9" hidden="1"/>
    <cellStyle name="Gevolgde hyperlink" xfId="140" builtinId="9" hidden="1"/>
    <cellStyle name="Gevolgde hyperlink" xfId="152" builtinId="9" hidden="1"/>
    <cellStyle name="Gevolgde hyperlink" xfId="160" builtinId="9" hidden="1"/>
    <cellStyle name="Gevolgde hyperlink" xfId="164" builtinId="9" hidden="1"/>
    <cellStyle name="Gevolgde hyperlink" xfId="132" builtinId="9" hidden="1"/>
    <cellStyle name="Gevolgde hyperlink" xfId="100" builtinId="9" hidden="1"/>
    <cellStyle name="Gevolgde hyperlink" xfId="80" builtinId="9" hidden="1"/>
    <cellStyle name="Gevolgde hyperlink" xfId="88" builtinId="9" hidden="1"/>
    <cellStyle name="Gevolgde hyperlink" xfId="64" builtinId="9" hidden="1"/>
    <cellStyle name="Gevolgde hyperlink" xfId="68" builtinId="9" hidden="1"/>
    <cellStyle name="Gevolgde hyperlink" xfId="60" builtinId="9" hidden="1"/>
    <cellStyle name="Gevolgde hyperlink" xfId="72" builtinId="9" hidden="1"/>
    <cellStyle name="Gevolgde hyperlink" xfId="92" builtinId="9" hidden="1"/>
    <cellStyle name="Gevolgde hyperlink" xfId="84" builtinId="9" hidden="1"/>
    <cellStyle name="Gevolgde hyperlink" xfId="76" builtinId="9" hidden="1"/>
    <cellStyle name="Gevolgde hyperlink" xfId="116" builtinId="9" hidden="1"/>
    <cellStyle name="Gevolgde hyperlink" xfId="148" builtinId="9" hidden="1"/>
    <cellStyle name="Gevolgde hyperlink" xfId="168" builtinId="9" hidden="1"/>
    <cellStyle name="Gevolgde hyperlink" xfId="156" builtinId="9" hidden="1"/>
    <cellStyle name="Gevolgde hyperlink" xfId="144" builtinId="9" hidden="1"/>
    <cellStyle name="Gevolgde hyperlink" xfId="136" builtinId="9" hidden="1"/>
    <cellStyle name="Gevolgde hyperlink" xfId="124" builtinId="9" hidden="1"/>
    <cellStyle name="Gevolgde hyperlink" xfId="112" builtinId="9" hidden="1"/>
    <cellStyle name="Gevolgde hyperlink" xfId="104" builtinId="9" hidden="1"/>
    <cellStyle name="Gevolgde hyperlink" xfId="172" builtinId="9" hidden="1"/>
    <cellStyle name="Gevolgde hyperlink" xfId="170" builtinId="9" hidden="1"/>
    <cellStyle name="Gevolgde hyperlink" xfId="154" builtinId="9" hidden="1"/>
    <cellStyle name="Gevolgde hyperlink" xfId="138" builtinId="9" hidden="1"/>
    <cellStyle name="Gevolgde hyperlink" xfId="122" builtinId="9" hidden="1"/>
    <cellStyle name="Gevolgde hyperlink" xfId="106" builtinId="9" hidden="1"/>
    <cellStyle name="Gevolgde hyperlink" xfId="90" builtinId="9" hidden="1"/>
    <cellStyle name="Gevolgde hyperlink" xfId="74" builtinId="9" hidden="1"/>
    <cellStyle name="Gevolgde hyperlink" xfId="58" builtinId="9" hidden="1"/>
    <cellStyle name="Gevolgde hyperlink" xfId="28" builtinId="9" hidden="1"/>
    <cellStyle name="Gevolgde hyperlink" xfId="40" builtinId="9" hidden="1"/>
    <cellStyle name="Gevolgde hyperlink" xfId="50" builtinId="9" hidden="1"/>
    <cellStyle name="Gevolgde hyperlink" xfId="46" builtinId="9" hidden="1"/>
    <cellStyle name="Gevolgde hyperlink" xfId="10" builtinId="9" hidden="1"/>
    <cellStyle name="Gevolgde hyperlink" xfId="18" builtinId="9" hidden="1"/>
    <cellStyle name="Gevolgde hyperlink" xfId="2" builtinId="9" hidden="1"/>
    <cellStyle name="Gevolgde hyperlink" xfId="4" builtinId="9" hidden="1"/>
    <cellStyle name="Gevolgde hyperlink" xfId="110" builtinId="9" hidden="1"/>
    <cellStyle name="Gevolgde hyperlink" xfId="94" builtinId="9" hidden="1"/>
    <cellStyle name="Gevolgde hyperlink" xfId="86" builtinId="9" hidden="1"/>
    <cellStyle name="Gevolgde hyperlink" xfId="78" builtinId="9" hidden="1"/>
    <cellStyle name="Gevolgde hyperlink" xfId="62" builtinId="9" hidden="1"/>
    <cellStyle name="Gevolgde hyperlink" xfId="20" builtinId="9" hidden="1"/>
    <cellStyle name="Gevolgde hyperlink" xfId="26" builtinId="9" hidden="1"/>
    <cellStyle name="Gevolgde hyperlink" xfId="36" builtinId="9" hidden="1"/>
    <cellStyle name="Gevolgde hyperlink" xfId="42" builtinId="9" hidden="1"/>
    <cellStyle name="Gevolgde hyperlink" xfId="48" builtinId="9" hidden="1"/>
    <cellStyle name="Gevolgde hyperlink" xfId="54" builtinId="9" hidden="1"/>
    <cellStyle name="Gevolgde hyperlink" xfId="38" builtinId="9" hidden="1"/>
    <cellStyle name="Gevolgde hyperlink" xfId="22" builtinId="9" hidden="1"/>
    <cellStyle name="Gevolgde hyperlink" xfId="16" builtinId="9" hidden="1"/>
    <cellStyle name="Gevolgde hyperlink" xfId="12" builtinId="9" hidden="1"/>
    <cellStyle name="Gevolgde hyperlink" xfId="52" builtinId="9" hidden="1"/>
    <cellStyle name="Gevolgde hyperlink" xfId="32" builtinId="9" hidden="1"/>
    <cellStyle name="Gevolgde hyperlink" xfId="70" builtinId="9" hidden="1"/>
    <cellStyle name="Gevolgde hyperlink" xfId="102" builtinId="9" hidden="1"/>
    <cellStyle name="Gevolgde hyperlink" xfId="150" builtinId="9" hidden="1"/>
    <cellStyle name="Gevolgde hyperlink" xfId="142" builtinId="9" hidden="1"/>
    <cellStyle name="Gevolgde hyperlink" xfId="134" builtinId="9" hidden="1"/>
    <cellStyle name="Gevolgde hyperlink" xfId="126" builtinId="9" hidden="1"/>
    <cellStyle name="Gevolgde hyperlink" xfId="118" builtinId="9" hidden="1"/>
    <cellStyle name="Gevolgde hyperlink" xfId="174" builtinId="9" hidden="1"/>
    <cellStyle name="Gevolgde hyperlink" xfId="158" builtinId="9" hidden="1"/>
    <cellStyle name="Gevolgde hyperlink" xfId="166" builtinId="9" hidden="1"/>
    <cellStyle name="Gevolgde hyperlink" xfId="176" builtinId="9" hidden="1"/>
    <cellStyle name="Hyperlink" xfId="31" builtinId="8" hidden="1"/>
    <cellStyle name="Hyperlink" xfId="33" builtinId="8" hidden="1"/>
    <cellStyle name="Hyperlink" xfId="75" builtinId="8" hidden="1"/>
    <cellStyle name="Hyperlink" xfId="67" builtinId="8" hidden="1"/>
    <cellStyle name="Hyperlink" xfId="47" builtinId="8" hidden="1"/>
    <cellStyle name="Hyperlink" xfId="39" builtinId="8" hidden="1"/>
    <cellStyle name="Hyperlink" xfId="89" builtinId="8" hidden="1"/>
    <cellStyle name="Hyperlink" xfId="153" builtinId="8" hidden="1"/>
    <cellStyle name="Hyperlink" xfId="125" builtinId="8" hidden="1"/>
    <cellStyle name="Hyperlink" xfId="127" builtinId="8" hidden="1"/>
    <cellStyle name="Hyperlink" xfId="133" builtinId="8" hidden="1"/>
    <cellStyle name="Hyperlink" xfId="135" builtinId="8" hidden="1"/>
    <cellStyle name="Hyperlink" xfId="139" builtinId="8" hidden="1"/>
    <cellStyle name="Hyperlink" xfId="147" builtinId="8" hidden="1"/>
    <cellStyle name="Hyperlink" xfId="149" builtinId="8" hidden="1"/>
    <cellStyle name="Hyperlink" xfId="151" builtinId="8" hidden="1"/>
    <cellStyle name="Hyperlink" xfId="157" builtinId="8" hidden="1"/>
    <cellStyle name="Hyperlink" xfId="159" builtinId="8" hidden="1"/>
    <cellStyle name="Hyperlink" xfId="163" builtinId="8" hidden="1"/>
    <cellStyle name="Hyperlink" xfId="171" builtinId="8" hidden="1"/>
    <cellStyle name="Hyperlink" xfId="173" builtinId="8" hidden="1"/>
    <cellStyle name="Hyperlink" xfId="175" builtinId="8" hidden="1"/>
    <cellStyle name="Hyperlink" xfId="169" builtinId="8" hidden="1"/>
    <cellStyle name="Hyperlink" xfId="165" builtinId="8" hidden="1"/>
    <cellStyle name="Hyperlink" xfId="143" builtinId="8" hidden="1"/>
    <cellStyle name="Hyperlink" xfId="99" builtinId="8" hidden="1"/>
    <cellStyle name="Hyperlink" xfId="103" builtinId="8" hidden="1"/>
    <cellStyle name="Hyperlink" xfId="107" builtinId="8" hidden="1"/>
    <cellStyle name="Hyperlink" xfId="111" builtinId="8" hidden="1"/>
    <cellStyle name="Hyperlink" xfId="115" builtinId="8" hidden="1"/>
    <cellStyle name="Hyperlink" xfId="117" builtinId="8" hidden="1"/>
    <cellStyle name="Hyperlink" xfId="101" builtinId="8" hidden="1"/>
    <cellStyle name="Hyperlink" xfId="87" builtinId="8" hidden="1"/>
    <cellStyle name="Hyperlink" xfId="91" builtinId="8" hidden="1"/>
    <cellStyle name="Hyperlink" xfId="95" builtinId="8" hidden="1"/>
    <cellStyle name="Hyperlink" xfId="83" builtinId="8" hidden="1"/>
    <cellStyle name="Hyperlink" xfId="85" builtinId="8" hidden="1"/>
    <cellStyle name="Hyperlink" xfId="79" builtinId="8" hidden="1"/>
    <cellStyle name="Hyperlink" xfId="93" builtinId="8" hidden="1"/>
    <cellStyle name="Hyperlink" xfId="119" builtinId="8" hidden="1"/>
    <cellStyle name="Hyperlink" xfId="109" builtinId="8" hidden="1"/>
    <cellStyle name="Hyperlink" xfId="123" builtinId="8" hidden="1"/>
    <cellStyle name="Hyperlink" xfId="177" builtinId="8" hidden="1"/>
    <cellStyle name="Hyperlink" xfId="167" builtinId="8" hidden="1"/>
    <cellStyle name="Hyperlink" xfId="155" builtinId="8" hidden="1"/>
    <cellStyle name="Hyperlink" xfId="141" builtinId="8" hidden="1"/>
    <cellStyle name="Hyperlink" xfId="131" builtinId="8" hidden="1"/>
    <cellStyle name="Hyperlink" xfId="121" builtinId="8" hidden="1"/>
    <cellStyle name="Hyperlink" xfId="57" builtinId="8" hidden="1"/>
    <cellStyle name="Hyperlink" xfId="23" builtinId="8" hidden="1"/>
    <cellStyle name="Hyperlink" xfId="61" builtinId="8" hidden="1"/>
    <cellStyle name="Hyperlink" xfId="63" builtinId="8" hidden="1"/>
    <cellStyle name="Hyperlink" xfId="69" builtinId="8" hidden="1"/>
    <cellStyle name="Hyperlink" xfId="71" builtinId="8" hidden="1"/>
    <cellStyle name="Hyperlink" xfId="73" builtinId="8" hidden="1"/>
    <cellStyle name="Hyperlink" xfId="77" builtinId="8" hidden="1"/>
    <cellStyle name="Hyperlink" xfId="65" builtinId="8" hidden="1"/>
    <cellStyle name="Hyperlink" xfId="15" builtinId="8" hidden="1"/>
    <cellStyle name="Hyperlink" xfId="19" builtinId="8" hidden="1"/>
    <cellStyle name="Hyperlink" xfId="21" builtinId="8" hidden="1"/>
    <cellStyle name="Hyperlink" xfId="25" builtinId="8" hidden="1"/>
    <cellStyle name="Hyperlink" xfId="27" builtinId="8" hidden="1"/>
    <cellStyle name="Hyperlink" xfId="29" builtinId="8" hidden="1"/>
    <cellStyle name="Hyperlink" xfId="1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7" builtinId="8" hidden="1"/>
    <cellStyle name="Hyperlink" xfId="49" builtinId="8" hidden="1"/>
    <cellStyle name="Hyperlink" xfId="59" builtinId="8" hidden="1"/>
    <cellStyle name="Hyperlink" xfId="81" builtinId="8" hidden="1"/>
    <cellStyle name="Hyperlink" xfId="37" builtinId="8" hidden="1"/>
    <cellStyle name="Hyperlink" xfId="41" builtinId="8" hidden="1"/>
    <cellStyle name="Hyperlink" xfId="43" builtinId="8" hidden="1"/>
    <cellStyle name="Hyperlink" xfId="45" builtinId="8" hidden="1"/>
    <cellStyle name="Hyperlink" xfId="51" builtinId="8" hidden="1"/>
    <cellStyle name="Hyperlink" xfId="53" builtinId="8" hidden="1"/>
    <cellStyle name="Hyperlink" xfId="55" builtinId="8" hidden="1"/>
    <cellStyle name="Hyperlink" xfId="35" builtinId="8" hidden="1"/>
    <cellStyle name="Hyperlink" xfId="129" builtinId="8" hidden="1"/>
    <cellStyle name="Hyperlink" xfId="113" builtinId="8" hidden="1"/>
    <cellStyle name="Hyperlink" xfId="105" builtinId="8" hidden="1"/>
    <cellStyle name="Hyperlink" xfId="97" builtinId="8" hidden="1"/>
    <cellStyle name="Hyperlink" xfId="145" builtinId="8" hidden="1"/>
    <cellStyle name="Hyperlink" xfId="137" builtinId="8" hidden="1"/>
    <cellStyle name="Hyperlink" xfId="161" builtinId="8" hidden="1"/>
    <cellStyle name="Standaard" xfId="0" builtinId="0"/>
    <cellStyle name="Valuta" xfId="179" builtinId="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307041</xdr:colOff>
      <xdr:row>2</xdr:row>
      <xdr:rowOff>97118</xdr:rowOff>
    </xdr:from>
    <xdr:to>
      <xdr:col>8</xdr:col>
      <xdr:colOff>105335</xdr:colOff>
      <xdr:row>23</xdr:row>
      <xdr:rowOff>20266</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307041" y="624033"/>
          <a:ext cx="6769783" cy="4037137"/>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Inschrijfstaat bestaat</a:t>
          </a:r>
          <a:r>
            <a:rPr lang="nl-NL" sz="1400" baseline="0"/>
            <a:t> uit 5 tabbladen die allen volledig ingevuld dienen te worden:</a:t>
          </a:r>
        </a:p>
        <a:p>
          <a:r>
            <a:rPr lang="nl-NL" sz="1400" baseline="0"/>
            <a:t>1. Totalen: hierin een totaal overzicht van alle kosten van de verschillende onderdelen.</a:t>
          </a:r>
        </a:p>
        <a:p>
          <a:r>
            <a:rPr lang="nl-NL" sz="1400" baseline="0"/>
            <a:t>2. Implementatiekosten Provincie Noord-Holland</a:t>
          </a:r>
        </a:p>
        <a:p>
          <a:r>
            <a:rPr lang="nl-NL" sz="1400" baseline="0"/>
            <a:t>3. Beheerkosten Provincie Noord-Holland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5. Energieverbruik</a:t>
          </a:r>
        </a:p>
        <a:p>
          <a:endParaRPr lang="nl-NL" sz="1400" baseline="0"/>
        </a:p>
        <a:p>
          <a:r>
            <a:rPr lang="nl-NL" sz="1400"/>
            <a:t>- Per tabblad staat</a:t>
          </a:r>
          <a:r>
            <a:rPr lang="nl-NL" sz="1400" baseline="0"/>
            <a:t>, daar waar nodig, een uitleg van de toegepaste rekenmethode. </a:t>
          </a:r>
        </a:p>
        <a:p>
          <a:r>
            <a:rPr lang="nl-NL" sz="1400" baseline="0"/>
            <a:t>- De Inschrijver dient enkel de en </a:t>
          </a:r>
          <a:r>
            <a:rPr lang="nl-NL" sz="1400" u="sng" baseline="0"/>
            <a:t>alle</a:t>
          </a:r>
          <a:r>
            <a:rPr lang="nl-NL" sz="1400" baseline="0"/>
            <a:t>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12</xdr:row>
      <xdr:rowOff>111760</xdr:rowOff>
    </xdr:from>
    <xdr:to>
      <xdr:col>6</xdr:col>
      <xdr:colOff>955040</xdr:colOff>
      <xdr:row>16</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5</a:t>
          </a:r>
        </a:p>
        <a:p>
          <a:r>
            <a:rPr lang="nl-NL" sz="1600" baseline="0"/>
            <a:t>.</a:t>
          </a:r>
          <a:endParaRPr lang="nl-NL" sz="1600"/>
        </a:p>
      </xdr:txBody>
    </xdr:sp>
    <xdr:clientData/>
  </xdr:twoCellAnchor>
  <xdr:twoCellAnchor>
    <xdr:from>
      <xdr:col>1</xdr:col>
      <xdr:colOff>66038</xdr:colOff>
      <xdr:row>28</xdr:row>
      <xdr:rowOff>82137</xdr:rowOff>
    </xdr:from>
    <xdr:to>
      <xdr:col>6</xdr:col>
      <xdr:colOff>1533769</xdr:colOff>
      <xdr:row>35</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80</xdr:row>
      <xdr:rowOff>96521</xdr:rowOff>
    </xdr:from>
    <xdr:to>
      <xdr:col>6</xdr:col>
      <xdr:colOff>944880</xdr:colOff>
      <xdr:row>97</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C36</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C36</a:t>
          </a:r>
          <a:r>
            <a:rPr lang="nl-NL" sz="1200" b="1" i="0" baseline="0"/>
            <a:t> </a:t>
          </a:r>
          <a:r>
            <a:rPr lang="nl-NL" sz="1200" i="0" baseline="0"/>
            <a:t>wordt vermenigvuldigt met het aantal te plaatsen Haltesystemen (5) vermenigvuldigt met 15 (=75 meter). Dit resulteert in een totaalprijs in veld E36, maal de weging een totaal gewogen prijs in veld G36.</a:t>
          </a:r>
        </a:p>
        <a:p>
          <a:endParaRPr lang="nl-NL" sz="1200" i="1" baseline="0"/>
        </a:p>
        <a:p>
          <a:r>
            <a:rPr lang="nl-NL" sz="1200" i="1" baseline="0"/>
            <a:t>Prijs aanleg energiekabel per meter 'gestuurde boring':</a:t>
          </a:r>
        </a:p>
        <a:p>
          <a:r>
            <a:rPr lang="nl-NL" sz="1200" i="0" baseline="0"/>
            <a:t>De Inschrijver geeft de prijs per meter in veld C37 aan. Voor een de berekening van de implementatiekosten houdt Opdrachtgever rekening met een energiekabel van 15 meter per locatie. De ingevoerde prijs in veld C37 wordt vermenigvuldigt met het aantal te plaatsen Haltesystemen (2) vermenigvuldigt met 15 (=30 meter). Dit resulteert in een totaalprijs in veld E37, maal de weging een totaal gewogen prijs in veld G37.</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69</xdr:row>
      <xdr:rowOff>127000</xdr:rowOff>
    </xdr:from>
    <xdr:to>
      <xdr:col>6</xdr:col>
      <xdr:colOff>850900</xdr:colOff>
      <xdr:row>85</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worden door de wegbeheerders gedragen. Daarom wenst de Provincie inzicht te krijgen in het te verwachten stroomverbruik. De Inschrijver geeft in tabblad 5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zoomScale="94" workbookViewId="0">
      <selection activeCell="K4" sqref="K4"/>
    </sheetView>
  </sheetViews>
  <sheetFormatPr defaultColWidth="11" defaultRowHeight="15.5" x14ac:dyDescent="0.35"/>
  <cols>
    <col min="2" max="2" width="14.5" bestFit="1" customWidth="1"/>
  </cols>
  <sheetData>
    <row r="1" spans="1:2" ht="26" x14ac:dyDescent="0.6">
      <c r="A1" s="1" t="s">
        <v>0</v>
      </c>
    </row>
    <row r="5" spans="1:2" x14ac:dyDescent="0.35">
      <c r="B5" s="2">
        <v>5500000</v>
      </c>
    </row>
    <row r="6" spans="1:2" x14ac:dyDescent="0.35">
      <c r="B6" s="2">
        <v>2400000</v>
      </c>
    </row>
  </sheetData>
  <sheetProtection algorithmName="SHA-512" hashValue="lLHHBFAZb8SKqzZo3hj6XjPIFZbLEV94tF8ZgrXV+Xb3vsCb3NLyYA+UrrnN64DH2HjxQutCHAOZvJmBuqh6dg==" saltValue="akC71XnFY5kODqkuflB49g==" spinCount="100000" sheet="1" objects="1" scenarios="1" selectLockedCells="1" sort="0"/>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6"/>
  <sheetViews>
    <sheetView showGridLines="0" zoomScaleNormal="100" zoomScalePageLayoutView="125" workbookViewId="0">
      <selection activeCell="E8" sqref="E8"/>
    </sheetView>
  </sheetViews>
  <sheetFormatPr defaultColWidth="11" defaultRowHeight="15.5" x14ac:dyDescent="0.35"/>
  <cols>
    <col min="1" max="1" width="3.5" style="11" customWidth="1"/>
    <col min="2" max="3" width="11" style="11"/>
    <col min="4" max="4" width="18" style="11" customWidth="1"/>
    <col min="5" max="5" width="20.6640625" style="12" customWidth="1"/>
    <col min="6" max="6" width="11" style="11"/>
    <col min="7" max="7" width="21.5" style="12" customWidth="1"/>
    <col min="8" max="16384" width="11" style="11"/>
  </cols>
  <sheetData>
    <row r="1" spans="2:7" ht="24.5" x14ac:dyDescent="0.35">
      <c r="B1" s="10" t="s">
        <v>1</v>
      </c>
    </row>
    <row r="2" spans="2:7" ht="16" thickBot="1" x14ac:dyDescent="0.4"/>
    <row r="3" spans="2:7" ht="16" thickBot="1" x14ac:dyDescent="0.4">
      <c r="E3" s="13" t="s">
        <v>2</v>
      </c>
      <c r="F3" s="14" t="s">
        <v>3</v>
      </c>
      <c r="G3" s="13" t="s">
        <v>4</v>
      </c>
    </row>
    <row r="4" spans="2:7" ht="16" thickBot="1" x14ac:dyDescent="0.4">
      <c r="B4" s="144" t="s">
        <v>5</v>
      </c>
      <c r="C4" s="145"/>
      <c r="D4" s="146"/>
      <c r="E4" s="15"/>
      <c r="F4" s="16"/>
      <c r="G4" s="15"/>
    </row>
    <row r="5" spans="2:7" ht="16" thickBot="1" x14ac:dyDescent="0.4">
      <c r="B5" s="153" t="s">
        <v>6</v>
      </c>
      <c r="C5" s="154"/>
      <c r="D5" s="155"/>
      <c r="E5" s="3">
        <f>'2. Implementatie Noord-Holland'!E77</f>
        <v>0</v>
      </c>
      <c r="F5" s="17" t="s">
        <v>7</v>
      </c>
      <c r="G5" s="3">
        <f>'2. Implementatie Noord-Holland'!G77</f>
        <v>0</v>
      </c>
    </row>
    <row r="6" spans="2:7" ht="16" thickBot="1" x14ac:dyDescent="0.4">
      <c r="B6" s="18"/>
    </row>
    <row r="7" spans="2:7" ht="16" thickBot="1" x14ac:dyDescent="0.4">
      <c r="B7" s="144" t="s">
        <v>8</v>
      </c>
      <c r="C7" s="145"/>
      <c r="D7" s="145"/>
      <c r="E7" s="15"/>
      <c r="F7" s="16"/>
      <c r="G7" s="15"/>
    </row>
    <row r="8" spans="2:7" ht="16" thickBot="1" x14ac:dyDescent="0.4">
      <c r="B8" s="150" t="s">
        <v>9</v>
      </c>
      <c r="C8" s="151"/>
      <c r="D8" s="151"/>
      <c r="E8" s="3">
        <f>'3. Beheerkosten Noord-Holland'!E68</f>
        <v>0</v>
      </c>
      <c r="F8" s="17" t="s">
        <v>7</v>
      </c>
      <c r="G8" s="3">
        <f>'3. Beheerkosten Noord-Holland'!G68</f>
        <v>0</v>
      </c>
    </row>
    <row r="9" spans="2:7" ht="16" thickBot="1" x14ac:dyDescent="0.4">
      <c r="B9" s="150" t="s">
        <v>10</v>
      </c>
      <c r="C9" s="151"/>
      <c r="D9" s="152"/>
      <c r="E9" s="3">
        <f>'4. Stuksprijzen beheer'!E97</f>
        <v>0</v>
      </c>
      <c r="F9" s="17" t="s">
        <v>7</v>
      </c>
      <c r="G9" s="3">
        <f>'4. Stuksprijzen beheer'!G97</f>
        <v>0</v>
      </c>
    </row>
    <row r="10" spans="2:7" ht="16" thickBot="1" x14ac:dyDescent="0.4"/>
    <row r="11" spans="2:7" ht="16" thickBot="1" x14ac:dyDescent="0.4">
      <c r="B11" s="147" t="s">
        <v>11</v>
      </c>
      <c r="C11" s="148"/>
      <c r="D11" s="149"/>
      <c r="E11" s="19">
        <f>SUM(E5:E10)</f>
        <v>0</v>
      </c>
      <c r="F11" s="20" t="s">
        <v>7</v>
      </c>
      <c r="G11" s="19">
        <f>SUM(G5:G10)</f>
        <v>0</v>
      </c>
    </row>
    <row r="19" spans="2:7" ht="16" thickBot="1" x14ac:dyDescent="0.4"/>
    <row r="20" spans="2:7" x14ac:dyDescent="0.35">
      <c r="B20" s="21" t="s">
        <v>12</v>
      </c>
      <c r="C20" s="22"/>
      <c r="D20" s="22"/>
      <c r="E20" s="23"/>
      <c r="F20" s="22"/>
      <c r="G20" s="24"/>
    </row>
    <row r="21" spans="2:7" x14ac:dyDescent="0.35">
      <c r="B21" s="25"/>
      <c r="E21" s="26"/>
      <c r="G21" s="27"/>
    </row>
    <row r="22" spans="2:7" x14ac:dyDescent="0.35">
      <c r="B22" s="25" t="s">
        <v>13</v>
      </c>
      <c r="C22" s="135" t="s">
        <v>14</v>
      </c>
      <c r="D22" s="135"/>
      <c r="E22" s="135"/>
      <c r="F22" s="135"/>
      <c r="G22" s="136"/>
    </row>
    <row r="23" spans="2:7" x14ac:dyDescent="0.35">
      <c r="B23" s="25" t="s">
        <v>15</v>
      </c>
      <c r="C23" s="135" t="s">
        <v>14</v>
      </c>
      <c r="D23" s="135"/>
      <c r="E23" s="135"/>
      <c r="F23" s="135"/>
      <c r="G23" s="136"/>
    </row>
    <row r="24" spans="2:7" x14ac:dyDescent="0.35">
      <c r="B24" s="25"/>
      <c r="E24" s="26"/>
      <c r="G24" s="27"/>
    </row>
    <row r="25" spans="2:7" x14ac:dyDescent="0.35">
      <c r="B25" s="140" t="s">
        <v>16</v>
      </c>
      <c r="C25" s="141"/>
      <c r="D25" s="141"/>
      <c r="E25" s="142" t="s">
        <v>14</v>
      </c>
      <c r="F25" s="142"/>
      <c r="G25" s="143"/>
    </row>
    <row r="26" spans="2:7" x14ac:dyDescent="0.35">
      <c r="B26" s="25"/>
      <c r="E26" s="26"/>
      <c r="G26" s="27"/>
    </row>
    <row r="27" spans="2:7" x14ac:dyDescent="0.35">
      <c r="B27" s="25"/>
      <c r="E27" s="26"/>
      <c r="G27" s="27"/>
    </row>
    <row r="28" spans="2:7" x14ac:dyDescent="0.35">
      <c r="B28" s="25" t="s">
        <v>17</v>
      </c>
      <c r="E28" s="26"/>
      <c r="G28" s="27"/>
    </row>
    <row r="29" spans="2:7" x14ac:dyDescent="0.35">
      <c r="B29" s="134"/>
      <c r="C29" s="135"/>
      <c r="D29" s="135"/>
      <c r="E29" s="135"/>
      <c r="F29" s="135"/>
      <c r="G29" s="136"/>
    </row>
    <row r="30" spans="2:7" x14ac:dyDescent="0.35">
      <c r="B30" s="134"/>
      <c r="C30" s="135"/>
      <c r="D30" s="135"/>
      <c r="E30" s="135"/>
      <c r="F30" s="135"/>
      <c r="G30" s="136"/>
    </row>
    <row r="31" spans="2:7" x14ac:dyDescent="0.35">
      <c r="B31" s="134"/>
      <c r="C31" s="135"/>
      <c r="D31" s="135"/>
      <c r="E31" s="135"/>
      <c r="F31" s="135"/>
      <c r="G31" s="136"/>
    </row>
    <row r="32" spans="2:7" x14ac:dyDescent="0.35">
      <c r="B32" s="134"/>
      <c r="C32" s="135"/>
      <c r="D32" s="135"/>
      <c r="E32" s="135"/>
      <c r="F32" s="135"/>
      <c r="G32" s="136"/>
    </row>
    <row r="33" spans="2:7" x14ac:dyDescent="0.35">
      <c r="B33" s="134"/>
      <c r="C33" s="135"/>
      <c r="D33" s="135"/>
      <c r="E33" s="135"/>
      <c r="F33" s="135"/>
      <c r="G33" s="136"/>
    </row>
    <row r="34" spans="2:7" x14ac:dyDescent="0.35">
      <c r="B34" s="134"/>
      <c r="C34" s="135"/>
      <c r="D34" s="135"/>
      <c r="E34" s="135"/>
      <c r="F34" s="135"/>
      <c r="G34" s="136"/>
    </row>
    <row r="35" spans="2:7" x14ac:dyDescent="0.35">
      <c r="B35" s="134"/>
      <c r="C35" s="135"/>
      <c r="D35" s="135"/>
      <c r="E35" s="135"/>
      <c r="F35" s="135"/>
      <c r="G35" s="136"/>
    </row>
    <row r="36" spans="2:7" ht="16" thickBot="1" x14ac:dyDescent="0.4">
      <c r="B36" s="137"/>
      <c r="C36" s="138"/>
      <c r="D36" s="138"/>
      <c r="E36" s="138"/>
      <c r="F36" s="138"/>
      <c r="G36" s="139"/>
    </row>
  </sheetData>
  <sheetProtection algorithmName="SHA-512" hashValue="vC6ssU8UHs7nrdVLZGPNadMvroXFuJ4F2cVSZ2bEgy+siJhNWpJAN5iTVtONEFhCs+pJqHjo2wQi9ay5xdEtig==" saltValue="kDMaqKhjWch2BpkDheSq2g==" spinCount="100000" sheet="1" objects="1" scenarios="1" selectLockedCells="1" selectUnlockedCells="1"/>
  <mergeCells count="11">
    <mergeCell ref="B29:G36"/>
    <mergeCell ref="B25:D25"/>
    <mergeCell ref="E25:G25"/>
    <mergeCell ref="B4:D4"/>
    <mergeCell ref="B7:D7"/>
    <mergeCell ref="B11:D11"/>
    <mergeCell ref="B9:D9"/>
    <mergeCell ref="B5:D5"/>
    <mergeCell ref="B8:D8"/>
    <mergeCell ref="C23:G23"/>
    <mergeCell ref="C22:G22"/>
  </mergeCells>
  <conditionalFormatting sqref="N12">
    <cfRule type="cellIs" dxfId="2" priority="4" operator="greaterThan">
      <formula>5500000</formula>
    </cfRule>
  </conditionalFormatting>
  <pageMargins left="0.75" right="0.75" top="1" bottom="1" header="0.5" footer="0.5"/>
  <pageSetup paperSize="9" orientation="portrait" horizontalDpi="4294967292" verticalDpi="4294967292"/>
  <drawing r:id="rId1"/>
  <extLst>
    <ext xmlns:x14="http://schemas.microsoft.com/office/spreadsheetml/2009/9/main" uri="{78C0D931-6437-407d-A8EE-F0AAD7539E65}">
      <x14:conditionalFormattings>
        <x14:conditionalFormatting xmlns:xm="http://schemas.microsoft.com/office/excel/2006/main">
          <x14:cfRule type="cellIs" priority="2" operator="greaterThan" id="{1B41DD0B-314C-BC43-9915-4C2EDBCC0245}">
            <xm:f>'Uitleg Inschrijfstaat'!$B$6</xm:f>
            <x14:dxf>
              <font>
                <color rgb="FF9C0006"/>
              </font>
              <fill>
                <patternFill>
                  <bgColor rgb="FFFFC7CE"/>
                </patternFill>
              </fill>
            </x14:dxf>
          </x14:cfRule>
          <xm:sqref>G8</xm:sqref>
        </x14:conditionalFormatting>
      </x14:conditionalFormatting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77"/>
  <sheetViews>
    <sheetView showGridLines="0" topLeftCell="A36" zoomScale="70" zoomScaleNormal="70" workbookViewId="0">
      <selection activeCell="C35" sqref="C35"/>
    </sheetView>
  </sheetViews>
  <sheetFormatPr defaultColWidth="11" defaultRowHeight="15.5" x14ac:dyDescent="0.35"/>
  <cols>
    <col min="1" max="1" width="3.5" style="11" customWidth="1"/>
    <col min="2" max="2" width="83.1640625" style="11" customWidth="1"/>
    <col min="3" max="3" width="12.83203125" style="11" customWidth="1"/>
    <col min="4" max="4" width="11.1640625" style="44" customWidth="1"/>
    <col min="5" max="5" width="16.1640625" style="11" customWidth="1"/>
    <col min="6" max="6" width="11.1640625" style="44" customWidth="1"/>
    <col min="7" max="7" width="16.1640625" style="11" customWidth="1"/>
    <col min="8" max="8" width="53.1640625" style="11" customWidth="1"/>
    <col min="9" max="16384" width="11" style="11"/>
  </cols>
  <sheetData>
    <row r="1" spans="2:8" ht="23" x14ac:dyDescent="0.35">
      <c r="B1" s="28" t="s">
        <v>18</v>
      </c>
    </row>
    <row r="2" spans="2:8" ht="16" thickBot="1" x14ac:dyDescent="0.4"/>
    <row r="3" spans="2:8" ht="16" thickBot="1" x14ac:dyDescent="0.4">
      <c r="B3" s="29"/>
      <c r="C3" s="30" t="s">
        <v>19</v>
      </c>
      <c r="D3" s="45" t="s">
        <v>20</v>
      </c>
      <c r="E3" s="31" t="s">
        <v>2</v>
      </c>
      <c r="F3" s="45" t="s">
        <v>3</v>
      </c>
      <c r="G3" s="31" t="s">
        <v>4</v>
      </c>
      <c r="H3" s="31" t="s">
        <v>21</v>
      </c>
    </row>
    <row r="4" spans="2:8" ht="16" thickBot="1" x14ac:dyDescent="0.4">
      <c r="B4" s="32" t="s">
        <v>22</v>
      </c>
      <c r="C4" s="121"/>
      <c r="D4" s="122"/>
      <c r="E4" s="121"/>
      <c r="F4" s="122"/>
      <c r="G4" s="161"/>
      <c r="H4" s="162"/>
    </row>
    <row r="5" spans="2:8" ht="16" thickBot="1" x14ac:dyDescent="0.4">
      <c r="B5" s="158" t="s">
        <v>23</v>
      </c>
      <c r="C5" s="159"/>
      <c r="D5" s="159"/>
      <c r="E5" s="159"/>
      <c r="F5" s="159"/>
      <c r="G5" s="159"/>
      <c r="H5" s="160"/>
    </row>
    <row r="6" spans="2:8" ht="16" thickBot="1" x14ac:dyDescent="0.4">
      <c r="B6" s="33" t="s">
        <v>24</v>
      </c>
      <c r="C6" s="58"/>
      <c r="D6" s="46">
        <v>1</v>
      </c>
      <c r="E6" s="4">
        <f t="shared" ref="E6:E9" si="0">C6*D6</f>
        <v>0</v>
      </c>
      <c r="F6" s="50">
        <v>1</v>
      </c>
      <c r="G6" s="4">
        <f>E6*F6</f>
        <v>0</v>
      </c>
      <c r="H6" s="34"/>
    </row>
    <row r="7" spans="2:8" ht="16" thickBot="1" x14ac:dyDescent="0.4">
      <c r="B7" s="33" t="s">
        <v>25</v>
      </c>
      <c r="C7" s="8"/>
      <c r="D7" s="46">
        <v>1</v>
      </c>
      <c r="E7" s="4">
        <f>C7*D7</f>
        <v>0</v>
      </c>
      <c r="F7" s="50">
        <v>1</v>
      </c>
      <c r="G7" s="5">
        <f>E7*F7</f>
        <v>0</v>
      </c>
      <c r="H7" s="35"/>
    </row>
    <row r="8" spans="2:8" ht="16" thickBot="1" x14ac:dyDescent="0.4">
      <c r="B8" s="33" t="s">
        <v>26</v>
      </c>
      <c r="C8" s="58"/>
      <c r="D8" s="46">
        <v>1</v>
      </c>
      <c r="E8" s="4">
        <f t="shared" si="0"/>
        <v>0</v>
      </c>
      <c r="F8" s="50">
        <v>1</v>
      </c>
      <c r="G8" s="5">
        <f t="shared" ref="G8" si="1">E8*F8</f>
        <v>0</v>
      </c>
      <c r="H8" s="36"/>
    </row>
    <row r="9" spans="2:8" ht="16" thickBot="1" x14ac:dyDescent="0.4">
      <c r="B9" s="37" t="s">
        <v>27</v>
      </c>
      <c r="C9" s="8"/>
      <c r="D9" s="46">
        <v>1</v>
      </c>
      <c r="E9" s="4">
        <f t="shared" si="0"/>
        <v>0</v>
      </c>
      <c r="F9" s="50">
        <v>1</v>
      </c>
      <c r="G9" s="5">
        <f>E9*F9</f>
        <v>0</v>
      </c>
      <c r="H9" s="35"/>
    </row>
    <row r="10" spans="2:8" ht="16" thickBot="1" x14ac:dyDescent="0.4">
      <c r="B10" s="80"/>
      <c r="C10" s="86"/>
      <c r="D10" s="87" t="s">
        <v>28</v>
      </c>
      <c r="E10" s="123">
        <f>SUM(E6:E9)</f>
        <v>0</v>
      </c>
      <c r="F10" s="88" t="s">
        <v>29</v>
      </c>
      <c r="G10" s="123">
        <f>SUM(G6:G9)</f>
        <v>0</v>
      </c>
      <c r="H10" s="81"/>
    </row>
    <row r="11" spans="2:8" ht="16" thickBot="1" x14ac:dyDescent="0.4">
      <c r="B11" s="59"/>
      <c r="C11" s="90"/>
      <c r="D11" s="63"/>
      <c r="E11" s="64"/>
      <c r="F11" s="65"/>
      <c r="G11" s="66"/>
      <c r="H11" s="67"/>
    </row>
    <row r="12" spans="2:8" ht="16" thickBot="1" x14ac:dyDescent="0.4">
      <c r="B12" s="158" t="s">
        <v>30</v>
      </c>
      <c r="C12" s="159"/>
      <c r="D12" s="159"/>
      <c r="E12" s="159"/>
      <c r="F12" s="159"/>
      <c r="G12" s="159"/>
      <c r="H12" s="160"/>
    </row>
    <row r="13" spans="2:8" ht="16" thickBot="1" x14ac:dyDescent="0.4">
      <c r="B13" s="60" t="s">
        <v>31</v>
      </c>
      <c r="C13" s="61"/>
      <c r="D13" s="61"/>
      <c r="E13" s="61"/>
      <c r="F13" s="61"/>
      <c r="G13" s="61"/>
      <c r="H13" s="62"/>
    </row>
    <row r="14" spans="2:8" ht="16" thickBot="1" x14ac:dyDescent="0.4">
      <c r="B14" s="33"/>
      <c r="C14" s="91" t="s">
        <v>19</v>
      </c>
      <c r="D14" s="71" t="s">
        <v>20</v>
      </c>
      <c r="E14" s="72" t="s">
        <v>2</v>
      </c>
      <c r="F14" s="73" t="s">
        <v>3</v>
      </c>
      <c r="G14" s="72" t="s">
        <v>4</v>
      </c>
      <c r="H14" s="74" t="s">
        <v>21</v>
      </c>
    </row>
    <row r="15" spans="2:8" ht="16" thickBot="1" x14ac:dyDescent="0.4">
      <c r="B15" s="33" t="s">
        <v>32</v>
      </c>
      <c r="C15" s="58"/>
      <c r="D15" s="46">
        <f>53+137</f>
        <v>190</v>
      </c>
      <c r="E15" s="4">
        <f t="shared" ref="E15:E75" si="2">C15*D15</f>
        <v>0</v>
      </c>
      <c r="F15" s="50">
        <v>1</v>
      </c>
      <c r="G15" s="4">
        <f t="shared" ref="G15:G75" si="3">E15*F15</f>
        <v>0</v>
      </c>
      <c r="H15" s="34"/>
    </row>
    <row r="16" spans="2:8" ht="16" thickBot="1" x14ac:dyDescent="0.4">
      <c r="B16" s="33" t="s">
        <v>33</v>
      </c>
      <c r="C16" s="58"/>
      <c r="D16" s="46">
        <f>13+34</f>
        <v>47</v>
      </c>
      <c r="E16" s="4">
        <f t="shared" si="2"/>
        <v>0</v>
      </c>
      <c r="F16" s="50">
        <v>1</v>
      </c>
      <c r="G16" s="4">
        <f t="shared" si="3"/>
        <v>0</v>
      </c>
      <c r="H16" s="34"/>
    </row>
    <row r="17" spans="2:8" ht="16" thickBot="1" x14ac:dyDescent="0.4">
      <c r="B17" s="33" t="s">
        <v>34</v>
      </c>
      <c r="C17" s="58"/>
      <c r="D17" s="46">
        <f>4+10</f>
        <v>14</v>
      </c>
      <c r="E17" s="4">
        <f t="shared" si="2"/>
        <v>0</v>
      </c>
      <c r="F17" s="50">
        <v>1</v>
      </c>
      <c r="G17" s="4">
        <f t="shared" si="3"/>
        <v>0</v>
      </c>
      <c r="H17" s="36"/>
    </row>
    <row r="18" spans="2:8" ht="16" thickBot="1" x14ac:dyDescent="0.4">
      <c r="B18" s="33" t="s">
        <v>35</v>
      </c>
      <c r="C18" s="58"/>
      <c r="D18" s="46">
        <v>181</v>
      </c>
      <c r="E18" s="4">
        <f t="shared" ref="E18" si="4">C18*D18</f>
        <v>0</v>
      </c>
      <c r="F18" s="50">
        <v>1</v>
      </c>
      <c r="G18" s="4">
        <f t="shared" ref="G18" si="5">E18*F18</f>
        <v>0</v>
      </c>
      <c r="H18" s="36"/>
    </row>
    <row r="19" spans="2:8" ht="16" thickBot="1" x14ac:dyDescent="0.4">
      <c r="B19" s="34" t="s">
        <v>36</v>
      </c>
      <c r="C19" s="58"/>
      <c r="D19" s="46">
        <v>247</v>
      </c>
      <c r="E19" s="4">
        <f t="shared" si="2"/>
        <v>0</v>
      </c>
      <c r="F19" s="50">
        <v>1</v>
      </c>
      <c r="G19" s="4">
        <f t="shared" si="3"/>
        <v>0</v>
      </c>
      <c r="H19" s="36"/>
    </row>
    <row r="20" spans="2:8" ht="16" thickBot="1" x14ac:dyDescent="0.4">
      <c r="B20" s="33" t="s">
        <v>37</v>
      </c>
      <c r="C20" s="58"/>
      <c r="D20" s="46">
        <v>0</v>
      </c>
      <c r="E20" s="4">
        <f t="shared" si="2"/>
        <v>0</v>
      </c>
      <c r="F20" s="50">
        <v>1</v>
      </c>
      <c r="G20" s="4">
        <f t="shared" si="3"/>
        <v>0</v>
      </c>
      <c r="H20" s="36"/>
    </row>
    <row r="21" spans="2:8" ht="16" thickBot="1" x14ac:dyDescent="0.4">
      <c r="B21" s="60" t="s">
        <v>38</v>
      </c>
      <c r="C21" s="61"/>
      <c r="D21" s="61"/>
      <c r="E21" s="61"/>
      <c r="F21" s="61"/>
      <c r="G21" s="61"/>
      <c r="H21" s="62"/>
    </row>
    <row r="22" spans="2:8" ht="16" thickBot="1" x14ac:dyDescent="0.4">
      <c r="B22" s="33" t="s">
        <v>39</v>
      </c>
      <c r="C22" s="58"/>
      <c r="D22" s="46">
        <v>0</v>
      </c>
      <c r="E22" s="4">
        <f t="shared" ref="E22" si="6">C22*D22</f>
        <v>0</v>
      </c>
      <c r="F22" s="50">
        <v>1</v>
      </c>
      <c r="G22" s="4">
        <f t="shared" ref="G22" si="7">E22*F22</f>
        <v>0</v>
      </c>
      <c r="H22" s="34"/>
    </row>
    <row r="23" spans="2:8" ht="16" thickBot="1" x14ac:dyDescent="0.4">
      <c r="B23" s="33" t="s">
        <v>40</v>
      </c>
      <c r="C23" s="58"/>
      <c r="D23" s="46">
        <v>1</v>
      </c>
      <c r="E23" s="4">
        <f t="shared" ref="E23" si="8">C23*D23</f>
        <v>0</v>
      </c>
      <c r="F23" s="50">
        <v>1</v>
      </c>
      <c r="G23" s="4">
        <f t="shared" ref="G23" si="9">E23*F23</f>
        <v>0</v>
      </c>
      <c r="H23" s="34"/>
    </row>
    <row r="24" spans="2:8" ht="16" thickBot="1" x14ac:dyDescent="0.4">
      <c r="B24" s="33" t="s">
        <v>41</v>
      </c>
      <c r="C24" s="58"/>
      <c r="D24" s="46">
        <v>0</v>
      </c>
      <c r="E24" s="4">
        <f t="shared" si="2"/>
        <v>0</v>
      </c>
      <c r="F24" s="50">
        <v>1</v>
      </c>
      <c r="G24" s="4">
        <f t="shared" si="3"/>
        <v>0</v>
      </c>
      <c r="H24" s="36"/>
    </row>
    <row r="25" spans="2:8" ht="16" thickBot="1" x14ac:dyDescent="0.4">
      <c r="B25" s="33" t="s">
        <v>42</v>
      </c>
      <c r="C25" s="58"/>
      <c r="D25" s="46">
        <v>0</v>
      </c>
      <c r="E25" s="4">
        <f t="shared" si="2"/>
        <v>0</v>
      </c>
      <c r="F25" s="50">
        <v>1</v>
      </c>
      <c r="G25" s="4">
        <f t="shared" si="3"/>
        <v>0</v>
      </c>
      <c r="H25" s="36"/>
    </row>
    <row r="26" spans="2:8" ht="16" thickBot="1" x14ac:dyDescent="0.4">
      <c r="B26" s="33" t="s">
        <v>43</v>
      </c>
      <c r="C26" s="58"/>
      <c r="D26" s="46">
        <v>5</v>
      </c>
      <c r="E26" s="4">
        <f t="shared" si="2"/>
        <v>0</v>
      </c>
      <c r="F26" s="50">
        <v>1</v>
      </c>
      <c r="G26" s="4">
        <f t="shared" si="3"/>
        <v>0</v>
      </c>
      <c r="H26" s="36"/>
    </row>
    <row r="27" spans="2:8" ht="16" thickBot="1" x14ac:dyDescent="0.4">
      <c r="B27" s="33" t="s">
        <v>44</v>
      </c>
      <c r="C27" s="58"/>
      <c r="D27" s="46">
        <v>20</v>
      </c>
      <c r="E27" s="4">
        <f t="shared" si="2"/>
        <v>0</v>
      </c>
      <c r="F27" s="50">
        <v>1</v>
      </c>
      <c r="G27" s="4">
        <f t="shared" si="3"/>
        <v>0</v>
      </c>
      <c r="H27" s="36"/>
    </row>
    <row r="28" spans="2:8" ht="16" thickBot="1" x14ac:dyDescent="0.4">
      <c r="B28" s="33" t="s">
        <v>45</v>
      </c>
      <c r="C28" s="58"/>
      <c r="D28" s="46">
        <v>8</v>
      </c>
      <c r="E28" s="4">
        <f t="shared" si="2"/>
        <v>0</v>
      </c>
      <c r="F28" s="50">
        <v>1</v>
      </c>
      <c r="G28" s="4">
        <f t="shared" si="3"/>
        <v>0</v>
      </c>
      <c r="H28" s="36"/>
    </row>
    <row r="29" spans="2:8" ht="16" thickBot="1" x14ac:dyDescent="0.4">
      <c r="B29" s="33" t="s">
        <v>46</v>
      </c>
      <c r="C29" s="58"/>
      <c r="D29" s="46">
        <v>3</v>
      </c>
      <c r="E29" s="4">
        <f t="shared" si="2"/>
        <v>0</v>
      </c>
      <c r="F29" s="50">
        <v>1</v>
      </c>
      <c r="G29" s="4">
        <f t="shared" si="3"/>
        <v>0</v>
      </c>
      <c r="H29" s="36"/>
    </row>
    <row r="30" spans="2:8" ht="16" thickBot="1" x14ac:dyDescent="0.4">
      <c r="B30" s="33" t="s">
        <v>37</v>
      </c>
      <c r="C30" s="58"/>
      <c r="D30" s="46">
        <v>0</v>
      </c>
      <c r="E30" s="4">
        <f t="shared" si="2"/>
        <v>0</v>
      </c>
      <c r="F30" s="50">
        <v>1</v>
      </c>
      <c r="G30" s="4">
        <f t="shared" si="3"/>
        <v>0</v>
      </c>
      <c r="H30" s="36"/>
    </row>
    <row r="31" spans="2:8" ht="16" thickBot="1" x14ac:dyDescent="0.4">
      <c r="B31" s="33" t="s">
        <v>47</v>
      </c>
      <c r="C31" s="58"/>
      <c r="D31" s="46">
        <f>D27+D28+D29+D30</f>
        <v>31</v>
      </c>
      <c r="E31" s="4">
        <f t="shared" si="2"/>
        <v>0</v>
      </c>
      <c r="F31" s="50">
        <v>1</v>
      </c>
      <c r="G31" s="4">
        <f t="shared" si="3"/>
        <v>0</v>
      </c>
      <c r="H31" s="36"/>
    </row>
    <row r="32" spans="2:8" ht="16" thickBot="1" x14ac:dyDescent="0.4">
      <c r="B32" s="33" t="s">
        <v>48</v>
      </c>
      <c r="C32" s="58"/>
      <c r="D32" s="46">
        <v>8</v>
      </c>
      <c r="E32" s="4">
        <f t="shared" si="2"/>
        <v>0</v>
      </c>
      <c r="F32" s="50">
        <v>1</v>
      </c>
      <c r="G32" s="4">
        <f t="shared" si="3"/>
        <v>0</v>
      </c>
      <c r="H32" s="36"/>
    </row>
    <row r="33" spans="2:8" ht="16" thickBot="1" x14ac:dyDescent="0.4">
      <c r="B33" s="60" t="s">
        <v>49</v>
      </c>
      <c r="C33" s="61"/>
      <c r="D33" s="61"/>
      <c r="E33" s="61"/>
      <c r="F33" s="61"/>
      <c r="G33" s="61"/>
      <c r="H33" s="62"/>
    </row>
    <row r="34" spans="2:8" ht="16" thickBot="1" x14ac:dyDescent="0.4">
      <c r="B34" s="33" t="s">
        <v>50</v>
      </c>
      <c r="C34" s="58"/>
      <c r="D34" s="46">
        <f>SUM(D15:D20)+SUM(D22:D26)</f>
        <v>685</v>
      </c>
      <c r="E34" s="4">
        <f t="shared" si="2"/>
        <v>0</v>
      </c>
      <c r="F34" s="50">
        <v>1</v>
      </c>
      <c r="G34" s="4">
        <f t="shared" si="3"/>
        <v>0</v>
      </c>
      <c r="H34" s="36"/>
    </row>
    <row r="35" spans="2:8" ht="16" thickBot="1" x14ac:dyDescent="0.4">
      <c r="B35" s="33" t="s">
        <v>51</v>
      </c>
      <c r="C35" s="58"/>
      <c r="D35" s="46">
        <f>D34</f>
        <v>685</v>
      </c>
      <c r="E35" s="4">
        <f t="shared" si="2"/>
        <v>0</v>
      </c>
      <c r="F35" s="50">
        <v>1</v>
      </c>
      <c r="G35" s="4">
        <f t="shared" si="3"/>
        <v>0</v>
      </c>
      <c r="H35" s="36"/>
    </row>
    <row r="36" spans="2:8" ht="16" thickBot="1" x14ac:dyDescent="0.4">
      <c r="B36" s="33" t="s">
        <v>52</v>
      </c>
      <c r="C36" s="58"/>
      <c r="D36" s="46">
        <v>75</v>
      </c>
      <c r="E36" s="4">
        <f>C36*D36</f>
        <v>0</v>
      </c>
      <c r="F36" s="50">
        <v>1</v>
      </c>
      <c r="G36" s="4">
        <f t="shared" si="3"/>
        <v>0</v>
      </c>
      <c r="H36" s="34" t="s">
        <v>53</v>
      </c>
    </row>
    <row r="37" spans="2:8" ht="16" thickBot="1" x14ac:dyDescent="0.4">
      <c r="B37" s="33" t="s">
        <v>54</v>
      </c>
      <c r="C37" s="58"/>
      <c r="D37" s="46">
        <v>30</v>
      </c>
      <c r="E37" s="4">
        <f t="shared" si="2"/>
        <v>0</v>
      </c>
      <c r="F37" s="50">
        <v>1</v>
      </c>
      <c r="G37" s="4">
        <f t="shared" si="3"/>
        <v>0</v>
      </c>
      <c r="H37" s="34" t="s">
        <v>55</v>
      </c>
    </row>
    <row r="38" spans="2:8" ht="16" thickBot="1" x14ac:dyDescent="0.4">
      <c r="B38" s="33" t="s">
        <v>56</v>
      </c>
      <c r="C38" s="58"/>
      <c r="D38" s="46">
        <v>20</v>
      </c>
      <c r="E38" s="4">
        <f t="shared" si="2"/>
        <v>0</v>
      </c>
      <c r="F38" s="50">
        <v>1</v>
      </c>
      <c r="G38" s="4">
        <f t="shared" si="3"/>
        <v>0</v>
      </c>
      <c r="H38" s="34" t="s">
        <v>57</v>
      </c>
    </row>
    <row r="39" spans="2:8" ht="16" thickBot="1" x14ac:dyDescent="0.4">
      <c r="B39" s="33" t="s">
        <v>58</v>
      </c>
      <c r="C39" s="58"/>
      <c r="D39" s="46">
        <v>5</v>
      </c>
      <c r="E39" s="4">
        <f t="shared" si="2"/>
        <v>0</v>
      </c>
      <c r="F39" s="50">
        <v>1</v>
      </c>
      <c r="G39" s="4">
        <f t="shared" si="3"/>
        <v>0</v>
      </c>
      <c r="H39" s="36"/>
    </row>
    <row r="40" spans="2:8" ht="16" thickBot="1" x14ac:dyDescent="0.4">
      <c r="B40" s="33" t="s">
        <v>59</v>
      </c>
      <c r="C40" s="58"/>
      <c r="D40" s="46">
        <v>0</v>
      </c>
      <c r="E40" s="4">
        <f t="shared" si="2"/>
        <v>0</v>
      </c>
      <c r="F40" s="50">
        <v>1</v>
      </c>
      <c r="G40" s="4">
        <f t="shared" si="3"/>
        <v>0</v>
      </c>
      <c r="H40" s="34"/>
    </row>
    <row r="41" spans="2:8" ht="16" thickBot="1" x14ac:dyDescent="0.4">
      <c r="B41" s="33" t="s">
        <v>60</v>
      </c>
      <c r="C41" s="58"/>
      <c r="D41" s="46">
        <v>0</v>
      </c>
      <c r="E41" s="4">
        <f t="shared" si="2"/>
        <v>0</v>
      </c>
      <c r="F41" s="50">
        <v>1</v>
      </c>
      <c r="G41" s="4">
        <f t="shared" si="3"/>
        <v>0</v>
      </c>
      <c r="H41" s="34"/>
    </row>
    <row r="42" spans="2:8" ht="16" thickBot="1" x14ac:dyDescent="0.4">
      <c r="B42" s="33" t="s">
        <v>61</v>
      </c>
      <c r="C42" s="58"/>
      <c r="D42" s="46">
        <v>1</v>
      </c>
      <c r="E42" s="4">
        <f t="shared" si="2"/>
        <v>0</v>
      </c>
      <c r="F42" s="50">
        <v>1</v>
      </c>
      <c r="G42" s="4">
        <f t="shared" si="3"/>
        <v>0</v>
      </c>
      <c r="H42" s="34"/>
    </row>
    <row r="43" spans="2:8" ht="16" thickBot="1" x14ac:dyDescent="0.4">
      <c r="B43" s="33" t="s">
        <v>62</v>
      </c>
      <c r="C43" s="9"/>
      <c r="D43" s="46">
        <v>100</v>
      </c>
      <c r="E43" s="4">
        <f t="shared" si="2"/>
        <v>0</v>
      </c>
      <c r="F43" s="50">
        <v>1</v>
      </c>
      <c r="G43" s="4">
        <f t="shared" si="3"/>
        <v>0</v>
      </c>
      <c r="H43" s="34" t="s">
        <v>234</v>
      </c>
    </row>
    <row r="44" spans="2:8" ht="16" thickBot="1" x14ac:dyDescent="0.4">
      <c r="B44" s="33" t="s">
        <v>63</v>
      </c>
      <c r="C44" s="9"/>
      <c r="D44" s="46">
        <v>2</v>
      </c>
      <c r="E44" s="4">
        <f t="shared" si="2"/>
        <v>0</v>
      </c>
      <c r="F44" s="50">
        <v>1</v>
      </c>
      <c r="G44" s="4">
        <f t="shared" si="3"/>
        <v>0</v>
      </c>
      <c r="H44" s="34"/>
    </row>
    <row r="45" spans="2:8" ht="16" thickBot="1" x14ac:dyDescent="0.4">
      <c r="B45" s="33" t="s">
        <v>64</v>
      </c>
      <c r="C45" s="9"/>
      <c r="D45" s="46">
        <f>D24+D25+D26</f>
        <v>5</v>
      </c>
      <c r="E45" s="4">
        <f t="shared" si="2"/>
        <v>0</v>
      </c>
      <c r="F45" s="50">
        <v>1</v>
      </c>
      <c r="G45" s="4">
        <f t="shared" si="3"/>
        <v>0</v>
      </c>
      <c r="H45" s="34"/>
    </row>
    <row r="46" spans="2:8" ht="16" thickBot="1" x14ac:dyDescent="0.4">
      <c r="B46" s="33" t="s">
        <v>65</v>
      </c>
      <c r="C46" s="9"/>
      <c r="D46" s="46">
        <f>D43</f>
        <v>100</v>
      </c>
      <c r="E46" s="4">
        <f t="shared" si="2"/>
        <v>0</v>
      </c>
      <c r="F46" s="50">
        <v>1</v>
      </c>
      <c r="G46" s="4">
        <f t="shared" si="3"/>
        <v>0</v>
      </c>
      <c r="H46" s="34" t="s">
        <v>234</v>
      </c>
    </row>
    <row r="47" spans="2:8" ht="16" thickBot="1" x14ac:dyDescent="0.4">
      <c r="B47" s="33" t="s">
        <v>66</v>
      </c>
      <c r="C47" s="9"/>
      <c r="D47" s="46">
        <f>D24</f>
        <v>0</v>
      </c>
      <c r="E47" s="4">
        <f t="shared" si="2"/>
        <v>0</v>
      </c>
      <c r="F47" s="50">
        <v>1</v>
      </c>
      <c r="G47" s="4">
        <f t="shared" si="3"/>
        <v>0</v>
      </c>
      <c r="H47" s="34"/>
    </row>
    <row r="48" spans="2:8" ht="16" thickBot="1" x14ac:dyDescent="0.4">
      <c r="B48" s="33" t="s">
        <v>67</v>
      </c>
      <c r="C48" s="9"/>
      <c r="D48" s="46">
        <f>D25</f>
        <v>0</v>
      </c>
      <c r="E48" s="4">
        <f t="shared" si="2"/>
        <v>0</v>
      </c>
      <c r="F48" s="50">
        <v>1</v>
      </c>
      <c r="G48" s="4">
        <f t="shared" si="3"/>
        <v>0</v>
      </c>
      <c r="H48" s="34"/>
    </row>
    <row r="49" spans="2:8" ht="16" thickBot="1" x14ac:dyDescent="0.4">
      <c r="B49" s="33" t="s">
        <v>68</v>
      </c>
      <c r="C49" s="9"/>
      <c r="D49" s="46">
        <f>D26</f>
        <v>5</v>
      </c>
      <c r="E49" s="4">
        <f t="shared" si="2"/>
        <v>0</v>
      </c>
      <c r="F49" s="50">
        <v>1</v>
      </c>
      <c r="G49" s="4">
        <f t="shared" si="3"/>
        <v>0</v>
      </c>
      <c r="H49" s="34"/>
    </row>
    <row r="50" spans="2:8" ht="16" thickBot="1" x14ac:dyDescent="0.4">
      <c r="B50" s="60" t="s">
        <v>69</v>
      </c>
      <c r="C50" s="61"/>
      <c r="D50" s="61"/>
      <c r="E50" s="61"/>
      <c r="F50" s="61"/>
      <c r="G50" s="61"/>
      <c r="H50" s="62"/>
    </row>
    <row r="51" spans="2:8" ht="16" thickBot="1" x14ac:dyDescent="0.4">
      <c r="B51" s="33" t="s">
        <v>70</v>
      </c>
      <c r="C51" s="8"/>
      <c r="D51" s="46">
        <v>205</v>
      </c>
      <c r="E51" s="4">
        <f t="shared" ref="E51:E55" si="10">C51*D51</f>
        <v>0</v>
      </c>
      <c r="F51" s="50">
        <v>1</v>
      </c>
      <c r="G51" s="5">
        <f>E51*F51</f>
        <v>0</v>
      </c>
      <c r="H51" s="35"/>
    </row>
    <row r="52" spans="2:8" ht="16" thickBot="1" x14ac:dyDescent="0.4">
      <c r="B52" s="33" t="s">
        <v>71</v>
      </c>
      <c r="C52" s="8"/>
      <c r="D52" s="46">
        <f>61+48</f>
        <v>109</v>
      </c>
      <c r="E52" s="4">
        <f t="shared" ref="E52" si="11">C52*D52</f>
        <v>0</v>
      </c>
      <c r="F52" s="50">
        <v>1</v>
      </c>
      <c r="G52" s="5">
        <f>E52*F52</f>
        <v>0</v>
      </c>
      <c r="H52" s="35"/>
    </row>
    <row r="53" spans="2:8" ht="16" thickBot="1" x14ac:dyDescent="0.4">
      <c r="B53" s="33" t="s">
        <v>232</v>
      </c>
      <c r="C53" s="8"/>
      <c r="D53" s="46">
        <v>25</v>
      </c>
      <c r="E53" s="4">
        <f t="shared" ref="E53:E54" si="12">C53*D53</f>
        <v>0</v>
      </c>
      <c r="F53" s="50">
        <v>1</v>
      </c>
      <c r="G53" s="5">
        <f t="shared" ref="G53:G54" si="13">E53*F53</f>
        <v>0</v>
      </c>
      <c r="H53" s="34" t="s">
        <v>235</v>
      </c>
    </row>
    <row r="54" spans="2:8" ht="16" thickBot="1" x14ac:dyDescent="0.4">
      <c r="B54" s="33" t="s">
        <v>233</v>
      </c>
      <c r="C54" s="8"/>
      <c r="D54" s="46">
        <v>25</v>
      </c>
      <c r="E54" s="4">
        <f t="shared" si="12"/>
        <v>0</v>
      </c>
      <c r="F54" s="50">
        <v>1</v>
      </c>
      <c r="G54" s="5">
        <f t="shared" si="13"/>
        <v>0</v>
      </c>
      <c r="H54" s="34" t="s">
        <v>235</v>
      </c>
    </row>
    <row r="55" spans="2:8" ht="16" thickBot="1" x14ac:dyDescent="0.4">
      <c r="B55" s="33" t="s">
        <v>72</v>
      </c>
      <c r="C55" s="8"/>
      <c r="D55" s="46">
        <v>10</v>
      </c>
      <c r="E55" s="4">
        <f t="shared" si="10"/>
        <v>0</v>
      </c>
      <c r="F55" s="50">
        <v>1</v>
      </c>
      <c r="G55" s="5">
        <f>E55*F55</f>
        <v>0</v>
      </c>
      <c r="H55" s="35"/>
    </row>
    <row r="56" spans="2:8" ht="16" thickBot="1" x14ac:dyDescent="0.4">
      <c r="B56" s="80"/>
      <c r="C56" s="86"/>
      <c r="D56" s="87" t="s">
        <v>28</v>
      </c>
      <c r="E56" s="123">
        <f>SUM(E15:E55)</f>
        <v>0</v>
      </c>
      <c r="F56" s="87" t="s">
        <v>28</v>
      </c>
      <c r="G56" s="123">
        <f>SUM(G15:G55)</f>
        <v>0</v>
      </c>
      <c r="H56" s="82"/>
    </row>
    <row r="57" spans="2:8" ht="16" thickBot="1" x14ac:dyDescent="0.4">
      <c r="B57" s="70"/>
      <c r="C57" s="92"/>
      <c r="D57" s="63"/>
      <c r="E57" s="68"/>
      <c r="F57" s="65"/>
      <c r="G57" s="68"/>
      <c r="H57" s="69"/>
    </row>
    <row r="58" spans="2:8" ht="16" thickBot="1" x14ac:dyDescent="0.4">
      <c r="B58" s="158" t="s">
        <v>73</v>
      </c>
      <c r="C58" s="159"/>
      <c r="D58" s="159"/>
      <c r="E58" s="159"/>
      <c r="F58" s="159"/>
      <c r="G58" s="159"/>
      <c r="H58" s="160"/>
    </row>
    <row r="59" spans="2:8" ht="16" thickBot="1" x14ac:dyDescent="0.4">
      <c r="B59" s="33"/>
      <c r="C59" s="30" t="s">
        <v>19</v>
      </c>
      <c r="D59" s="45" t="s">
        <v>20</v>
      </c>
      <c r="E59" s="38" t="s">
        <v>2</v>
      </c>
      <c r="F59" s="45" t="s">
        <v>3</v>
      </c>
      <c r="G59" s="38" t="s">
        <v>4</v>
      </c>
      <c r="H59" s="31" t="s">
        <v>21</v>
      </c>
    </row>
    <row r="60" spans="2:8" ht="16" thickBot="1" x14ac:dyDescent="0.4">
      <c r="B60" s="75" t="s">
        <v>74</v>
      </c>
      <c r="C60" s="124"/>
      <c r="D60" s="125"/>
      <c r="E60" s="126"/>
      <c r="F60" s="125"/>
      <c r="G60" s="163"/>
      <c r="H60" s="164"/>
    </row>
    <row r="61" spans="2:8" ht="16" thickBot="1" x14ac:dyDescent="0.4">
      <c r="B61" s="33" t="s">
        <v>75</v>
      </c>
      <c r="C61" s="58"/>
      <c r="D61" s="46">
        <v>1</v>
      </c>
      <c r="E61" s="4">
        <f t="shared" ref="E61:E67" si="14">C61*D61</f>
        <v>0</v>
      </c>
      <c r="F61" s="50">
        <v>1</v>
      </c>
      <c r="G61" s="4">
        <f t="shared" ref="G61:G67" si="15">E61*F61</f>
        <v>0</v>
      </c>
      <c r="H61" s="34"/>
    </row>
    <row r="62" spans="2:8" ht="16" thickBot="1" x14ac:dyDescent="0.4">
      <c r="B62" s="33" t="s">
        <v>76</v>
      </c>
      <c r="C62" s="58"/>
      <c r="D62" s="46">
        <v>1</v>
      </c>
      <c r="E62" s="4">
        <f t="shared" si="14"/>
        <v>0</v>
      </c>
      <c r="F62" s="50">
        <v>1</v>
      </c>
      <c r="G62" s="4">
        <f t="shared" si="15"/>
        <v>0</v>
      </c>
      <c r="H62" s="36"/>
    </row>
    <row r="63" spans="2:8" ht="16" thickBot="1" x14ac:dyDescent="0.4">
      <c r="B63" s="33" t="s">
        <v>43</v>
      </c>
      <c r="C63" s="58"/>
      <c r="D63" s="46">
        <v>2</v>
      </c>
      <c r="E63" s="4">
        <f t="shared" ref="E63" si="16">C63*D63</f>
        <v>0</v>
      </c>
      <c r="F63" s="50">
        <v>1</v>
      </c>
      <c r="G63" s="4">
        <f t="shared" ref="G63" si="17">E63*F63</f>
        <v>0</v>
      </c>
      <c r="H63" s="36"/>
    </row>
    <row r="64" spans="2:8" ht="16" thickBot="1" x14ac:dyDescent="0.4">
      <c r="B64" s="33" t="s">
        <v>44</v>
      </c>
      <c r="C64" s="58"/>
      <c r="D64" s="46">
        <v>9</v>
      </c>
      <c r="E64" s="4">
        <f t="shared" si="14"/>
        <v>0</v>
      </c>
      <c r="F64" s="50">
        <v>1</v>
      </c>
      <c r="G64" s="4">
        <f t="shared" si="15"/>
        <v>0</v>
      </c>
      <c r="H64" s="36"/>
    </row>
    <row r="65" spans="2:8" ht="16" thickBot="1" x14ac:dyDescent="0.4">
      <c r="B65" s="33" t="s">
        <v>77</v>
      </c>
      <c r="C65" s="8"/>
      <c r="D65" s="46">
        <v>1</v>
      </c>
      <c r="E65" s="4">
        <f t="shared" si="14"/>
        <v>0</v>
      </c>
      <c r="F65" s="50">
        <v>1</v>
      </c>
      <c r="G65" s="4">
        <f t="shared" si="15"/>
        <v>0</v>
      </c>
      <c r="H65" s="36"/>
    </row>
    <row r="66" spans="2:8" ht="16" thickBot="1" x14ac:dyDescent="0.4">
      <c r="B66" s="33" t="s">
        <v>78</v>
      </c>
      <c r="C66" s="8"/>
      <c r="D66" s="46">
        <v>1</v>
      </c>
      <c r="E66" s="4">
        <f t="shared" si="14"/>
        <v>0</v>
      </c>
      <c r="F66" s="50">
        <v>1</v>
      </c>
      <c r="G66" s="4">
        <f t="shared" si="15"/>
        <v>0</v>
      </c>
      <c r="H66" s="36"/>
    </row>
    <row r="67" spans="2:8" ht="16" thickBot="1" x14ac:dyDescent="0.4">
      <c r="B67" s="33" t="s">
        <v>79</v>
      </c>
      <c r="C67" s="58"/>
      <c r="D67" s="46">
        <v>1</v>
      </c>
      <c r="E67" s="4">
        <f t="shared" si="14"/>
        <v>0</v>
      </c>
      <c r="F67" s="50">
        <v>1</v>
      </c>
      <c r="G67" s="4">
        <f t="shared" si="15"/>
        <v>0</v>
      </c>
      <c r="H67" s="36"/>
    </row>
    <row r="68" spans="2:8" ht="16" thickBot="1" x14ac:dyDescent="0.4">
      <c r="B68" s="80"/>
      <c r="C68" s="89"/>
      <c r="D68" s="87" t="s">
        <v>28</v>
      </c>
      <c r="E68" s="123">
        <f>SUM(E61:E67)</f>
        <v>0</v>
      </c>
      <c r="F68" s="87" t="s">
        <v>28</v>
      </c>
      <c r="G68" s="123">
        <f>SUM(G61:G67)</f>
        <v>0</v>
      </c>
      <c r="H68" s="83"/>
    </row>
    <row r="69" spans="2:8" ht="16" thickBot="1" x14ac:dyDescent="0.4">
      <c r="B69" s="70"/>
      <c r="C69" s="77"/>
      <c r="D69" s="78"/>
      <c r="E69" s="79"/>
      <c r="F69" s="78"/>
      <c r="G69" s="79"/>
      <c r="H69" s="31"/>
    </row>
    <row r="70" spans="2:8" ht="16" thickBot="1" x14ac:dyDescent="0.4">
      <c r="B70" s="158" t="s">
        <v>80</v>
      </c>
      <c r="C70" s="159"/>
      <c r="D70" s="159"/>
      <c r="E70" s="159"/>
      <c r="F70" s="159"/>
      <c r="G70" s="159"/>
      <c r="H70" s="160"/>
    </row>
    <row r="71" spans="2:8" ht="16" thickBot="1" x14ac:dyDescent="0.4">
      <c r="B71" s="33" t="s">
        <v>81</v>
      </c>
      <c r="C71" s="58"/>
      <c r="D71" s="46">
        <v>40</v>
      </c>
      <c r="E71" s="6">
        <f t="shared" ref="E71:E74" si="18">C71*D71</f>
        <v>0</v>
      </c>
      <c r="F71" s="50">
        <v>0.75</v>
      </c>
      <c r="G71" s="5">
        <f t="shared" ref="G71:G72" si="19">E71*F71</f>
        <v>0</v>
      </c>
      <c r="H71" s="36" t="s">
        <v>82</v>
      </c>
    </row>
    <row r="72" spans="2:8" ht="16" thickBot="1" x14ac:dyDescent="0.4">
      <c r="B72" s="33" t="s">
        <v>83</v>
      </c>
      <c r="C72" s="58"/>
      <c r="D72" s="46">
        <v>80</v>
      </c>
      <c r="E72" s="6">
        <f t="shared" si="18"/>
        <v>0</v>
      </c>
      <c r="F72" s="50">
        <v>0.75</v>
      </c>
      <c r="G72" s="5">
        <f t="shared" si="19"/>
        <v>0</v>
      </c>
      <c r="H72" s="36" t="s">
        <v>84</v>
      </c>
    </row>
    <row r="73" spans="2:8" ht="16" thickBot="1" x14ac:dyDescent="0.4">
      <c r="B73" s="33" t="s">
        <v>85</v>
      </c>
      <c r="C73" s="58"/>
      <c r="D73" s="46">
        <v>100</v>
      </c>
      <c r="E73" s="6">
        <f t="shared" si="18"/>
        <v>0</v>
      </c>
      <c r="F73" s="50">
        <v>0.75</v>
      </c>
      <c r="G73" s="5">
        <f>E73*F73</f>
        <v>0</v>
      </c>
      <c r="H73" s="36" t="s">
        <v>86</v>
      </c>
    </row>
    <row r="74" spans="2:8" ht="16" thickBot="1" x14ac:dyDescent="0.4">
      <c r="B74" s="37" t="s">
        <v>87</v>
      </c>
      <c r="C74" s="8"/>
      <c r="D74" s="46">
        <v>40</v>
      </c>
      <c r="E74" s="6">
        <f t="shared" si="18"/>
        <v>0</v>
      </c>
      <c r="F74" s="50">
        <v>0.75</v>
      </c>
      <c r="G74" s="5">
        <f t="shared" ref="G74" si="20">E74*F74</f>
        <v>0</v>
      </c>
      <c r="H74" s="36" t="s">
        <v>86</v>
      </c>
    </row>
    <row r="75" spans="2:8" ht="16" thickBot="1" x14ac:dyDescent="0.4">
      <c r="B75" s="33" t="s">
        <v>88</v>
      </c>
      <c r="C75" s="8"/>
      <c r="D75" s="46">
        <v>5</v>
      </c>
      <c r="E75" s="4">
        <f t="shared" si="2"/>
        <v>0</v>
      </c>
      <c r="F75" s="50">
        <v>0.75</v>
      </c>
      <c r="G75" s="4">
        <f t="shared" si="3"/>
        <v>0</v>
      </c>
      <c r="H75" s="34"/>
    </row>
    <row r="76" spans="2:8" ht="16" thickBot="1" x14ac:dyDescent="0.4">
      <c r="B76" s="59"/>
      <c r="C76" s="90"/>
      <c r="D76" s="63"/>
      <c r="E76" s="64"/>
      <c r="F76" s="65"/>
      <c r="G76" s="66"/>
      <c r="H76" s="67"/>
    </row>
    <row r="77" spans="2:8" ht="16" thickBot="1" x14ac:dyDescent="0.4">
      <c r="B77" s="147" t="s">
        <v>89</v>
      </c>
      <c r="C77" s="156"/>
      <c r="D77" s="157"/>
      <c r="E77" s="127">
        <f>E10+E56+E68++SUM(E71:E75)</f>
        <v>0</v>
      </c>
      <c r="F77" s="51" t="s">
        <v>7</v>
      </c>
      <c r="G77" s="127">
        <f>G10+G56+G68+SUM(G71:G75)</f>
        <v>0</v>
      </c>
    </row>
  </sheetData>
  <sheetProtection algorithmName="SHA-512" hashValue="wPSz81+ogOegX9l0pc89wojxxd7wCFYBIqb92l7vfcQxnol7VZx15EeGPc1ivOG/p+yCRGu7ur6IKdysPCYkrg==" saltValue="CBl3Pn/sMKjlxmsf+6a1Cw==" spinCount="100000" sheet="1" selectLockedCells="1"/>
  <mergeCells count="7">
    <mergeCell ref="B77:D77"/>
    <mergeCell ref="B70:H70"/>
    <mergeCell ref="G4:H4"/>
    <mergeCell ref="B5:H5"/>
    <mergeCell ref="B12:H12"/>
    <mergeCell ref="B58:H58"/>
    <mergeCell ref="G60:H60"/>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C71:C73</xm:sqref>
        </x14:dataValidation>
        <x14:dataValidation type="decimal" allowBlank="1" showInputMessage="1" showErrorMessage="1" xr:uid="{DE30B775-1E36-A543-9474-95B13863A2DB}">
          <x14:formula1>
            <xm:f>Gegevensvalidatie!B5</xm:f>
          </x14:formula1>
          <x14:formula2>
            <xm:f>Gegevensvalidatie!C5</xm:f>
          </x14:formula2>
          <xm:sqref>C74:C75</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69"/>
  <sheetViews>
    <sheetView showGridLines="0" topLeftCell="A14" zoomScaleNormal="100" workbookViewId="0">
      <selection activeCell="C51" sqref="C51"/>
    </sheetView>
  </sheetViews>
  <sheetFormatPr defaultColWidth="11" defaultRowHeight="15.5" x14ac:dyDescent="0.35"/>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1" width="11" style="11"/>
    <col min="12" max="12" width="57.1640625" style="11" bestFit="1" customWidth="1"/>
    <col min="13" max="16384" width="11" style="11"/>
  </cols>
  <sheetData>
    <row r="1" spans="2:12" ht="23" x14ac:dyDescent="0.35">
      <c r="B1" s="28" t="s">
        <v>90</v>
      </c>
    </row>
    <row r="2" spans="2:12" ht="16" thickBot="1" x14ac:dyDescent="0.4"/>
    <row r="3" spans="2:12" ht="16" thickBot="1" x14ac:dyDescent="0.4">
      <c r="B3" s="29"/>
      <c r="C3" s="30" t="s">
        <v>19</v>
      </c>
      <c r="D3" s="45" t="s">
        <v>20</v>
      </c>
      <c r="E3" s="38" t="s">
        <v>2</v>
      </c>
      <c r="F3" s="45" t="s">
        <v>3</v>
      </c>
      <c r="G3" s="38" t="s">
        <v>4</v>
      </c>
      <c r="H3" s="31" t="s">
        <v>21</v>
      </c>
    </row>
    <row r="4" spans="2:12" ht="16" thickBot="1" x14ac:dyDescent="0.4">
      <c r="B4" s="84" t="s">
        <v>91</v>
      </c>
      <c r="C4" s="39"/>
      <c r="D4" s="47"/>
      <c r="E4" s="40"/>
      <c r="F4" s="47"/>
      <c r="G4" s="165"/>
      <c r="H4" s="166"/>
    </row>
    <row r="5" spans="2:12" ht="16" thickBot="1" x14ac:dyDescent="0.4">
      <c r="B5" s="60" t="s">
        <v>92</v>
      </c>
      <c r="C5" s="61"/>
      <c r="D5" s="61"/>
      <c r="E5" s="61"/>
      <c r="F5" s="61"/>
      <c r="G5" s="61"/>
      <c r="H5" s="62"/>
    </row>
    <row r="6" spans="2:12" ht="16" thickBot="1" x14ac:dyDescent="0.4">
      <c r="B6" s="33" t="s">
        <v>32</v>
      </c>
      <c r="C6" s="8"/>
      <c r="D6" s="46">
        <f>'2. Implementatie Noord-Holland'!D15</f>
        <v>190</v>
      </c>
      <c r="E6" s="4">
        <f>C6*D6</f>
        <v>0</v>
      </c>
      <c r="F6" s="50">
        <v>1</v>
      </c>
      <c r="G6" s="4">
        <f>E6*F6</f>
        <v>0</v>
      </c>
      <c r="H6" s="34"/>
    </row>
    <row r="7" spans="2:12" ht="16" thickBot="1" x14ac:dyDescent="0.4">
      <c r="B7" s="33" t="s">
        <v>33</v>
      </c>
      <c r="C7" s="8"/>
      <c r="D7" s="46">
        <f>'2. Implementatie Noord-Holland'!D16</f>
        <v>47</v>
      </c>
      <c r="E7" s="4">
        <f t="shared" ref="E7:E16" si="0">C7*D7</f>
        <v>0</v>
      </c>
      <c r="F7" s="50">
        <v>1</v>
      </c>
      <c r="G7" s="4">
        <f t="shared" ref="G7:G16" si="1">E7*F7</f>
        <v>0</v>
      </c>
      <c r="H7" s="34"/>
    </row>
    <row r="8" spans="2:12" ht="16" thickBot="1" x14ac:dyDescent="0.4">
      <c r="B8" s="33" t="s">
        <v>34</v>
      </c>
      <c r="C8" s="8"/>
      <c r="D8" s="46">
        <f>'2. Implementatie Noord-Holland'!D17+'2. Implementatie Noord-Holland'!D22</f>
        <v>14</v>
      </c>
      <c r="E8" s="4">
        <f t="shared" si="0"/>
        <v>0</v>
      </c>
      <c r="F8" s="50">
        <v>1</v>
      </c>
      <c r="G8" s="4">
        <f t="shared" si="1"/>
        <v>0</v>
      </c>
      <c r="H8" s="34"/>
    </row>
    <row r="9" spans="2:12" ht="16" thickBot="1" x14ac:dyDescent="0.4">
      <c r="B9" s="34" t="s">
        <v>36</v>
      </c>
      <c r="C9" s="8"/>
      <c r="D9" s="46">
        <f>'2. Implementatie Noord-Holland'!D19</f>
        <v>247</v>
      </c>
      <c r="E9" s="4">
        <f t="shared" si="0"/>
        <v>0</v>
      </c>
      <c r="F9" s="50">
        <v>1</v>
      </c>
      <c r="G9" s="4">
        <f t="shared" si="1"/>
        <v>0</v>
      </c>
      <c r="H9" s="34"/>
    </row>
    <row r="10" spans="2:12" ht="16" thickBot="1" x14ac:dyDescent="0.4">
      <c r="B10" s="33" t="s">
        <v>41</v>
      </c>
      <c r="C10" s="8"/>
      <c r="D10" s="46">
        <f>'2. Implementatie Noord-Holland'!D24</f>
        <v>0</v>
      </c>
      <c r="E10" s="4">
        <f t="shared" si="0"/>
        <v>0</v>
      </c>
      <c r="F10" s="50">
        <v>1</v>
      </c>
      <c r="G10" s="4">
        <f t="shared" si="1"/>
        <v>0</v>
      </c>
      <c r="H10" s="34"/>
    </row>
    <row r="11" spans="2:12" ht="16" thickBot="1" x14ac:dyDescent="0.4">
      <c r="B11" s="33" t="s">
        <v>42</v>
      </c>
      <c r="C11" s="8"/>
      <c r="D11" s="46">
        <f>'2. Implementatie Noord-Holland'!D25</f>
        <v>0</v>
      </c>
      <c r="E11" s="4">
        <f t="shared" si="0"/>
        <v>0</v>
      </c>
      <c r="F11" s="50">
        <v>1</v>
      </c>
      <c r="G11" s="4">
        <f t="shared" si="1"/>
        <v>0</v>
      </c>
      <c r="H11" s="34"/>
    </row>
    <row r="12" spans="2:12" ht="16" thickBot="1" x14ac:dyDescent="0.4">
      <c r="B12" s="33" t="s">
        <v>43</v>
      </c>
      <c r="C12" s="8"/>
      <c r="D12" s="46">
        <f>'2. Implementatie Noord-Holland'!D26</f>
        <v>5</v>
      </c>
      <c r="E12" s="4">
        <f t="shared" si="0"/>
        <v>0</v>
      </c>
      <c r="F12" s="50">
        <v>1</v>
      </c>
      <c r="G12" s="4">
        <f t="shared" si="1"/>
        <v>0</v>
      </c>
      <c r="H12" s="36"/>
    </row>
    <row r="13" spans="2:12" ht="16" thickBot="1" x14ac:dyDescent="0.4">
      <c r="B13" s="33" t="s">
        <v>44</v>
      </c>
      <c r="C13" s="8"/>
      <c r="D13" s="46">
        <f>'2. Implementatie Noord-Holland'!D27</f>
        <v>20</v>
      </c>
      <c r="E13" s="4">
        <f t="shared" si="0"/>
        <v>0</v>
      </c>
      <c r="F13" s="50">
        <v>1</v>
      </c>
      <c r="G13" s="4">
        <f t="shared" si="1"/>
        <v>0</v>
      </c>
      <c r="H13" s="36"/>
      <c r="L13" s="29"/>
    </row>
    <row r="14" spans="2:12" ht="16" thickBot="1" x14ac:dyDescent="0.4">
      <c r="B14" s="33" t="s">
        <v>45</v>
      </c>
      <c r="C14" s="8"/>
      <c r="D14" s="46">
        <f>'2. Implementatie Noord-Holland'!D28</f>
        <v>8</v>
      </c>
      <c r="E14" s="4">
        <f t="shared" si="0"/>
        <v>0</v>
      </c>
      <c r="F14" s="50">
        <v>1</v>
      </c>
      <c r="G14" s="4">
        <f t="shared" si="1"/>
        <v>0</v>
      </c>
      <c r="H14" s="36"/>
      <c r="L14" s="29"/>
    </row>
    <row r="15" spans="2:12" ht="16" thickBot="1" x14ac:dyDescent="0.4">
      <c r="B15" s="33" t="s">
        <v>46</v>
      </c>
      <c r="C15" s="8"/>
      <c r="D15" s="46">
        <f>'2. Implementatie Noord-Holland'!D29</f>
        <v>3</v>
      </c>
      <c r="E15" s="4">
        <f t="shared" si="0"/>
        <v>0</v>
      </c>
      <c r="F15" s="50">
        <v>1</v>
      </c>
      <c r="G15" s="4">
        <f t="shared" si="1"/>
        <v>0</v>
      </c>
      <c r="H15" s="36"/>
      <c r="L15" s="29"/>
    </row>
    <row r="16" spans="2:12" ht="16" thickBot="1" x14ac:dyDescent="0.4">
      <c r="B16" s="33" t="s">
        <v>37</v>
      </c>
      <c r="C16" s="8"/>
      <c r="D16" s="46">
        <f>'2. Implementatie Noord-Holland'!D20+'2. Implementatie Noord-Holland'!D30</f>
        <v>0</v>
      </c>
      <c r="E16" s="4">
        <f t="shared" si="0"/>
        <v>0</v>
      </c>
      <c r="F16" s="50">
        <v>1</v>
      </c>
      <c r="G16" s="4">
        <f t="shared" si="1"/>
        <v>0</v>
      </c>
      <c r="H16" s="36"/>
      <c r="L16" s="18"/>
    </row>
    <row r="17" spans="2:12" ht="16" thickBot="1" x14ac:dyDescent="0.4">
      <c r="B17" s="60" t="s">
        <v>93</v>
      </c>
      <c r="C17" s="61"/>
      <c r="D17" s="61"/>
      <c r="E17" s="61"/>
      <c r="F17" s="61"/>
      <c r="G17" s="61"/>
      <c r="H17" s="62"/>
      <c r="L17" s="29"/>
    </row>
    <row r="18" spans="2:12" ht="16" thickBot="1" x14ac:dyDescent="0.4">
      <c r="B18" s="33" t="s">
        <v>94</v>
      </c>
      <c r="C18" s="8"/>
      <c r="D18" s="46">
        <f>'2. Implementatie Noord-Holland'!D64</f>
        <v>9</v>
      </c>
      <c r="E18" s="4">
        <f t="shared" ref="E18:E19" si="2">C18*D18</f>
        <v>0</v>
      </c>
      <c r="F18" s="50">
        <v>1</v>
      </c>
      <c r="G18" s="4">
        <f t="shared" ref="G18:G19" si="3">E18*F18</f>
        <v>0</v>
      </c>
      <c r="H18" s="36"/>
      <c r="L18" s="29"/>
    </row>
    <row r="19" spans="2:12" ht="16" thickBot="1" x14ac:dyDescent="0.4">
      <c r="B19" s="33" t="s">
        <v>95</v>
      </c>
      <c r="C19" s="8"/>
      <c r="D19" s="46">
        <v>2</v>
      </c>
      <c r="E19" s="4">
        <f t="shared" si="2"/>
        <v>0</v>
      </c>
      <c r="F19" s="50">
        <v>1</v>
      </c>
      <c r="G19" s="4">
        <f t="shared" si="3"/>
        <v>0</v>
      </c>
      <c r="H19" s="36"/>
      <c r="L19" s="29"/>
    </row>
    <row r="20" spans="2:12" ht="16" thickBot="1" x14ac:dyDescent="0.4">
      <c r="B20" s="60" t="s">
        <v>96</v>
      </c>
      <c r="C20" s="61"/>
      <c r="D20" s="61"/>
      <c r="E20" s="61"/>
      <c r="F20" s="61"/>
      <c r="G20" s="61"/>
      <c r="H20" s="62"/>
      <c r="L20" s="29"/>
    </row>
    <row r="21" spans="2:12" ht="16" thickBot="1" x14ac:dyDescent="0.4">
      <c r="B21" s="33" t="s">
        <v>97</v>
      </c>
      <c r="C21" s="8"/>
      <c r="D21" s="46">
        <f>SUM(D6:D20)-D9</f>
        <v>298</v>
      </c>
      <c r="E21" s="4">
        <f t="shared" ref="E21:E24" si="4">C21*D21</f>
        <v>0</v>
      </c>
      <c r="F21" s="50">
        <v>1</v>
      </c>
      <c r="G21" s="4">
        <f t="shared" ref="G21:G24" si="5">E21*F21</f>
        <v>0</v>
      </c>
      <c r="H21" s="36"/>
      <c r="L21" s="18"/>
    </row>
    <row r="22" spans="2:12" ht="16" thickBot="1" x14ac:dyDescent="0.4">
      <c r="B22" s="33" t="s">
        <v>98</v>
      </c>
      <c r="C22" s="8"/>
      <c r="D22" s="46">
        <f>D21</f>
        <v>298</v>
      </c>
      <c r="E22" s="4">
        <f>C22*D22</f>
        <v>0</v>
      </c>
      <c r="F22" s="50">
        <v>1</v>
      </c>
      <c r="G22" s="4">
        <f t="shared" si="5"/>
        <v>0</v>
      </c>
      <c r="H22" s="36"/>
      <c r="L22" s="18"/>
    </row>
    <row r="23" spans="2:12" ht="16" thickBot="1" x14ac:dyDescent="0.4">
      <c r="B23" s="33" t="s">
        <v>99</v>
      </c>
      <c r="C23" s="8"/>
      <c r="D23" s="46">
        <f>SUM(D6:D19)</f>
        <v>545</v>
      </c>
      <c r="E23" s="4">
        <f t="shared" si="4"/>
        <v>0</v>
      </c>
      <c r="F23" s="50">
        <v>1</v>
      </c>
      <c r="G23" s="4">
        <f t="shared" si="5"/>
        <v>0</v>
      </c>
      <c r="H23" s="36"/>
      <c r="L23" s="18"/>
    </row>
    <row r="24" spans="2:12" ht="16" thickBot="1" x14ac:dyDescent="0.4">
      <c r="B24" s="33" t="s">
        <v>100</v>
      </c>
      <c r="C24" s="8"/>
      <c r="D24" s="46">
        <v>1</v>
      </c>
      <c r="E24" s="4">
        <f t="shared" si="4"/>
        <v>0</v>
      </c>
      <c r="F24" s="50">
        <v>1</v>
      </c>
      <c r="G24" s="4">
        <f t="shared" si="5"/>
        <v>0</v>
      </c>
      <c r="H24" s="35"/>
      <c r="L24" s="29"/>
    </row>
    <row r="25" spans="2:12" ht="16" thickBot="1" x14ac:dyDescent="0.4">
      <c r="B25" s="29"/>
      <c r="C25" s="41"/>
      <c r="D25" s="48" t="s">
        <v>28</v>
      </c>
      <c r="E25" s="3">
        <f>SUM(E6:E24)</f>
        <v>0</v>
      </c>
      <c r="F25" s="48" t="s">
        <v>28</v>
      </c>
      <c r="G25" s="3">
        <f>SUM(G6:G24)</f>
        <v>0</v>
      </c>
      <c r="L25" s="29"/>
    </row>
    <row r="26" spans="2:12" ht="16" thickBot="1" x14ac:dyDescent="0.4">
      <c r="D26" s="49" t="s">
        <v>101</v>
      </c>
      <c r="E26" s="128">
        <f>E25*(15*12)</f>
        <v>0</v>
      </c>
      <c r="F26" s="49" t="s">
        <v>101</v>
      </c>
      <c r="G26" s="128">
        <f>G25*(15*12)</f>
        <v>0</v>
      </c>
      <c r="L26" s="29"/>
    </row>
    <row r="27" spans="2:12" ht="16" thickBot="1" x14ac:dyDescent="0.4">
      <c r="D27" s="49"/>
      <c r="E27" s="129"/>
      <c r="F27" s="49"/>
      <c r="G27" s="72"/>
      <c r="L27" s="29"/>
    </row>
    <row r="28" spans="2:12" ht="16" thickBot="1" x14ac:dyDescent="0.4">
      <c r="B28" s="29"/>
      <c r="C28" s="30" t="s">
        <v>19</v>
      </c>
      <c r="D28" s="45" t="s">
        <v>20</v>
      </c>
      <c r="E28" s="38" t="s">
        <v>2</v>
      </c>
      <c r="F28" s="45" t="s">
        <v>3</v>
      </c>
      <c r="G28" s="38" t="s">
        <v>4</v>
      </c>
      <c r="H28" s="31" t="s">
        <v>21</v>
      </c>
    </row>
    <row r="29" spans="2:12" ht="16" thickBot="1" x14ac:dyDescent="0.4">
      <c r="B29" s="84" t="s">
        <v>102</v>
      </c>
      <c r="C29" s="39"/>
      <c r="D29" s="47"/>
      <c r="E29" s="40"/>
      <c r="F29" s="47"/>
      <c r="G29" s="165"/>
      <c r="H29" s="166"/>
      <c r="L29" s="29"/>
    </row>
    <row r="30" spans="2:12" ht="16" thickBot="1" x14ac:dyDescent="0.4">
      <c r="B30" s="60" t="s">
        <v>92</v>
      </c>
      <c r="C30" s="61"/>
      <c r="D30" s="61"/>
      <c r="E30" s="61"/>
      <c r="F30" s="61"/>
      <c r="G30" s="61"/>
      <c r="H30" s="62"/>
    </row>
    <row r="31" spans="2:12" ht="16" thickBot="1" x14ac:dyDescent="0.4">
      <c r="B31" s="33" t="s">
        <v>32</v>
      </c>
      <c r="C31" s="8"/>
      <c r="D31" s="46">
        <f t="shared" ref="D31:D41" si="6">D6</f>
        <v>190</v>
      </c>
      <c r="E31" s="4">
        <f>C31*D31</f>
        <v>0</v>
      </c>
      <c r="F31" s="50">
        <v>1</v>
      </c>
      <c r="G31" s="4">
        <f>E31*F31</f>
        <v>0</v>
      </c>
      <c r="H31" s="34"/>
    </row>
    <row r="32" spans="2:12" ht="16" thickBot="1" x14ac:dyDescent="0.4">
      <c r="B32" s="33" t="s">
        <v>33</v>
      </c>
      <c r="C32" s="8"/>
      <c r="D32" s="46">
        <f t="shared" si="6"/>
        <v>47</v>
      </c>
      <c r="E32" s="4">
        <f t="shared" ref="E32:E41" si="7">C32*D32</f>
        <v>0</v>
      </c>
      <c r="F32" s="50">
        <v>1</v>
      </c>
      <c r="G32" s="4">
        <f t="shared" ref="G32:G41" si="8">E32*F32</f>
        <v>0</v>
      </c>
      <c r="H32" s="34"/>
    </row>
    <row r="33" spans="2:12" ht="16" thickBot="1" x14ac:dyDescent="0.4">
      <c r="B33" s="33" t="s">
        <v>34</v>
      </c>
      <c r="C33" s="8"/>
      <c r="D33" s="46">
        <f t="shared" si="6"/>
        <v>14</v>
      </c>
      <c r="E33" s="4">
        <f t="shared" si="7"/>
        <v>0</v>
      </c>
      <c r="F33" s="50">
        <v>1</v>
      </c>
      <c r="G33" s="4">
        <f t="shared" si="8"/>
        <v>0</v>
      </c>
      <c r="H33" s="34"/>
    </row>
    <row r="34" spans="2:12" ht="16" thickBot="1" x14ac:dyDescent="0.4">
      <c r="B34" s="34" t="s">
        <v>36</v>
      </c>
      <c r="C34" s="8"/>
      <c r="D34" s="46">
        <f t="shared" si="6"/>
        <v>247</v>
      </c>
      <c r="E34" s="4">
        <f t="shared" si="7"/>
        <v>0</v>
      </c>
      <c r="F34" s="50">
        <v>1</v>
      </c>
      <c r="G34" s="4">
        <f t="shared" si="8"/>
        <v>0</v>
      </c>
      <c r="H34" s="34"/>
    </row>
    <row r="35" spans="2:12" ht="16" thickBot="1" x14ac:dyDescent="0.4">
      <c r="B35" s="33" t="s">
        <v>41</v>
      </c>
      <c r="C35" s="8"/>
      <c r="D35" s="46">
        <f t="shared" si="6"/>
        <v>0</v>
      </c>
      <c r="E35" s="4">
        <f t="shared" si="7"/>
        <v>0</v>
      </c>
      <c r="F35" s="50">
        <v>1</v>
      </c>
      <c r="G35" s="4">
        <f t="shared" si="8"/>
        <v>0</v>
      </c>
      <c r="H35" s="34"/>
    </row>
    <row r="36" spans="2:12" ht="16" thickBot="1" x14ac:dyDescent="0.4">
      <c r="B36" s="33" t="s">
        <v>42</v>
      </c>
      <c r="C36" s="8"/>
      <c r="D36" s="46">
        <f t="shared" si="6"/>
        <v>0</v>
      </c>
      <c r="E36" s="4">
        <f t="shared" si="7"/>
        <v>0</v>
      </c>
      <c r="F36" s="50">
        <v>1</v>
      </c>
      <c r="G36" s="4">
        <f t="shared" si="8"/>
        <v>0</v>
      </c>
      <c r="H36" s="34"/>
    </row>
    <row r="37" spans="2:12" ht="16" thickBot="1" x14ac:dyDescent="0.4">
      <c r="B37" s="33" t="s">
        <v>43</v>
      </c>
      <c r="C37" s="8"/>
      <c r="D37" s="46">
        <f t="shared" si="6"/>
        <v>5</v>
      </c>
      <c r="E37" s="4">
        <f t="shared" si="7"/>
        <v>0</v>
      </c>
      <c r="F37" s="50">
        <v>1</v>
      </c>
      <c r="G37" s="4">
        <f t="shared" si="8"/>
        <v>0</v>
      </c>
      <c r="H37" s="36"/>
    </row>
    <row r="38" spans="2:12" ht="16" thickBot="1" x14ac:dyDescent="0.4">
      <c r="B38" s="33" t="s">
        <v>44</v>
      </c>
      <c r="C38" s="8"/>
      <c r="D38" s="46">
        <f t="shared" si="6"/>
        <v>20</v>
      </c>
      <c r="E38" s="4">
        <f t="shared" si="7"/>
        <v>0</v>
      </c>
      <c r="F38" s="50">
        <v>1</v>
      </c>
      <c r="G38" s="4">
        <f t="shared" si="8"/>
        <v>0</v>
      </c>
      <c r="H38" s="36"/>
      <c r="L38" s="29"/>
    </row>
    <row r="39" spans="2:12" ht="16" thickBot="1" x14ac:dyDescent="0.4">
      <c r="B39" s="33" t="s">
        <v>45</v>
      </c>
      <c r="C39" s="8"/>
      <c r="D39" s="46">
        <f t="shared" si="6"/>
        <v>8</v>
      </c>
      <c r="E39" s="4">
        <f t="shared" si="7"/>
        <v>0</v>
      </c>
      <c r="F39" s="50">
        <v>1</v>
      </c>
      <c r="G39" s="4">
        <f t="shared" si="8"/>
        <v>0</v>
      </c>
      <c r="H39" s="36"/>
      <c r="L39" s="29"/>
    </row>
    <row r="40" spans="2:12" ht="16" thickBot="1" x14ac:dyDescent="0.4">
      <c r="B40" s="33" t="s">
        <v>46</v>
      </c>
      <c r="C40" s="8"/>
      <c r="D40" s="46">
        <f t="shared" si="6"/>
        <v>3</v>
      </c>
      <c r="E40" s="4">
        <f t="shared" si="7"/>
        <v>0</v>
      </c>
      <c r="F40" s="50">
        <v>1</v>
      </c>
      <c r="G40" s="4">
        <f t="shared" si="8"/>
        <v>0</v>
      </c>
      <c r="H40" s="36"/>
      <c r="L40" s="29"/>
    </row>
    <row r="41" spans="2:12" ht="16" thickBot="1" x14ac:dyDescent="0.4">
      <c r="B41" s="33" t="s">
        <v>37</v>
      </c>
      <c r="C41" s="8"/>
      <c r="D41" s="46">
        <f t="shared" si="6"/>
        <v>0</v>
      </c>
      <c r="E41" s="4">
        <f t="shared" si="7"/>
        <v>0</v>
      </c>
      <c r="F41" s="50">
        <v>1</v>
      </c>
      <c r="G41" s="4">
        <f t="shared" si="8"/>
        <v>0</v>
      </c>
      <c r="H41" s="36"/>
      <c r="L41" s="18"/>
    </row>
    <row r="42" spans="2:12" ht="16" thickBot="1" x14ac:dyDescent="0.4">
      <c r="B42" s="60" t="s">
        <v>93</v>
      </c>
      <c r="C42" s="61"/>
      <c r="D42" s="61"/>
      <c r="E42" s="61"/>
      <c r="F42" s="61"/>
      <c r="G42" s="61"/>
      <c r="H42" s="62"/>
      <c r="L42" s="29"/>
    </row>
    <row r="43" spans="2:12" ht="16" thickBot="1" x14ac:dyDescent="0.4">
      <c r="B43" s="33" t="s">
        <v>94</v>
      </c>
      <c r="C43" s="8"/>
      <c r="D43" s="46">
        <f>D18</f>
        <v>9</v>
      </c>
      <c r="E43" s="4">
        <f t="shared" ref="E43:E44" si="9">C43*D43</f>
        <v>0</v>
      </c>
      <c r="F43" s="50">
        <v>1</v>
      </c>
      <c r="G43" s="4">
        <f t="shared" ref="G43:G44" si="10">E43*F43</f>
        <v>0</v>
      </c>
      <c r="H43" s="36"/>
      <c r="L43" s="29"/>
    </row>
    <row r="44" spans="2:12" ht="16" thickBot="1" x14ac:dyDescent="0.4">
      <c r="B44" s="33" t="s">
        <v>95</v>
      </c>
      <c r="C44" s="8"/>
      <c r="D44" s="46">
        <f>D19</f>
        <v>2</v>
      </c>
      <c r="E44" s="4">
        <f t="shared" si="9"/>
        <v>0</v>
      </c>
      <c r="F44" s="50">
        <v>1</v>
      </c>
      <c r="G44" s="4">
        <f t="shared" si="10"/>
        <v>0</v>
      </c>
      <c r="H44" s="36"/>
      <c r="L44" s="29"/>
    </row>
    <row r="45" spans="2:12" ht="16" thickBot="1" x14ac:dyDescent="0.4">
      <c r="B45" s="29"/>
      <c r="C45" s="41"/>
      <c r="D45" s="48" t="s">
        <v>28</v>
      </c>
      <c r="E45" s="3">
        <f>SUM(E30:E44)</f>
        <v>0</v>
      </c>
      <c r="F45" s="48" t="s">
        <v>28</v>
      </c>
      <c r="G45" s="3">
        <f>SUM(G30:G44)</f>
        <v>0</v>
      </c>
    </row>
    <row r="46" spans="2:12" ht="16" thickBot="1" x14ac:dyDescent="0.4">
      <c r="D46" s="49" t="s">
        <v>101</v>
      </c>
      <c r="E46" s="128">
        <f>E45*(15*12)</f>
        <v>0</v>
      </c>
      <c r="F46" s="49" t="s">
        <v>101</v>
      </c>
      <c r="G46" s="128">
        <f>G45*(15*12)</f>
        <v>0</v>
      </c>
    </row>
    <row r="47" spans="2:12" ht="16" thickBot="1" x14ac:dyDescent="0.4">
      <c r="D47" s="49"/>
      <c r="E47" s="130"/>
      <c r="F47" s="49"/>
      <c r="G47" s="130"/>
    </row>
    <row r="48" spans="2:12" ht="16" thickBot="1" x14ac:dyDescent="0.4">
      <c r="B48" s="29"/>
      <c r="C48" s="30" t="s">
        <v>103</v>
      </c>
      <c r="D48" s="45" t="s">
        <v>20</v>
      </c>
      <c r="E48" s="38" t="s">
        <v>2</v>
      </c>
      <c r="F48" s="45" t="s">
        <v>3</v>
      </c>
      <c r="G48" s="38" t="s">
        <v>4</v>
      </c>
      <c r="H48" s="31" t="s">
        <v>21</v>
      </c>
    </row>
    <row r="49" spans="2:12" ht="18" customHeight="1" thickBot="1" x14ac:dyDescent="0.4">
      <c r="B49" s="84" t="s">
        <v>104</v>
      </c>
      <c r="C49" s="39"/>
      <c r="D49" s="47"/>
      <c r="E49" s="40"/>
      <c r="F49" s="47"/>
      <c r="G49" s="165"/>
      <c r="H49" s="166"/>
    </row>
    <row r="50" spans="2:12" ht="16" thickBot="1" x14ac:dyDescent="0.4">
      <c r="B50" s="60" t="s">
        <v>92</v>
      </c>
      <c r="C50" s="61"/>
      <c r="D50" s="61"/>
      <c r="E50" s="61"/>
      <c r="F50" s="61"/>
      <c r="G50" s="61"/>
      <c r="H50" s="62"/>
    </row>
    <row r="51" spans="2:12" ht="16" thickBot="1" x14ac:dyDescent="0.4">
      <c r="B51" s="33" t="s">
        <v>32</v>
      </c>
      <c r="C51" s="133">
        <f>'5. Energieverbruik'!F18</f>
        <v>0</v>
      </c>
      <c r="D51" s="46">
        <f>D31</f>
        <v>190</v>
      </c>
      <c r="E51" s="4">
        <f>(C51*D51)*0.27427</f>
        <v>0</v>
      </c>
      <c r="F51" s="50">
        <v>1</v>
      </c>
      <c r="G51" s="4">
        <f>E51*F51</f>
        <v>0</v>
      </c>
      <c r="H51" s="34"/>
    </row>
    <row r="52" spans="2:12" ht="16" thickBot="1" x14ac:dyDescent="0.4">
      <c r="B52" s="33" t="s">
        <v>33</v>
      </c>
      <c r="C52" s="133">
        <f>'5. Energieverbruik'!F35</f>
        <v>0</v>
      </c>
      <c r="D52" s="46">
        <f>D32</f>
        <v>47</v>
      </c>
      <c r="E52" s="4">
        <f t="shared" ref="E52:E60" si="11">(C52*D52)*0.27427</f>
        <v>0</v>
      </c>
      <c r="F52" s="50">
        <v>1</v>
      </c>
      <c r="G52" s="4">
        <f t="shared" ref="G52:G60" si="12">E52*F52</f>
        <v>0</v>
      </c>
      <c r="H52" s="34"/>
    </row>
    <row r="53" spans="2:12" ht="16" thickBot="1" x14ac:dyDescent="0.4">
      <c r="B53" s="33" t="s">
        <v>34</v>
      </c>
      <c r="C53" s="133">
        <f>'5. Energieverbruik'!F52</f>
        <v>0</v>
      </c>
      <c r="D53" s="46">
        <f>D33</f>
        <v>14</v>
      </c>
      <c r="E53" s="4">
        <f t="shared" si="11"/>
        <v>0</v>
      </c>
      <c r="F53" s="50">
        <v>1</v>
      </c>
      <c r="G53" s="4">
        <f t="shared" si="12"/>
        <v>0</v>
      </c>
      <c r="H53" s="34"/>
    </row>
    <row r="54" spans="2:12" ht="16" thickBot="1" x14ac:dyDescent="0.4">
      <c r="B54" s="33" t="s">
        <v>41</v>
      </c>
      <c r="C54" s="133">
        <f>'5. Energieverbruik'!F69</f>
        <v>0</v>
      </c>
      <c r="D54" s="46">
        <f t="shared" ref="D54:D60" si="13">D35</f>
        <v>0</v>
      </c>
      <c r="E54" s="4">
        <f t="shared" si="11"/>
        <v>0</v>
      </c>
      <c r="F54" s="50">
        <v>1</v>
      </c>
      <c r="G54" s="4">
        <f t="shared" si="12"/>
        <v>0</v>
      </c>
      <c r="H54" s="34"/>
    </row>
    <row r="55" spans="2:12" ht="16" thickBot="1" x14ac:dyDescent="0.4">
      <c r="B55" s="33" t="s">
        <v>42</v>
      </c>
      <c r="C55" s="133">
        <f>'5. Energieverbruik'!F85</f>
        <v>0</v>
      </c>
      <c r="D55" s="46">
        <f t="shared" si="13"/>
        <v>0</v>
      </c>
      <c r="E55" s="4">
        <f t="shared" si="11"/>
        <v>0</v>
      </c>
      <c r="F55" s="50">
        <v>1</v>
      </c>
      <c r="G55" s="4">
        <f t="shared" si="12"/>
        <v>0</v>
      </c>
      <c r="H55" s="34"/>
    </row>
    <row r="56" spans="2:12" ht="16" thickBot="1" x14ac:dyDescent="0.4">
      <c r="B56" s="33" t="s">
        <v>43</v>
      </c>
      <c r="C56" s="133">
        <f>'5. Energieverbruik'!F102</f>
        <v>0</v>
      </c>
      <c r="D56" s="46">
        <f t="shared" si="13"/>
        <v>5</v>
      </c>
      <c r="E56" s="4">
        <f t="shared" si="11"/>
        <v>0</v>
      </c>
      <c r="F56" s="50">
        <v>1</v>
      </c>
      <c r="G56" s="4">
        <f t="shared" si="12"/>
        <v>0</v>
      </c>
      <c r="H56" s="36"/>
    </row>
    <row r="57" spans="2:12" ht="16" thickBot="1" x14ac:dyDescent="0.4">
      <c r="B57" s="33" t="s">
        <v>44</v>
      </c>
      <c r="C57" s="133">
        <f>'5. Energieverbruik'!F18</f>
        <v>0</v>
      </c>
      <c r="D57" s="46">
        <f t="shared" si="13"/>
        <v>20</v>
      </c>
      <c r="E57" s="4">
        <f t="shared" si="11"/>
        <v>0</v>
      </c>
      <c r="F57" s="50">
        <v>1</v>
      </c>
      <c r="G57" s="4">
        <f t="shared" si="12"/>
        <v>0</v>
      </c>
      <c r="H57" s="36"/>
      <c r="L57" s="29"/>
    </row>
    <row r="58" spans="2:12" ht="16" thickBot="1" x14ac:dyDescent="0.4">
      <c r="B58" s="33" t="s">
        <v>45</v>
      </c>
      <c r="C58" s="133">
        <f>'5. Energieverbruik'!F35</f>
        <v>0</v>
      </c>
      <c r="D58" s="46">
        <f t="shared" si="13"/>
        <v>8</v>
      </c>
      <c r="E58" s="4">
        <f t="shared" si="11"/>
        <v>0</v>
      </c>
      <c r="F58" s="50">
        <v>1</v>
      </c>
      <c r="G58" s="4">
        <f t="shared" si="12"/>
        <v>0</v>
      </c>
      <c r="H58" s="36"/>
      <c r="L58" s="29"/>
    </row>
    <row r="59" spans="2:12" ht="16" thickBot="1" x14ac:dyDescent="0.4">
      <c r="B59" s="33" t="s">
        <v>46</v>
      </c>
      <c r="C59" s="133">
        <f>'5. Energieverbruik'!F52</f>
        <v>0</v>
      </c>
      <c r="D59" s="46">
        <f t="shared" si="13"/>
        <v>3</v>
      </c>
      <c r="E59" s="4">
        <f t="shared" si="11"/>
        <v>0</v>
      </c>
      <c r="F59" s="50">
        <v>1</v>
      </c>
      <c r="G59" s="4">
        <f t="shared" si="12"/>
        <v>0</v>
      </c>
      <c r="H59" s="36"/>
      <c r="L59" s="29"/>
    </row>
    <row r="60" spans="2:12" ht="16" thickBot="1" x14ac:dyDescent="0.4">
      <c r="B60" s="33" t="s">
        <v>37</v>
      </c>
      <c r="C60" s="133">
        <f>'5. Energieverbruik'!F119</f>
        <v>0</v>
      </c>
      <c r="D60" s="46">
        <f t="shared" si="13"/>
        <v>0</v>
      </c>
      <c r="E60" s="4">
        <f t="shared" si="11"/>
        <v>0</v>
      </c>
      <c r="F60" s="50">
        <v>1</v>
      </c>
      <c r="G60" s="4">
        <f t="shared" si="12"/>
        <v>0</v>
      </c>
      <c r="H60" s="36"/>
      <c r="L60" s="18"/>
    </row>
    <row r="61" spans="2:12" ht="16" thickBot="1" x14ac:dyDescent="0.4">
      <c r="B61" s="60" t="s">
        <v>93</v>
      </c>
      <c r="C61" s="85"/>
      <c r="D61" s="61"/>
      <c r="E61" s="61"/>
      <c r="F61" s="61"/>
      <c r="G61" s="61"/>
      <c r="H61" s="62"/>
      <c r="L61" s="29"/>
    </row>
    <row r="62" spans="2:12" ht="16" thickBot="1" x14ac:dyDescent="0.4">
      <c r="B62" s="33" t="s">
        <v>94</v>
      </c>
      <c r="C62" s="133">
        <f>'5. Energieverbruik'!F18</f>
        <v>0</v>
      </c>
      <c r="D62" s="46">
        <f>D43</f>
        <v>9</v>
      </c>
      <c r="E62" s="4">
        <f t="shared" ref="E62:E63" si="14">C62*D62</f>
        <v>0</v>
      </c>
      <c r="F62" s="50">
        <v>1</v>
      </c>
      <c r="G62" s="4">
        <f t="shared" ref="G62:G63" si="15">E62*F62</f>
        <v>0</v>
      </c>
      <c r="H62" s="36"/>
      <c r="L62" s="29"/>
    </row>
    <row r="63" spans="2:12" ht="16" thickBot="1" x14ac:dyDescent="0.4">
      <c r="B63" s="33" t="s">
        <v>95</v>
      </c>
      <c r="C63" s="133">
        <f>'5. Energieverbruik'!F102</f>
        <v>0</v>
      </c>
      <c r="D63" s="46">
        <f>D44</f>
        <v>2</v>
      </c>
      <c r="E63" s="4">
        <f t="shared" si="14"/>
        <v>0</v>
      </c>
      <c r="F63" s="50">
        <v>1</v>
      </c>
      <c r="G63" s="4">
        <f t="shared" si="15"/>
        <v>0</v>
      </c>
      <c r="H63" s="36"/>
      <c r="L63" s="29"/>
    </row>
    <row r="64" spans="2:12" ht="16" thickBot="1" x14ac:dyDescent="0.4">
      <c r="B64" s="29"/>
      <c r="C64" s="41"/>
      <c r="D64" s="48" t="s">
        <v>28</v>
      </c>
      <c r="E64" s="3">
        <f>SUM(E50:E63)</f>
        <v>0</v>
      </c>
      <c r="F64" s="48" t="s">
        <v>28</v>
      </c>
      <c r="G64" s="3">
        <f>SUM(G50:G63)</f>
        <v>0</v>
      </c>
    </row>
    <row r="65" spans="2:7" ht="16" thickBot="1" x14ac:dyDescent="0.4">
      <c r="D65" s="49" t="s">
        <v>101</v>
      </c>
      <c r="E65" s="13">
        <f>E64*180</f>
        <v>0</v>
      </c>
      <c r="F65" s="49" t="s">
        <v>101</v>
      </c>
      <c r="G65" s="13">
        <f>G64*180</f>
        <v>0</v>
      </c>
    </row>
    <row r="66" spans="2:7" ht="16" thickBot="1" x14ac:dyDescent="0.4">
      <c r="D66" s="49"/>
      <c r="E66" s="130"/>
      <c r="F66" s="49"/>
      <c r="G66" s="130"/>
    </row>
    <row r="67" spans="2:7" ht="16" thickBot="1" x14ac:dyDescent="0.4">
      <c r="B67" s="147" t="s">
        <v>105</v>
      </c>
      <c r="C67" s="148"/>
      <c r="D67" s="149"/>
      <c r="E67" s="19">
        <f>E26+E46</f>
        <v>0</v>
      </c>
      <c r="F67" s="51" t="s">
        <v>7</v>
      </c>
      <c r="G67" s="19">
        <f>G26+G46</f>
        <v>0</v>
      </c>
    </row>
    <row r="68" spans="2:7" ht="16" thickBot="1" x14ac:dyDescent="0.4">
      <c r="B68" s="147" t="s">
        <v>106</v>
      </c>
      <c r="C68" s="148"/>
      <c r="D68" s="149"/>
      <c r="E68" s="19">
        <f>E26+E46+E65</f>
        <v>0</v>
      </c>
      <c r="F68" s="51" t="s">
        <v>7</v>
      </c>
      <c r="G68" s="19">
        <f>G26+G46+G65</f>
        <v>0</v>
      </c>
    </row>
    <row r="69" spans="2:7" x14ac:dyDescent="0.35">
      <c r="B69" s="42"/>
      <c r="E69" s="43"/>
      <c r="F69" s="52"/>
      <c r="G69" s="43"/>
    </row>
  </sheetData>
  <sheetProtection algorithmName="SHA-512" hashValue="2uoL4NDUnt4sZpT6YbB0NLWaSqpHrHDazRAM4Mg+92EADhRau7kxjYMwAqbTwkPjw7qj0DInlQYw9uy6RMBt6Q==" saltValue="6hlUi9H0C4Pql4fUJbcSbQ==" spinCount="100000" sheet="1" objects="1" scenarios="1" selectLockedCells="1"/>
  <mergeCells count="5">
    <mergeCell ref="B67:D67"/>
    <mergeCell ref="G4:H4"/>
    <mergeCell ref="G29:H29"/>
    <mergeCell ref="G49:H49"/>
    <mergeCell ref="B68:D68"/>
  </mergeCells>
  <conditionalFormatting sqref="E67">
    <cfRule type="cellIs" dxfId="1" priority="2" operator="greaterThan">
      <formula>4000000</formula>
    </cfRule>
  </conditionalFormatting>
  <conditionalFormatting sqref="G67">
    <cfRule type="cellIs" dxfId="0" priority="1" operator="greaterThan">
      <formula>4000000</formula>
    </cfRule>
  </conditionalFormatting>
  <pageMargins left="0.7" right="0.7" top="0.75" bottom="0.75" header="0.3" footer="0.3"/>
  <ignoredErrors>
    <ignoredError sqref="C51:C53 C55:C60"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97"/>
  <sheetViews>
    <sheetView showGridLines="0" topLeftCell="A59" zoomScale="150" zoomScaleNormal="85" workbookViewId="0">
      <selection activeCell="C84" sqref="C84"/>
    </sheetView>
  </sheetViews>
  <sheetFormatPr defaultColWidth="11" defaultRowHeight="15.5" x14ac:dyDescent="0.35"/>
  <cols>
    <col min="1" max="1" width="3.5" style="11" customWidth="1"/>
    <col min="2" max="2" width="83.1640625" style="11" customWidth="1"/>
    <col min="3" max="3" width="12.83203125" style="11" customWidth="1"/>
    <col min="4" max="4" width="11.1640625" style="44" customWidth="1"/>
    <col min="5" max="5" width="16.1640625" style="12" customWidth="1"/>
    <col min="6" max="6" width="11.1640625" style="44" customWidth="1"/>
    <col min="7" max="7" width="16.1640625" style="12" customWidth="1"/>
    <col min="8" max="8" width="53.1640625" style="11" customWidth="1"/>
    <col min="9" max="10" width="11" style="11"/>
    <col min="11" max="11" width="57.1640625" style="11" bestFit="1" customWidth="1"/>
    <col min="12" max="16384" width="11" style="11"/>
  </cols>
  <sheetData>
    <row r="1" spans="2:17" ht="23" x14ac:dyDescent="0.35">
      <c r="B1" s="28" t="s">
        <v>107</v>
      </c>
    </row>
    <row r="2" spans="2:17" ht="16" thickBot="1" x14ac:dyDescent="0.4"/>
    <row r="3" spans="2:17" ht="16" thickBot="1" x14ac:dyDescent="0.4">
      <c r="B3" s="29"/>
      <c r="C3" s="30" t="s">
        <v>19</v>
      </c>
      <c r="D3" s="45" t="s">
        <v>20</v>
      </c>
      <c r="E3" s="38" t="s">
        <v>2</v>
      </c>
      <c r="F3" s="45" t="s">
        <v>3</v>
      </c>
      <c r="G3" s="38" t="s">
        <v>4</v>
      </c>
      <c r="H3" s="31" t="s">
        <v>21</v>
      </c>
    </row>
    <row r="4" spans="2:17" ht="16" thickBot="1" x14ac:dyDescent="0.4">
      <c r="B4" s="167" t="s">
        <v>108</v>
      </c>
      <c r="C4" s="168"/>
      <c r="D4" s="168"/>
      <c r="E4" s="168"/>
      <c r="F4" s="168"/>
      <c r="G4" s="168"/>
      <c r="H4" s="169"/>
      <c r="K4" s="29"/>
      <c r="L4" s="29"/>
      <c r="M4" s="29"/>
      <c r="N4" s="29"/>
      <c r="O4" s="29"/>
      <c r="P4" s="29"/>
      <c r="Q4" s="29"/>
    </row>
    <row r="5" spans="2:17" ht="16" thickBot="1" x14ac:dyDescent="0.4">
      <c r="B5" s="36" t="s">
        <v>109</v>
      </c>
      <c r="C5" s="53"/>
      <c r="D5" s="46">
        <v>5</v>
      </c>
      <c r="E5" s="54">
        <f t="shared" ref="E5:E94" si="0">C5*D5</f>
        <v>0</v>
      </c>
      <c r="F5" s="55">
        <v>1</v>
      </c>
      <c r="G5" s="54">
        <f t="shared" ref="G5:G94" si="1">E5*F5</f>
        <v>0</v>
      </c>
      <c r="H5" s="36"/>
      <c r="K5" s="29"/>
    </row>
    <row r="6" spans="2:17" ht="16" thickBot="1" x14ac:dyDescent="0.4">
      <c r="B6" s="36" t="s">
        <v>110</v>
      </c>
      <c r="C6" s="53"/>
      <c r="D6" s="46">
        <v>30</v>
      </c>
      <c r="E6" s="54">
        <f t="shared" si="0"/>
        <v>0</v>
      </c>
      <c r="F6" s="55">
        <v>1</v>
      </c>
      <c r="G6" s="54">
        <f t="shared" si="1"/>
        <v>0</v>
      </c>
      <c r="H6" s="36"/>
      <c r="K6" s="29"/>
    </row>
    <row r="7" spans="2:17" ht="16" thickBot="1" x14ac:dyDescent="0.4">
      <c r="B7" s="36" t="s">
        <v>111</v>
      </c>
      <c r="C7" s="53"/>
      <c r="D7" s="46">
        <v>10</v>
      </c>
      <c r="E7" s="54">
        <f t="shared" si="0"/>
        <v>0</v>
      </c>
      <c r="F7" s="55">
        <v>1</v>
      </c>
      <c r="G7" s="54">
        <f t="shared" si="1"/>
        <v>0</v>
      </c>
      <c r="H7" s="36"/>
      <c r="K7" s="18"/>
    </row>
    <row r="8" spans="2:17" ht="16" thickBot="1" x14ac:dyDescent="0.4">
      <c r="B8" s="36" t="s">
        <v>112</v>
      </c>
      <c r="C8" s="53"/>
      <c r="D8" s="46">
        <v>5</v>
      </c>
      <c r="E8" s="54">
        <f t="shared" si="0"/>
        <v>0</v>
      </c>
      <c r="F8" s="55">
        <v>1</v>
      </c>
      <c r="G8" s="54">
        <f t="shared" si="1"/>
        <v>0</v>
      </c>
      <c r="H8" s="36"/>
      <c r="K8" s="18"/>
    </row>
    <row r="9" spans="2:17" ht="16" thickBot="1" x14ac:dyDescent="0.4">
      <c r="B9" s="36" t="s">
        <v>113</v>
      </c>
      <c r="C9" s="53"/>
      <c r="D9" s="46">
        <v>50</v>
      </c>
      <c r="E9" s="54">
        <f t="shared" si="0"/>
        <v>0</v>
      </c>
      <c r="F9" s="55">
        <v>1</v>
      </c>
      <c r="G9" s="54">
        <f t="shared" si="1"/>
        <v>0</v>
      </c>
      <c r="H9" s="36"/>
      <c r="K9" s="18"/>
    </row>
    <row r="10" spans="2:17" ht="16" thickBot="1" x14ac:dyDescent="0.4">
      <c r="B10" s="36" t="s">
        <v>114</v>
      </c>
      <c r="C10" s="53"/>
      <c r="D10" s="46">
        <v>1</v>
      </c>
      <c r="E10" s="54">
        <f t="shared" si="0"/>
        <v>0</v>
      </c>
      <c r="F10" s="55">
        <v>1</v>
      </c>
      <c r="G10" s="54">
        <f t="shared" si="1"/>
        <v>0</v>
      </c>
      <c r="H10" s="36"/>
      <c r="K10" s="18"/>
    </row>
    <row r="11" spans="2:17" ht="16" thickBot="1" x14ac:dyDescent="0.4">
      <c r="B11" s="36" t="s">
        <v>115</v>
      </c>
      <c r="C11" s="53"/>
      <c r="D11" s="46">
        <v>1</v>
      </c>
      <c r="E11" s="54">
        <f t="shared" si="0"/>
        <v>0</v>
      </c>
      <c r="F11" s="55">
        <v>1</v>
      </c>
      <c r="G11" s="54">
        <f t="shared" si="1"/>
        <v>0</v>
      </c>
      <c r="H11" s="36"/>
      <c r="K11" s="18"/>
    </row>
    <row r="12" spans="2:17" ht="16" thickBot="1" x14ac:dyDescent="0.4">
      <c r="B12" s="36" t="s">
        <v>116</v>
      </c>
      <c r="C12" s="53"/>
      <c r="D12" s="46">
        <v>15</v>
      </c>
      <c r="E12" s="54">
        <f t="shared" si="0"/>
        <v>0</v>
      </c>
      <c r="F12" s="55">
        <v>1</v>
      </c>
      <c r="G12" s="54">
        <f t="shared" si="1"/>
        <v>0</v>
      </c>
      <c r="H12" s="36"/>
      <c r="K12" s="18"/>
    </row>
    <row r="13" spans="2:17" ht="16" thickBot="1" x14ac:dyDescent="0.4">
      <c r="B13" s="36" t="s">
        <v>117</v>
      </c>
      <c r="C13" s="53"/>
      <c r="D13" s="46">
        <v>6</v>
      </c>
      <c r="E13" s="56">
        <f t="shared" si="0"/>
        <v>0</v>
      </c>
      <c r="F13" s="50">
        <v>1</v>
      </c>
      <c r="G13" s="56">
        <f t="shared" si="1"/>
        <v>0</v>
      </c>
      <c r="H13" s="36"/>
      <c r="K13" s="18"/>
    </row>
    <row r="14" spans="2:17" ht="16" thickBot="1" x14ac:dyDescent="0.4">
      <c r="B14" s="36" t="s">
        <v>118</v>
      </c>
      <c r="C14" s="53"/>
      <c r="D14" s="46">
        <v>2</v>
      </c>
      <c r="E14" s="56">
        <f t="shared" si="0"/>
        <v>0</v>
      </c>
      <c r="F14" s="50">
        <v>1</v>
      </c>
      <c r="G14" s="56">
        <f t="shared" si="1"/>
        <v>0</v>
      </c>
      <c r="H14" s="36"/>
      <c r="K14" s="18"/>
    </row>
    <row r="15" spans="2:17" ht="16" thickBot="1" x14ac:dyDescent="0.4">
      <c r="B15" s="36" t="s">
        <v>119</v>
      </c>
      <c r="C15" s="53"/>
      <c r="D15" s="46">
        <v>5</v>
      </c>
      <c r="E15" s="56">
        <f t="shared" ref="E15" si="2">C15*D15</f>
        <v>0</v>
      </c>
      <c r="F15" s="50">
        <v>1</v>
      </c>
      <c r="G15" s="56">
        <f t="shared" ref="G15" si="3">E15*F15</f>
        <v>0</v>
      </c>
      <c r="H15" s="36"/>
      <c r="K15" s="18"/>
    </row>
    <row r="16" spans="2:17" ht="16" thickBot="1" x14ac:dyDescent="0.4">
      <c r="B16" s="36" t="s">
        <v>120</v>
      </c>
      <c r="C16" s="53"/>
      <c r="D16" s="46">
        <v>15</v>
      </c>
      <c r="E16" s="56">
        <f t="shared" si="0"/>
        <v>0</v>
      </c>
      <c r="F16" s="50">
        <v>1</v>
      </c>
      <c r="G16" s="56">
        <f t="shared" si="1"/>
        <v>0</v>
      </c>
      <c r="H16" s="36"/>
      <c r="K16" s="18"/>
    </row>
    <row r="17" spans="2:11" ht="16" thickBot="1" x14ac:dyDescent="0.4">
      <c r="B17" s="36" t="s">
        <v>121</v>
      </c>
      <c r="C17" s="53"/>
      <c r="D17" s="46">
        <v>10</v>
      </c>
      <c r="E17" s="56">
        <f t="shared" si="0"/>
        <v>0</v>
      </c>
      <c r="F17" s="50">
        <v>1</v>
      </c>
      <c r="G17" s="56">
        <f t="shared" si="1"/>
        <v>0</v>
      </c>
      <c r="H17" s="36"/>
      <c r="K17" s="18"/>
    </row>
    <row r="18" spans="2:11" ht="16" thickBot="1" x14ac:dyDescent="0.4">
      <c r="B18" s="36" t="s">
        <v>122</v>
      </c>
      <c r="C18" s="53"/>
      <c r="D18" s="46">
        <v>5</v>
      </c>
      <c r="E18" s="56">
        <f t="shared" si="0"/>
        <v>0</v>
      </c>
      <c r="F18" s="50">
        <v>1</v>
      </c>
      <c r="G18" s="56">
        <f t="shared" si="1"/>
        <v>0</v>
      </c>
      <c r="H18" s="36"/>
      <c r="K18" s="29"/>
    </row>
    <row r="19" spans="2:11" ht="16" thickBot="1" x14ac:dyDescent="0.4">
      <c r="B19" s="36" t="s">
        <v>123</v>
      </c>
      <c r="C19" s="53"/>
      <c r="D19" s="46">
        <v>2</v>
      </c>
      <c r="E19" s="56">
        <f t="shared" si="0"/>
        <v>0</v>
      </c>
      <c r="F19" s="50">
        <v>1</v>
      </c>
      <c r="G19" s="56">
        <f t="shared" si="1"/>
        <v>0</v>
      </c>
      <c r="H19" s="36"/>
      <c r="K19" s="29"/>
    </row>
    <row r="20" spans="2:11" ht="16" thickBot="1" x14ac:dyDescent="0.4">
      <c r="B20" s="36" t="s">
        <v>124</v>
      </c>
      <c r="C20" s="53"/>
      <c r="D20" s="46">
        <v>1</v>
      </c>
      <c r="E20" s="56">
        <f t="shared" si="0"/>
        <v>0</v>
      </c>
      <c r="F20" s="50">
        <v>1</v>
      </c>
      <c r="G20" s="56">
        <f t="shared" si="1"/>
        <v>0</v>
      </c>
      <c r="H20" s="36"/>
      <c r="K20" s="29"/>
    </row>
    <row r="21" spans="2:11" ht="16" thickBot="1" x14ac:dyDescent="0.4">
      <c r="B21" s="36" t="s">
        <v>125</v>
      </c>
      <c r="C21" s="53"/>
      <c r="D21" s="46">
        <v>1</v>
      </c>
      <c r="E21" s="56">
        <f t="shared" ref="E21" si="4">C21*D21</f>
        <v>0</v>
      </c>
      <c r="F21" s="50">
        <v>1</v>
      </c>
      <c r="G21" s="56">
        <f t="shared" ref="G21" si="5">E21*F21</f>
        <v>0</v>
      </c>
      <c r="H21" s="36"/>
      <c r="K21" s="29"/>
    </row>
    <row r="22" spans="2:11" ht="16" thickBot="1" x14ac:dyDescent="0.4">
      <c r="B22" s="36" t="s">
        <v>126</v>
      </c>
      <c r="C22" s="53"/>
      <c r="D22" s="46">
        <v>1</v>
      </c>
      <c r="E22" s="56">
        <f t="shared" si="0"/>
        <v>0</v>
      </c>
      <c r="F22" s="50">
        <v>1</v>
      </c>
      <c r="G22" s="56">
        <f t="shared" si="1"/>
        <v>0</v>
      </c>
      <c r="H22" s="36"/>
      <c r="K22" s="29"/>
    </row>
    <row r="23" spans="2:11" ht="16" thickBot="1" x14ac:dyDescent="0.4">
      <c r="B23" s="36" t="s">
        <v>127</v>
      </c>
      <c r="C23" s="53"/>
      <c r="D23" s="46">
        <v>1</v>
      </c>
      <c r="E23" s="56">
        <f t="shared" ref="E23" si="6">C23*D23</f>
        <v>0</v>
      </c>
      <c r="F23" s="50">
        <v>1</v>
      </c>
      <c r="G23" s="56">
        <f t="shared" ref="G23" si="7">E23*F23</f>
        <v>0</v>
      </c>
      <c r="H23" s="36"/>
      <c r="K23" s="29"/>
    </row>
    <row r="24" spans="2:11" ht="16" thickBot="1" x14ac:dyDescent="0.4">
      <c r="B24" s="36" t="s">
        <v>128</v>
      </c>
      <c r="C24" s="53"/>
      <c r="D24" s="46">
        <v>5</v>
      </c>
      <c r="E24" s="56">
        <f t="shared" si="0"/>
        <v>0</v>
      </c>
      <c r="F24" s="50">
        <v>1</v>
      </c>
      <c r="G24" s="56">
        <f t="shared" si="1"/>
        <v>0</v>
      </c>
      <c r="H24" s="36"/>
      <c r="K24" s="29"/>
    </row>
    <row r="25" spans="2:11" ht="16" thickBot="1" x14ac:dyDescent="0.4">
      <c r="B25" s="36" t="s">
        <v>129</v>
      </c>
      <c r="C25" s="53"/>
      <c r="D25" s="46">
        <v>2</v>
      </c>
      <c r="E25" s="56">
        <f t="shared" ref="E25" si="8">C25*D25</f>
        <v>0</v>
      </c>
      <c r="F25" s="50">
        <v>1</v>
      </c>
      <c r="G25" s="56">
        <f t="shared" ref="G25" si="9">E25*F25</f>
        <v>0</v>
      </c>
      <c r="H25" s="36"/>
      <c r="K25" s="29"/>
    </row>
    <row r="26" spans="2:11" ht="16" thickBot="1" x14ac:dyDescent="0.4">
      <c r="B26" s="36" t="s">
        <v>130</v>
      </c>
      <c r="C26" s="53"/>
      <c r="D26" s="46">
        <v>20</v>
      </c>
      <c r="E26" s="56">
        <f t="shared" si="0"/>
        <v>0</v>
      </c>
      <c r="F26" s="50">
        <v>1</v>
      </c>
      <c r="G26" s="56">
        <f t="shared" si="1"/>
        <v>0</v>
      </c>
      <c r="H26" s="36"/>
      <c r="K26" s="29"/>
    </row>
    <row r="27" spans="2:11" ht="16" thickBot="1" x14ac:dyDescent="0.4">
      <c r="B27" s="36" t="s">
        <v>131</v>
      </c>
      <c r="C27" s="53"/>
      <c r="D27" s="46">
        <v>50</v>
      </c>
      <c r="E27" s="56">
        <f t="shared" ref="E27:E28" si="10">C27*D27</f>
        <v>0</v>
      </c>
      <c r="F27" s="50">
        <v>1</v>
      </c>
      <c r="G27" s="56">
        <f t="shared" ref="G27:G28" si="11">E27*F27</f>
        <v>0</v>
      </c>
      <c r="H27" s="36"/>
    </row>
    <row r="28" spans="2:11" ht="16" thickBot="1" x14ac:dyDescent="0.4">
      <c r="B28" s="36" t="s">
        <v>132</v>
      </c>
      <c r="C28" s="53"/>
      <c r="D28" s="46">
        <v>100</v>
      </c>
      <c r="E28" s="56">
        <f t="shared" si="10"/>
        <v>0</v>
      </c>
      <c r="F28" s="50">
        <v>1</v>
      </c>
      <c r="G28" s="56">
        <f t="shared" si="11"/>
        <v>0</v>
      </c>
      <c r="H28" s="36"/>
    </row>
    <row r="29" spans="2:11" ht="16" thickBot="1" x14ac:dyDescent="0.4">
      <c r="B29" s="36" t="s">
        <v>133</v>
      </c>
      <c r="C29" s="53"/>
      <c r="D29" s="46">
        <v>5</v>
      </c>
      <c r="E29" s="56">
        <f t="shared" si="0"/>
        <v>0</v>
      </c>
      <c r="F29" s="50">
        <v>1</v>
      </c>
      <c r="G29" s="56">
        <f t="shared" si="1"/>
        <v>0</v>
      </c>
      <c r="H29" s="36"/>
    </row>
    <row r="30" spans="2:11" ht="16" thickBot="1" x14ac:dyDescent="0.4">
      <c r="B30" s="36" t="s">
        <v>134</v>
      </c>
      <c r="C30" s="53"/>
      <c r="D30" s="46">
        <v>50</v>
      </c>
      <c r="E30" s="56">
        <f t="shared" si="0"/>
        <v>0</v>
      </c>
      <c r="F30" s="50">
        <v>1</v>
      </c>
      <c r="G30" s="56">
        <f t="shared" si="1"/>
        <v>0</v>
      </c>
      <c r="H30" s="36"/>
    </row>
    <row r="31" spans="2:11" ht="16" thickBot="1" x14ac:dyDescent="0.4">
      <c r="B31" s="36" t="s">
        <v>135</v>
      </c>
      <c r="C31" s="53"/>
      <c r="D31" s="46">
        <v>25</v>
      </c>
      <c r="E31" s="56">
        <f>C31*D31</f>
        <v>0</v>
      </c>
      <c r="F31" s="50">
        <v>1</v>
      </c>
      <c r="G31" s="56">
        <f>E31*F31</f>
        <v>0</v>
      </c>
      <c r="H31" s="36"/>
    </row>
    <row r="32" spans="2:11" ht="16" thickBot="1" x14ac:dyDescent="0.4">
      <c r="B32" s="36" t="s">
        <v>136</v>
      </c>
      <c r="C32" s="53"/>
      <c r="D32" s="46">
        <v>50</v>
      </c>
      <c r="E32" s="56">
        <f t="shared" si="0"/>
        <v>0</v>
      </c>
      <c r="F32" s="50">
        <v>1</v>
      </c>
      <c r="G32" s="56">
        <f t="shared" si="1"/>
        <v>0</v>
      </c>
      <c r="H32" s="36"/>
    </row>
    <row r="33" spans="2:8" ht="16" thickBot="1" x14ac:dyDescent="0.4">
      <c r="B33" s="36" t="s">
        <v>137</v>
      </c>
      <c r="C33" s="53"/>
      <c r="D33" s="46">
        <v>2</v>
      </c>
      <c r="E33" s="56">
        <f t="shared" si="0"/>
        <v>0</v>
      </c>
      <c r="F33" s="50">
        <v>1</v>
      </c>
      <c r="G33" s="56">
        <f t="shared" si="1"/>
        <v>0</v>
      </c>
      <c r="H33" s="36"/>
    </row>
    <row r="34" spans="2:8" ht="16" thickBot="1" x14ac:dyDescent="0.4">
      <c r="B34" s="36" t="s">
        <v>138</v>
      </c>
      <c r="C34" s="53"/>
      <c r="D34" s="46">
        <v>5</v>
      </c>
      <c r="E34" s="56">
        <f t="shared" si="0"/>
        <v>0</v>
      </c>
      <c r="F34" s="50">
        <v>1</v>
      </c>
      <c r="G34" s="56">
        <f t="shared" si="1"/>
        <v>0</v>
      </c>
      <c r="H34" s="36"/>
    </row>
    <row r="35" spans="2:8" ht="16" thickBot="1" x14ac:dyDescent="0.4">
      <c r="B35" s="36" t="s">
        <v>139</v>
      </c>
      <c r="C35" s="53"/>
      <c r="D35" s="46">
        <v>1000</v>
      </c>
      <c r="E35" s="56">
        <f t="shared" ref="E35" si="12">C35*D35</f>
        <v>0</v>
      </c>
      <c r="F35" s="50">
        <v>1</v>
      </c>
      <c r="G35" s="56">
        <f t="shared" ref="G35" si="13">E35*F35</f>
        <v>0</v>
      </c>
      <c r="H35" s="36"/>
    </row>
    <row r="36" spans="2:8" ht="16" thickBot="1" x14ac:dyDescent="0.4">
      <c r="B36" s="36" t="s">
        <v>140</v>
      </c>
      <c r="C36" s="53"/>
      <c r="D36" s="46">
        <v>50</v>
      </c>
      <c r="E36" s="56">
        <f t="shared" si="0"/>
        <v>0</v>
      </c>
      <c r="F36" s="50">
        <v>1</v>
      </c>
      <c r="G36" s="56">
        <f t="shared" si="1"/>
        <v>0</v>
      </c>
      <c r="H36" s="36"/>
    </row>
    <row r="37" spans="2:8" ht="16" thickBot="1" x14ac:dyDescent="0.4">
      <c r="B37" s="36" t="s">
        <v>141</v>
      </c>
      <c r="C37" s="53"/>
      <c r="D37" s="46">
        <v>100</v>
      </c>
      <c r="E37" s="56">
        <f t="shared" si="0"/>
        <v>0</v>
      </c>
      <c r="F37" s="50">
        <v>1</v>
      </c>
      <c r="G37" s="56">
        <f t="shared" si="1"/>
        <v>0</v>
      </c>
      <c r="H37" s="36"/>
    </row>
    <row r="38" spans="2:8" ht="16" thickBot="1" x14ac:dyDescent="0.4">
      <c r="B38" s="36" t="s">
        <v>142</v>
      </c>
      <c r="C38" s="57"/>
      <c r="D38" s="46">
        <v>10</v>
      </c>
      <c r="E38" s="56">
        <f t="shared" si="0"/>
        <v>0</v>
      </c>
      <c r="F38" s="50">
        <v>1</v>
      </c>
      <c r="G38" s="56">
        <f t="shared" si="1"/>
        <v>0</v>
      </c>
      <c r="H38" s="36"/>
    </row>
    <row r="39" spans="2:8" ht="16" thickBot="1" x14ac:dyDescent="0.4">
      <c r="B39" s="36" t="s">
        <v>143</v>
      </c>
      <c r="C39" s="53"/>
      <c r="D39" s="46">
        <v>100</v>
      </c>
      <c r="E39" s="56">
        <f t="shared" ref="E39:E42" si="14">C39*D39</f>
        <v>0</v>
      </c>
      <c r="F39" s="50">
        <v>1</v>
      </c>
      <c r="G39" s="56">
        <f t="shared" ref="G39:G46" si="15">E39*F39</f>
        <v>0</v>
      </c>
      <c r="H39" s="36"/>
    </row>
    <row r="40" spans="2:8" ht="16" thickBot="1" x14ac:dyDescent="0.4">
      <c r="B40" s="36" t="s">
        <v>144</v>
      </c>
      <c r="C40" s="53"/>
      <c r="D40" s="46">
        <v>50</v>
      </c>
      <c r="E40" s="56">
        <f t="shared" si="14"/>
        <v>0</v>
      </c>
      <c r="F40" s="50">
        <v>1</v>
      </c>
      <c r="G40" s="56">
        <f t="shared" si="15"/>
        <v>0</v>
      </c>
      <c r="H40" s="36"/>
    </row>
    <row r="41" spans="2:8" ht="16" thickBot="1" x14ac:dyDescent="0.4">
      <c r="B41" s="36" t="s">
        <v>145</v>
      </c>
      <c r="C41" s="53"/>
      <c r="D41" s="46">
        <v>150</v>
      </c>
      <c r="E41" s="56">
        <f t="shared" si="14"/>
        <v>0</v>
      </c>
      <c r="F41" s="50">
        <v>1</v>
      </c>
      <c r="G41" s="56">
        <f t="shared" si="15"/>
        <v>0</v>
      </c>
      <c r="H41" s="36"/>
    </row>
    <row r="42" spans="2:8" ht="16" thickBot="1" x14ac:dyDescent="0.4">
      <c r="B42" s="36" t="s">
        <v>146</v>
      </c>
      <c r="C42" s="53"/>
      <c r="D42" s="46">
        <v>2</v>
      </c>
      <c r="E42" s="56">
        <f t="shared" si="14"/>
        <v>0</v>
      </c>
      <c r="F42" s="50">
        <v>1</v>
      </c>
      <c r="G42" s="56">
        <f t="shared" si="15"/>
        <v>0</v>
      </c>
      <c r="H42" s="36"/>
    </row>
    <row r="43" spans="2:8" ht="16" thickBot="1" x14ac:dyDescent="0.4">
      <c r="B43" s="36" t="s">
        <v>147</v>
      </c>
      <c r="C43" s="53"/>
      <c r="D43" s="46">
        <v>50</v>
      </c>
      <c r="E43" s="56">
        <f t="shared" si="0"/>
        <v>0</v>
      </c>
      <c r="F43" s="50">
        <v>1</v>
      </c>
      <c r="G43" s="56">
        <f t="shared" si="15"/>
        <v>0</v>
      </c>
      <c r="H43" s="36"/>
    </row>
    <row r="44" spans="2:8" ht="16" thickBot="1" x14ac:dyDescent="0.4">
      <c r="B44" s="36" t="s">
        <v>148</v>
      </c>
      <c r="C44" s="53"/>
      <c r="D44" s="46">
        <v>10</v>
      </c>
      <c r="E44" s="56">
        <f t="shared" si="0"/>
        <v>0</v>
      </c>
      <c r="F44" s="50">
        <v>1</v>
      </c>
      <c r="G44" s="56">
        <f t="shared" si="15"/>
        <v>0</v>
      </c>
      <c r="H44" s="36"/>
    </row>
    <row r="45" spans="2:8" ht="16" thickBot="1" x14ac:dyDescent="0.4">
      <c r="B45" s="36" t="s">
        <v>149</v>
      </c>
      <c r="C45" s="53"/>
      <c r="D45" s="46">
        <v>40</v>
      </c>
      <c r="E45" s="56">
        <f t="shared" si="0"/>
        <v>0</v>
      </c>
      <c r="F45" s="50">
        <v>1</v>
      </c>
      <c r="G45" s="56">
        <f t="shared" si="15"/>
        <v>0</v>
      </c>
      <c r="H45" s="36"/>
    </row>
    <row r="46" spans="2:8" ht="16" thickBot="1" x14ac:dyDescent="0.4">
      <c r="B46" s="36" t="s">
        <v>150</v>
      </c>
      <c r="C46" s="53"/>
      <c r="D46" s="46">
        <v>50</v>
      </c>
      <c r="E46" s="56">
        <f t="shared" si="0"/>
        <v>0</v>
      </c>
      <c r="F46" s="50">
        <v>1</v>
      </c>
      <c r="G46" s="56">
        <f t="shared" si="15"/>
        <v>0</v>
      </c>
      <c r="H46" s="36"/>
    </row>
    <row r="47" spans="2:8" ht="16" thickBot="1" x14ac:dyDescent="0.4">
      <c r="B47" s="36" t="s">
        <v>151</v>
      </c>
      <c r="C47" s="53"/>
      <c r="D47" s="46">
        <v>25</v>
      </c>
      <c r="E47" s="56">
        <f t="shared" si="0"/>
        <v>0</v>
      </c>
      <c r="F47" s="50">
        <v>1</v>
      </c>
      <c r="G47" s="56">
        <f t="shared" si="1"/>
        <v>0</v>
      </c>
      <c r="H47" s="36"/>
    </row>
    <row r="48" spans="2:8" ht="16" thickBot="1" x14ac:dyDescent="0.4">
      <c r="B48" s="36" t="s">
        <v>152</v>
      </c>
      <c r="C48" s="53"/>
      <c r="D48" s="46">
        <v>10</v>
      </c>
      <c r="E48" s="56">
        <f t="shared" si="0"/>
        <v>0</v>
      </c>
      <c r="F48" s="50">
        <v>1</v>
      </c>
      <c r="G48" s="56">
        <f t="shared" si="1"/>
        <v>0</v>
      </c>
      <c r="H48" s="36"/>
    </row>
    <row r="49" spans="2:11" ht="16" thickBot="1" x14ac:dyDescent="0.4">
      <c r="B49" s="36" t="s">
        <v>153</v>
      </c>
      <c r="C49" s="53"/>
      <c r="D49" s="46">
        <v>5</v>
      </c>
      <c r="E49" s="56">
        <f t="shared" si="0"/>
        <v>0</v>
      </c>
      <c r="F49" s="50">
        <v>1</v>
      </c>
      <c r="G49" s="56">
        <f t="shared" si="1"/>
        <v>0</v>
      </c>
      <c r="H49" s="36"/>
    </row>
    <row r="50" spans="2:11" ht="16" thickBot="1" x14ac:dyDescent="0.4">
      <c r="B50" s="36" t="s">
        <v>154</v>
      </c>
      <c r="C50" s="53"/>
      <c r="D50" s="46">
        <v>2</v>
      </c>
      <c r="E50" s="56">
        <f t="shared" si="0"/>
        <v>0</v>
      </c>
      <c r="F50" s="50">
        <v>1</v>
      </c>
      <c r="G50" s="56">
        <f t="shared" si="1"/>
        <v>0</v>
      </c>
      <c r="H50" s="36"/>
    </row>
    <row r="51" spans="2:11" ht="16" thickBot="1" x14ac:dyDescent="0.4">
      <c r="B51" s="36" t="s">
        <v>155</v>
      </c>
      <c r="C51" s="53"/>
      <c r="D51" s="46">
        <v>2</v>
      </c>
      <c r="E51" s="56">
        <f t="shared" ref="E51:E53" si="16">C51*D51</f>
        <v>0</v>
      </c>
      <c r="F51" s="50">
        <v>1</v>
      </c>
      <c r="G51" s="56">
        <f t="shared" ref="G51:G53" si="17">E51*F51</f>
        <v>0</v>
      </c>
      <c r="H51" s="36"/>
      <c r="K51" s="29"/>
    </row>
    <row r="52" spans="2:11" ht="16" thickBot="1" x14ac:dyDescent="0.4">
      <c r="B52" s="36" t="s">
        <v>156</v>
      </c>
      <c r="C52" s="53"/>
      <c r="D52" s="46">
        <v>10</v>
      </c>
      <c r="E52" s="56">
        <f t="shared" si="16"/>
        <v>0</v>
      </c>
      <c r="F52" s="50">
        <v>1</v>
      </c>
      <c r="G52" s="56">
        <f t="shared" si="17"/>
        <v>0</v>
      </c>
      <c r="H52" s="36"/>
      <c r="K52" s="29"/>
    </row>
    <row r="53" spans="2:11" ht="16" thickBot="1" x14ac:dyDescent="0.4">
      <c r="B53" s="36" t="s">
        <v>157</v>
      </c>
      <c r="C53" s="53"/>
      <c r="D53" s="46">
        <v>5</v>
      </c>
      <c r="E53" s="56">
        <f t="shared" si="16"/>
        <v>0</v>
      </c>
      <c r="F53" s="50">
        <v>1</v>
      </c>
      <c r="G53" s="56">
        <f t="shared" si="17"/>
        <v>0</v>
      </c>
      <c r="H53" s="34"/>
      <c r="K53" s="29"/>
    </row>
    <row r="54" spans="2:11" ht="16" thickBot="1" x14ac:dyDescent="0.4">
      <c r="B54" s="36" t="s">
        <v>158</v>
      </c>
      <c r="C54" s="53"/>
      <c r="D54" s="46">
        <v>2</v>
      </c>
      <c r="E54" s="56">
        <f t="shared" si="0"/>
        <v>0</v>
      </c>
      <c r="F54" s="50">
        <v>1</v>
      </c>
      <c r="G54" s="56">
        <f t="shared" si="1"/>
        <v>0</v>
      </c>
      <c r="H54" s="36"/>
      <c r="K54" s="29"/>
    </row>
    <row r="55" spans="2:11" ht="16" thickBot="1" x14ac:dyDescent="0.4">
      <c r="B55" s="36" t="s">
        <v>159</v>
      </c>
      <c r="C55" s="53"/>
      <c r="D55" s="46">
        <v>50</v>
      </c>
      <c r="E55" s="56">
        <f t="shared" si="0"/>
        <v>0</v>
      </c>
      <c r="F55" s="50">
        <v>1</v>
      </c>
      <c r="G55" s="56">
        <f t="shared" si="1"/>
        <v>0</v>
      </c>
      <c r="H55" s="36"/>
      <c r="K55" s="29"/>
    </row>
    <row r="56" spans="2:11" ht="16" thickBot="1" x14ac:dyDescent="0.4">
      <c r="B56" s="36" t="s">
        <v>160</v>
      </c>
      <c r="C56" s="53"/>
      <c r="D56" s="46">
        <v>1</v>
      </c>
      <c r="E56" s="56">
        <f t="shared" si="0"/>
        <v>0</v>
      </c>
      <c r="F56" s="50">
        <v>1</v>
      </c>
      <c r="G56" s="56">
        <f t="shared" si="1"/>
        <v>0</v>
      </c>
      <c r="H56" s="34"/>
      <c r="K56" s="29"/>
    </row>
    <row r="57" spans="2:11" ht="16" thickBot="1" x14ac:dyDescent="0.4">
      <c r="B57" s="36" t="s">
        <v>161</v>
      </c>
      <c r="C57" s="53"/>
      <c r="D57" s="46">
        <v>1</v>
      </c>
      <c r="E57" s="56">
        <f t="shared" si="0"/>
        <v>0</v>
      </c>
      <c r="F57" s="50">
        <v>1</v>
      </c>
      <c r="G57" s="56">
        <f t="shared" si="1"/>
        <v>0</v>
      </c>
      <c r="H57" s="36"/>
      <c r="K57" s="29"/>
    </row>
    <row r="58" spans="2:11" ht="16" thickBot="1" x14ac:dyDescent="0.4">
      <c r="B58" s="36" t="s">
        <v>162</v>
      </c>
      <c r="C58" s="53"/>
      <c r="D58" s="46">
        <v>1</v>
      </c>
      <c r="E58" s="56">
        <f t="shared" si="0"/>
        <v>0</v>
      </c>
      <c r="F58" s="50">
        <v>1</v>
      </c>
      <c r="G58" s="56">
        <f t="shared" si="1"/>
        <v>0</v>
      </c>
      <c r="H58" s="36"/>
      <c r="K58" s="18"/>
    </row>
    <row r="59" spans="2:11" ht="16" thickBot="1" x14ac:dyDescent="0.4">
      <c r="B59" s="36" t="s">
        <v>163</v>
      </c>
      <c r="C59" s="53"/>
      <c r="D59" s="46">
        <v>1</v>
      </c>
      <c r="E59" s="56">
        <f t="shared" si="0"/>
        <v>0</v>
      </c>
      <c r="F59" s="50">
        <v>1</v>
      </c>
      <c r="G59" s="56">
        <f t="shared" si="1"/>
        <v>0</v>
      </c>
      <c r="H59" s="36"/>
      <c r="K59" s="18"/>
    </row>
    <row r="60" spans="2:11" ht="16" thickBot="1" x14ac:dyDescent="0.4">
      <c r="B60" s="36" t="s">
        <v>164</v>
      </c>
      <c r="C60" s="53"/>
      <c r="D60" s="46">
        <v>1</v>
      </c>
      <c r="E60" s="56">
        <f t="shared" si="0"/>
        <v>0</v>
      </c>
      <c r="F60" s="50">
        <v>1</v>
      </c>
      <c r="G60" s="56">
        <f t="shared" si="1"/>
        <v>0</v>
      </c>
      <c r="H60" s="36"/>
      <c r="K60" s="18"/>
    </row>
    <row r="61" spans="2:11" ht="16" thickBot="1" x14ac:dyDescent="0.4">
      <c r="B61" s="36" t="s">
        <v>165</v>
      </c>
      <c r="C61" s="53"/>
      <c r="D61" s="46">
        <v>25</v>
      </c>
      <c r="E61" s="56">
        <f t="shared" si="0"/>
        <v>0</v>
      </c>
      <c r="F61" s="50">
        <v>1</v>
      </c>
      <c r="G61" s="56">
        <f t="shared" si="1"/>
        <v>0</v>
      </c>
      <c r="H61" s="36"/>
      <c r="K61" s="18"/>
    </row>
    <row r="62" spans="2:11" ht="16" thickBot="1" x14ac:dyDescent="0.4">
      <c r="B62" s="36" t="s">
        <v>166</v>
      </c>
      <c r="C62" s="53"/>
      <c r="D62" s="46">
        <v>15</v>
      </c>
      <c r="E62" s="56">
        <f t="shared" si="0"/>
        <v>0</v>
      </c>
      <c r="F62" s="50">
        <v>1</v>
      </c>
      <c r="G62" s="56">
        <f t="shared" si="1"/>
        <v>0</v>
      </c>
      <c r="H62" s="36"/>
      <c r="K62" s="18"/>
    </row>
    <row r="63" spans="2:11" ht="16" thickBot="1" x14ac:dyDescent="0.4">
      <c r="B63" s="36" t="s">
        <v>167</v>
      </c>
      <c r="C63" s="53"/>
      <c r="D63" s="46">
        <v>5</v>
      </c>
      <c r="E63" s="56">
        <f t="shared" si="0"/>
        <v>0</v>
      </c>
      <c r="F63" s="50">
        <v>1</v>
      </c>
      <c r="G63" s="56">
        <f t="shared" si="1"/>
        <v>0</v>
      </c>
      <c r="H63" s="36"/>
      <c r="K63" s="29"/>
    </row>
    <row r="64" spans="2:11" ht="16" thickBot="1" x14ac:dyDescent="0.4">
      <c r="B64" s="36" t="s">
        <v>168</v>
      </c>
      <c r="C64" s="53"/>
      <c r="D64" s="46">
        <v>1</v>
      </c>
      <c r="E64" s="56">
        <f t="shared" si="0"/>
        <v>0</v>
      </c>
      <c r="F64" s="50">
        <v>1</v>
      </c>
      <c r="G64" s="56">
        <f t="shared" si="1"/>
        <v>0</v>
      </c>
      <c r="H64" s="36"/>
      <c r="K64" s="29"/>
    </row>
    <row r="65" spans="2:11" ht="16" thickBot="1" x14ac:dyDescent="0.4">
      <c r="B65" s="36" t="s">
        <v>169</v>
      </c>
      <c r="C65" s="53"/>
      <c r="D65" s="46">
        <v>1</v>
      </c>
      <c r="E65" s="56">
        <f t="shared" si="0"/>
        <v>0</v>
      </c>
      <c r="F65" s="50">
        <v>1</v>
      </c>
      <c r="G65" s="56">
        <f t="shared" si="1"/>
        <v>0</v>
      </c>
      <c r="H65" s="36"/>
      <c r="K65" s="29"/>
    </row>
    <row r="66" spans="2:11" ht="16" thickBot="1" x14ac:dyDescent="0.4">
      <c r="B66" s="36" t="s">
        <v>170</v>
      </c>
      <c r="C66" s="53"/>
      <c r="D66" s="46">
        <v>1</v>
      </c>
      <c r="E66" s="56">
        <f t="shared" si="0"/>
        <v>0</v>
      </c>
      <c r="F66" s="50">
        <v>1</v>
      </c>
      <c r="G66" s="56">
        <f t="shared" si="1"/>
        <v>0</v>
      </c>
      <c r="H66" s="36"/>
      <c r="K66" s="29"/>
    </row>
    <row r="67" spans="2:11" ht="16" thickBot="1" x14ac:dyDescent="0.4">
      <c r="B67" s="36" t="s">
        <v>171</v>
      </c>
      <c r="C67" s="53"/>
      <c r="D67" s="46">
        <v>1</v>
      </c>
      <c r="E67" s="56">
        <f t="shared" si="0"/>
        <v>0</v>
      </c>
      <c r="F67" s="50">
        <v>1</v>
      </c>
      <c r="G67" s="56">
        <f t="shared" si="1"/>
        <v>0</v>
      </c>
      <c r="H67" s="36"/>
      <c r="K67" s="29"/>
    </row>
    <row r="68" spans="2:11" ht="16" thickBot="1" x14ac:dyDescent="0.4">
      <c r="B68" s="36" t="s">
        <v>172</v>
      </c>
      <c r="C68" s="53"/>
      <c r="D68" s="46">
        <v>1</v>
      </c>
      <c r="E68" s="56">
        <f t="shared" si="0"/>
        <v>0</v>
      </c>
      <c r="F68" s="50">
        <v>1</v>
      </c>
      <c r="G68" s="56">
        <f t="shared" si="1"/>
        <v>0</v>
      </c>
      <c r="H68" s="36"/>
      <c r="K68" s="29"/>
    </row>
    <row r="69" spans="2:11" ht="16" thickBot="1" x14ac:dyDescent="0.4">
      <c r="B69" s="36" t="s">
        <v>173</v>
      </c>
      <c r="C69" s="53"/>
      <c r="D69" s="46">
        <v>5</v>
      </c>
      <c r="E69" s="56">
        <f t="shared" si="0"/>
        <v>0</v>
      </c>
      <c r="F69" s="50">
        <v>1</v>
      </c>
      <c r="G69" s="56">
        <f t="shared" si="1"/>
        <v>0</v>
      </c>
      <c r="H69" s="36"/>
      <c r="K69" s="29"/>
    </row>
    <row r="70" spans="2:11" ht="16" thickBot="1" x14ac:dyDescent="0.4">
      <c r="B70" s="36" t="s">
        <v>174</v>
      </c>
      <c r="C70" s="53"/>
      <c r="D70" s="46">
        <v>25</v>
      </c>
      <c r="E70" s="56">
        <f t="shared" si="0"/>
        <v>0</v>
      </c>
      <c r="F70" s="50">
        <v>1</v>
      </c>
      <c r="G70" s="56">
        <f t="shared" si="1"/>
        <v>0</v>
      </c>
      <c r="H70" s="36"/>
    </row>
    <row r="71" spans="2:11" ht="16" thickBot="1" x14ac:dyDescent="0.4">
      <c r="B71" s="36" t="s">
        <v>175</v>
      </c>
      <c r="C71" s="53"/>
      <c r="D71" s="46">
        <v>25</v>
      </c>
      <c r="E71" s="56">
        <f t="shared" si="0"/>
        <v>0</v>
      </c>
      <c r="F71" s="50">
        <v>1</v>
      </c>
      <c r="G71" s="56">
        <f t="shared" si="1"/>
        <v>0</v>
      </c>
      <c r="H71" s="36"/>
    </row>
    <row r="72" spans="2:11" ht="16" thickBot="1" x14ac:dyDescent="0.4">
      <c r="B72" s="36" t="s">
        <v>176</v>
      </c>
      <c r="C72" s="53"/>
      <c r="D72" s="46">
        <v>10</v>
      </c>
      <c r="E72" s="56">
        <f t="shared" si="0"/>
        <v>0</v>
      </c>
      <c r="F72" s="50">
        <v>1</v>
      </c>
      <c r="G72" s="56">
        <f t="shared" si="1"/>
        <v>0</v>
      </c>
      <c r="H72" s="36"/>
    </row>
    <row r="73" spans="2:11" ht="16" thickBot="1" x14ac:dyDescent="0.4">
      <c r="B73" s="36" t="s">
        <v>177</v>
      </c>
      <c r="C73" s="53"/>
      <c r="D73" s="46">
        <v>25</v>
      </c>
      <c r="E73" s="56">
        <f t="shared" si="0"/>
        <v>0</v>
      </c>
      <c r="F73" s="50">
        <v>1</v>
      </c>
      <c r="G73" s="56">
        <f t="shared" si="1"/>
        <v>0</v>
      </c>
      <c r="H73" s="36"/>
    </row>
    <row r="74" spans="2:11" ht="16" thickBot="1" x14ac:dyDescent="0.4">
      <c r="B74" s="36" t="s">
        <v>64</v>
      </c>
      <c r="C74" s="53"/>
      <c r="D74" s="46">
        <v>10</v>
      </c>
      <c r="E74" s="56">
        <f t="shared" ref="E74:E84" si="18">C74*D74</f>
        <v>0</v>
      </c>
      <c r="F74" s="50">
        <v>1</v>
      </c>
      <c r="G74" s="56">
        <f t="shared" ref="G74:G84" si="19">E74*F74</f>
        <v>0</v>
      </c>
      <c r="H74" s="36"/>
    </row>
    <row r="75" spans="2:11" ht="16" thickBot="1" x14ac:dyDescent="0.4">
      <c r="B75" s="36" t="s">
        <v>178</v>
      </c>
      <c r="C75" s="53"/>
      <c r="D75" s="46">
        <v>100</v>
      </c>
      <c r="E75" s="56">
        <f t="shared" si="18"/>
        <v>0</v>
      </c>
      <c r="F75" s="50">
        <v>1</v>
      </c>
      <c r="G75" s="56">
        <f t="shared" si="19"/>
        <v>0</v>
      </c>
      <c r="H75" s="36"/>
    </row>
    <row r="76" spans="2:11" ht="16" thickBot="1" x14ac:dyDescent="0.4">
      <c r="B76" s="36" t="s">
        <v>179</v>
      </c>
      <c r="C76" s="53"/>
      <c r="D76" s="46">
        <v>100</v>
      </c>
      <c r="E76" s="56">
        <f t="shared" si="18"/>
        <v>0</v>
      </c>
      <c r="F76" s="50">
        <v>1</v>
      </c>
      <c r="G76" s="56">
        <f t="shared" si="19"/>
        <v>0</v>
      </c>
      <c r="H76" s="36"/>
    </row>
    <row r="77" spans="2:11" ht="16" thickBot="1" x14ac:dyDescent="0.4">
      <c r="B77" s="36" t="s">
        <v>180</v>
      </c>
      <c r="C77" s="53"/>
      <c r="D77" s="46">
        <v>50</v>
      </c>
      <c r="E77" s="56">
        <f t="shared" si="18"/>
        <v>0</v>
      </c>
      <c r="F77" s="50">
        <v>1</v>
      </c>
      <c r="G77" s="56">
        <f t="shared" si="19"/>
        <v>0</v>
      </c>
      <c r="H77" s="36"/>
    </row>
    <row r="78" spans="2:11" ht="16" thickBot="1" x14ac:dyDescent="0.4">
      <c r="B78" s="36" t="s">
        <v>181</v>
      </c>
      <c r="C78" s="53"/>
      <c r="D78" s="46">
        <v>20</v>
      </c>
      <c r="E78" s="56">
        <f t="shared" si="18"/>
        <v>0</v>
      </c>
      <c r="F78" s="50">
        <v>1</v>
      </c>
      <c r="G78" s="56">
        <f t="shared" si="19"/>
        <v>0</v>
      </c>
      <c r="H78" s="36"/>
    </row>
    <row r="79" spans="2:11" ht="16" thickBot="1" x14ac:dyDescent="0.4">
      <c r="B79" s="36" t="s">
        <v>182</v>
      </c>
      <c r="C79" s="53"/>
      <c r="D79" s="46">
        <v>10</v>
      </c>
      <c r="E79" s="56">
        <f t="shared" si="18"/>
        <v>0</v>
      </c>
      <c r="F79" s="50">
        <v>1</v>
      </c>
      <c r="G79" s="56">
        <f t="shared" si="19"/>
        <v>0</v>
      </c>
      <c r="H79" s="36"/>
    </row>
    <row r="80" spans="2:11" ht="16" thickBot="1" x14ac:dyDescent="0.4">
      <c r="B80" s="36" t="s">
        <v>51</v>
      </c>
      <c r="C80" s="53"/>
      <c r="D80" s="46">
        <v>50</v>
      </c>
      <c r="E80" s="56">
        <f t="shared" si="18"/>
        <v>0</v>
      </c>
      <c r="F80" s="50">
        <v>1</v>
      </c>
      <c r="G80" s="56">
        <f t="shared" si="19"/>
        <v>0</v>
      </c>
      <c r="H80" s="36"/>
    </row>
    <row r="81" spans="2:8" ht="16" thickBot="1" x14ac:dyDescent="0.4">
      <c r="B81" s="36" t="s">
        <v>236</v>
      </c>
      <c r="C81" s="53"/>
      <c r="D81" s="46">
        <v>100</v>
      </c>
      <c r="E81" s="56">
        <f>C81*D81</f>
        <v>0</v>
      </c>
      <c r="F81" s="50">
        <v>1</v>
      </c>
      <c r="G81" s="56">
        <f>E81*F81</f>
        <v>0</v>
      </c>
      <c r="H81" s="36"/>
    </row>
    <row r="82" spans="2:8" ht="16" thickBot="1" x14ac:dyDescent="0.4">
      <c r="B82" s="36" t="s">
        <v>237</v>
      </c>
      <c r="C82" s="53"/>
      <c r="D82" s="46">
        <v>50</v>
      </c>
      <c r="E82" s="56">
        <f>C82*D82</f>
        <v>0</v>
      </c>
      <c r="F82" s="50">
        <v>1</v>
      </c>
      <c r="G82" s="56">
        <f>E82*F82</f>
        <v>0</v>
      </c>
      <c r="H82" s="36"/>
    </row>
    <row r="83" spans="2:8" ht="16" thickBot="1" x14ac:dyDescent="0.4">
      <c r="B83" s="36" t="s">
        <v>183</v>
      </c>
      <c r="C83" s="53"/>
      <c r="D83" s="46">
        <v>100</v>
      </c>
      <c r="E83" s="56">
        <f t="shared" si="18"/>
        <v>0</v>
      </c>
      <c r="F83" s="50">
        <v>1</v>
      </c>
      <c r="G83" s="56">
        <f t="shared" si="19"/>
        <v>0</v>
      </c>
      <c r="H83" s="36"/>
    </row>
    <row r="84" spans="2:8" ht="16" thickBot="1" x14ac:dyDescent="0.4">
      <c r="B84" s="36" t="s">
        <v>181</v>
      </c>
      <c r="C84" s="53"/>
      <c r="D84" s="46">
        <v>10</v>
      </c>
      <c r="E84" s="56">
        <f t="shared" si="18"/>
        <v>0</v>
      </c>
      <c r="F84" s="50">
        <v>1</v>
      </c>
      <c r="G84" s="56">
        <f t="shared" si="19"/>
        <v>0</v>
      </c>
      <c r="H84" s="36"/>
    </row>
    <row r="85" spans="2:8" ht="16" thickBot="1" x14ac:dyDescent="0.4">
      <c r="B85" s="36" t="s">
        <v>184</v>
      </c>
      <c r="C85" s="53"/>
      <c r="D85" s="46">
        <v>5</v>
      </c>
      <c r="E85" s="56">
        <f t="shared" si="0"/>
        <v>0</v>
      </c>
      <c r="F85" s="50">
        <v>1</v>
      </c>
      <c r="G85" s="56">
        <f t="shared" si="1"/>
        <v>0</v>
      </c>
      <c r="H85" s="36"/>
    </row>
    <row r="86" spans="2:8" ht="16" thickBot="1" x14ac:dyDescent="0.4">
      <c r="B86" s="33" t="s">
        <v>185</v>
      </c>
      <c r="C86" s="8"/>
      <c r="D86" s="46">
        <v>30</v>
      </c>
      <c r="E86" s="4">
        <f>C86*D86</f>
        <v>0</v>
      </c>
      <c r="F86" s="50">
        <v>1</v>
      </c>
      <c r="G86" s="5">
        <f>E86*F86</f>
        <v>0</v>
      </c>
      <c r="H86" s="35"/>
    </row>
    <row r="87" spans="2:8" ht="16" thickBot="1" x14ac:dyDescent="0.4">
      <c r="B87" s="36" t="s">
        <v>186</v>
      </c>
      <c r="C87" s="58"/>
      <c r="D87" s="46">
        <v>250</v>
      </c>
      <c r="E87" s="56">
        <f t="shared" si="0"/>
        <v>0</v>
      </c>
      <c r="F87" s="50">
        <v>1</v>
      </c>
      <c r="G87" s="56">
        <f t="shared" si="1"/>
        <v>0</v>
      </c>
      <c r="H87" s="36" t="s">
        <v>82</v>
      </c>
    </row>
    <row r="88" spans="2:8" ht="16" thickBot="1" x14ac:dyDescent="0.4">
      <c r="B88" s="36" t="s">
        <v>187</v>
      </c>
      <c r="C88" s="53"/>
      <c r="D88" s="46">
        <v>200</v>
      </c>
      <c r="E88" s="56">
        <f t="shared" si="0"/>
        <v>0</v>
      </c>
      <c r="F88" s="50">
        <v>1</v>
      </c>
      <c r="G88" s="56">
        <f t="shared" si="1"/>
        <v>0</v>
      </c>
      <c r="H88" s="36" t="s">
        <v>188</v>
      </c>
    </row>
    <row r="89" spans="2:8" ht="16" thickBot="1" x14ac:dyDescent="0.4">
      <c r="B89" s="36" t="s">
        <v>189</v>
      </c>
      <c r="C89" s="53"/>
      <c r="D89" s="46">
        <v>50</v>
      </c>
      <c r="E89" s="56">
        <f>C89*D89</f>
        <v>0</v>
      </c>
      <c r="F89" s="50">
        <v>1</v>
      </c>
      <c r="G89" s="56">
        <f t="shared" si="1"/>
        <v>0</v>
      </c>
      <c r="H89" s="36" t="s">
        <v>188</v>
      </c>
    </row>
    <row r="90" spans="2:8" ht="16" thickBot="1" x14ac:dyDescent="0.4">
      <c r="B90" s="36" t="s">
        <v>190</v>
      </c>
      <c r="C90" s="131"/>
      <c r="D90" s="46">
        <v>150</v>
      </c>
      <c r="E90" s="56">
        <f t="shared" si="0"/>
        <v>0</v>
      </c>
      <c r="F90" s="50">
        <v>1</v>
      </c>
      <c r="G90" s="56">
        <f t="shared" si="1"/>
        <v>0</v>
      </c>
      <c r="H90" s="36" t="s">
        <v>188</v>
      </c>
    </row>
    <row r="91" spans="2:8" ht="16" thickBot="1" x14ac:dyDescent="0.4">
      <c r="B91" s="36" t="s">
        <v>191</v>
      </c>
      <c r="C91" s="132"/>
      <c r="D91" s="46">
        <v>250</v>
      </c>
      <c r="E91" s="56">
        <f t="shared" si="0"/>
        <v>0</v>
      </c>
      <c r="F91" s="50">
        <v>1</v>
      </c>
      <c r="G91" s="56">
        <f t="shared" si="1"/>
        <v>0</v>
      </c>
      <c r="H91" s="36" t="s">
        <v>86</v>
      </c>
    </row>
    <row r="92" spans="2:8" ht="16" thickBot="1" x14ac:dyDescent="0.4">
      <c r="B92" s="36" t="s">
        <v>192</v>
      </c>
      <c r="C92" s="132"/>
      <c r="D92" s="46">
        <v>150</v>
      </c>
      <c r="E92" s="56">
        <f t="shared" si="0"/>
        <v>0</v>
      </c>
      <c r="F92" s="50">
        <v>1</v>
      </c>
      <c r="G92" s="56">
        <f t="shared" si="1"/>
        <v>0</v>
      </c>
      <c r="H92" s="36" t="s">
        <v>86</v>
      </c>
    </row>
    <row r="93" spans="2:8" ht="16" thickBot="1" x14ac:dyDescent="0.4">
      <c r="B93" s="36" t="s">
        <v>193</v>
      </c>
      <c r="C93" s="132"/>
      <c r="D93" s="46">
        <v>400</v>
      </c>
      <c r="E93" s="56">
        <f t="shared" si="0"/>
        <v>0</v>
      </c>
      <c r="F93" s="50">
        <v>1</v>
      </c>
      <c r="G93" s="56">
        <f t="shared" si="1"/>
        <v>0</v>
      </c>
      <c r="H93" s="36" t="s">
        <v>86</v>
      </c>
    </row>
    <row r="94" spans="2:8" ht="16" thickBot="1" x14ac:dyDescent="0.4">
      <c r="B94" s="36" t="s">
        <v>88</v>
      </c>
      <c r="C94" s="132"/>
      <c r="D94" s="46">
        <f>2*180</f>
        <v>360</v>
      </c>
      <c r="E94" s="56">
        <f t="shared" si="0"/>
        <v>0</v>
      </c>
      <c r="F94" s="50">
        <v>1</v>
      </c>
      <c r="G94" s="56">
        <f t="shared" si="1"/>
        <v>0</v>
      </c>
      <c r="H94" s="36" t="s">
        <v>194</v>
      </c>
    </row>
    <row r="95" spans="2:8" ht="16" thickBot="1" x14ac:dyDescent="0.4">
      <c r="B95" s="36"/>
      <c r="C95" s="132"/>
      <c r="D95" s="46"/>
      <c r="E95" s="56"/>
      <c r="F95" s="50"/>
      <c r="G95" s="56"/>
      <c r="H95" s="36"/>
    </row>
    <row r="96" spans="2:8" ht="16" thickBot="1" x14ac:dyDescent="0.4"/>
    <row r="97" spans="2:7" ht="16" thickBot="1" x14ac:dyDescent="0.4">
      <c r="B97" s="147" t="s">
        <v>10</v>
      </c>
      <c r="C97" s="148"/>
      <c r="D97" s="149"/>
      <c r="E97" s="19">
        <f>SUM(E5:E96)</f>
        <v>0</v>
      </c>
      <c r="F97" s="51" t="s">
        <v>7</v>
      </c>
      <c r="G97" s="19">
        <f>SUM(G5:G96)</f>
        <v>0</v>
      </c>
    </row>
  </sheetData>
  <sheetProtection algorithmName="SHA-512" hashValue="jgO1RJBsjqxFfIuc30UsiCPgKCZODjQw8bohniL1sOZnlK68sSj7th7GJA50/uQSZNGOrkme4YWWFXJOpLck9w==" saltValue="gSSf5LA9Ukn1KzJ3G4Vq1g==" spinCount="100000" sheet="1" selectLockedCells="1"/>
  <mergeCells count="2">
    <mergeCell ref="B97:D97"/>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C93:C95</xm:sqref>
        </x14:dataValidation>
        <x14:dataValidation type="decimal" allowBlank="1" showInputMessage="1" showErrorMessage="1" xr:uid="{9B13D06A-CA75-498E-B3DF-B538B1F826E2}">
          <x14:formula1>
            <xm:f>Gegevensvalidatie!B4</xm:f>
          </x14:formula1>
          <x14:formula2>
            <xm:f>Gegevensvalidatie!C4</xm:f>
          </x14:formula2>
          <xm:sqref>C90:C91</xm:sqref>
        </x14:dataValidation>
        <x14:dataValidation type="decimal" allowBlank="1" showInputMessage="1" showErrorMessage="1" xr:uid="{D2CE8BC9-FB65-4AD9-8E76-063A4C57B6CE}">
          <x14:formula1>
            <xm:f>Gegevensvalidatie!B5</xm:f>
          </x14:formula1>
          <x14:formula2>
            <xm:f>Gegevensvalidatie!C5</xm:f>
          </x14:formula2>
          <xm:sqref>C92</xm:sqref>
        </x14:dataValidation>
        <x14:dataValidation type="decimal" allowBlank="1" showInputMessage="1" showErrorMessage="1" xr:uid="{CD43EFBD-9DBA-8C4E-9406-2F74DFA37B8C}">
          <x14:formula1>
            <xm:f>Gegevensvalidatie!B3</xm:f>
          </x14:formula1>
          <x14:formula2>
            <xm:f>Gegevensvalidatie!C3</xm:f>
          </x14:formula2>
          <xm:sqref>C87:C88</xm:sqref>
        </x14:dataValidation>
        <x14:dataValidation type="decimal" allowBlank="1" showInputMessage="1" showErrorMessage="1" xr:uid="{62754540-2398-D942-8BA9-ECA3EBCFADCC}">
          <x14:formula1>
            <xm:f>Gegevensvalidatie!B4</xm:f>
          </x14:formula1>
          <x14:formula2>
            <xm:f>Gegevensvalidatie!C4</xm:f>
          </x14:formula2>
          <xm:sqref>C89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I119"/>
  <sheetViews>
    <sheetView showGridLines="0" topLeftCell="A50" workbookViewId="0">
      <selection activeCell="C6" sqref="C6"/>
    </sheetView>
  </sheetViews>
  <sheetFormatPr defaultColWidth="11" defaultRowHeight="15.5" x14ac:dyDescent="0.35"/>
  <cols>
    <col min="1" max="1" width="3.6640625" customWidth="1"/>
    <col min="2" max="2" width="56.5" bestFit="1" customWidth="1"/>
    <col min="5" max="5" width="22.5" bestFit="1" customWidth="1"/>
    <col min="9" max="9" width="4" customWidth="1"/>
  </cols>
  <sheetData>
    <row r="1" spans="2:9" ht="23" x14ac:dyDescent="0.45">
      <c r="B1" s="93" t="s">
        <v>195</v>
      </c>
      <c r="C1" s="94"/>
      <c r="D1" s="94"/>
      <c r="E1" s="94"/>
      <c r="F1" s="94"/>
      <c r="G1" s="94"/>
      <c r="H1" s="94"/>
      <c r="I1" s="94"/>
    </row>
    <row r="2" spans="2:9" ht="23" x14ac:dyDescent="0.45">
      <c r="B2" s="93"/>
      <c r="C2" s="94"/>
      <c r="D2" s="94"/>
      <c r="E2" s="94"/>
      <c r="F2" s="94"/>
      <c r="G2" s="94"/>
      <c r="H2" s="94"/>
      <c r="I2" s="94"/>
    </row>
    <row r="3" spans="2:9" ht="18" thickBot="1" x14ac:dyDescent="0.4">
      <c r="B3" s="95" t="s">
        <v>196</v>
      </c>
      <c r="C3" s="94"/>
      <c r="D3" s="94"/>
      <c r="E3" s="94"/>
      <c r="F3" s="94"/>
      <c r="G3" s="94"/>
      <c r="H3" s="94"/>
      <c r="I3" s="94"/>
    </row>
    <row r="4" spans="2:9" ht="19" thickBot="1" x14ac:dyDescent="0.5">
      <c r="B4" s="170" t="s">
        <v>197</v>
      </c>
      <c r="C4" s="171"/>
      <c r="D4" s="171"/>
      <c r="E4" s="171"/>
      <c r="F4" s="171"/>
      <c r="G4" s="172"/>
      <c r="H4" s="94"/>
      <c r="I4" s="94"/>
    </row>
    <row r="5" spans="2:9" ht="16" thickBot="1" x14ac:dyDescent="0.4">
      <c r="B5" s="173" t="s">
        <v>198</v>
      </c>
      <c r="C5" s="174"/>
      <c r="D5" s="175"/>
      <c r="E5" s="173" t="s">
        <v>199</v>
      </c>
      <c r="F5" s="174"/>
      <c r="G5" s="176"/>
      <c r="H5" s="94"/>
      <c r="I5" s="94"/>
    </row>
    <row r="6" spans="2:9" x14ac:dyDescent="0.35">
      <c r="B6" s="96" t="s">
        <v>200</v>
      </c>
      <c r="C6" s="76"/>
      <c r="D6" s="97" t="s">
        <v>201</v>
      </c>
      <c r="E6" s="96" t="s">
        <v>202</v>
      </c>
      <c r="F6" s="98">
        <f>C14*C7</f>
        <v>0</v>
      </c>
      <c r="G6" s="99" t="s">
        <v>203</v>
      </c>
      <c r="H6" s="94"/>
      <c r="I6" s="94"/>
    </row>
    <row r="7" spans="2:9" x14ac:dyDescent="0.35">
      <c r="B7" s="100" t="s">
        <v>204</v>
      </c>
      <c r="C7" s="76"/>
      <c r="D7" s="101" t="s">
        <v>201</v>
      </c>
      <c r="E7" s="100" t="s">
        <v>205</v>
      </c>
      <c r="F7" s="102">
        <f>C15*C8</f>
        <v>0</v>
      </c>
      <c r="G7" s="103" t="s">
        <v>203</v>
      </c>
      <c r="H7" s="94"/>
      <c r="I7" s="94"/>
    </row>
    <row r="8" spans="2:9" x14ac:dyDescent="0.35">
      <c r="B8" s="96" t="s">
        <v>206</v>
      </c>
      <c r="C8" s="76"/>
      <c r="D8" s="97" t="s">
        <v>201</v>
      </c>
      <c r="E8" s="96" t="s">
        <v>207</v>
      </c>
      <c r="F8" s="98">
        <f>(24-C13)*C11</f>
        <v>0</v>
      </c>
      <c r="G8" s="99" t="s">
        <v>203</v>
      </c>
      <c r="H8" s="94"/>
      <c r="I8" s="94"/>
    </row>
    <row r="9" spans="2:9" x14ac:dyDescent="0.35">
      <c r="B9" s="100" t="s">
        <v>208</v>
      </c>
      <c r="C9" s="76"/>
      <c r="D9" s="101" t="s">
        <v>201</v>
      </c>
      <c r="E9" s="104" t="s">
        <v>209</v>
      </c>
      <c r="F9" s="105">
        <f>SUM(F6:F8)</f>
        <v>0</v>
      </c>
      <c r="G9" s="106" t="s">
        <v>203</v>
      </c>
      <c r="H9" s="94"/>
      <c r="I9" s="94"/>
    </row>
    <row r="10" spans="2:9" x14ac:dyDescent="0.35">
      <c r="B10" s="96" t="s">
        <v>210</v>
      </c>
      <c r="C10" s="76"/>
      <c r="D10" s="97" t="s">
        <v>201</v>
      </c>
      <c r="E10" s="96"/>
      <c r="F10" s="98"/>
      <c r="G10" s="99"/>
      <c r="H10" s="94"/>
      <c r="I10" s="94"/>
    </row>
    <row r="11" spans="2:9" x14ac:dyDescent="0.35">
      <c r="B11" s="100" t="s">
        <v>211</v>
      </c>
      <c r="C11" s="76"/>
      <c r="D11" s="101" t="s">
        <v>201</v>
      </c>
      <c r="E11" s="100" t="s">
        <v>212</v>
      </c>
      <c r="F11" s="107">
        <f>C14*C9</f>
        <v>0</v>
      </c>
      <c r="G11" s="103" t="s">
        <v>203</v>
      </c>
      <c r="H11" s="94"/>
      <c r="I11" s="94"/>
    </row>
    <row r="12" spans="2:9" x14ac:dyDescent="0.35">
      <c r="B12" s="96" t="s">
        <v>213</v>
      </c>
      <c r="C12" s="76"/>
      <c r="D12" s="97" t="s">
        <v>201</v>
      </c>
      <c r="E12" s="96" t="s">
        <v>214</v>
      </c>
      <c r="F12" s="98">
        <f>C15*C10</f>
        <v>0</v>
      </c>
      <c r="G12" s="99" t="s">
        <v>203</v>
      </c>
      <c r="H12" s="94"/>
      <c r="I12" s="94"/>
    </row>
    <row r="13" spans="2:9" x14ac:dyDescent="0.35">
      <c r="B13" s="100" t="s">
        <v>215</v>
      </c>
      <c r="C13" s="102">
        <v>19</v>
      </c>
      <c r="D13" s="101" t="s">
        <v>216</v>
      </c>
      <c r="E13" s="100" t="s">
        <v>207</v>
      </c>
      <c r="F13" s="107">
        <f>(24-C13)*C12</f>
        <v>0</v>
      </c>
      <c r="G13" s="103" t="s">
        <v>203</v>
      </c>
      <c r="H13" s="94"/>
      <c r="I13" s="94"/>
    </row>
    <row r="14" spans="2:9" x14ac:dyDescent="0.35">
      <c r="B14" s="96" t="s">
        <v>217</v>
      </c>
      <c r="C14" s="108">
        <v>4</v>
      </c>
      <c r="D14" s="97" t="s">
        <v>216</v>
      </c>
      <c r="E14" s="109" t="s">
        <v>218</v>
      </c>
      <c r="F14" s="110">
        <f>SUM(F11:F13)</f>
        <v>0</v>
      </c>
      <c r="G14" s="111" t="s">
        <v>203</v>
      </c>
      <c r="H14" s="94"/>
      <c r="I14" s="94"/>
    </row>
    <row r="15" spans="2:9" x14ac:dyDescent="0.35">
      <c r="B15" s="100" t="s">
        <v>219</v>
      </c>
      <c r="C15" s="102">
        <v>15</v>
      </c>
      <c r="D15" s="101" t="s">
        <v>216</v>
      </c>
      <c r="E15" s="100"/>
      <c r="F15" s="107"/>
      <c r="G15" s="103"/>
      <c r="H15" s="94"/>
      <c r="I15" s="94"/>
    </row>
    <row r="16" spans="2:9" ht="16" thickBot="1" x14ac:dyDescent="0.4">
      <c r="B16" s="112" t="s">
        <v>220</v>
      </c>
      <c r="C16" s="113">
        <v>78</v>
      </c>
      <c r="D16" s="114" t="s">
        <v>221</v>
      </c>
      <c r="E16" s="96" t="s">
        <v>222</v>
      </c>
      <c r="F16" s="98">
        <f>((365-C16)*F9)+C16*F14</f>
        <v>0</v>
      </c>
      <c r="G16" s="99" t="s">
        <v>203</v>
      </c>
      <c r="H16" s="94"/>
      <c r="I16" s="94"/>
    </row>
    <row r="17" spans="2:9" ht="16" thickBot="1" x14ac:dyDescent="0.4">
      <c r="B17" s="94"/>
      <c r="C17" s="94"/>
      <c r="D17" s="94"/>
      <c r="E17" s="115" t="s">
        <v>223</v>
      </c>
      <c r="F17" s="116">
        <f>F16/1000</f>
        <v>0</v>
      </c>
      <c r="G17" s="117" t="s">
        <v>103</v>
      </c>
      <c r="H17" s="94"/>
      <c r="I17" s="94"/>
    </row>
    <row r="18" spans="2:9" ht="16" thickBot="1" x14ac:dyDescent="0.4">
      <c r="B18" s="94"/>
      <c r="C18" s="94"/>
      <c r="D18" s="94"/>
      <c r="E18" s="118" t="s">
        <v>224</v>
      </c>
      <c r="F18" s="119">
        <f>F17/12</f>
        <v>0</v>
      </c>
      <c r="G18" s="120" t="s">
        <v>103</v>
      </c>
      <c r="H18" s="94"/>
      <c r="I18" s="94"/>
    </row>
    <row r="19" spans="2:9" x14ac:dyDescent="0.35">
      <c r="B19" s="94"/>
      <c r="C19" s="94"/>
      <c r="D19" s="94"/>
      <c r="E19" s="94"/>
      <c r="F19" s="94"/>
      <c r="G19" s="94"/>
      <c r="H19" s="94"/>
      <c r="I19" s="94"/>
    </row>
    <row r="20" spans="2:9" ht="16" thickBot="1" x14ac:dyDescent="0.4">
      <c r="B20" s="94"/>
      <c r="C20" s="94"/>
      <c r="D20" s="94"/>
      <c r="E20" s="94"/>
      <c r="F20" s="94"/>
      <c r="G20" s="94"/>
      <c r="H20" s="94"/>
      <c r="I20" s="94"/>
    </row>
    <row r="21" spans="2:9" ht="19" thickBot="1" x14ac:dyDescent="0.5">
      <c r="B21" s="170" t="s">
        <v>225</v>
      </c>
      <c r="C21" s="171"/>
      <c r="D21" s="171"/>
      <c r="E21" s="171"/>
      <c r="F21" s="171"/>
      <c r="G21" s="172"/>
      <c r="H21" s="94"/>
      <c r="I21" s="94"/>
    </row>
    <row r="22" spans="2:9" ht="16" thickBot="1" x14ac:dyDescent="0.4">
      <c r="B22" s="173" t="s">
        <v>198</v>
      </c>
      <c r="C22" s="174"/>
      <c r="D22" s="175"/>
      <c r="E22" s="173" t="s">
        <v>199</v>
      </c>
      <c r="F22" s="174"/>
      <c r="G22" s="176"/>
      <c r="H22" s="94"/>
      <c r="I22" s="94"/>
    </row>
    <row r="23" spans="2:9" x14ac:dyDescent="0.35">
      <c r="B23" s="96" t="s">
        <v>200</v>
      </c>
      <c r="C23" s="76"/>
      <c r="D23" s="97" t="s">
        <v>201</v>
      </c>
      <c r="E23" s="96" t="s">
        <v>202</v>
      </c>
      <c r="F23" s="98">
        <f>C31*C24</f>
        <v>0</v>
      </c>
      <c r="G23" s="99" t="s">
        <v>203</v>
      </c>
      <c r="H23" s="94"/>
      <c r="I23" s="94"/>
    </row>
    <row r="24" spans="2:9" x14ac:dyDescent="0.35">
      <c r="B24" s="100" t="s">
        <v>204</v>
      </c>
      <c r="C24" s="76"/>
      <c r="D24" s="101" t="s">
        <v>201</v>
      </c>
      <c r="E24" s="100" t="s">
        <v>205</v>
      </c>
      <c r="F24" s="102">
        <f>C32*C25</f>
        <v>0</v>
      </c>
      <c r="G24" s="103" t="s">
        <v>203</v>
      </c>
      <c r="H24" s="94"/>
      <c r="I24" s="94"/>
    </row>
    <row r="25" spans="2:9" x14ac:dyDescent="0.35">
      <c r="B25" s="96" t="s">
        <v>206</v>
      </c>
      <c r="C25" s="76"/>
      <c r="D25" s="97" t="s">
        <v>201</v>
      </c>
      <c r="E25" s="96" t="s">
        <v>207</v>
      </c>
      <c r="F25" s="98">
        <f>(24-C30)*C28</f>
        <v>0</v>
      </c>
      <c r="G25" s="99" t="s">
        <v>203</v>
      </c>
      <c r="H25" s="94"/>
      <c r="I25" s="94"/>
    </row>
    <row r="26" spans="2:9" x14ac:dyDescent="0.35">
      <c r="B26" s="100" t="s">
        <v>208</v>
      </c>
      <c r="C26" s="76"/>
      <c r="D26" s="101" t="s">
        <v>201</v>
      </c>
      <c r="E26" s="104" t="s">
        <v>209</v>
      </c>
      <c r="F26" s="105">
        <f>SUM(F23:F25)</f>
        <v>0</v>
      </c>
      <c r="G26" s="106" t="s">
        <v>203</v>
      </c>
      <c r="H26" s="94"/>
      <c r="I26" s="94"/>
    </row>
    <row r="27" spans="2:9" x14ac:dyDescent="0.35">
      <c r="B27" s="96" t="s">
        <v>210</v>
      </c>
      <c r="C27" s="76"/>
      <c r="D27" s="97" t="s">
        <v>201</v>
      </c>
      <c r="E27" s="96"/>
      <c r="F27" s="98"/>
      <c r="G27" s="99"/>
      <c r="H27" s="94"/>
      <c r="I27" s="94"/>
    </row>
    <row r="28" spans="2:9" x14ac:dyDescent="0.35">
      <c r="B28" s="100" t="s">
        <v>211</v>
      </c>
      <c r="C28" s="76"/>
      <c r="D28" s="101" t="s">
        <v>201</v>
      </c>
      <c r="E28" s="100" t="s">
        <v>212</v>
      </c>
      <c r="F28" s="107">
        <f>C31*C26</f>
        <v>0</v>
      </c>
      <c r="G28" s="103" t="s">
        <v>203</v>
      </c>
      <c r="H28" s="94"/>
      <c r="I28" s="94"/>
    </row>
    <row r="29" spans="2:9" x14ac:dyDescent="0.35">
      <c r="B29" s="96" t="s">
        <v>213</v>
      </c>
      <c r="C29" s="76"/>
      <c r="D29" s="97" t="s">
        <v>201</v>
      </c>
      <c r="E29" s="96" t="s">
        <v>214</v>
      </c>
      <c r="F29" s="98">
        <f>C32*C27</f>
        <v>0</v>
      </c>
      <c r="G29" s="99" t="s">
        <v>203</v>
      </c>
      <c r="H29" s="94"/>
      <c r="I29" s="94"/>
    </row>
    <row r="30" spans="2:9" x14ac:dyDescent="0.35">
      <c r="B30" s="100" t="s">
        <v>215</v>
      </c>
      <c r="C30" s="102">
        <v>19</v>
      </c>
      <c r="D30" s="101" t="s">
        <v>216</v>
      </c>
      <c r="E30" s="100" t="s">
        <v>207</v>
      </c>
      <c r="F30" s="107">
        <f>(24-C30)*C29</f>
        <v>0</v>
      </c>
      <c r="G30" s="103" t="s">
        <v>203</v>
      </c>
      <c r="H30" s="94"/>
      <c r="I30" s="94"/>
    </row>
    <row r="31" spans="2:9" x14ac:dyDescent="0.35">
      <c r="B31" s="96" t="s">
        <v>217</v>
      </c>
      <c r="C31" s="108">
        <v>4</v>
      </c>
      <c r="D31" s="97" t="s">
        <v>216</v>
      </c>
      <c r="E31" s="109" t="s">
        <v>218</v>
      </c>
      <c r="F31" s="110">
        <f>SUM(F28:F30)</f>
        <v>0</v>
      </c>
      <c r="G31" s="111" t="s">
        <v>203</v>
      </c>
      <c r="H31" s="94"/>
      <c r="I31" s="94"/>
    </row>
    <row r="32" spans="2:9" x14ac:dyDescent="0.35">
      <c r="B32" s="100" t="s">
        <v>219</v>
      </c>
      <c r="C32" s="102">
        <v>15</v>
      </c>
      <c r="D32" s="101" t="s">
        <v>216</v>
      </c>
      <c r="E32" s="100"/>
      <c r="F32" s="107"/>
      <c r="G32" s="103"/>
      <c r="H32" s="94"/>
      <c r="I32" s="94"/>
    </row>
    <row r="33" spans="2:9" ht="16" thickBot="1" x14ac:dyDescent="0.4">
      <c r="B33" s="112" t="s">
        <v>220</v>
      </c>
      <c r="C33" s="113">
        <v>78</v>
      </c>
      <c r="D33" s="114" t="s">
        <v>221</v>
      </c>
      <c r="E33" s="96" t="s">
        <v>222</v>
      </c>
      <c r="F33" s="98">
        <f>((365-C33)*F26)+C33*F31</f>
        <v>0</v>
      </c>
      <c r="G33" s="99" t="s">
        <v>203</v>
      </c>
      <c r="H33" s="94"/>
      <c r="I33" s="94"/>
    </row>
    <row r="34" spans="2:9" ht="16" thickBot="1" x14ac:dyDescent="0.4">
      <c r="B34" s="94"/>
      <c r="C34" s="94"/>
      <c r="D34" s="94"/>
      <c r="E34" s="115" t="s">
        <v>223</v>
      </c>
      <c r="F34" s="116">
        <f>F33/1000</f>
        <v>0</v>
      </c>
      <c r="G34" s="117" t="s">
        <v>103</v>
      </c>
      <c r="H34" s="94"/>
      <c r="I34" s="94"/>
    </row>
    <row r="35" spans="2:9" ht="16" thickBot="1" x14ac:dyDescent="0.4">
      <c r="B35" s="94"/>
      <c r="C35" s="94"/>
      <c r="D35" s="94"/>
      <c r="E35" s="118" t="s">
        <v>224</v>
      </c>
      <c r="F35" s="119">
        <f>F34/12</f>
        <v>0</v>
      </c>
      <c r="G35" s="120" t="s">
        <v>103</v>
      </c>
      <c r="H35" s="94"/>
      <c r="I35" s="94"/>
    </row>
    <row r="36" spans="2:9" x14ac:dyDescent="0.35">
      <c r="B36" s="94"/>
      <c r="C36" s="94"/>
      <c r="D36" s="94"/>
      <c r="E36" s="94"/>
      <c r="F36" s="94"/>
      <c r="G36" s="94"/>
      <c r="H36" s="94"/>
      <c r="I36" s="94"/>
    </row>
    <row r="37" spans="2:9" ht="16" thickBot="1" x14ac:dyDescent="0.4">
      <c r="B37" s="94"/>
      <c r="C37" s="94"/>
      <c r="D37" s="94"/>
      <c r="E37" s="94"/>
      <c r="F37" s="94"/>
      <c r="G37" s="94"/>
      <c r="H37" s="94"/>
      <c r="I37" s="94"/>
    </row>
    <row r="38" spans="2:9" ht="19" thickBot="1" x14ac:dyDescent="0.5">
      <c r="B38" s="170" t="s">
        <v>226</v>
      </c>
      <c r="C38" s="171"/>
      <c r="D38" s="171"/>
      <c r="E38" s="171"/>
      <c r="F38" s="171"/>
      <c r="G38" s="172"/>
      <c r="H38" s="94"/>
      <c r="I38" s="94"/>
    </row>
    <row r="39" spans="2:9" ht="16" thickBot="1" x14ac:dyDescent="0.4">
      <c r="B39" s="173" t="s">
        <v>198</v>
      </c>
      <c r="C39" s="174"/>
      <c r="D39" s="175"/>
      <c r="E39" s="173" t="s">
        <v>199</v>
      </c>
      <c r="F39" s="174"/>
      <c r="G39" s="176"/>
      <c r="H39" s="94"/>
      <c r="I39" s="94"/>
    </row>
    <row r="40" spans="2:9" x14ac:dyDescent="0.35">
      <c r="B40" s="96" t="s">
        <v>200</v>
      </c>
      <c r="C40" s="76"/>
      <c r="D40" s="97" t="s">
        <v>201</v>
      </c>
      <c r="E40" s="96" t="s">
        <v>202</v>
      </c>
      <c r="F40" s="98">
        <f>C48*C41</f>
        <v>0</v>
      </c>
      <c r="G40" s="99" t="s">
        <v>203</v>
      </c>
      <c r="H40" s="94"/>
      <c r="I40" s="94"/>
    </row>
    <row r="41" spans="2:9" x14ac:dyDescent="0.35">
      <c r="B41" s="100" t="s">
        <v>204</v>
      </c>
      <c r="C41" s="76"/>
      <c r="D41" s="101" t="s">
        <v>201</v>
      </c>
      <c r="E41" s="100" t="s">
        <v>205</v>
      </c>
      <c r="F41" s="102">
        <f>C49*C42</f>
        <v>0</v>
      </c>
      <c r="G41" s="103" t="s">
        <v>203</v>
      </c>
      <c r="H41" s="94"/>
      <c r="I41" s="94"/>
    </row>
    <row r="42" spans="2:9" x14ac:dyDescent="0.35">
      <c r="B42" s="96" t="s">
        <v>206</v>
      </c>
      <c r="C42" s="76"/>
      <c r="D42" s="97" t="s">
        <v>201</v>
      </c>
      <c r="E42" s="96" t="s">
        <v>207</v>
      </c>
      <c r="F42" s="98">
        <f>(24-C47)*C45</f>
        <v>0</v>
      </c>
      <c r="G42" s="99" t="s">
        <v>203</v>
      </c>
      <c r="H42" s="94"/>
      <c r="I42" s="94"/>
    </row>
    <row r="43" spans="2:9" x14ac:dyDescent="0.35">
      <c r="B43" s="100" t="s">
        <v>208</v>
      </c>
      <c r="C43" s="76"/>
      <c r="D43" s="101" t="s">
        <v>201</v>
      </c>
      <c r="E43" s="104" t="s">
        <v>209</v>
      </c>
      <c r="F43" s="105">
        <f>SUM(F40:F42)</f>
        <v>0</v>
      </c>
      <c r="G43" s="106" t="s">
        <v>203</v>
      </c>
      <c r="H43" s="94"/>
      <c r="I43" s="94"/>
    </row>
    <row r="44" spans="2:9" x14ac:dyDescent="0.35">
      <c r="B44" s="96" t="s">
        <v>210</v>
      </c>
      <c r="C44" s="76"/>
      <c r="D44" s="97" t="s">
        <v>201</v>
      </c>
      <c r="E44" s="96"/>
      <c r="F44" s="98"/>
      <c r="G44" s="99"/>
      <c r="H44" s="94"/>
      <c r="I44" s="94"/>
    </row>
    <row r="45" spans="2:9" x14ac:dyDescent="0.35">
      <c r="B45" s="100" t="s">
        <v>211</v>
      </c>
      <c r="C45" s="76"/>
      <c r="D45" s="101" t="s">
        <v>201</v>
      </c>
      <c r="E45" s="100" t="s">
        <v>212</v>
      </c>
      <c r="F45" s="107">
        <f>C48*C43</f>
        <v>0</v>
      </c>
      <c r="G45" s="103" t="s">
        <v>203</v>
      </c>
      <c r="H45" s="94"/>
      <c r="I45" s="94"/>
    </row>
    <row r="46" spans="2:9" x14ac:dyDescent="0.35">
      <c r="B46" s="96" t="s">
        <v>213</v>
      </c>
      <c r="C46" s="76"/>
      <c r="D46" s="97" t="s">
        <v>201</v>
      </c>
      <c r="E46" s="96" t="s">
        <v>214</v>
      </c>
      <c r="F46" s="98">
        <f>C49*C44</f>
        <v>0</v>
      </c>
      <c r="G46" s="99" t="s">
        <v>203</v>
      </c>
      <c r="H46" s="94"/>
      <c r="I46" s="94"/>
    </row>
    <row r="47" spans="2:9" x14ac:dyDescent="0.35">
      <c r="B47" s="100" t="s">
        <v>215</v>
      </c>
      <c r="C47" s="102">
        <v>19</v>
      </c>
      <c r="D47" s="101" t="s">
        <v>216</v>
      </c>
      <c r="E47" s="100" t="s">
        <v>207</v>
      </c>
      <c r="F47" s="107">
        <f>(24-C47)*C46</f>
        <v>0</v>
      </c>
      <c r="G47" s="103" t="s">
        <v>203</v>
      </c>
      <c r="H47" s="94"/>
      <c r="I47" s="94"/>
    </row>
    <row r="48" spans="2:9" x14ac:dyDescent="0.35">
      <c r="B48" s="96" t="s">
        <v>217</v>
      </c>
      <c r="C48" s="108">
        <v>4</v>
      </c>
      <c r="D48" s="97" t="s">
        <v>216</v>
      </c>
      <c r="E48" s="109" t="s">
        <v>218</v>
      </c>
      <c r="F48" s="110">
        <f>SUM(F45:F47)</f>
        <v>0</v>
      </c>
      <c r="G48" s="111" t="s">
        <v>203</v>
      </c>
      <c r="H48" s="94"/>
      <c r="I48" s="94"/>
    </row>
    <row r="49" spans="2:9" x14ac:dyDescent="0.35">
      <c r="B49" s="100" t="s">
        <v>219</v>
      </c>
      <c r="C49" s="102">
        <v>15</v>
      </c>
      <c r="D49" s="101" t="s">
        <v>216</v>
      </c>
      <c r="E49" s="100"/>
      <c r="F49" s="107"/>
      <c r="G49" s="103"/>
      <c r="H49" s="94"/>
      <c r="I49" s="94"/>
    </row>
    <row r="50" spans="2:9" ht="16" thickBot="1" x14ac:dyDescent="0.4">
      <c r="B50" s="112" t="s">
        <v>220</v>
      </c>
      <c r="C50" s="113">
        <v>78</v>
      </c>
      <c r="D50" s="114" t="s">
        <v>221</v>
      </c>
      <c r="E50" s="96" t="s">
        <v>222</v>
      </c>
      <c r="F50" s="98">
        <f>((365-C50)*F43)+C50*F48</f>
        <v>0</v>
      </c>
      <c r="G50" s="99" t="s">
        <v>203</v>
      </c>
      <c r="H50" s="94"/>
      <c r="I50" s="94"/>
    </row>
    <row r="51" spans="2:9" ht="16" thickBot="1" x14ac:dyDescent="0.4">
      <c r="B51" s="94"/>
      <c r="C51" s="94"/>
      <c r="D51" s="94"/>
      <c r="E51" s="115" t="s">
        <v>223</v>
      </c>
      <c r="F51" s="116">
        <f>F50/1000</f>
        <v>0</v>
      </c>
      <c r="G51" s="117" t="s">
        <v>103</v>
      </c>
      <c r="H51" s="94"/>
      <c r="I51" s="94"/>
    </row>
    <row r="52" spans="2:9" ht="16" thickBot="1" x14ac:dyDescent="0.4">
      <c r="B52" s="94"/>
      <c r="C52" s="94"/>
      <c r="D52" s="94"/>
      <c r="E52" s="118" t="s">
        <v>224</v>
      </c>
      <c r="F52" s="119">
        <f>F51/12</f>
        <v>0</v>
      </c>
      <c r="G52" s="120" t="s">
        <v>103</v>
      </c>
      <c r="H52" s="94"/>
      <c r="I52" s="94"/>
    </row>
    <row r="53" spans="2:9" x14ac:dyDescent="0.35">
      <c r="B53" s="94"/>
      <c r="C53" s="94"/>
      <c r="D53" s="94"/>
      <c r="E53" s="94"/>
      <c r="F53" s="94"/>
      <c r="G53" s="94"/>
      <c r="H53" s="94"/>
      <c r="I53" s="94"/>
    </row>
    <row r="54" spans="2:9" ht="16" thickBot="1" x14ac:dyDescent="0.4">
      <c r="B54" s="94"/>
      <c r="C54" s="94"/>
      <c r="D54" s="94"/>
      <c r="E54" s="94"/>
      <c r="F54" s="94"/>
      <c r="G54" s="94"/>
      <c r="H54" s="94"/>
      <c r="I54" s="94"/>
    </row>
    <row r="55" spans="2:9" ht="19" thickBot="1" x14ac:dyDescent="0.5">
      <c r="B55" s="170" t="s">
        <v>227</v>
      </c>
      <c r="C55" s="171"/>
      <c r="D55" s="171"/>
      <c r="E55" s="171"/>
      <c r="F55" s="171"/>
      <c r="G55" s="172"/>
      <c r="H55" s="94"/>
      <c r="I55" s="94"/>
    </row>
    <row r="56" spans="2:9" ht="16" thickBot="1" x14ac:dyDescent="0.4">
      <c r="B56" s="173" t="s">
        <v>198</v>
      </c>
      <c r="C56" s="174"/>
      <c r="D56" s="175"/>
      <c r="E56" s="173" t="s">
        <v>199</v>
      </c>
      <c r="F56" s="174"/>
      <c r="G56" s="176"/>
      <c r="H56" s="94"/>
      <c r="I56" s="94"/>
    </row>
    <row r="57" spans="2:9" x14ac:dyDescent="0.35">
      <c r="B57" s="96" t="s">
        <v>200</v>
      </c>
      <c r="C57" s="76"/>
      <c r="D57" s="97" t="s">
        <v>201</v>
      </c>
      <c r="E57" s="96" t="s">
        <v>202</v>
      </c>
      <c r="F57" s="98">
        <f>C65*C58</f>
        <v>0</v>
      </c>
      <c r="G57" s="99" t="s">
        <v>203</v>
      </c>
      <c r="H57" s="94"/>
      <c r="I57" s="94"/>
    </row>
    <row r="58" spans="2:9" x14ac:dyDescent="0.35">
      <c r="B58" s="100" t="s">
        <v>204</v>
      </c>
      <c r="C58" s="76"/>
      <c r="D58" s="101" t="s">
        <v>201</v>
      </c>
      <c r="E58" s="100" t="s">
        <v>205</v>
      </c>
      <c r="F58" s="102">
        <f>C66*C59</f>
        <v>0</v>
      </c>
      <c r="G58" s="103" t="s">
        <v>203</v>
      </c>
      <c r="H58" s="94"/>
      <c r="I58" s="94"/>
    </row>
    <row r="59" spans="2:9" x14ac:dyDescent="0.35">
      <c r="B59" s="96" t="s">
        <v>206</v>
      </c>
      <c r="C59" s="76"/>
      <c r="D59" s="97" t="s">
        <v>201</v>
      </c>
      <c r="E59" s="96" t="s">
        <v>207</v>
      </c>
      <c r="F59" s="98">
        <f>(24-C64)*C62</f>
        <v>0</v>
      </c>
      <c r="G59" s="99" t="s">
        <v>203</v>
      </c>
      <c r="H59" s="94"/>
      <c r="I59" s="94"/>
    </row>
    <row r="60" spans="2:9" x14ac:dyDescent="0.35">
      <c r="B60" s="100" t="s">
        <v>208</v>
      </c>
      <c r="C60" s="76"/>
      <c r="D60" s="101" t="s">
        <v>201</v>
      </c>
      <c r="E60" s="104" t="s">
        <v>209</v>
      </c>
      <c r="F60" s="105">
        <f>SUM(F57:F59)</f>
        <v>0</v>
      </c>
      <c r="G60" s="106" t="s">
        <v>203</v>
      </c>
      <c r="H60" s="94"/>
      <c r="I60" s="94"/>
    </row>
    <row r="61" spans="2:9" x14ac:dyDescent="0.35">
      <c r="B61" s="96" t="s">
        <v>210</v>
      </c>
      <c r="C61" s="76"/>
      <c r="D61" s="97" t="s">
        <v>201</v>
      </c>
      <c r="E61" s="96"/>
      <c r="F61" s="98"/>
      <c r="G61" s="99"/>
      <c r="H61" s="94"/>
      <c r="I61" s="94"/>
    </row>
    <row r="62" spans="2:9" x14ac:dyDescent="0.35">
      <c r="B62" s="100" t="s">
        <v>211</v>
      </c>
      <c r="C62" s="76"/>
      <c r="D62" s="101" t="s">
        <v>201</v>
      </c>
      <c r="E62" s="100" t="s">
        <v>212</v>
      </c>
      <c r="F62" s="107">
        <f>C65*C60</f>
        <v>0</v>
      </c>
      <c r="G62" s="103" t="s">
        <v>203</v>
      </c>
      <c r="H62" s="94"/>
      <c r="I62" s="94"/>
    </row>
    <row r="63" spans="2:9" x14ac:dyDescent="0.35">
      <c r="B63" s="96" t="s">
        <v>213</v>
      </c>
      <c r="C63" s="76"/>
      <c r="D63" s="97" t="s">
        <v>201</v>
      </c>
      <c r="E63" s="96" t="s">
        <v>214</v>
      </c>
      <c r="F63" s="98">
        <f>C66*C61</f>
        <v>0</v>
      </c>
      <c r="G63" s="99" t="s">
        <v>203</v>
      </c>
      <c r="H63" s="94"/>
      <c r="I63" s="94"/>
    </row>
    <row r="64" spans="2:9" x14ac:dyDescent="0.35">
      <c r="B64" s="100" t="s">
        <v>215</v>
      </c>
      <c r="C64" s="102">
        <v>19</v>
      </c>
      <c r="D64" s="101" t="s">
        <v>216</v>
      </c>
      <c r="E64" s="100" t="s">
        <v>207</v>
      </c>
      <c r="F64" s="107">
        <f>(24-C64)*C63</f>
        <v>0</v>
      </c>
      <c r="G64" s="103" t="s">
        <v>203</v>
      </c>
      <c r="H64" s="94"/>
      <c r="I64" s="94"/>
    </row>
    <row r="65" spans="2:9" x14ac:dyDescent="0.35">
      <c r="B65" s="96" t="s">
        <v>217</v>
      </c>
      <c r="C65" s="108">
        <v>4</v>
      </c>
      <c r="D65" s="97" t="s">
        <v>216</v>
      </c>
      <c r="E65" s="109" t="s">
        <v>218</v>
      </c>
      <c r="F65" s="110">
        <f>SUM(F62:F64)</f>
        <v>0</v>
      </c>
      <c r="G65" s="111" t="s">
        <v>203</v>
      </c>
      <c r="H65" s="94"/>
      <c r="I65" s="94"/>
    </row>
    <row r="66" spans="2:9" x14ac:dyDescent="0.35">
      <c r="B66" s="100" t="s">
        <v>219</v>
      </c>
      <c r="C66" s="102">
        <v>15</v>
      </c>
      <c r="D66" s="101" t="s">
        <v>216</v>
      </c>
      <c r="E66" s="100"/>
      <c r="F66" s="107"/>
      <c r="G66" s="103"/>
      <c r="H66" s="94"/>
      <c r="I66" s="94"/>
    </row>
    <row r="67" spans="2:9" ht="16" thickBot="1" x14ac:dyDescent="0.4">
      <c r="B67" s="112" t="s">
        <v>220</v>
      </c>
      <c r="C67" s="113">
        <v>78</v>
      </c>
      <c r="D67" s="114" t="s">
        <v>221</v>
      </c>
      <c r="E67" s="96" t="s">
        <v>222</v>
      </c>
      <c r="F67" s="98">
        <f>((365-C67)*F60)+C67*F65</f>
        <v>0</v>
      </c>
      <c r="G67" s="99" t="s">
        <v>203</v>
      </c>
      <c r="H67" s="94"/>
      <c r="I67" s="94"/>
    </row>
    <row r="68" spans="2:9" ht="16" thickBot="1" x14ac:dyDescent="0.4">
      <c r="B68" s="94"/>
      <c r="C68" s="94"/>
      <c r="D68" s="94"/>
      <c r="E68" s="115" t="s">
        <v>223</v>
      </c>
      <c r="F68" s="116">
        <f>F67/1000</f>
        <v>0</v>
      </c>
      <c r="G68" s="117" t="s">
        <v>103</v>
      </c>
      <c r="H68" s="94"/>
      <c r="I68" s="94"/>
    </row>
    <row r="69" spans="2:9" ht="16" thickBot="1" x14ac:dyDescent="0.4">
      <c r="B69" s="94"/>
      <c r="C69" s="94"/>
      <c r="D69" s="94"/>
      <c r="E69" s="118" t="s">
        <v>224</v>
      </c>
      <c r="F69" s="119">
        <f>F68/12</f>
        <v>0</v>
      </c>
      <c r="G69" s="120" t="s">
        <v>103</v>
      </c>
      <c r="H69" s="94"/>
      <c r="I69" s="94"/>
    </row>
    <row r="70" spans="2:9" ht="16" thickBot="1" x14ac:dyDescent="0.4">
      <c r="B70" s="94"/>
      <c r="C70" s="94"/>
      <c r="D70" s="94"/>
      <c r="E70" s="94"/>
      <c r="F70" s="94"/>
      <c r="G70" s="94"/>
      <c r="H70" s="94"/>
      <c r="I70" s="94"/>
    </row>
    <row r="71" spans="2:9" ht="19" thickBot="1" x14ac:dyDescent="0.5">
      <c r="B71" s="170" t="s">
        <v>228</v>
      </c>
      <c r="C71" s="171"/>
      <c r="D71" s="171"/>
      <c r="E71" s="171"/>
      <c r="F71" s="171"/>
      <c r="G71" s="172"/>
      <c r="H71" s="94"/>
      <c r="I71" s="94"/>
    </row>
    <row r="72" spans="2:9" ht="16" thickBot="1" x14ac:dyDescent="0.4">
      <c r="B72" s="173" t="s">
        <v>198</v>
      </c>
      <c r="C72" s="174"/>
      <c r="D72" s="175"/>
      <c r="E72" s="173" t="s">
        <v>199</v>
      </c>
      <c r="F72" s="174"/>
      <c r="G72" s="176"/>
      <c r="H72" s="94"/>
      <c r="I72" s="94"/>
    </row>
    <row r="73" spans="2:9" x14ac:dyDescent="0.35">
      <c r="B73" s="96" t="s">
        <v>200</v>
      </c>
      <c r="C73" s="76"/>
      <c r="D73" s="97" t="s">
        <v>201</v>
      </c>
      <c r="E73" s="96" t="s">
        <v>202</v>
      </c>
      <c r="F73" s="98">
        <f>C81*C74</f>
        <v>0</v>
      </c>
      <c r="G73" s="99" t="s">
        <v>203</v>
      </c>
      <c r="H73" s="94"/>
      <c r="I73" s="94"/>
    </row>
    <row r="74" spans="2:9" x14ac:dyDescent="0.35">
      <c r="B74" s="100" t="s">
        <v>204</v>
      </c>
      <c r="C74" s="76"/>
      <c r="D74" s="101" t="s">
        <v>201</v>
      </c>
      <c r="E74" s="100" t="s">
        <v>205</v>
      </c>
      <c r="F74" s="102">
        <f>C82*C75</f>
        <v>0</v>
      </c>
      <c r="G74" s="103" t="s">
        <v>203</v>
      </c>
      <c r="H74" s="94"/>
      <c r="I74" s="94"/>
    </row>
    <row r="75" spans="2:9" x14ac:dyDescent="0.35">
      <c r="B75" s="96" t="s">
        <v>206</v>
      </c>
      <c r="C75" s="76"/>
      <c r="D75" s="97" t="s">
        <v>201</v>
      </c>
      <c r="E75" s="96" t="s">
        <v>207</v>
      </c>
      <c r="F75" s="98">
        <f>(24-C80)*C78</f>
        <v>0</v>
      </c>
      <c r="G75" s="99" t="s">
        <v>203</v>
      </c>
      <c r="H75" s="94"/>
      <c r="I75" s="94"/>
    </row>
    <row r="76" spans="2:9" x14ac:dyDescent="0.35">
      <c r="B76" s="100" t="s">
        <v>208</v>
      </c>
      <c r="C76" s="76"/>
      <c r="D76" s="101" t="s">
        <v>201</v>
      </c>
      <c r="E76" s="104" t="s">
        <v>209</v>
      </c>
      <c r="F76" s="105">
        <f>SUM(F73:F75)</f>
        <v>0</v>
      </c>
      <c r="G76" s="106" t="s">
        <v>203</v>
      </c>
      <c r="H76" s="94"/>
      <c r="I76" s="94"/>
    </row>
    <row r="77" spans="2:9" x14ac:dyDescent="0.35">
      <c r="B77" s="96" t="s">
        <v>210</v>
      </c>
      <c r="C77" s="76"/>
      <c r="D77" s="97" t="s">
        <v>201</v>
      </c>
      <c r="E77" s="96"/>
      <c r="F77" s="98"/>
      <c r="G77" s="99"/>
      <c r="H77" s="94"/>
      <c r="I77" s="94"/>
    </row>
    <row r="78" spans="2:9" x14ac:dyDescent="0.35">
      <c r="B78" s="100" t="s">
        <v>211</v>
      </c>
      <c r="C78" s="76"/>
      <c r="D78" s="101" t="s">
        <v>201</v>
      </c>
      <c r="E78" s="100" t="s">
        <v>212</v>
      </c>
      <c r="F78" s="107">
        <f>C81*C76</f>
        <v>0</v>
      </c>
      <c r="G78" s="103" t="s">
        <v>203</v>
      </c>
      <c r="H78" s="94"/>
      <c r="I78" s="94"/>
    </row>
    <row r="79" spans="2:9" x14ac:dyDescent="0.35">
      <c r="B79" s="96" t="s">
        <v>213</v>
      </c>
      <c r="C79" s="76"/>
      <c r="D79" s="97" t="s">
        <v>201</v>
      </c>
      <c r="E79" s="96" t="s">
        <v>214</v>
      </c>
      <c r="F79" s="98">
        <f>C82*C77</f>
        <v>0</v>
      </c>
      <c r="G79" s="99" t="s">
        <v>203</v>
      </c>
      <c r="H79" s="94"/>
      <c r="I79" s="94"/>
    </row>
    <row r="80" spans="2:9" x14ac:dyDescent="0.35">
      <c r="B80" s="100" t="s">
        <v>215</v>
      </c>
      <c r="C80" s="102">
        <v>19</v>
      </c>
      <c r="D80" s="101" t="s">
        <v>216</v>
      </c>
      <c r="E80" s="100" t="s">
        <v>207</v>
      </c>
      <c r="F80" s="107">
        <f>(24-C80)*C79</f>
        <v>0</v>
      </c>
      <c r="G80" s="103" t="s">
        <v>203</v>
      </c>
      <c r="H80" s="94"/>
      <c r="I80" s="94"/>
    </row>
    <row r="81" spans="2:9" x14ac:dyDescent="0.35">
      <c r="B81" s="96" t="s">
        <v>217</v>
      </c>
      <c r="C81" s="108">
        <v>4</v>
      </c>
      <c r="D81" s="97" t="s">
        <v>216</v>
      </c>
      <c r="E81" s="109" t="s">
        <v>218</v>
      </c>
      <c r="F81" s="110">
        <f>SUM(F78:F80)</f>
        <v>0</v>
      </c>
      <c r="G81" s="111" t="s">
        <v>203</v>
      </c>
      <c r="H81" s="94"/>
      <c r="I81" s="94"/>
    </row>
    <row r="82" spans="2:9" x14ac:dyDescent="0.35">
      <c r="B82" s="100" t="s">
        <v>219</v>
      </c>
      <c r="C82" s="102">
        <v>15</v>
      </c>
      <c r="D82" s="101" t="s">
        <v>216</v>
      </c>
      <c r="E82" s="100"/>
      <c r="F82" s="107"/>
      <c r="G82" s="103"/>
      <c r="H82" s="94"/>
      <c r="I82" s="94"/>
    </row>
    <row r="83" spans="2:9" ht="16" thickBot="1" x14ac:dyDescent="0.4">
      <c r="B83" s="112" t="s">
        <v>220</v>
      </c>
      <c r="C83" s="113">
        <v>78</v>
      </c>
      <c r="D83" s="114" t="s">
        <v>221</v>
      </c>
      <c r="E83" s="96" t="s">
        <v>222</v>
      </c>
      <c r="F83" s="98">
        <f>((365-C83)*F76)+C83*F81</f>
        <v>0</v>
      </c>
      <c r="G83" s="99" t="s">
        <v>203</v>
      </c>
      <c r="H83" s="94"/>
      <c r="I83" s="94"/>
    </row>
    <row r="84" spans="2:9" ht="16" thickBot="1" x14ac:dyDescent="0.4">
      <c r="B84" s="94"/>
      <c r="C84" s="94"/>
      <c r="D84" s="94"/>
      <c r="E84" s="115" t="s">
        <v>223</v>
      </c>
      <c r="F84" s="116">
        <f>F83/1000</f>
        <v>0</v>
      </c>
      <c r="G84" s="117" t="s">
        <v>103</v>
      </c>
      <c r="H84" s="94"/>
      <c r="I84" s="94"/>
    </row>
    <row r="85" spans="2:9" ht="16" thickBot="1" x14ac:dyDescent="0.4">
      <c r="B85" s="94"/>
      <c r="C85" s="94"/>
      <c r="D85" s="94"/>
      <c r="E85" s="118" t="s">
        <v>224</v>
      </c>
      <c r="F85" s="119">
        <f>F84/12</f>
        <v>0</v>
      </c>
      <c r="G85" s="120" t="s">
        <v>103</v>
      </c>
      <c r="H85" s="94"/>
      <c r="I85" s="94"/>
    </row>
    <row r="86" spans="2:9" x14ac:dyDescent="0.35">
      <c r="B86" s="94"/>
      <c r="C86" s="94"/>
      <c r="D86" s="94"/>
      <c r="E86" s="94"/>
      <c r="F86" s="94"/>
      <c r="G86" s="94"/>
      <c r="H86" s="94"/>
      <c r="I86" s="94"/>
    </row>
    <row r="87" spans="2:9" ht="16" thickBot="1" x14ac:dyDescent="0.4">
      <c r="B87" s="94"/>
      <c r="C87" s="94"/>
      <c r="D87" s="94"/>
      <c r="E87" s="94"/>
      <c r="F87" s="94"/>
      <c r="G87" s="94"/>
      <c r="H87" s="94"/>
      <c r="I87" s="94"/>
    </row>
    <row r="88" spans="2:9" ht="19" thickBot="1" x14ac:dyDescent="0.5">
      <c r="B88" s="170" t="s">
        <v>229</v>
      </c>
      <c r="C88" s="171"/>
      <c r="D88" s="171"/>
      <c r="E88" s="171"/>
      <c r="F88" s="171"/>
      <c r="G88" s="172"/>
      <c r="H88" s="94"/>
      <c r="I88" s="94"/>
    </row>
    <row r="89" spans="2:9" ht="16" thickBot="1" x14ac:dyDescent="0.4">
      <c r="B89" s="173" t="s">
        <v>198</v>
      </c>
      <c r="C89" s="174"/>
      <c r="D89" s="175"/>
      <c r="E89" s="173" t="s">
        <v>199</v>
      </c>
      <c r="F89" s="174"/>
      <c r="G89" s="176"/>
      <c r="H89" s="94"/>
      <c r="I89" s="94"/>
    </row>
    <row r="90" spans="2:9" x14ac:dyDescent="0.35">
      <c r="B90" s="96" t="s">
        <v>200</v>
      </c>
      <c r="C90" s="76"/>
      <c r="D90" s="97" t="s">
        <v>201</v>
      </c>
      <c r="E90" s="96" t="s">
        <v>202</v>
      </c>
      <c r="F90" s="98">
        <f>C98*C91</f>
        <v>0</v>
      </c>
      <c r="G90" s="99" t="s">
        <v>203</v>
      </c>
      <c r="H90" s="94"/>
      <c r="I90" s="94"/>
    </row>
    <row r="91" spans="2:9" x14ac:dyDescent="0.35">
      <c r="B91" s="100" t="s">
        <v>204</v>
      </c>
      <c r="C91" s="76"/>
      <c r="D91" s="101" t="s">
        <v>201</v>
      </c>
      <c r="E91" s="100" t="s">
        <v>205</v>
      </c>
      <c r="F91" s="102">
        <f>C99*C92</f>
        <v>0</v>
      </c>
      <c r="G91" s="103" t="s">
        <v>203</v>
      </c>
      <c r="H91" s="94"/>
      <c r="I91" s="94"/>
    </row>
    <row r="92" spans="2:9" x14ac:dyDescent="0.35">
      <c r="B92" s="96" t="s">
        <v>206</v>
      </c>
      <c r="C92" s="76"/>
      <c r="D92" s="97" t="s">
        <v>201</v>
      </c>
      <c r="E92" s="96" t="s">
        <v>207</v>
      </c>
      <c r="F92" s="98">
        <f>(24-C97)*C95</f>
        <v>0</v>
      </c>
      <c r="G92" s="99" t="s">
        <v>203</v>
      </c>
      <c r="H92" s="94"/>
      <c r="I92" s="94"/>
    </row>
    <row r="93" spans="2:9" x14ac:dyDescent="0.35">
      <c r="B93" s="100" t="s">
        <v>208</v>
      </c>
      <c r="C93" s="76"/>
      <c r="D93" s="101" t="s">
        <v>201</v>
      </c>
      <c r="E93" s="104" t="s">
        <v>209</v>
      </c>
      <c r="F93" s="105">
        <f>SUM(F90:F92)</f>
        <v>0</v>
      </c>
      <c r="G93" s="106" t="s">
        <v>203</v>
      </c>
      <c r="H93" s="94"/>
      <c r="I93" s="94"/>
    </row>
    <row r="94" spans="2:9" x14ac:dyDescent="0.35">
      <c r="B94" s="96" t="s">
        <v>210</v>
      </c>
      <c r="C94" s="76"/>
      <c r="D94" s="97" t="s">
        <v>201</v>
      </c>
      <c r="E94" s="96"/>
      <c r="F94" s="98"/>
      <c r="G94" s="99"/>
      <c r="H94" s="94"/>
      <c r="I94" s="94"/>
    </row>
    <row r="95" spans="2:9" x14ac:dyDescent="0.35">
      <c r="B95" s="100" t="s">
        <v>211</v>
      </c>
      <c r="C95" s="76"/>
      <c r="D95" s="101" t="s">
        <v>201</v>
      </c>
      <c r="E95" s="100" t="s">
        <v>212</v>
      </c>
      <c r="F95" s="107">
        <f>C98*C93</f>
        <v>0</v>
      </c>
      <c r="G95" s="103" t="s">
        <v>203</v>
      </c>
      <c r="H95" s="94"/>
      <c r="I95" s="94"/>
    </row>
    <row r="96" spans="2:9" x14ac:dyDescent="0.35">
      <c r="B96" s="96" t="s">
        <v>213</v>
      </c>
      <c r="C96" s="76"/>
      <c r="D96" s="97" t="s">
        <v>201</v>
      </c>
      <c r="E96" s="96" t="s">
        <v>214</v>
      </c>
      <c r="F96" s="98">
        <f>C99*C94</f>
        <v>0</v>
      </c>
      <c r="G96" s="99" t="s">
        <v>203</v>
      </c>
      <c r="H96" s="94"/>
      <c r="I96" s="94"/>
    </row>
    <row r="97" spans="2:9" x14ac:dyDescent="0.35">
      <c r="B97" s="100" t="s">
        <v>215</v>
      </c>
      <c r="C97" s="102">
        <v>19</v>
      </c>
      <c r="D97" s="101" t="s">
        <v>216</v>
      </c>
      <c r="E97" s="100" t="s">
        <v>207</v>
      </c>
      <c r="F97" s="107">
        <f>(24-C97)*C96</f>
        <v>0</v>
      </c>
      <c r="G97" s="103" t="s">
        <v>203</v>
      </c>
      <c r="H97" s="94"/>
      <c r="I97" s="94"/>
    </row>
    <row r="98" spans="2:9" x14ac:dyDescent="0.35">
      <c r="B98" s="96" t="s">
        <v>217</v>
      </c>
      <c r="C98" s="108">
        <v>4</v>
      </c>
      <c r="D98" s="97" t="s">
        <v>216</v>
      </c>
      <c r="E98" s="109" t="s">
        <v>218</v>
      </c>
      <c r="F98" s="110">
        <f>SUM(F95:F97)</f>
        <v>0</v>
      </c>
      <c r="G98" s="111" t="s">
        <v>203</v>
      </c>
      <c r="H98" s="94"/>
      <c r="I98" s="94"/>
    </row>
    <row r="99" spans="2:9" x14ac:dyDescent="0.35">
      <c r="B99" s="100" t="s">
        <v>219</v>
      </c>
      <c r="C99" s="102">
        <v>15</v>
      </c>
      <c r="D99" s="101" t="s">
        <v>216</v>
      </c>
      <c r="E99" s="100"/>
      <c r="F99" s="107"/>
      <c r="G99" s="103"/>
      <c r="H99" s="94"/>
      <c r="I99" s="94"/>
    </row>
    <row r="100" spans="2:9" ht="16" thickBot="1" x14ac:dyDescent="0.4">
      <c r="B100" s="112" t="s">
        <v>220</v>
      </c>
      <c r="C100" s="113">
        <v>78</v>
      </c>
      <c r="D100" s="114" t="s">
        <v>221</v>
      </c>
      <c r="E100" s="96" t="s">
        <v>222</v>
      </c>
      <c r="F100" s="98">
        <f>((365-C100)*F93)+C100*F98</f>
        <v>0</v>
      </c>
      <c r="G100" s="99" t="s">
        <v>203</v>
      </c>
      <c r="H100" s="94"/>
      <c r="I100" s="94"/>
    </row>
    <row r="101" spans="2:9" ht="16" thickBot="1" x14ac:dyDescent="0.4">
      <c r="B101" s="94"/>
      <c r="C101" s="94"/>
      <c r="D101" s="94"/>
      <c r="E101" s="115" t="s">
        <v>223</v>
      </c>
      <c r="F101" s="116">
        <f>F100/1000</f>
        <v>0</v>
      </c>
      <c r="G101" s="117" t="s">
        <v>103</v>
      </c>
      <c r="H101" s="94"/>
      <c r="I101" s="94"/>
    </row>
    <row r="102" spans="2:9" ht="16" thickBot="1" x14ac:dyDescent="0.4">
      <c r="B102" s="94"/>
      <c r="C102" s="94"/>
      <c r="D102" s="94"/>
      <c r="E102" s="118" t="s">
        <v>224</v>
      </c>
      <c r="F102" s="119">
        <f>F101/12</f>
        <v>0</v>
      </c>
      <c r="G102" s="120" t="s">
        <v>103</v>
      </c>
      <c r="H102" s="94"/>
      <c r="I102" s="94"/>
    </row>
    <row r="103" spans="2:9" x14ac:dyDescent="0.35">
      <c r="B103" s="94"/>
      <c r="C103" s="94"/>
      <c r="D103" s="94"/>
      <c r="E103" s="94"/>
      <c r="F103" s="94"/>
      <c r="G103" s="94"/>
      <c r="H103" s="94"/>
      <c r="I103" s="94"/>
    </row>
    <row r="104" spans="2:9" ht="16" thickBot="1" x14ac:dyDescent="0.4">
      <c r="B104" s="94"/>
      <c r="C104" s="94"/>
      <c r="D104" s="94"/>
      <c r="E104" s="94"/>
      <c r="F104" s="94"/>
      <c r="G104" s="94"/>
      <c r="H104" s="94"/>
      <c r="I104" s="94"/>
    </row>
    <row r="105" spans="2:9" ht="19" thickBot="1" x14ac:dyDescent="0.5">
      <c r="B105" s="170" t="s">
        <v>230</v>
      </c>
      <c r="C105" s="171"/>
      <c r="D105" s="171"/>
      <c r="E105" s="171"/>
      <c r="F105" s="171"/>
      <c r="G105" s="172"/>
      <c r="H105" s="94"/>
      <c r="I105" s="94"/>
    </row>
    <row r="106" spans="2:9" ht="16" thickBot="1" x14ac:dyDescent="0.4">
      <c r="B106" s="173" t="s">
        <v>198</v>
      </c>
      <c r="C106" s="174"/>
      <c r="D106" s="175"/>
      <c r="E106" s="173" t="s">
        <v>199</v>
      </c>
      <c r="F106" s="174"/>
      <c r="G106" s="176"/>
      <c r="H106" s="94"/>
      <c r="I106" s="94"/>
    </row>
    <row r="107" spans="2:9" x14ac:dyDescent="0.35">
      <c r="B107" s="96" t="s">
        <v>200</v>
      </c>
      <c r="C107" s="76"/>
      <c r="D107" s="97" t="s">
        <v>201</v>
      </c>
      <c r="E107" s="96" t="s">
        <v>202</v>
      </c>
      <c r="F107" s="98">
        <f>C115*C108</f>
        <v>0</v>
      </c>
      <c r="G107" s="99" t="s">
        <v>203</v>
      </c>
      <c r="H107" s="94"/>
      <c r="I107" s="94"/>
    </row>
    <row r="108" spans="2:9" x14ac:dyDescent="0.35">
      <c r="B108" s="100" t="s">
        <v>204</v>
      </c>
      <c r="C108" s="76"/>
      <c r="D108" s="101" t="s">
        <v>201</v>
      </c>
      <c r="E108" s="100" t="s">
        <v>205</v>
      </c>
      <c r="F108" s="102">
        <f>C116*C109</f>
        <v>0</v>
      </c>
      <c r="G108" s="103" t="s">
        <v>203</v>
      </c>
      <c r="H108" s="94"/>
      <c r="I108" s="94"/>
    </row>
    <row r="109" spans="2:9" x14ac:dyDescent="0.35">
      <c r="B109" s="96" t="s">
        <v>206</v>
      </c>
      <c r="C109" s="76"/>
      <c r="D109" s="97" t="s">
        <v>201</v>
      </c>
      <c r="E109" s="96" t="s">
        <v>207</v>
      </c>
      <c r="F109" s="98">
        <f>(24-C114)*C112</f>
        <v>0</v>
      </c>
      <c r="G109" s="99" t="s">
        <v>203</v>
      </c>
      <c r="H109" s="94"/>
      <c r="I109" s="94"/>
    </row>
    <row r="110" spans="2:9" x14ac:dyDescent="0.35">
      <c r="B110" s="100" t="s">
        <v>208</v>
      </c>
      <c r="C110" s="76"/>
      <c r="D110" s="101" t="s">
        <v>201</v>
      </c>
      <c r="E110" s="104" t="s">
        <v>209</v>
      </c>
      <c r="F110" s="105">
        <f>SUM(F107:F109)</f>
        <v>0</v>
      </c>
      <c r="G110" s="106" t="s">
        <v>203</v>
      </c>
      <c r="H110" s="94"/>
      <c r="I110" s="94"/>
    </row>
    <row r="111" spans="2:9" x14ac:dyDescent="0.35">
      <c r="B111" s="96" t="s">
        <v>210</v>
      </c>
      <c r="C111" s="76"/>
      <c r="D111" s="97" t="s">
        <v>201</v>
      </c>
      <c r="E111" s="96"/>
      <c r="F111" s="98"/>
      <c r="G111" s="99"/>
      <c r="H111" s="94"/>
      <c r="I111" s="94"/>
    </row>
    <row r="112" spans="2:9" x14ac:dyDescent="0.35">
      <c r="B112" s="100" t="s">
        <v>211</v>
      </c>
      <c r="C112" s="76"/>
      <c r="D112" s="101" t="s">
        <v>201</v>
      </c>
      <c r="E112" s="100" t="s">
        <v>212</v>
      </c>
      <c r="F112" s="107">
        <f>C115*C110</f>
        <v>0</v>
      </c>
      <c r="G112" s="103" t="s">
        <v>203</v>
      </c>
      <c r="H112" s="94"/>
      <c r="I112" s="94"/>
    </row>
    <row r="113" spans="2:9" x14ac:dyDescent="0.35">
      <c r="B113" s="96" t="s">
        <v>213</v>
      </c>
      <c r="C113" s="76"/>
      <c r="D113" s="97" t="s">
        <v>201</v>
      </c>
      <c r="E113" s="96" t="s">
        <v>214</v>
      </c>
      <c r="F113" s="98">
        <f>C116*C111</f>
        <v>0</v>
      </c>
      <c r="G113" s="99" t="s">
        <v>203</v>
      </c>
      <c r="H113" s="94"/>
      <c r="I113" s="94"/>
    </row>
    <row r="114" spans="2:9" x14ac:dyDescent="0.35">
      <c r="B114" s="100" t="s">
        <v>215</v>
      </c>
      <c r="C114" s="102">
        <v>19</v>
      </c>
      <c r="D114" s="101" t="s">
        <v>216</v>
      </c>
      <c r="E114" s="100" t="s">
        <v>207</v>
      </c>
      <c r="F114" s="107">
        <f>(24-C114)*C113</f>
        <v>0</v>
      </c>
      <c r="G114" s="103" t="s">
        <v>203</v>
      </c>
      <c r="H114" s="94"/>
      <c r="I114" s="94"/>
    </row>
    <row r="115" spans="2:9" x14ac:dyDescent="0.35">
      <c r="B115" s="96" t="s">
        <v>217</v>
      </c>
      <c r="C115" s="108">
        <v>4</v>
      </c>
      <c r="D115" s="97" t="s">
        <v>216</v>
      </c>
      <c r="E115" s="109" t="s">
        <v>218</v>
      </c>
      <c r="F115" s="110">
        <f>SUM(F112:F114)</f>
        <v>0</v>
      </c>
      <c r="G115" s="111" t="s">
        <v>203</v>
      </c>
      <c r="H115" s="94"/>
      <c r="I115" s="94"/>
    </row>
    <row r="116" spans="2:9" x14ac:dyDescent="0.35">
      <c r="B116" s="100" t="s">
        <v>219</v>
      </c>
      <c r="C116" s="102">
        <v>15</v>
      </c>
      <c r="D116" s="101" t="s">
        <v>216</v>
      </c>
      <c r="E116" s="100"/>
      <c r="F116" s="107"/>
      <c r="G116" s="103"/>
      <c r="H116" s="94"/>
      <c r="I116" s="94"/>
    </row>
    <row r="117" spans="2:9" ht="16" thickBot="1" x14ac:dyDescent="0.4">
      <c r="B117" s="112" t="s">
        <v>220</v>
      </c>
      <c r="C117" s="113">
        <v>78</v>
      </c>
      <c r="D117" s="114" t="s">
        <v>221</v>
      </c>
      <c r="E117" s="96" t="s">
        <v>222</v>
      </c>
      <c r="F117" s="98">
        <f>((365-C117)*F110)+C117*F115</f>
        <v>0</v>
      </c>
      <c r="G117" s="99" t="s">
        <v>203</v>
      </c>
      <c r="H117" s="94"/>
      <c r="I117" s="94"/>
    </row>
    <row r="118" spans="2:9" ht="16" thickBot="1" x14ac:dyDescent="0.4">
      <c r="B118" s="94"/>
      <c r="C118" s="94"/>
      <c r="D118" s="94"/>
      <c r="E118" s="115" t="s">
        <v>223</v>
      </c>
      <c r="F118" s="116">
        <f>F117/1000</f>
        <v>0</v>
      </c>
      <c r="G118" s="117" t="s">
        <v>103</v>
      </c>
      <c r="H118" s="94"/>
      <c r="I118" s="94"/>
    </row>
    <row r="119" spans="2:9" ht="16" thickBot="1" x14ac:dyDescent="0.4">
      <c r="B119" s="94"/>
      <c r="C119" s="94"/>
      <c r="D119" s="94"/>
      <c r="E119" s="118" t="s">
        <v>224</v>
      </c>
      <c r="F119" s="119">
        <f>F118/12</f>
        <v>0</v>
      </c>
      <c r="G119" s="120" t="s">
        <v>103</v>
      </c>
      <c r="H119" s="94"/>
      <c r="I119" s="94"/>
    </row>
  </sheetData>
  <sheetProtection algorithmName="SHA-512" hashValue="fOvnKXpun1JVSPODR24zUIHsQHrtIWE+npLwxdesAgnZCgkDRrA1JnvfrMnCsrem6hQy1FNkirYF38emWCBPBA==" saltValue="TXZJ8pl8aWJnUaOkKitgHg==" spinCount="100000" sheet="1" selectLockedCells="1"/>
  <mergeCells count="21">
    <mergeCell ref="B105:G105"/>
    <mergeCell ref="B106:D106"/>
    <mergeCell ref="E106:G106"/>
    <mergeCell ref="B55:G55"/>
    <mergeCell ref="B56:D56"/>
    <mergeCell ref="E56:G56"/>
    <mergeCell ref="B71:G71"/>
    <mergeCell ref="B72:D72"/>
    <mergeCell ref="E72:G72"/>
    <mergeCell ref="B88:G88"/>
    <mergeCell ref="B89:D89"/>
    <mergeCell ref="E89:G89"/>
    <mergeCell ref="B4:G4"/>
    <mergeCell ref="B5:D5"/>
    <mergeCell ref="E5:G5"/>
    <mergeCell ref="B38:G38"/>
    <mergeCell ref="B39:D39"/>
    <mergeCell ref="E39:G39"/>
    <mergeCell ref="B21:G21"/>
    <mergeCell ref="B22:D22"/>
    <mergeCell ref="E22:G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6" sqref="C6"/>
    </sheetView>
  </sheetViews>
  <sheetFormatPr defaultColWidth="8.83203125" defaultRowHeight="15.5" x14ac:dyDescent="0.35"/>
  <cols>
    <col min="2" max="3" width="9.33203125" bestFit="1" customWidth="1"/>
  </cols>
  <sheetData>
    <row r="2" spans="2:3" x14ac:dyDescent="0.35">
      <c r="B2" s="7" t="s">
        <v>231</v>
      </c>
    </row>
    <row r="3" spans="2:3" x14ac:dyDescent="0.35">
      <c r="B3" s="2">
        <v>100</v>
      </c>
      <c r="C3" s="2">
        <v>130</v>
      </c>
    </row>
    <row r="4" spans="2:3" x14ac:dyDescent="0.35">
      <c r="B4" s="2">
        <v>75</v>
      </c>
      <c r="C4" s="2">
        <v>110</v>
      </c>
    </row>
    <row r="5" spans="2:3" x14ac:dyDescent="0.35">
      <c r="B5" s="2">
        <v>0</v>
      </c>
      <c r="C5" s="2">
        <v>75</v>
      </c>
    </row>
    <row r="15" spans="2:3" x14ac:dyDescent="0.35">
      <c r="B15" s="7"/>
    </row>
  </sheetData>
  <sheetProtection algorithmName="SHA-512" hashValue="mA3Th5SHCh22hmI82Gitzh7Tc82pNRGCFvl/fm+yqhIIwuwNBsfy7OAh1a8Vn6JzFuR25zRb01foCEM6U5xsAw==" saltValue="PUCtXhnW4sCiZfEhztFE+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B5A57E0B371B7343A0585D575F495C20" ma:contentTypeVersion="42" ma:contentTypeDescription="" ma:contentTypeScope="" ma:versionID="cf05b6c64d550b483b86a76ae79f1e9d">
  <xsd:schema xmlns:xsd="http://www.w3.org/2001/XMLSchema" xmlns:xs="http://www.w3.org/2001/XMLSchema" xmlns:p="http://schemas.microsoft.com/office/2006/metadata/properties" xmlns:ns2="b651a5c8-18d1-4676-949b-b33c2c763b6d" xmlns:ns3="0c744158-0075-4d01-8da7-05cca1c5dae9" xmlns:ns4="d7a187d9-a854-4467-9103-8adc49ee9a7f" targetNamespace="http://schemas.microsoft.com/office/2006/metadata/properties" ma:root="true" ma:fieldsID="e081e04e42bc7a0fd8e7d1204c483899" ns2:_="" ns3:_="" ns4:_="">
    <xsd:import namespace="b651a5c8-18d1-4676-949b-b33c2c763b6d"/>
    <xsd:import namespace="0c744158-0075-4d01-8da7-05cca1c5dae9"/>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2:TaxCatchAll" minOccurs="0"/>
                <xsd:element ref="ns2:TaxCatchAllLabel" minOccurs="0"/>
                <xsd:element ref="ns3:MediaServiceGenerationTime" minOccurs="0"/>
                <xsd:element ref="ns3:MediaServiceEventHashCode" minOccurs="0"/>
                <xsd:element ref="ns3:MediaServiceMetadata" minOccurs="0"/>
                <xsd:element ref="ns3:MediaServiceFastMetadata" minOccurs="0"/>
                <xsd:element ref="ns3:MediaServiceSearchProperties" minOccurs="0"/>
                <xsd:element ref="ns2:Activiteit" minOccurs="0"/>
                <xsd:element ref="ns2:Fase" minOccurs="0"/>
                <xsd:element ref="ns3:MediaLengthInSeconds" minOccurs="0"/>
                <xsd:element ref="ns3:lcf76f155ced4ddcb4097134ff3c332f" minOccurs="0"/>
                <xsd:element ref="ns3:MediaServiceOCR" minOccurs="0"/>
                <xsd:element ref="ns3:MediaServiceDateTaken"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oelichting_x0020_integriteit1" ma:index="44"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6"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7"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1"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3" ma:taxonomy="true" ma:internalName="cacfb565f8424c199369c1c3170d561c" ma:taxonomyFieldName="Organisatieonderdeel" ma:displayName="Organisatieonderdeel"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TaxCatchAll" ma:index="54" nillable="true" ma:displayName="Taxonomy Catch All Column" ma:hidden="true" ma:list="{74bf72d4-53b6-42bb-84f0-6bdc91b5944f}" ma:internalName="TaxCatchAll" ma:showField="CatchAllData"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74bf72d4-53b6-42bb-84f0-6bdc91b5944f}" ma:internalName="TaxCatchAllLabel" ma:readOnly="true" ma:showField="CatchAllDataLabel" ma:web="fcc60466-aa0b-43de-800e-801807a96b9a">
      <xsd:complexType>
        <xsd:complexContent>
          <xsd:extension base="dms:MultiChoiceLookup">
            <xsd:sequence>
              <xsd:element name="Value" type="dms:Lookup" maxOccurs="unbounded" minOccurs="0" nillable="true"/>
            </xsd:sequence>
          </xsd:extension>
        </xsd:complexContent>
      </xsd:complexType>
    </xsd:element>
    <xsd:element name="Activiteit" ma:index="61" nillable="true" ma:displayName="WBS-activiteit" ma:internalName="Activiteit" ma:readOnly="false">
      <xsd:simpleType>
        <xsd:restriction base="dms:Text">
          <xsd:maxLength value="255"/>
        </xsd:restriction>
      </xsd:simpleType>
    </xsd:element>
    <xsd:element name="Fase" ma:index="62" nillable="true" ma:displayName="WBS-fase" ma:internalName="F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744158-0075-4d01-8da7-05cca1c5dae9" elementFormDefault="qualified">
    <xsd:import namespace="http://schemas.microsoft.com/office/2006/documentManagement/types"/>
    <xsd:import namespace="http://schemas.microsoft.com/office/infopath/2007/PartnerControls"/>
    <xsd:element name="MediaServiceGenerationTime" ma:index="56" nillable="true" ma:displayName="MediaServiceGenerationTime" ma:hidden="true" ma:internalName="MediaServiceGenerationTime" ma:readOnly="true">
      <xsd:simpleType>
        <xsd:restriction base="dms:Text"/>
      </xsd:simpleType>
    </xsd:element>
    <xsd:element name="MediaServiceEventHashCode" ma:index="57" nillable="true" ma:displayName="MediaServiceEventHashCode" ma:hidden="true" ma:internalName="MediaServiceEventHashCode" ma:readOnly="true">
      <xsd:simpleType>
        <xsd:restriction base="dms:Text"/>
      </xsd:simpleType>
    </xsd:element>
    <xsd:element name="MediaServiceMetadata" ma:index="58" nillable="true" ma:displayName="MediaServiceMetadata" ma:hidden="true" ma:internalName="MediaServiceMetadata" ma:readOnly="true">
      <xsd:simpleType>
        <xsd:restriction base="dms:Note"/>
      </xsd:simpleType>
    </xsd:element>
    <xsd:element name="MediaServiceFastMetadata" ma:index="59" nillable="true" ma:displayName="MediaServiceFastMetadata" ma:hidden="true" ma:internalName="MediaServiceFastMetadata" ma:readOnly="true">
      <xsd:simpleType>
        <xsd:restriction base="dms:Note"/>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MediaLengthInSeconds" ma:index="64" nillable="true" ma:displayName="MediaLengthInSeconds" ma:hidden="true" ma:internalName="MediaLengthInSeconds" ma:readOnly="true">
      <xsd:simpleType>
        <xsd:restriction base="dms:Unknown"/>
      </xsd:simpleType>
    </xsd:element>
    <xsd:element name="lcf76f155ced4ddcb4097134ff3c332f" ma:index="65"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OCR" ma:index="66" nillable="true" ma:displayName="Extracted Text" ma:internalName="MediaServiceOCR" ma:readOnly="true">
      <xsd:simpleType>
        <xsd:restriction base="dms:Note">
          <xsd:maxLength value="255"/>
        </xsd:restriction>
      </xsd:simpleType>
    </xsd:element>
    <xsd:element name="MediaServiceDateTaken" ma:index="6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20</Value>
      <Value>1</Value>
    </TaxCatchAll>
    <_dlc_DocId xmlns="d7a187d9-a854-4467-9103-8adc49ee9a7f">HMYUKKRFJUNM-1405278276-1233</_dlc_DocId>
    <_dlc_DocIdUrl xmlns="d7a187d9-a854-4467-9103-8adc49ee9a7f">
      <Url>https://provincienoordholland.sharepoint.com/teams/bu-alg-54/_layouts/15/DocIdRedir.aspx?ID=HMYUKKRFJUNM-1405278276-1233</Url>
      <Description>HMYUKKRFJUNM-1405278276-1233</Description>
    </_dlc_DocIdUrl>
    <_dlc_DocIdPersistId xmlns="d7a187d9-a854-4467-9103-8adc49ee9a7f">false</_dlc_DocIdPersistId>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Kenmerk_x0020_afzender xmlns="b651a5c8-18d1-4676-949b-b33c2c763b6d" xsi:nil="true"/>
    <lcf76f155ced4ddcb4097134ff3c332f xmlns="0c744158-0075-4d01-8da7-05cca1c5dae9">
      <Terms xmlns="http://schemas.microsoft.com/office/infopath/2007/PartnerControls"/>
    </lcf76f155ced4ddcb4097134ff3c332f>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Fase xmlns="b651a5c8-18d1-4676-949b-b33c2c763b6d">5000 Aanbestedingsfase</Fase>
    <Areaalcode xmlns="b651a5c8-18d1-4676-949b-b33c2c763b6d" xsi:nil="true"/>
    <Activiteit xmlns="b651a5c8-18d1-4676-949b-b33c2c763b6d">5402 Houden Aanbestedingsprocedure (inschrijffase)</Activiteit>
    <Datum_x0020_migratie xmlns="b651a5c8-18d1-4676-949b-b33c2c763b6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2.xml><?xml version="1.0" encoding="utf-8"?>
<ds:datastoreItem xmlns:ds="http://schemas.openxmlformats.org/officeDocument/2006/customXml" ds:itemID="{5B3828A1-4783-4151-B93D-2BD5A9179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0c744158-0075-4d01-8da7-05cca1c5dae9"/>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06C2F9-35C3-4A93-AA98-92D842C61495}">
  <ds:schemaRefs>
    <ds:schemaRef ds:uri="http://schemas.microsoft.com/office/2006/metadata/properties"/>
    <ds:schemaRef ds:uri="http://schemas.microsoft.com/office/infopath/2007/PartnerControls"/>
    <ds:schemaRef ds:uri="b651a5c8-18d1-4676-949b-b33c2c763b6d"/>
    <ds:schemaRef ds:uri="d7a187d9-a854-4467-9103-8adc49ee9a7f"/>
    <ds:schemaRef ds:uri="0c744158-0075-4d01-8da7-05cca1c5dae9"/>
  </ds:schemaRefs>
</ds:datastoreItem>
</file>

<file path=customXml/itemProps4.xml><?xml version="1.0" encoding="utf-8"?>
<ds:datastoreItem xmlns:ds="http://schemas.openxmlformats.org/officeDocument/2006/customXml" ds:itemID="{E16EC02F-F14B-4795-91F2-75032C7F1DB1}">
  <ds:schemaRefs>
    <ds:schemaRef ds:uri="http://schemas.microsoft.com/sharepoint/v3/contenttype/forms"/>
  </ds:schemaRefs>
</ds:datastoreItem>
</file>

<file path=customXml/itemProps5.xml><?xml version="1.0" encoding="utf-8"?>
<ds:datastoreItem xmlns:ds="http://schemas.openxmlformats.org/officeDocument/2006/customXml" ds:itemID="{CA2D33A7-6186-4860-A615-FD12C3919A31}">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Uitleg Inschrijfstaat</vt:lpstr>
      <vt:lpstr>1. Totalen</vt:lpstr>
      <vt:lpstr>2. Implementatie Noord-Holland</vt:lpstr>
      <vt:lpstr>3. Beheerkosten Noord-Holland</vt:lpstr>
      <vt:lpstr>4. Stuksprijzen beheer</vt:lpstr>
      <vt:lpstr>5.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Kirsten van Buren</cp:lastModifiedBy>
  <cp:revision/>
  <dcterms:created xsi:type="dcterms:W3CDTF">2015-03-24T07:28:26Z</dcterms:created>
  <dcterms:modified xsi:type="dcterms:W3CDTF">2025-10-27T18:27:27Z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0x0101006261D5E71047644AB60DEC2636D6DD7300B5A57E0B371B7343A0585D575F495C20</vt:lpwstr>
  </property>
  <property fmtid="{D5CDD505-2E9C-101B-9397-08002B2CF9AE}" pid="3" name="Documentstatus">
    <vt:lpwstr>6;#Concept|494c300b-fca1-4820-9972-a88d2716d1a9</vt:lpwstr>
  </property>
  <property fmtid="{D5CDD505-2E9C-101B-9397-08002B2CF9AE}" pid="4" name="_dlc_DocIdItemGuid">
    <vt:lpwstr>901d96ef-8ae9-4c14-aaa1-d56f1ca9e33c</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y fmtid="{D5CDD505-2E9C-101B-9397-08002B2CF9AE}" pid="50" name="n0473b643a634bdd9d0f8eb24a9f924c">
    <vt:lpwstr>In behandeling|4c7b17d3-99d4-47d2-96b3-f1007e31f881</vt:lpwstr>
  </property>
  <property fmtid="{D5CDD505-2E9C-101B-9397-08002B2CF9AE}" pid="51" name="Organisatieonderdeel">
    <vt:lpwstr>20</vt:lpwstr>
  </property>
  <property fmtid="{D5CDD505-2E9C-101B-9397-08002B2CF9AE}" pid="52" name="af5ae35b54c84f09896a11b2dec84839">
    <vt:lpwstr/>
  </property>
  <property fmtid="{D5CDD505-2E9C-101B-9397-08002B2CF9AE}" pid="53" name="Status_x0020_document">
    <vt:lpwstr/>
  </property>
  <property fmtid="{D5CDD505-2E9C-101B-9397-08002B2CF9AE}" pid="54" name="PNHActiviteit">
    <vt:lpwstr/>
  </property>
  <property fmtid="{D5CDD505-2E9C-101B-9397-08002B2CF9AE}" pid="55" name="Grondslag_x0020_openbaar">
    <vt:lpwstr/>
  </property>
  <property fmtid="{D5CDD505-2E9C-101B-9397-08002B2CF9AE}" pid="56" name="gc0684d3c12b44f3a596ed170a775d7b">
    <vt:lpwstr/>
  </property>
  <property fmtid="{D5CDD505-2E9C-101B-9397-08002B2CF9AE}" pid="57" name="p5189299153b471dbe208a1382badc36">
    <vt:lpwstr/>
  </property>
  <property fmtid="{D5CDD505-2E9C-101B-9397-08002B2CF9AE}" pid="58" name="fc889d47b20d4b7eb23397d202ce916e">
    <vt:lpwstr/>
  </property>
  <property fmtid="{D5CDD505-2E9C-101B-9397-08002B2CF9AE}" pid="59" name="Soort_x0020_record">
    <vt:lpwstr/>
  </property>
  <property fmtid="{D5CDD505-2E9C-101B-9397-08002B2CF9AE}" pid="60" name="Aanvang_x0020_bewaartermijn">
    <vt:lpwstr/>
  </property>
  <property fmtid="{D5CDD505-2E9C-101B-9397-08002B2CF9AE}" pid="61" name="Toezichtsgebied">
    <vt:lpwstr/>
  </property>
  <property fmtid="{D5CDD505-2E9C-101B-9397-08002B2CF9AE}" pid="62" name="Type_x0020_aanbestedingsdossier">
    <vt:lpwstr/>
  </property>
  <property fmtid="{D5CDD505-2E9C-101B-9397-08002B2CF9AE}" pid="63" name="Grondslag_x0020_voor_x0020_geheimhouding1">
    <vt:lpwstr/>
  </property>
  <property fmtid="{D5CDD505-2E9C-101B-9397-08002B2CF9AE}" pid="64" name="Projectfase">
    <vt:lpwstr/>
  </property>
  <property fmtid="{D5CDD505-2E9C-101B-9397-08002B2CF9AE}" pid="65" name="fb9bf6f430b7444982f92b4cc13cc59b">
    <vt:lpwstr/>
  </property>
  <property fmtid="{D5CDD505-2E9C-101B-9397-08002B2CF9AE}" pid="66" name="Geheimhouding_x0020_opgelegd_x0020_door">
    <vt:lpwstr/>
  </property>
  <property fmtid="{D5CDD505-2E9C-101B-9397-08002B2CF9AE}" pid="67" name="Kwalificatie_x0020_integriteit">
    <vt:lpwstr/>
  </property>
  <property fmtid="{D5CDD505-2E9C-101B-9397-08002B2CF9AE}" pid="68" name="dc72c89380db49daa673ce313ca9a274">
    <vt:lpwstr/>
  </property>
  <property fmtid="{D5CDD505-2E9C-101B-9397-08002B2CF9AE}" pid="69" name="Hoedanigheid">
    <vt:lpwstr/>
  </property>
  <property fmtid="{D5CDD505-2E9C-101B-9397-08002B2CF9AE}" pid="70" name="Uitkomst">
    <vt:lpwstr/>
  </property>
  <property fmtid="{D5CDD505-2E9C-101B-9397-08002B2CF9AE}" pid="71" name="e31121ba8f2448e0a4e586576f4bb073">
    <vt:lpwstr/>
  </property>
  <property fmtid="{D5CDD505-2E9C-101B-9397-08002B2CF9AE}" pid="72" name="Gerelateerde_x0020_applicatie">
    <vt:lpwstr/>
  </property>
  <property fmtid="{D5CDD505-2E9C-101B-9397-08002B2CF9AE}" pid="73" name="PNH_x002d_gebied">
    <vt:lpwstr/>
  </property>
  <property fmtid="{D5CDD505-2E9C-101B-9397-08002B2CF9AE}" pid="74" name="m60a1d1c449c48bbbcc326f67337168b">
    <vt:lpwstr/>
  </property>
  <property fmtid="{D5CDD505-2E9C-101B-9397-08002B2CF9AE}" pid="75" name="Status_x0020_dossier">
    <vt:lpwstr>1;#In behandeling|4c7b17d3-99d4-47d2-96b3-f1007e31f881</vt:lpwstr>
  </property>
  <property fmtid="{D5CDD505-2E9C-101B-9397-08002B2CF9AE}" pid="76" name="o5875bba6424448f97b2d90a0067556d">
    <vt:lpwstr/>
  </property>
  <property fmtid="{D5CDD505-2E9C-101B-9397-08002B2CF9AE}" pid="77" name="Locatie_x0020_verplaatsen">
    <vt:lpwstr/>
  </property>
  <property fmtid="{D5CDD505-2E9C-101B-9397-08002B2CF9AE}" pid="78" name="Soort_x0020_toezicht">
    <vt:lpwstr/>
  </property>
  <property fmtid="{D5CDD505-2E9C-101B-9397-08002B2CF9AE}" pid="79" name="Beleidsthema">
    <vt:lpwstr/>
  </property>
  <property fmtid="{D5CDD505-2E9C-101B-9397-08002B2CF9AE}" pid="80" name="PNHBedrijfsproces">
    <vt:lpwstr/>
  </property>
  <property fmtid="{D5CDD505-2E9C-101B-9397-08002B2CF9AE}" pid="81" name="Projectactiviteit">
    <vt:lpwstr/>
  </property>
  <property fmtid="{D5CDD505-2E9C-101B-9397-08002B2CF9AE}" pid="82" name="e3b34194e53f42cda968a65aa076568b">
    <vt:lpwstr/>
  </property>
  <property fmtid="{D5CDD505-2E9C-101B-9397-08002B2CF9AE}" pid="83" name="g885bc7ff7c74afcad9e1f351ef621c8">
    <vt:lpwstr/>
  </property>
  <property fmtid="{D5CDD505-2E9C-101B-9397-08002B2CF9AE}" pid="84" name="j3178a27eff5453fac94614d7a6a9e08">
    <vt:lpwstr/>
  </property>
  <property fmtid="{D5CDD505-2E9C-101B-9397-08002B2CF9AE}" pid="85" name="Weg_x002d__x0020_vaarwegnummer">
    <vt:lpwstr/>
  </property>
  <property fmtid="{D5CDD505-2E9C-101B-9397-08002B2CF9AE}" pid="86" name="ge2120871af745b1ae0504045904b319">
    <vt:lpwstr/>
  </property>
  <property fmtid="{D5CDD505-2E9C-101B-9397-08002B2CF9AE}" pid="87" name="Domein">
    <vt:lpwstr/>
  </property>
  <property fmtid="{D5CDD505-2E9C-101B-9397-08002B2CF9AE}" pid="88" name="ncd4c9f9bf614d388b72eb91968d1b81">
    <vt:lpwstr/>
  </property>
  <property fmtid="{D5CDD505-2E9C-101B-9397-08002B2CF9AE}" pid="89" name="ad9c06bc15a3492eb529eb48ca2db363">
    <vt:lpwstr/>
  </property>
  <property fmtid="{D5CDD505-2E9C-101B-9397-08002B2CF9AE}" pid="90" name="Objectsoort">
    <vt:lpwstr/>
  </property>
  <property fmtid="{D5CDD505-2E9C-101B-9397-08002B2CF9AE}" pid="91" name="Soort record">
    <vt:lpwstr/>
  </property>
  <property fmtid="{D5CDD505-2E9C-101B-9397-08002B2CF9AE}" pid="92" name="Status document">
    <vt:lpwstr/>
  </property>
  <property fmtid="{D5CDD505-2E9C-101B-9397-08002B2CF9AE}" pid="93" name="Kwalificatie integriteit">
    <vt:lpwstr/>
  </property>
  <property fmtid="{D5CDD505-2E9C-101B-9397-08002B2CF9AE}" pid="94" name="Geheimhouding opgelegd door">
    <vt:lpwstr/>
  </property>
  <property fmtid="{D5CDD505-2E9C-101B-9397-08002B2CF9AE}" pid="95" name="PNH-gebied">
    <vt:lpwstr/>
  </property>
  <property fmtid="{D5CDD505-2E9C-101B-9397-08002B2CF9AE}" pid="96" name="Aanvang bewaartermijn">
    <vt:lpwstr/>
  </property>
  <property fmtid="{D5CDD505-2E9C-101B-9397-08002B2CF9AE}" pid="97" name="Soort toezicht">
    <vt:lpwstr/>
  </property>
  <property fmtid="{D5CDD505-2E9C-101B-9397-08002B2CF9AE}" pid="98" name="Locatie verplaatsen">
    <vt:lpwstr/>
  </property>
  <property fmtid="{D5CDD505-2E9C-101B-9397-08002B2CF9AE}" pid="99" name="Gerelateerde applicatie">
    <vt:lpwstr/>
  </property>
  <property fmtid="{D5CDD505-2E9C-101B-9397-08002B2CF9AE}" pid="100" name="Type aanbestedingsdossier">
    <vt:lpwstr/>
  </property>
  <property fmtid="{D5CDD505-2E9C-101B-9397-08002B2CF9AE}" pid="101" name="Grondslag openbaar">
    <vt:lpwstr/>
  </property>
  <property fmtid="{D5CDD505-2E9C-101B-9397-08002B2CF9AE}" pid="102" name="Weg- vaarwegnummer">
    <vt:lpwstr/>
  </property>
  <property fmtid="{D5CDD505-2E9C-101B-9397-08002B2CF9AE}" pid="103" name="Grondslag voor geheimhouding1">
    <vt:lpwstr/>
  </property>
  <property fmtid="{D5CDD505-2E9C-101B-9397-08002B2CF9AE}" pid="104" name="Status dossier">
    <vt:lpwstr>1;#In behandeling|4c7b17d3-99d4-47d2-96b3-f1007e31f881</vt:lpwstr>
  </property>
  <property fmtid="{D5CDD505-2E9C-101B-9397-08002B2CF9AE}" pid="105" name="_docset_NoMedatataSyncRequired">
    <vt:lpwstr>True</vt:lpwstr>
  </property>
</Properties>
</file>