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mc:AlternateContent xmlns:mc="http://schemas.openxmlformats.org/markup-compatibility/2006">
    <mc:Choice Requires="x15">
      <x15ac:absPath xmlns:x15ac="http://schemas.microsoft.com/office/spreadsheetml/2010/11/ac" url="https://stichtingnidos.sharepoint.com/sites/LRAanbestedingExternen/Shared Documents/General/Aanbesteding/Nota van inlichtingen/"/>
    </mc:Choice>
  </mc:AlternateContent>
  <xr:revisionPtr revIDLastSave="34" documentId="13_ncr:1_{6EE1E4E5-1EC4-4F68-B50F-B1F01FA0A84A}" xr6:coauthVersionLast="47" xr6:coauthVersionMax="47" xr10:uidLastSave="{BAD9EE2E-F7F4-42B0-BE06-9CA26C045D9C}"/>
  <bookViews>
    <workbookView xWindow="-28920" yWindow="-120" windowWidth="29040" windowHeight="15720" tabRatio="753" activeTab="6" xr2:uid="{00000000-000D-0000-FFFF-FFFF00000000}"/>
  </bookViews>
  <sheets>
    <sheet name="Colofon 1" sheetId="15" r:id="rId1"/>
    <sheet name="2. Invulblad opslag " sheetId="17" r:id="rId2"/>
    <sheet name="3. Invulblad Doelpercentage" sheetId="25" r:id="rId3"/>
    <sheet name="4. Berekening inschrijfprijs" sheetId="18" r:id="rId4"/>
    <sheet name="5 RT" sheetId="39" r:id="rId5"/>
    <sheet name="6. Salaristabel" sheetId="28" r:id="rId6"/>
    <sheet name="7. Punten" sheetId="35" r:id="rId7"/>
    <sheet name="8. v.b. KPI" sheetId="37" r:id="rId8"/>
  </sheets>
  <externalReferences>
    <externalReference r:id="rId9"/>
    <externalReference r:id="rId10"/>
    <externalReference r:id="rId11"/>
  </externalReferences>
  <definedNames>
    <definedName name="_______DAT1" localSheetId="1">#REF!</definedName>
    <definedName name="_______DAT1" localSheetId="2">#REF!</definedName>
    <definedName name="_______DAT1" localSheetId="3">#REF!</definedName>
    <definedName name="_______DAT1" localSheetId="0">#REF!</definedName>
    <definedName name="_______DAT1">#REF!</definedName>
    <definedName name="_______DAT10" localSheetId="1">#REF!</definedName>
    <definedName name="_______DAT10" localSheetId="2">#REF!</definedName>
    <definedName name="_______DAT10">#REF!</definedName>
    <definedName name="_______DAT11" localSheetId="1">#REF!</definedName>
    <definedName name="_______DAT11" localSheetId="2">#REF!</definedName>
    <definedName name="_______DAT11">#REF!</definedName>
    <definedName name="_______DAT12" localSheetId="1">#REF!</definedName>
    <definedName name="_______DAT12" localSheetId="2">#REF!</definedName>
    <definedName name="_______DAT12">#REF!</definedName>
    <definedName name="_______DAT13" localSheetId="1">#REF!</definedName>
    <definedName name="_______DAT13" localSheetId="2">#REF!</definedName>
    <definedName name="_______DAT13">#REF!</definedName>
    <definedName name="_______DAT14" localSheetId="1">#REF!</definedName>
    <definedName name="_______DAT14" localSheetId="2">#REF!</definedName>
    <definedName name="_______DAT14">#REF!</definedName>
    <definedName name="_______DAT15" localSheetId="1">#REF!</definedName>
    <definedName name="_______DAT15" localSheetId="2">#REF!</definedName>
    <definedName name="_______DAT15">#REF!</definedName>
    <definedName name="_______DAT16" localSheetId="1">#REF!</definedName>
    <definedName name="_______DAT16" localSheetId="2">#REF!</definedName>
    <definedName name="_______DAT16">#REF!</definedName>
    <definedName name="_______DAT17" localSheetId="1">#REF!</definedName>
    <definedName name="_______DAT17" localSheetId="2">#REF!</definedName>
    <definedName name="_______DAT17">#REF!</definedName>
    <definedName name="_______DAT18" localSheetId="1">#REF!</definedName>
    <definedName name="_______DAT18" localSheetId="2">#REF!</definedName>
    <definedName name="_______DAT18">#REF!</definedName>
    <definedName name="_______DAT19" localSheetId="1">#REF!</definedName>
    <definedName name="_______DAT19" localSheetId="2">#REF!</definedName>
    <definedName name="_______DAT19">#REF!</definedName>
    <definedName name="_______DAT2" localSheetId="1">#REF!</definedName>
    <definedName name="_______DAT2" localSheetId="2">#REF!</definedName>
    <definedName name="_______DAT2">#REF!</definedName>
    <definedName name="_______DAT20" localSheetId="1">#REF!</definedName>
    <definedName name="_______DAT20" localSheetId="2">#REF!</definedName>
    <definedName name="_______DAT20">#REF!</definedName>
    <definedName name="_______DAT21" localSheetId="1">#REF!</definedName>
    <definedName name="_______DAT21" localSheetId="2">#REF!</definedName>
    <definedName name="_______DAT21">#REF!</definedName>
    <definedName name="_______DAT22" localSheetId="1">#REF!</definedName>
    <definedName name="_______DAT22" localSheetId="2">#REF!</definedName>
    <definedName name="_______DAT22">#REF!</definedName>
    <definedName name="_______DAT3" localSheetId="1">#REF!</definedName>
    <definedName name="_______DAT3" localSheetId="2">#REF!</definedName>
    <definedName name="_______DAT3">#REF!</definedName>
    <definedName name="_______DAT4" localSheetId="1">#REF!</definedName>
    <definedName name="_______DAT4" localSheetId="2">#REF!</definedName>
    <definedName name="_______DAT4">#REF!</definedName>
    <definedName name="_______DAT5" localSheetId="1">#REF!</definedName>
    <definedName name="_______DAT5" localSheetId="2">#REF!</definedName>
    <definedName name="_______DAT5">#REF!</definedName>
    <definedName name="_______DAT6" localSheetId="1">#REF!</definedName>
    <definedName name="_______DAT6" localSheetId="2">#REF!</definedName>
    <definedName name="_______DAT6">#REF!</definedName>
    <definedName name="_______DAT7" localSheetId="1">#REF!</definedName>
    <definedName name="_______DAT7" localSheetId="2">#REF!</definedName>
    <definedName name="_______DAT7">#REF!</definedName>
    <definedName name="_______DAT8" localSheetId="1">#REF!</definedName>
    <definedName name="_______DAT8" localSheetId="2">#REF!</definedName>
    <definedName name="_______DAT8">#REF!</definedName>
    <definedName name="_______DAT9" localSheetId="1">#REF!</definedName>
    <definedName name="_______DAT9" localSheetId="2">#REF!</definedName>
    <definedName name="_______DAT9">#REF!</definedName>
    <definedName name="______DAT1" localSheetId="1">#REF!</definedName>
    <definedName name="______DAT1" localSheetId="2">#REF!</definedName>
    <definedName name="______DAT1">#REF!</definedName>
    <definedName name="______DAT10" localSheetId="1">#REF!</definedName>
    <definedName name="______DAT10" localSheetId="2">#REF!</definedName>
    <definedName name="______DAT10">#REF!</definedName>
    <definedName name="______DAT11" localSheetId="1">#REF!</definedName>
    <definedName name="______DAT11" localSheetId="2">#REF!</definedName>
    <definedName name="______DAT11">#REF!</definedName>
    <definedName name="______DAT12" localSheetId="1">#REF!</definedName>
    <definedName name="______DAT12" localSheetId="2">#REF!</definedName>
    <definedName name="______DAT12">#REF!</definedName>
    <definedName name="______DAT13" localSheetId="1">#REF!</definedName>
    <definedName name="______DAT13" localSheetId="2">#REF!</definedName>
    <definedName name="______DAT13">#REF!</definedName>
    <definedName name="______DAT14" localSheetId="1">#REF!</definedName>
    <definedName name="______DAT14" localSheetId="2">#REF!</definedName>
    <definedName name="______DAT14">#REF!</definedName>
    <definedName name="______DAT15" localSheetId="1">#REF!</definedName>
    <definedName name="______DAT15" localSheetId="2">#REF!</definedName>
    <definedName name="______DAT15">#REF!</definedName>
    <definedName name="______DAT16" localSheetId="1">#REF!</definedName>
    <definedName name="______DAT16" localSheetId="2">#REF!</definedName>
    <definedName name="______DAT16">#REF!</definedName>
    <definedName name="______DAT17" localSheetId="1">#REF!</definedName>
    <definedName name="______DAT17" localSheetId="2">#REF!</definedName>
    <definedName name="______DAT17">#REF!</definedName>
    <definedName name="______DAT18" localSheetId="1">#REF!</definedName>
    <definedName name="______DAT18" localSheetId="2">#REF!</definedName>
    <definedName name="______DAT18">#REF!</definedName>
    <definedName name="______DAT19" localSheetId="1">#REF!</definedName>
    <definedName name="______DAT19" localSheetId="2">#REF!</definedName>
    <definedName name="______DAT19">#REF!</definedName>
    <definedName name="______DAT2" localSheetId="1">#REF!</definedName>
    <definedName name="______DAT2" localSheetId="2">#REF!</definedName>
    <definedName name="______DAT2">#REF!</definedName>
    <definedName name="______DAT20" localSheetId="1">#REF!</definedName>
    <definedName name="______DAT20" localSheetId="2">#REF!</definedName>
    <definedName name="______DAT20">#REF!</definedName>
    <definedName name="______DAT21" localSheetId="1">#REF!</definedName>
    <definedName name="______DAT21" localSheetId="2">#REF!</definedName>
    <definedName name="______DAT21">#REF!</definedName>
    <definedName name="______DAT22" localSheetId="1">#REF!</definedName>
    <definedName name="______DAT22" localSheetId="2">#REF!</definedName>
    <definedName name="______DAT22">#REF!</definedName>
    <definedName name="______DAT3" localSheetId="1">#REF!</definedName>
    <definedName name="______DAT3" localSheetId="2">#REF!</definedName>
    <definedName name="______DAT3">#REF!</definedName>
    <definedName name="______DAT4" localSheetId="1">#REF!</definedName>
    <definedName name="______DAT4" localSheetId="2">#REF!</definedName>
    <definedName name="______DAT4">#REF!</definedName>
    <definedName name="______DAT5" localSheetId="1">#REF!</definedName>
    <definedName name="______DAT5" localSheetId="2">#REF!</definedName>
    <definedName name="______DAT5">#REF!</definedName>
    <definedName name="______DAT6" localSheetId="1">#REF!</definedName>
    <definedName name="______DAT6" localSheetId="2">#REF!</definedName>
    <definedName name="______DAT6">#REF!</definedName>
    <definedName name="______DAT7" localSheetId="1">#REF!</definedName>
    <definedName name="______DAT7" localSheetId="2">#REF!</definedName>
    <definedName name="______DAT7">#REF!</definedName>
    <definedName name="______DAT8" localSheetId="1">#REF!</definedName>
    <definedName name="______DAT8" localSheetId="2">#REF!</definedName>
    <definedName name="______DAT8">#REF!</definedName>
    <definedName name="______DAT9" localSheetId="1">#REF!</definedName>
    <definedName name="______DAT9" localSheetId="2">#REF!</definedName>
    <definedName name="______DAT9">#REF!</definedName>
    <definedName name="_____DAT1" localSheetId="1">#REF!</definedName>
    <definedName name="_____DAT1" localSheetId="2">#REF!</definedName>
    <definedName name="_____DAT1">#REF!</definedName>
    <definedName name="_____DAT10" localSheetId="1">#REF!</definedName>
    <definedName name="_____DAT10" localSheetId="2">#REF!</definedName>
    <definedName name="_____DAT10">#REF!</definedName>
    <definedName name="_____DAT11" localSheetId="1">#REF!</definedName>
    <definedName name="_____DAT11" localSheetId="2">#REF!</definedName>
    <definedName name="_____DAT11">#REF!</definedName>
    <definedName name="_____DAT12" localSheetId="1">#REF!</definedName>
    <definedName name="_____DAT12" localSheetId="2">#REF!</definedName>
    <definedName name="_____DAT12">#REF!</definedName>
    <definedName name="_____DAT13" localSheetId="1">#REF!</definedName>
    <definedName name="_____DAT13" localSheetId="2">#REF!</definedName>
    <definedName name="_____DAT13">#REF!</definedName>
    <definedName name="_____DAT14" localSheetId="1">#REF!</definedName>
    <definedName name="_____DAT14" localSheetId="2">#REF!</definedName>
    <definedName name="_____DAT14">#REF!</definedName>
    <definedName name="_____DAT15" localSheetId="1">#REF!</definedName>
    <definedName name="_____DAT15" localSheetId="2">#REF!</definedName>
    <definedName name="_____DAT15">#REF!</definedName>
    <definedName name="_____DAT16" localSheetId="1">#REF!</definedName>
    <definedName name="_____DAT16" localSheetId="2">#REF!</definedName>
    <definedName name="_____DAT16">#REF!</definedName>
    <definedName name="_____DAT17" localSheetId="1">#REF!</definedName>
    <definedName name="_____DAT17" localSheetId="2">#REF!</definedName>
    <definedName name="_____DAT17">#REF!</definedName>
    <definedName name="_____DAT18" localSheetId="1">#REF!</definedName>
    <definedName name="_____DAT18" localSheetId="2">#REF!</definedName>
    <definedName name="_____DAT18">#REF!</definedName>
    <definedName name="_____DAT19" localSheetId="1">#REF!</definedName>
    <definedName name="_____DAT19" localSheetId="2">#REF!</definedName>
    <definedName name="_____DAT19">#REF!</definedName>
    <definedName name="_____DAT2" localSheetId="1">#REF!</definedName>
    <definedName name="_____DAT2" localSheetId="2">#REF!</definedName>
    <definedName name="_____DAT2">#REF!</definedName>
    <definedName name="_____DAT20" localSheetId="1">#REF!</definedName>
    <definedName name="_____DAT20" localSheetId="2">#REF!</definedName>
    <definedName name="_____DAT20">#REF!</definedName>
    <definedName name="_____DAT21" localSheetId="1">#REF!</definedName>
    <definedName name="_____DAT21" localSheetId="2">#REF!</definedName>
    <definedName name="_____DAT21">#REF!</definedName>
    <definedName name="_____DAT22" localSheetId="1">#REF!</definedName>
    <definedName name="_____DAT22" localSheetId="2">#REF!</definedName>
    <definedName name="_____DAT22">#REF!</definedName>
    <definedName name="_____DAT3" localSheetId="1">#REF!</definedName>
    <definedName name="_____DAT3" localSheetId="2">#REF!</definedName>
    <definedName name="_____DAT3">#REF!</definedName>
    <definedName name="_____DAT4" localSheetId="1">#REF!</definedName>
    <definedName name="_____DAT4" localSheetId="2">#REF!</definedName>
    <definedName name="_____DAT4">#REF!</definedName>
    <definedName name="_____DAT5" localSheetId="1">#REF!</definedName>
    <definedName name="_____DAT5" localSheetId="2">#REF!</definedName>
    <definedName name="_____DAT5">#REF!</definedName>
    <definedName name="_____DAT6" localSheetId="1">#REF!</definedName>
    <definedName name="_____DAT6" localSheetId="2">#REF!</definedName>
    <definedName name="_____DAT6">#REF!</definedName>
    <definedName name="_____DAT7" localSheetId="1">#REF!</definedName>
    <definedName name="_____DAT7" localSheetId="2">#REF!</definedName>
    <definedName name="_____DAT7">#REF!</definedName>
    <definedName name="_____DAT8" localSheetId="1">#REF!</definedName>
    <definedName name="_____DAT8" localSheetId="2">#REF!</definedName>
    <definedName name="_____DAT8">#REF!</definedName>
    <definedName name="_____DAT9" localSheetId="1">#REF!</definedName>
    <definedName name="_____DAT9" localSheetId="2">#REF!</definedName>
    <definedName name="_____DAT9">#REF!</definedName>
    <definedName name="____DAT1" localSheetId="1">#REF!</definedName>
    <definedName name="____DAT1" localSheetId="2">#REF!</definedName>
    <definedName name="____DAT1">#REF!</definedName>
    <definedName name="____DAT10" localSheetId="1">#REF!</definedName>
    <definedName name="____DAT10" localSheetId="2">#REF!</definedName>
    <definedName name="____DAT10">#REF!</definedName>
    <definedName name="____DAT11" localSheetId="1">#REF!</definedName>
    <definedName name="____DAT11" localSheetId="2">#REF!</definedName>
    <definedName name="____DAT11">#REF!</definedName>
    <definedName name="____DAT12" localSheetId="1">#REF!</definedName>
    <definedName name="____DAT12" localSheetId="2">#REF!</definedName>
    <definedName name="____DAT12">#REF!</definedName>
    <definedName name="____DAT13" localSheetId="1">#REF!</definedName>
    <definedName name="____DAT13" localSheetId="2">#REF!</definedName>
    <definedName name="____DAT13">#REF!</definedName>
    <definedName name="____DAT14" localSheetId="1">#REF!</definedName>
    <definedName name="____DAT14" localSheetId="2">#REF!</definedName>
    <definedName name="____DAT14">#REF!</definedName>
    <definedName name="____DAT15" localSheetId="1">#REF!</definedName>
    <definedName name="____DAT15" localSheetId="2">#REF!</definedName>
    <definedName name="____DAT15">#REF!</definedName>
    <definedName name="____DAT16" localSheetId="1">#REF!</definedName>
    <definedName name="____DAT16" localSheetId="2">#REF!</definedName>
    <definedName name="____DAT16">#REF!</definedName>
    <definedName name="____DAT17" localSheetId="1">#REF!</definedName>
    <definedName name="____DAT17" localSheetId="2">#REF!</definedName>
    <definedName name="____DAT17">#REF!</definedName>
    <definedName name="____DAT18" localSheetId="1">#REF!</definedName>
    <definedName name="____DAT18" localSheetId="2">#REF!</definedName>
    <definedName name="____DAT18">#REF!</definedName>
    <definedName name="____DAT19" localSheetId="1">#REF!</definedName>
    <definedName name="____DAT19" localSheetId="2">#REF!</definedName>
    <definedName name="____DAT19">#REF!</definedName>
    <definedName name="____DAT2" localSheetId="1">#REF!</definedName>
    <definedName name="____DAT2" localSheetId="2">#REF!</definedName>
    <definedName name="____DAT2">#REF!</definedName>
    <definedName name="____DAT20" localSheetId="1">#REF!</definedName>
    <definedName name="____DAT20" localSheetId="2">#REF!</definedName>
    <definedName name="____DAT20">#REF!</definedName>
    <definedName name="____DAT21" localSheetId="1">#REF!</definedName>
    <definedName name="____DAT21" localSheetId="2">#REF!</definedName>
    <definedName name="____DAT21">#REF!</definedName>
    <definedName name="____DAT22" localSheetId="1">#REF!</definedName>
    <definedName name="____DAT22" localSheetId="2">#REF!</definedName>
    <definedName name="____DAT22">#REF!</definedName>
    <definedName name="____DAT3" localSheetId="1">#REF!</definedName>
    <definedName name="____DAT3" localSheetId="2">#REF!</definedName>
    <definedName name="____DAT3">#REF!</definedName>
    <definedName name="____DAT4" localSheetId="1">#REF!</definedName>
    <definedName name="____DAT4" localSheetId="2">#REF!</definedName>
    <definedName name="____DAT4">#REF!</definedName>
    <definedName name="____DAT5" localSheetId="1">#REF!</definedName>
    <definedName name="____DAT5" localSheetId="2">#REF!</definedName>
    <definedName name="____DAT5">#REF!</definedName>
    <definedName name="____DAT6" localSheetId="1">#REF!</definedName>
    <definedName name="____DAT6" localSheetId="2">#REF!</definedName>
    <definedName name="____DAT6">#REF!</definedName>
    <definedName name="____DAT7" localSheetId="1">#REF!</definedName>
    <definedName name="____DAT7" localSheetId="2">#REF!</definedName>
    <definedName name="____DAT7">#REF!</definedName>
    <definedName name="____DAT8" localSheetId="1">#REF!</definedName>
    <definedName name="____DAT8" localSheetId="2">#REF!</definedName>
    <definedName name="____DAT8">#REF!</definedName>
    <definedName name="____DAT9" localSheetId="1">#REF!</definedName>
    <definedName name="____DAT9" localSheetId="2">#REF!</definedName>
    <definedName name="____DAT9">#REF!</definedName>
    <definedName name="___DAT1" localSheetId="1">#REF!</definedName>
    <definedName name="___DAT1" localSheetId="2">#REF!</definedName>
    <definedName name="___DAT1">#REF!</definedName>
    <definedName name="___DAT10" localSheetId="1">#REF!</definedName>
    <definedName name="___DAT10" localSheetId="2">#REF!</definedName>
    <definedName name="___DAT10">#REF!</definedName>
    <definedName name="___DAT11" localSheetId="1">#REF!</definedName>
    <definedName name="___DAT11" localSheetId="2">#REF!</definedName>
    <definedName name="___DAT11">#REF!</definedName>
    <definedName name="___DAT12" localSheetId="1">#REF!</definedName>
    <definedName name="___DAT12" localSheetId="2">#REF!</definedName>
    <definedName name="___DAT12">#REF!</definedName>
    <definedName name="___DAT13" localSheetId="1">#REF!</definedName>
    <definedName name="___DAT13" localSheetId="2">#REF!</definedName>
    <definedName name="___DAT13">#REF!</definedName>
    <definedName name="___DAT14" localSheetId="1">#REF!</definedName>
    <definedName name="___DAT14" localSheetId="2">#REF!</definedName>
    <definedName name="___DAT14">#REF!</definedName>
    <definedName name="___DAT15" localSheetId="1">#REF!</definedName>
    <definedName name="___DAT15" localSheetId="2">#REF!</definedName>
    <definedName name="___DAT15">#REF!</definedName>
    <definedName name="___DAT16" localSheetId="1">#REF!</definedName>
    <definedName name="___DAT16" localSheetId="2">#REF!</definedName>
    <definedName name="___DAT16">#REF!</definedName>
    <definedName name="___DAT17" localSheetId="1">#REF!</definedName>
    <definedName name="___DAT17" localSheetId="2">#REF!</definedName>
    <definedName name="___DAT17">#REF!</definedName>
    <definedName name="___DAT18" localSheetId="1">#REF!</definedName>
    <definedName name="___DAT18" localSheetId="2">#REF!</definedName>
    <definedName name="___DAT18">#REF!</definedName>
    <definedName name="___DAT19" localSheetId="1">#REF!</definedName>
    <definedName name="___DAT19" localSheetId="2">#REF!</definedName>
    <definedName name="___DAT19">#REF!</definedName>
    <definedName name="___DAT2" localSheetId="1">#REF!</definedName>
    <definedName name="___DAT2" localSheetId="2">#REF!</definedName>
    <definedName name="___DAT2">#REF!</definedName>
    <definedName name="___DAT20" localSheetId="1">#REF!</definedName>
    <definedName name="___DAT20" localSheetId="2">#REF!</definedName>
    <definedName name="___DAT20">#REF!</definedName>
    <definedName name="___DAT21" localSheetId="1">#REF!</definedName>
    <definedName name="___DAT21" localSheetId="2">#REF!</definedName>
    <definedName name="___DAT21">#REF!</definedName>
    <definedName name="___DAT22" localSheetId="1">#REF!</definedName>
    <definedName name="___DAT22" localSheetId="2">#REF!</definedName>
    <definedName name="___DAT22">#REF!</definedName>
    <definedName name="___DAT3" localSheetId="1">#REF!</definedName>
    <definedName name="___DAT3" localSheetId="2">#REF!</definedName>
    <definedName name="___DAT3">#REF!</definedName>
    <definedName name="___DAT4" localSheetId="1">#REF!</definedName>
    <definedName name="___DAT4" localSheetId="2">#REF!</definedName>
    <definedName name="___DAT4">#REF!</definedName>
    <definedName name="___DAT5" localSheetId="1">#REF!</definedName>
    <definedName name="___DAT5" localSheetId="2">#REF!</definedName>
    <definedName name="___DAT5">#REF!</definedName>
    <definedName name="___DAT6" localSheetId="1">#REF!</definedName>
    <definedName name="___DAT6" localSheetId="2">#REF!</definedName>
    <definedName name="___DAT6">#REF!</definedName>
    <definedName name="___DAT7" localSheetId="1">#REF!</definedName>
    <definedName name="___DAT7" localSheetId="2">#REF!</definedName>
    <definedName name="___DAT7">#REF!</definedName>
    <definedName name="___DAT8" localSheetId="1">#REF!</definedName>
    <definedName name="___DAT8" localSheetId="2">#REF!</definedName>
    <definedName name="___DAT8">#REF!</definedName>
    <definedName name="___DAT9" localSheetId="1">#REF!</definedName>
    <definedName name="___DAT9" localSheetId="2">#REF!</definedName>
    <definedName name="___DAT9">#REF!</definedName>
    <definedName name="__DAT1" localSheetId="1">#REF!</definedName>
    <definedName name="__DAT1" localSheetId="2">#REF!</definedName>
    <definedName name="__DAT1">#REF!</definedName>
    <definedName name="__DAT10" localSheetId="1">#REF!</definedName>
    <definedName name="__DAT10" localSheetId="2">#REF!</definedName>
    <definedName name="__DAT10">#REF!</definedName>
    <definedName name="__DAT11" localSheetId="1">#REF!</definedName>
    <definedName name="__DAT11" localSheetId="2">#REF!</definedName>
    <definedName name="__DAT11">#REF!</definedName>
    <definedName name="__DAT12" localSheetId="1">#REF!</definedName>
    <definedName name="__DAT12" localSheetId="2">#REF!</definedName>
    <definedName name="__DAT12">#REF!</definedName>
    <definedName name="__DAT13" localSheetId="1">#REF!</definedName>
    <definedName name="__DAT13" localSheetId="2">#REF!</definedName>
    <definedName name="__DAT13">#REF!</definedName>
    <definedName name="__DAT14" localSheetId="1">#REF!</definedName>
    <definedName name="__DAT14" localSheetId="2">#REF!</definedName>
    <definedName name="__DAT14">#REF!</definedName>
    <definedName name="__DAT15" localSheetId="1">#REF!</definedName>
    <definedName name="__DAT15" localSheetId="2">#REF!</definedName>
    <definedName name="__DAT15">#REF!</definedName>
    <definedName name="__DAT16" localSheetId="1">#REF!</definedName>
    <definedName name="__DAT16" localSheetId="2">#REF!</definedName>
    <definedName name="__DAT16">#REF!</definedName>
    <definedName name="__DAT17" localSheetId="1">#REF!</definedName>
    <definedName name="__DAT17" localSheetId="2">#REF!</definedName>
    <definedName name="__DAT17">#REF!</definedName>
    <definedName name="__DAT18" localSheetId="1">#REF!</definedName>
    <definedName name="__DAT18" localSheetId="2">#REF!</definedName>
    <definedName name="__DAT18">#REF!</definedName>
    <definedName name="__DAT19" localSheetId="1">#REF!</definedName>
    <definedName name="__DAT19" localSheetId="2">#REF!</definedName>
    <definedName name="__DAT19">#REF!</definedName>
    <definedName name="__DAT2" localSheetId="1">#REF!</definedName>
    <definedName name="__DAT2" localSheetId="2">#REF!</definedName>
    <definedName name="__DAT2">#REF!</definedName>
    <definedName name="__DAT20" localSheetId="1">#REF!</definedName>
    <definedName name="__DAT20" localSheetId="2">#REF!</definedName>
    <definedName name="__DAT20">#REF!</definedName>
    <definedName name="__DAT21" localSheetId="1">#REF!</definedName>
    <definedName name="__DAT21" localSheetId="2">#REF!</definedName>
    <definedName name="__DAT21">#REF!</definedName>
    <definedName name="__DAT22" localSheetId="1">#REF!</definedName>
    <definedName name="__DAT22" localSheetId="2">#REF!</definedName>
    <definedName name="__DAT22">#REF!</definedName>
    <definedName name="__DAT3" localSheetId="1">#REF!</definedName>
    <definedName name="__DAT3" localSheetId="2">#REF!</definedName>
    <definedName name="__DAT3">#REF!</definedName>
    <definedName name="__DAT4" localSheetId="1">#REF!</definedName>
    <definedName name="__DAT4" localSheetId="2">#REF!</definedName>
    <definedName name="__DAT4">#REF!</definedName>
    <definedName name="__DAT5" localSheetId="1">#REF!</definedName>
    <definedName name="__DAT5" localSheetId="2">#REF!</definedName>
    <definedName name="__DAT5">#REF!</definedName>
    <definedName name="__DAT6" localSheetId="1">#REF!</definedName>
    <definedName name="__DAT6" localSheetId="2">#REF!</definedName>
    <definedName name="__DAT6">#REF!</definedName>
    <definedName name="__DAT7" localSheetId="1">#REF!</definedName>
    <definedName name="__DAT7" localSheetId="2">#REF!</definedName>
    <definedName name="__DAT7">#REF!</definedName>
    <definedName name="__DAT8" localSheetId="1">#REF!</definedName>
    <definedName name="__DAT8" localSheetId="2">#REF!</definedName>
    <definedName name="__DAT8">#REF!</definedName>
    <definedName name="__DAT9" localSheetId="1">#REF!</definedName>
    <definedName name="__DAT9" localSheetId="2">#REF!</definedName>
    <definedName name="__DAT9">#REF!</definedName>
    <definedName name="_DAT1" localSheetId="1">#REF!</definedName>
    <definedName name="_DAT1" localSheetId="2">#REF!</definedName>
    <definedName name="_DAT1">#REF!</definedName>
    <definedName name="_DAT10" localSheetId="1">#REF!</definedName>
    <definedName name="_DAT10" localSheetId="2">#REF!</definedName>
    <definedName name="_DAT10">#REF!</definedName>
    <definedName name="_DAT11" localSheetId="1">#REF!</definedName>
    <definedName name="_DAT11" localSheetId="2">#REF!</definedName>
    <definedName name="_DAT11">#REF!</definedName>
    <definedName name="_DAT12" localSheetId="1">#REF!</definedName>
    <definedName name="_DAT12" localSheetId="2">#REF!</definedName>
    <definedName name="_DAT12">#REF!</definedName>
    <definedName name="_DAT13" localSheetId="1">#REF!</definedName>
    <definedName name="_DAT13" localSheetId="2">#REF!</definedName>
    <definedName name="_DAT13">#REF!</definedName>
    <definedName name="_DAT14" localSheetId="1">#REF!</definedName>
    <definedName name="_DAT14" localSheetId="2">#REF!</definedName>
    <definedName name="_DAT14">#REF!</definedName>
    <definedName name="_DAT15" localSheetId="1">#REF!</definedName>
    <definedName name="_DAT15" localSheetId="2">#REF!</definedName>
    <definedName name="_DAT15">#REF!</definedName>
    <definedName name="_DAT16" localSheetId="1">#REF!</definedName>
    <definedName name="_DAT16" localSheetId="2">#REF!</definedName>
    <definedName name="_DAT16">#REF!</definedName>
    <definedName name="_DAT17" localSheetId="1">#REF!</definedName>
    <definedName name="_DAT17" localSheetId="2">#REF!</definedName>
    <definedName name="_DAT17">#REF!</definedName>
    <definedName name="_DAT18" localSheetId="1">#REF!</definedName>
    <definedName name="_DAT18" localSheetId="2">#REF!</definedName>
    <definedName name="_DAT18">#REF!</definedName>
    <definedName name="_DAT19" localSheetId="1">#REF!</definedName>
    <definedName name="_DAT19" localSheetId="2">#REF!</definedName>
    <definedName name="_DAT19">#REF!</definedName>
    <definedName name="_DAT2" localSheetId="1">#REF!</definedName>
    <definedName name="_DAT2" localSheetId="2">#REF!</definedName>
    <definedName name="_DAT2">#REF!</definedName>
    <definedName name="_DAT20" localSheetId="1">#REF!</definedName>
    <definedName name="_DAT20" localSheetId="2">#REF!</definedName>
    <definedName name="_DAT20">#REF!</definedName>
    <definedName name="_DAT21" localSheetId="1">#REF!</definedName>
    <definedName name="_DAT21" localSheetId="2">#REF!</definedName>
    <definedName name="_DAT21">#REF!</definedName>
    <definedName name="_DAT22" localSheetId="1">#REF!</definedName>
    <definedName name="_DAT22" localSheetId="2">#REF!</definedName>
    <definedName name="_DAT22">#REF!</definedName>
    <definedName name="_DAT3" localSheetId="1">#REF!</definedName>
    <definedName name="_DAT3" localSheetId="2">#REF!</definedName>
    <definedName name="_DAT3">#REF!</definedName>
    <definedName name="_DAT4" localSheetId="1">#REF!</definedName>
    <definedName name="_DAT4" localSheetId="2">#REF!</definedName>
    <definedName name="_DAT4">#REF!</definedName>
    <definedName name="_DAT5" localSheetId="1">#REF!</definedName>
    <definedName name="_DAT5" localSheetId="2">#REF!</definedName>
    <definedName name="_DAT5">#REF!</definedName>
    <definedName name="_DAT6" localSheetId="1">#REF!</definedName>
    <definedName name="_DAT6" localSheetId="2">#REF!</definedName>
    <definedName name="_DAT6">#REF!</definedName>
    <definedName name="_DAT7" localSheetId="1">#REF!</definedName>
    <definedName name="_DAT7" localSheetId="2">#REF!</definedName>
    <definedName name="_DAT7">#REF!</definedName>
    <definedName name="_DAT8" localSheetId="1">#REF!</definedName>
    <definedName name="_DAT8" localSheetId="2">#REF!</definedName>
    <definedName name="_DAT8">#REF!</definedName>
    <definedName name="_DAT9" localSheetId="1">#REF!</definedName>
    <definedName name="_DAT9" localSheetId="2">#REF!</definedName>
    <definedName name="_DAT9">#REF!</definedName>
    <definedName name="_Hlk509496684" localSheetId="0">'Colofon 1'!$E$368</definedName>
    <definedName name="_Ref300290537" localSheetId="0">'Colofon 1'!$E$207</definedName>
    <definedName name="_Ref300297289" localSheetId="0">'Colofon 1'!$E$319</definedName>
    <definedName name="_Ref527209689" localSheetId="0">'Colofon 1'!$E$70</definedName>
    <definedName name="_Ref527209713" localSheetId="0">'Colofon 1'!$E$71</definedName>
    <definedName name="_Ref527212027" localSheetId="0">'Colofon 1'!$E$26</definedName>
    <definedName name="_Ref527212058" localSheetId="0">'Colofon 1'!$E$45</definedName>
    <definedName name="_Ref527212079" localSheetId="0">'Colofon 1'!$E$52</definedName>
    <definedName name="_Ref527212102" localSheetId="0">'Colofon 1'!$E$69</definedName>
    <definedName name="_Ref527212123" localSheetId="0">'Colofon 1'!$E$79</definedName>
    <definedName name="_Ref527212178" localSheetId="0">'Colofon 1'!$E$124</definedName>
    <definedName name="_Ref527212216" localSheetId="0">'Colofon 1'!$E$140</definedName>
    <definedName name="_Ref527212304" localSheetId="0">'Colofon 1'!$E$184</definedName>
    <definedName name="_Ref527212424" localSheetId="0">'Colofon 1'!$E$266</definedName>
    <definedName name="_Ref527216086" localSheetId="0">'Colofon 1'!$E$374</definedName>
    <definedName name="_Ref527960825" localSheetId="0">'Colofon 1'!$E$244</definedName>
    <definedName name="_Toc300302676" localSheetId="0">'Colofon 1'!#REF!</definedName>
    <definedName name="_Toc300302679" localSheetId="0">'Colofon 1'!$E$5</definedName>
    <definedName name="_Toc300302680" localSheetId="0">'Colofon 1'!$E$6</definedName>
    <definedName name="_Toc300302684" localSheetId="0">'Colofon 1'!#REF!</definedName>
    <definedName name="_Toc300302689" localSheetId="0">'Colofon 1'!$E$19</definedName>
    <definedName name="_Toc300302730" localSheetId="0">'Colofon 1'!$E$51</definedName>
    <definedName name="_Toc300302731" localSheetId="0">'Colofon 1'!$E$163</definedName>
    <definedName name="_Toc300302739" localSheetId="0">'Colofon 1'!$E$171</definedName>
    <definedName name="_Toc300302771" localSheetId="0">'Colofon 1'!$E$44</definedName>
    <definedName name="_Toc300302809" localSheetId="0">'Colofon 1'!$E$189</definedName>
    <definedName name="_Toc300302821" localSheetId="0">'Colofon 1'!$E$190</definedName>
    <definedName name="_Toc300302836" localSheetId="0">'Colofon 1'!$E$263</definedName>
    <definedName name="_Toc300302847" localSheetId="0">'Colofon 1'!$E$275</definedName>
    <definedName name="_Toc300302860" localSheetId="0">'Colofon 1'!$E$243</definedName>
    <definedName name="_Toc300302867" localSheetId="0">'Colofon 1'!$E$214</definedName>
    <definedName name="_Toc300302868" localSheetId="0">'Colofon 1'!$E$258</definedName>
    <definedName name="_Toc300302886" localSheetId="0">'Colofon 1'!$E$294</definedName>
    <definedName name="_Toc300302914" localSheetId="0">'Colofon 1'!$E$302</definedName>
    <definedName name="_Toc300302916" localSheetId="0">'Colofon 1'!$E$306</definedName>
    <definedName name="_Toc300302919" localSheetId="0">'Colofon 1'!$E$309</definedName>
    <definedName name="_Toc300302935" localSheetId="0">'Colofon 1'!$E$312</definedName>
    <definedName name="_Toc300302985" localSheetId="0">'Colofon 1'!$E$338</definedName>
    <definedName name="_Toc300302993" localSheetId="0">'Colofon 1'!$E$362</definedName>
    <definedName name="_Toc300303471" localSheetId="0">'Colofon 1'!#REF!</definedName>
    <definedName name="_Toc300303483" localSheetId="0">'Colofon 1'!$E$8</definedName>
    <definedName name="_Toc300303498" localSheetId="0">'Colofon 1'!#REF!</definedName>
    <definedName name="_Toc300303504" localSheetId="0">'Colofon 1'!$E$5</definedName>
    <definedName name="_Toc300303515" localSheetId="0">'Colofon 1'!#REF!</definedName>
    <definedName name="_Toc300303537" localSheetId="0">'Colofon 1'!$E$216</definedName>
    <definedName name="_Toc300303574" localSheetId="0">'Colofon 1'!$E$181</definedName>
    <definedName name="_Toc300303661" localSheetId="0">'Colofon 1'!$E$192</definedName>
    <definedName name="_Toc300303682" localSheetId="0">'Colofon 1'!$E$277</definedName>
    <definedName name="_Toc300303688" localSheetId="0">'Colofon 1'!$E$278</definedName>
    <definedName name="_Toc300303695" localSheetId="0">'Colofon 1'!$E$246</definedName>
    <definedName name="_Toc300303706" localSheetId="0">'Colofon 1'!$E$288</definedName>
    <definedName name="_Toc300303708" localSheetId="0">'Colofon 1'!$E$289</definedName>
    <definedName name="_Toc300303715" localSheetId="0">'Colofon 1'!$E$290</definedName>
    <definedName name="_Toc300303721" localSheetId="0">'Colofon 1'!$E$295</definedName>
    <definedName name="_Toc300303727" localSheetId="0">'Colofon 1'!$E$300</definedName>
    <definedName name="_Toc300303729" localSheetId="0">'Colofon 1'!$E$301</definedName>
    <definedName name="_Toc300303743" localSheetId="0">'Colofon 1'!$E$320</definedName>
    <definedName name="_Toc300303745" localSheetId="0">'Colofon 1'!$E$321</definedName>
    <definedName name="_Toc300303770" localSheetId="0">'Colofon 1'!$E$314</definedName>
    <definedName name="_Toc300303772" localSheetId="0">'Colofon 1'!$E$315</definedName>
    <definedName name="_Toc300304665" localSheetId="0">'Colofon 1'!$E$170</definedName>
    <definedName name="_Toc300304678" localSheetId="0">'Colofon 1'!$E$182</definedName>
    <definedName name="_Toc300304688" localSheetId="0">'Colofon 1'!$E$187</definedName>
    <definedName name="_Toc300304702" localSheetId="0">'Colofon 1'!$E$268</definedName>
    <definedName name="_Toc300304712" localSheetId="0">'Colofon 1'!$E$287</definedName>
    <definedName name="_Toc300304714" localSheetId="0">'Colofon 1'!$E$292</definedName>
    <definedName name="_Toc300304725" localSheetId="0">'Colofon 1'!$E$298</definedName>
    <definedName name="_Toc300304727" localSheetId="0">'Colofon 1'!$E$308</definedName>
    <definedName name="_Toc336119413" localSheetId="0">'Colofon 1'!$E$215</definedName>
    <definedName name="_Toc336119414" localSheetId="0">'Colofon 1'!$E$265</definedName>
    <definedName name="_Toc336119416" localSheetId="0">'Colofon 1'!$E$274</definedName>
    <definedName name="_Toc336119433" localSheetId="0">'Colofon 1'!$E$363</definedName>
    <definedName name="_xlnm.Print_Area" localSheetId="1">'2. Invulblad opslag '!$A$1:$G$20</definedName>
    <definedName name="_xlnm.Print_Area" localSheetId="2">'3. Invulblad Doelpercentage'!$A$1:$P$33</definedName>
    <definedName name="_xlnm.Print_Area" localSheetId="3">'4. Berekening inschrijfprijs'!$A$1:$L$15</definedName>
    <definedName name="_xlnm.Print_Area" localSheetId="5">'6. Salaristabel'!#REF!</definedName>
    <definedName name="_xlnm.Print_Area" localSheetId="0">'Colofon 1'!$A$1:$F$23</definedName>
    <definedName name="Contract">#REF!</definedName>
    <definedName name="contractvormen" localSheetId="1">#REF!</definedName>
    <definedName name="contractvormen" localSheetId="2">#REF!</definedName>
    <definedName name="contractvormen" localSheetId="3">#REF!</definedName>
    <definedName name="contractvormen" localSheetId="5">#REF!</definedName>
    <definedName name="contractvormen">#REF!</definedName>
    <definedName name="contractvormen2">#REF!</definedName>
    <definedName name="inkoopomzet_over_laatste_hele_jaar">[1]Brongegevens!$G$21</definedName>
    <definedName name="n?2_8_8\rat?1\str?10" localSheetId="1" hidden="1">[2]brongegevens!#REF!</definedName>
    <definedName name="n?2_8_8\rat?1\str?10" localSheetId="2" hidden="1">[2]brongegevens!#REF!</definedName>
    <definedName name="n?2_8_8\rat?1\str?10" hidden="1">[2]brongegevens!#REF!</definedName>
    <definedName name="nog" localSheetId="1">#REF!</definedName>
    <definedName name="nog" localSheetId="2">#REF!</definedName>
    <definedName name="nog" localSheetId="3">#REF!</definedName>
    <definedName name="nog" localSheetId="0">#REF!</definedName>
    <definedName name="nog">#REF!</definedName>
    <definedName name="TEST1" localSheetId="1">#REF!</definedName>
    <definedName name="TEST1" localSheetId="2">#REF!</definedName>
    <definedName name="TEST1">#REF!</definedName>
    <definedName name="TEST10" localSheetId="1">#REF!</definedName>
    <definedName name="TEST10" localSheetId="2">#REF!</definedName>
    <definedName name="TEST10">#REF!</definedName>
    <definedName name="TEST10000" localSheetId="1">#REF!</definedName>
    <definedName name="TEST10000" localSheetId="2">#REF!</definedName>
    <definedName name="TEST10000">#REF!</definedName>
    <definedName name="TEST11" localSheetId="1">#REF!</definedName>
    <definedName name="TEST11" localSheetId="2">#REF!</definedName>
    <definedName name="TEST11">#REF!</definedName>
    <definedName name="TEST2" localSheetId="1">#REF!</definedName>
    <definedName name="TEST2" localSheetId="2">#REF!</definedName>
    <definedName name="TEST2">#REF!</definedName>
    <definedName name="TEST3" localSheetId="1">#REF!</definedName>
    <definedName name="TEST3" localSheetId="2">#REF!</definedName>
    <definedName name="TEST3">#REF!</definedName>
    <definedName name="TEST365" localSheetId="1">#REF!</definedName>
    <definedName name="TEST365" localSheetId="2">#REF!</definedName>
    <definedName name="TEST365">#REF!</definedName>
    <definedName name="TEST4" localSheetId="1">#REF!</definedName>
    <definedName name="TEST4" localSheetId="2">#REF!</definedName>
    <definedName name="TEST4">#REF!</definedName>
    <definedName name="TEST5" localSheetId="1">#REF!</definedName>
    <definedName name="TEST5" localSheetId="2">#REF!</definedName>
    <definedName name="TEST5">#REF!</definedName>
    <definedName name="TEST6" localSheetId="1">#REF!</definedName>
    <definedName name="TEST6" localSheetId="2">#REF!</definedName>
    <definedName name="TEST6">#REF!</definedName>
    <definedName name="TEST7" localSheetId="1">#REF!</definedName>
    <definedName name="TEST7" localSheetId="2">#REF!</definedName>
    <definedName name="TEST7">#REF!</definedName>
    <definedName name="TEST8" localSheetId="1">#REF!</definedName>
    <definedName name="TEST8" localSheetId="2">#REF!</definedName>
    <definedName name="TEST8">#REF!</definedName>
    <definedName name="TEST9" localSheetId="1">#REF!</definedName>
    <definedName name="TEST9" localSheetId="2">#REF!</definedName>
    <definedName name="TEST9">#REF!</definedName>
    <definedName name="TESTHKEY" localSheetId="1">#REF!</definedName>
    <definedName name="TESTHKEY" localSheetId="2">#REF!</definedName>
    <definedName name="TESTHKEY">#REF!</definedName>
    <definedName name="TESTKEYS" localSheetId="1">#REF!</definedName>
    <definedName name="TESTKEYS" localSheetId="2">#REF!</definedName>
    <definedName name="TESTKEYS">#REF!</definedName>
    <definedName name="TESTVKEY" localSheetId="1">#REF!</definedName>
    <definedName name="TESTVKEY" localSheetId="2">#REF!</definedName>
    <definedName name="TESTVKEY">#REF!</definedName>
    <definedName name="weeks">[3]Sheet2!$B$4:$B$55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6" i="39" l="1"/>
  <c r="B160" i="39"/>
  <c r="B144" i="39"/>
  <c r="B128" i="39"/>
  <c r="B110" i="39"/>
  <c r="B94" i="39"/>
  <c r="B78" i="39"/>
  <c r="B62" i="39"/>
  <c r="B46" i="39"/>
  <c r="B30" i="39"/>
  <c r="B14" i="39"/>
  <c r="L9" i="37"/>
  <c r="K9" i="37"/>
  <c r="B2" i="39" l="1"/>
  <c r="N10" i="28"/>
  <c r="N14" i="28" s="1"/>
  <c r="M10" i="28"/>
  <c r="M14" i="28" s="1"/>
  <c r="L10" i="28"/>
  <c r="L14" i="28" s="1"/>
  <c r="K10" i="28"/>
  <c r="K14" i="28" s="1"/>
  <c r="J10" i="28"/>
  <c r="J14" i="28" s="1"/>
  <c r="I10" i="28"/>
  <c r="I14" i="28" s="1"/>
  <c r="H10" i="28"/>
  <c r="H14" i="28" s="1"/>
  <c r="G10" i="28"/>
  <c r="G14" i="28" s="1"/>
  <c r="F10" i="28"/>
  <c r="F14" i="28" s="1"/>
  <c r="E10" i="28"/>
  <c r="E14" i="28" s="1"/>
  <c r="D10" i="28"/>
  <c r="D14" i="28" s="1"/>
  <c r="C10" i="28"/>
  <c r="C14" i="28" s="1"/>
  <c r="N8" i="28"/>
  <c r="N11" i="28" s="1"/>
  <c r="N12" i="28" s="1"/>
  <c r="N15" i="28" s="1"/>
  <c r="M8" i="28"/>
  <c r="M11" i="28" s="1"/>
  <c r="M12" i="28" s="1"/>
  <c r="M15" i="28" s="1"/>
  <c r="L8" i="28"/>
  <c r="L11" i="28" s="1"/>
  <c r="L12" i="28" s="1"/>
  <c r="L15" i="28" s="1"/>
  <c r="K8" i="28"/>
  <c r="K11" i="28" s="1"/>
  <c r="K12" i="28" s="1"/>
  <c r="K15" i="28" s="1"/>
  <c r="J8" i="28"/>
  <c r="J11" i="28" s="1"/>
  <c r="J12" i="28" s="1"/>
  <c r="J15" i="28" s="1"/>
  <c r="I8" i="28"/>
  <c r="I11" i="28" s="1"/>
  <c r="I12" i="28" s="1"/>
  <c r="I15" i="28" s="1"/>
  <c r="H8" i="28"/>
  <c r="H11" i="28" s="1"/>
  <c r="H12" i="28" s="1"/>
  <c r="H15" i="28" s="1"/>
  <c r="G8" i="28"/>
  <c r="G11" i="28" s="1"/>
  <c r="G12" i="28" s="1"/>
  <c r="G15" i="28" s="1"/>
  <c r="F8" i="28"/>
  <c r="F11" i="28" s="1"/>
  <c r="F12" i="28" s="1"/>
  <c r="F15" i="28" s="1"/>
  <c r="E8" i="28"/>
  <c r="E11" i="28" s="1"/>
  <c r="E12" i="28" s="1"/>
  <c r="E15" i="28" s="1"/>
  <c r="D8" i="28"/>
  <c r="D11" i="28" s="1"/>
  <c r="D12" i="28" s="1"/>
  <c r="D15" i="28" s="1"/>
  <c r="C8" i="28"/>
  <c r="C11" i="28" s="1"/>
  <c r="C12" i="28" s="1"/>
  <c r="C15" i="28" s="1"/>
  <c r="H7" i="18" l="1"/>
  <c r="H6" i="18"/>
  <c r="I6" i="18" s="1"/>
  <c r="H7" i="17"/>
  <c r="I7" i="17"/>
  <c r="H8" i="17"/>
  <c r="I8" i="17"/>
  <c r="K8" i="17" l="1"/>
  <c r="K7" i="17"/>
  <c r="E7" i="17" s="1"/>
  <c r="I7" i="18"/>
  <c r="E14" i="37" l="1"/>
  <c r="G7" i="18"/>
  <c r="J7" i="18" s="1"/>
  <c r="K7" i="18" s="1"/>
  <c r="I10" i="37"/>
  <c r="L10" i="37"/>
  <c r="L11" i="37"/>
  <c r="L12" i="37"/>
  <c r="K10" i="37"/>
  <c r="K11" i="37"/>
  <c r="K12" i="37"/>
  <c r="B2" i="37"/>
  <c r="L13" i="37" l="1"/>
  <c r="K13" i="37"/>
  <c r="E15" i="37" l="1"/>
  <c r="L13" i="25"/>
  <c r="H13" i="25" s="1"/>
  <c r="C2" i="35"/>
  <c r="H5" i="18"/>
  <c r="I5" i="18" s="1"/>
  <c r="L14" i="25"/>
  <c r="H14" i="25" s="1"/>
  <c r="L15" i="25"/>
  <c r="H15" i="25" s="1"/>
  <c r="L16" i="25"/>
  <c r="H16" i="25" s="1"/>
  <c r="B2" i="28"/>
  <c r="C2" i="18"/>
  <c r="B2" i="25"/>
  <c r="B2" i="17"/>
  <c r="L17" i="25" l="1"/>
  <c r="H17" i="25" s="1"/>
  <c r="E8" i="17"/>
  <c r="H18" i="25"/>
  <c r="I13" i="25" s="1"/>
  <c r="J13" i="25" s="1"/>
  <c r="I7" i="25" l="1"/>
  <c r="I9" i="25"/>
  <c r="I8" i="25"/>
  <c r="I14" i="25"/>
  <c r="J14" i="25" s="1"/>
  <c r="I15" i="25"/>
  <c r="J15" i="25" s="1"/>
  <c r="I16" i="25"/>
  <c r="J16" i="25" s="1"/>
  <c r="I17" i="25"/>
  <c r="J17" i="25" s="1"/>
  <c r="L10" i="25"/>
  <c r="H10" i="25" s="1"/>
  <c r="L11" i="25"/>
  <c r="H11" i="25" s="1"/>
  <c r="L12" i="25"/>
  <c r="H12" i="25" s="1"/>
  <c r="I6" i="17" l="1"/>
  <c r="H6" i="17"/>
  <c r="J7" i="25"/>
  <c r="K6" i="17" l="1"/>
  <c r="E6" i="17" s="1"/>
  <c r="I10" i="25"/>
  <c r="J10" i="25" s="1"/>
  <c r="I11" i="25"/>
  <c r="J11" i="25" s="1"/>
  <c r="I12" i="25"/>
  <c r="J12" i="25" s="1"/>
  <c r="J8" i="25"/>
  <c r="L7" i="25" l="1"/>
  <c r="H7" i="25" s="1"/>
  <c r="L8" i="25"/>
  <c r="H8" i="25" s="1"/>
  <c r="L9" i="25"/>
  <c r="H9" i="25" s="1"/>
  <c r="J9" i="25" l="1"/>
  <c r="J18" i="25" l="1"/>
  <c r="F5" i="18" l="1"/>
  <c r="G5" i="18" s="1"/>
  <c r="F6" i="18"/>
  <c r="G6" i="18" s="1"/>
  <c r="J6" i="18" s="1"/>
  <c r="K6" i="18" s="1"/>
  <c r="J5" i="18" l="1"/>
  <c r="K5" i="18" s="1"/>
  <c r="K8" i="18" s="1"/>
  <c r="D9" i="35" s="1"/>
  <c r="E11" i="35" s="1"/>
</calcChain>
</file>

<file path=xl/sharedStrings.xml><?xml version="1.0" encoding="utf-8"?>
<sst xmlns="http://schemas.openxmlformats.org/spreadsheetml/2006/main" count="291" uniqueCount="147">
  <si>
    <t xml:space="preserve">Externe inhuur en brokerdienstverlening Nidos
</t>
  </si>
  <si>
    <t>Instructie:</t>
  </si>
  <si>
    <t>1. Format en indeling niet wijzigen.</t>
  </si>
  <si>
    <t>2. Vul alleen de lichtblauwe velden in.</t>
  </si>
  <si>
    <t xml:space="preserve">3. Inschrijvers dienen deze template (het model) volledig in te vullen. </t>
  </si>
  <si>
    <t>4. Alle prijzen: excl. BTW</t>
  </si>
  <si>
    <t>5. Zie verder de instructies, toellichting en de Aanbestedingsdocumenten voor meer informatie.</t>
  </si>
  <si>
    <t>Copyright ©2025 Nidos</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</si>
  <si>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Nidos</t>
  </si>
  <si>
    <t>Classificatie:  vertrouwelijk</t>
  </si>
  <si>
    <t>Invulblad voor inschrijver Opslagen per uur</t>
  </si>
  <si>
    <t>Nr</t>
  </si>
  <si>
    <t>Toelichting Type Opslagen</t>
  </si>
  <si>
    <t>Broker Opslag per uur te betalen door Opdrachtgever. Uw prijs (inschrijfprijs) voor de Broker Diensten</t>
  </si>
  <si>
    <t>Geldig?</t>
  </si>
  <si>
    <t>Laagste grenswaarde 
voor Opslag</t>
  </si>
  <si>
    <t>Hoogste
grenswaarde 
voor Opslag</t>
  </si>
  <si>
    <r>
      <rPr>
        <b/>
        <sz val="12"/>
        <color theme="1"/>
        <rFont val="Verdana"/>
        <family val="2"/>
      </rPr>
      <t>Opslag Intermediaire dienst inclusief Contractmanagement</t>
    </r>
    <r>
      <rPr>
        <sz val="12"/>
        <color theme="1"/>
        <rFont val="Verdana"/>
        <family val="2"/>
      </rPr>
      <t xml:space="preserve">
</t>
    </r>
    <r>
      <rPr>
        <i/>
        <sz val="12"/>
        <color theme="1"/>
        <rFont val="Verdana"/>
        <family val="2"/>
      </rPr>
      <t>Inclusief alle kosten voor Diensten zoals systemen. Voor alle te factureren uren per Nadere overeenkomst. Met uitzondering van de gemigreerde Inzecontracten en Zzp opdrachten.</t>
    </r>
  </si>
  <si>
    <r>
      <rPr>
        <b/>
        <sz val="12"/>
        <color theme="1"/>
        <rFont val="Verdana"/>
        <family val="2"/>
      </rPr>
      <t>Opslag Intermediaire dienst inclusief Contractmanagement-ZZP</t>
    </r>
    <r>
      <rPr>
        <sz val="12"/>
        <color theme="1"/>
        <rFont val="Verdana"/>
        <family val="2"/>
      </rPr>
      <t xml:space="preserve">
Inclusief alle kosten voor Diensten zoals systemen. Voor alle te factureren uren per Nadere overeenkomst. Alleen voor ZZP-opdrachten. Exclusief de gemigreerde ZZP-opdrachten.</t>
    </r>
  </si>
  <si>
    <r>
      <rPr>
        <b/>
        <sz val="12"/>
        <color theme="1"/>
        <rFont val="Verdana"/>
        <family val="2"/>
      </rPr>
      <t>Opslag Contractmanagement Migratie contracten (incl. ZZP opdrachten)</t>
    </r>
    <r>
      <rPr>
        <sz val="12"/>
        <color theme="1"/>
        <rFont val="Verdana"/>
        <family val="2"/>
      </rPr>
      <t xml:space="preserve">
Inclusief alle kosten voor Diensten zoals systemen. Voor alle te factureren uren per Inzetcontract, gemigreerde Inzetcontracten. </t>
    </r>
    <r>
      <rPr>
        <u/>
        <sz val="12"/>
        <color theme="1"/>
        <rFont val="Verdana"/>
        <family val="2"/>
      </rPr>
      <t>Ook</t>
    </r>
    <r>
      <rPr>
        <sz val="12"/>
        <color theme="1"/>
        <rFont val="Verdana"/>
        <family val="2"/>
      </rPr>
      <t xml:space="preserve"> van toepassing voor de gemigreerde Zzp opdrachten. </t>
    </r>
  </si>
  <si>
    <t>Toelichting (zie verder Aanbestedingsdocumenten)</t>
  </si>
  <si>
    <t>De Opslagen, uw inschrijfprijs mogen niet onder of boven de grenswaarden worden aangeboden.</t>
  </si>
  <si>
    <t>Uw inschrijving is ongeldig en wordt niet verder in behandeling genomen indien de inschrijfprijs onder of boven de grenswaarde ligt.</t>
  </si>
  <si>
    <t>Let op! Opslagen zijn inclusief: Eigen broker, implementatie, re-transitie, toegang portals/systemen, etc.</t>
  </si>
  <si>
    <t>Andere kosten worden niet (separaat) vergoed tenzij expliciet anders opgenomen in Aanbestedingsdocumenten.</t>
  </si>
  <si>
    <t>Uw Opslag; maximaal twee cijfers achter de komma invullen.</t>
  </si>
  <si>
    <t>Supplier funded opslagen of fees, zijn niet toegestaan.</t>
  </si>
  <si>
    <t>Maximaal 1 type Opslag wordt toegepast per gewerkt uur, niet een combinatie.</t>
  </si>
  <si>
    <t xml:space="preserve">Zie verder de bepalingen in de Aanbestedingsdocumenten.  </t>
  </si>
  <si>
    <t>Copyright ©2025 Nidos Niets uit deze uitgave mag worden verveelvoudigd zonder toestemming van Nidos</t>
  </si>
  <si>
    <t>Invulblad Doelstellingspercentage per doelgroep ter bepaling van de KPI Doelstellingspercentage per doelgroep (uurtarieven)</t>
  </si>
  <si>
    <t>Vul de lichtblauwe velden in met een getal en met maximaal 2 decimalen achter de komma.</t>
  </si>
  <si>
    <t>Nr.</t>
  </si>
  <si>
    <t>Doelgroepen</t>
  </si>
  <si>
    <t>Ondergrens 
Doelstellingspercentage 
(max. verlaging)</t>
  </si>
  <si>
    <t>Bovengrens 
Doelstellingspercentage 
(max. verhoging)</t>
  </si>
  <si>
    <t>Uw "Doelstellingspercentage"</t>
  </si>
  <si>
    <t>Geldig of 
niet geldig</t>
  </si>
  <si>
    <t>Aandeel in totale inhuurbehoefte*</t>
  </si>
  <si>
    <t>Gewogen percentage ter bepaling inschrijfprijs*
(% x100)</t>
  </si>
  <si>
    <t>Administratief &amp; ondersteuning</t>
  </si>
  <si>
    <t>Begeleiding</t>
  </si>
  <si>
    <t>Communicatie</t>
  </si>
  <si>
    <t xml:space="preserve">Facilitair &amp; huisvesting </t>
  </si>
  <si>
    <t>Finance &amp; control</t>
  </si>
  <si>
    <t xml:space="preserve">HR + opleidingen </t>
  </si>
  <si>
    <t>Inkoop</t>
  </si>
  <si>
    <t>IT Ontwikkeling, beheer en algemeen</t>
  </si>
  <si>
    <t>Jeugdhulp</t>
  </si>
  <si>
    <t>Juridische zaken</t>
  </si>
  <si>
    <t xml:space="preserve">Management </t>
  </si>
  <si>
    <t>Totaal gewogen percentage ter bepaling van totale inschrijfprijs</t>
  </si>
  <si>
    <t>Toelichting &amp; instructie</t>
  </si>
  <si>
    <t>Van Inschrijver wordt verwacht dat deze aangeeft welk percentage onder, op, of boven de Richtlijntarieven (zie tabblad 5) voor inhuurprofessionals kan worden geleverd gedurende de looptijd van de Raamovereenkomst.</t>
  </si>
  <si>
    <r>
      <t xml:space="preserve">Een </t>
    </r>
    <r>
      <rPr>
        <u/>
        <sz val="12"/>
        <color theme="1"/>
        <rFont val="Verdana"/>
        <family val="2"/>
      </rPr>
      <t>negatief</t>
    </r>
    <r>
      <rPr>
        <sz val="12"/>
        <color theme="1"/>
        <rFont val="Verdana"/>
        <family val="2"/>
      </rPr>
      <t xml:space="preserve"> percentage betekent dat Inschrijver kandidaten kan vinden, aanbieden en leveren voor een Uurtarief, </t>
    </r>
    <r>
      <rPr>
        <u/>
        <sz val="12"/>
        <color theme="1"/>
        <rFont val="Verdana"/>
        <family val="2"/>
      </rPr>
      <t>lager</t>
    </r>
    <r>
      <rPr>
        <sz val="12"/>
        <color theme="1"/>
        <rFont val="Verdana"/>
        <family val="2"/>
      </rPr>
      <t xml:space="preserve"> dan het Richtlijntarief. </t>
    </r>
  </si>
  <si>
    <t>Indien Inschrijver bij een doelgroep niets invult, hanteert Nidos 0% bij de desbetreffende Doelgroep.</t>
  </si>
  <si>
    <t>Door Opdrachtgever zijn de door Inschrijver toe te passen percentages (Doelstellingspercentage) begrenst tot en met de aangegeven maximale verlaging en maximale verhoging per doelgroep.</t>
  </si>
  <si>
    <t>Uw inschrijving is ongeldig en wordt niet verder in behandeling genomen indien 1 of meerdere Doelstellingspercentages onder of boven de grenswaarde ligt.</t>
  </si>
  <si>
    <t>Zie tabblad 5 voor de Richtlijntarieven en uitwerking van: Richtlijntarieven en KPI Doelstellingspercentage per doelgroep (uurtarieven)</t>
  </si>
  <si>
    <t>De aangeboden Doelstellingspercentages staan vast gedurende de looptijd van de Raamovereenkomst.</t>
  </si>
  <si>
    <t>Voor de beoordeling van de Inschrijfprijs wordt een fictief gewogen gemiddelde berekend, mede op basis van het inhuurvolume per doelgroep (fictief).</t>
  </si>
  <si>
    <r>
      <t>Het "Totaal gewogen percentage" wordt gebruikt voor de aanpassing van het fictieve</t>
    </r>
    <r>
      <rPr>
        <b/>
        <sz val="12"/>
        <color theme="1"/>
        <rFont val="Verdana"/>
        <family val="2"/>
      </rPr>
      <t xml:space="preserve"> Inschrijf-uurtarief</t>
    </r>
    <r>
      <rPr>
        <sz val="12"/>
        <color theme="1"/>
        <rFont val="Verdana"/>
        <family val="2"/>
      </rPr>
      <t xml:space="preserve"> ten behoeve van het juist bepalen van de totale Inschrijfprijs.</t>
    </r>
  </si>
  <si>
    <t>Een Inschrijver krijgt meer punten bij een negatief Doelstellingspercentage.</t>
  </si>
  <si>
    <t>*Bevat fictieve data om Inschrijvingen te kunnen vergelijken, strategisch inschrijven te voorkomen en vanwege ontbrekende informatie.</t>
  </si>
  <si>
    <t xml:space="preserve">Zie verder de bepalingen in de Aanbestedingsdocumenten. </t>
  </si>
  <si>
    <t>Copyright ©2025 Nidos. Niets uit deze uitgave mag worden verveelvoudigd zonder toestemming van Nidos.</t>
  </si>
  <si>
    <t>Voorbeeld berekening van inschrijfprijs voor prijsvergelijk / ranking (in te vullen door Opdrachtgever)</t>
  </si>
  <si>
    <t>Beschrijving</t>
  </si>
  <si>
    <t>Uren*</t>
  </si>
  <si>
    <t>Uurtarief**</t>
  </si>
  <si>
    <t>Aangeboden; totaal gewogen Doelstellingspercentage voor bepaling Inschrijfprijs</t>
  </si>
  <si>
    <t>Aangepast tarief o.b.v. doelgroep percentage (Inschrijf-uurtarief)</t>
  </si>
  <si>
    <t>Aangeboden Opslag</t>
  </si>
  <si>
    <t>Opslag 
totaal EUR</t>
  </si>
  <si>
    <t>Uurtarieven 
totaal EUR</t>
  </si>
  <si>
    <t>Inschrijfprijs</t>
  </si>
  <si>
    <t>Opslag Intermediaire dienst inclusief Contractmanagement</t>
  </si>
  <si>
    <t>Opslag Intermediaire dienst inclusief Contractmanagement-ZZP</t>
  </si>
  <si>
    <t>Opslag Contractmanagement Migratie contracten (incl. ZZP opdrachten)</t>
  </si>
  <si>
    <t>Nvt</t>
  </si>
  <si>
    <t>UW INSCHRIJFPRIJS TOTAAL</t>
  </si>
  <si>
    <t>Toelichting (zie ook overige aanbestedingsdocumenten)</t>
  </si>
  <si>
    <t xml:space="preserve">* Bevat fictieve data om o.a. inschrijvingen te kunnen vergelijken en strategisch inschrijven te voorkomen. </t>
  </si>
  <si>
    <t xml:space="preserve">Totaal gewogen percentage wordt niet afgerond bij de berekening van de Inschrijfprijs. </t>
  </si>
  <si>
    <t>Bedragen excl. BTW</t>
  </si>
  <si>
    <t>Richtlijntarieven per 1/1/2025 en aangeboden Doelstellingspercentages door Inschrijver</t>
  </si>
  <si>
    <t>Dit overzicht is in te vullen door Opdrachtgever</t>
  </si>
  <si>
    <t>Toelichting</t>
  </si>
  <si>
    <t>Richtlijntarieven zoals vastgesteld door Opdrachtgever, geldig per 1/1/2025</t>
  </si>
  <si>
    <t xml:space="preserve">Zie voor toepassing, de Aanbestedingsdocumenten </t>
  </si>
  <si>
    <t xml:space="preserve">Alle Richtlijntarieven zijn exclusief de Opslag, exclusief BTW en verder all-in tarieven. </t>
  </si>
  <si>
    <t>Alle tarieven zijn inclusief lonen, opleiding, reiskosten, werkgeverslasten, winst, alle toeslagen, etc</t>
  </si>
  <si>
    <t xml:space="preserve">Alle kosten van de Dienstverlening zijn inbegrepen in de Opslag en Uurtarieven tenzij expliciet anders beschreven en overeengekomen in de Aanbestedingsdocumenten </t>
  </si>
  <si>
    <t>Begin</t>
  </si>
  <si>
    <t>Midden</t>
  </si>
  <si>
    <t>Eind</t>
  </si>
  <si>
    <t>Schaal als zwaarte indicator</t>
  </si>
  <si>
    <t>Minimum Richttarief</t>
  </si>
  <si>
    <t>Maximum Richttarief</t>
  </si>
  <si>
    <t>Uurtarieven inclusief loonkosten, vaste nominale Marktopslag per schaal, reis/ autokosten en opleidingskosten. Voor deze Functiegroepen geldt geen overwerk. EXCLUSIEF BTW</t>
  </si>
  <si>
    <t>Uurtarieven inclusief loonkosten, vaste nominale Marktopslag per schaal, reis/ autokosten en opleidingskosten.  Voor deze Functiegroepen geldt geen overwerk. EXCLUSIEF BTW</t>
  </si>
  <si>
    <t>Onderlegger Richtlijntarieven Nidos</t>
  </si>
  <si>
    <t>Salarisschalen per 1 maart 2025</t>
  </si>
  <si>
    <t>Min</t>
  </si>
  <si>
    <t>Max</t>
  </si>
  <si>
    <r>
      <t>Voorbeeld berekening van de toekenning van punten voor het onderdeel Prijs (</t>
    </r>
    <r>
      <rPr>
        <u/>
        <sz val="12"/>
        <color theme="1"/>
        <rFont val="Verdana"/>
        <family val="2"/>
      </rPr>
      <t>in te vullen door Opdrachtgever</t>
    </r>
    <r>
      <rPr>
        <sz val="12"/>
        <color theme="1"/>
        <rFont val="Verdana"/>
        <family val="2"/>
      </rPr>
      <t>)</t>
    </r>
  </si>
  <si>
    <t>Euro</t>
  </si>
  <si>
    <t>Opmerking</t>
  </si>
  <si>
    <t>Minimale inschrijfprijs (MinP)</t>
  </si>
  <si>
    <t>Vaststaand bedrag &amp; punten</t>
  </si>
  <si>
    <t>Maximale inschrijfprijs (maxP)</t>
  </si>
  <si>
    <t>Uw Inschrijfprijs (IP)</t>
  </si>
  <si>
    <t>Zie tabblad 4.</t>
  </si>
  <si>
    <t xml:space="preserve">De bedragen zijn gebaseerd op fictieve data en uw inschrijfprijzen om o.a. inschrijvingen te kunnen vergelijken. </t>
  </si>
  <si>
    <t>De formule ter berekening van de punten: =((D7-D6)-(D9-D6))/(D7-D6)*E6</t>
  </si>
  <si>
    <t>Uw inschrijving is ongeldig en wordt niet verder in behandeling genomen indien Uw Inschrijfprijs onder de Minimale inschrijfprijs ligt.</t>
  </si>
  <si>
    <t>Uw inschrijving is ongeldig en wordt niet verder in behandeling genomen indien Uw Inschrijfprijs boven de Maximale inschrijfprijs ligt.</t>
  </si>
  <si>
    <t>Voorbeeld berekening KPI Doelstellingspercentage over een meetperiode van 1 doelgroep</t>
  </si>
  <si>
    <t>Dit overzicht is een voorbeeld.</t>
  </si>
  <si>
    <t>Gestarte Inzetcontracten 2025 (meetperiode 2025)</t>
  </si>
  <si>
    <t>Doelgroep</t>
  </si>
  <si>
    <t>Uurtarief</t>
  </si>
  <si>
    <t>Schaal, zwaarte indicator opdracht</t>
  </si>
  <si>
    <t>Schaal/
zwaarte</t>
  </si>
  <si>
    <t>Max. RT</t>
  </si>
  <si>
    <t>Max. RT einde 
schaal/zwaarte</t>
  </si>
  <si>
    <t>Gepresteerde uren 2025</t>
  </si>
  <si>
    <t>A: Gefactureerd 
(ex Opslag)</t>
  </si>
  <si>
    <t>C: Max. RT einde schaal/zwaarte</t>
  </si>
  <si>
    <t>Job19</t>
  </si>
  <si>
    <t>Beleid &amp; bestuur</t>
  </si>
  <si>
    <t>Job23</t>
  </si>
  <si>
    <t>Job35</t>
  </si>
  <si>
    <t>Job99</t>
  </si>
  <si>
    <t>Start</t>
  </si>
  <si>
    <t xml:space="preserve">Aangeboden Doelstellingspercentage </t>
  </si>
  <si>
    <t xml:space="preserve">Aangeboden Doelstellingspercentage voor de doelgroep Beleid &amp; bestuur. </t>
  </si>
  <si>
    <t>Resultaat Richtlijntarieven</t>
  </si>
  <si>
    <t>=100%-(L12/K12)</t>
  </si>
  <si>
    <t>KPI in 2025 behaald voor deze specifieke doelgroep</t>
  </si>
  <si>
    <t>Per meetperiode worden enkel de in de meetperiode gestarte Inzetcontracten meegenomen in de berekening</t>
  </si>
  <si>
    <t>Afwijkende Inhuurtarieven t.o.v. Max. RT moeten vooraf goedkeurd worden door Nidos</t>
  </si>
  <si>
    <t>#Punten</t>
  </si>
  <si>
    <r>
      <rPr>
        <b/>
        <sz val="12"/>
        <color rgb="FFFFFFFF"/>
        <rFont val="Verdana"/>
      </rPr>
      <t>Bijlage Prijzenblad versie</t>
    </r>
    <r>
      <rPr>
        <b/>
        <sz val="12"/>
        <color theme="0"/>
        <rFont val="Verdana"/>
        <family val="2"/>
      </rPr>
      <t xml:space="preserve"> 1.1 (28-08-2025)</t>
    </r>
  </si>
  <si>
    <t>De formule ter berekening van de punten: =((MaxP-MinP)-(IP-Minp)/(MaxP-MinP)*maximale punten</t>
  </si>
  <si>
    <t>Uw punten voor Prijs</t>
  </si>
  <si>
    <r>
      <t>De toegekende punten voor prijs</t>
    </r>
    <r>
      <rPr>
        <sz val="12"/>
        <color rgb="FFFF0000"/>
        <rFont val="Verdana"/>
        <family val="2"/>
      </rPr>
      <t xml:space="preserve"> </t>
    </r>
    <r>
      <rPr>
        <sz val="12"/>
        <rFont val="Verdana"/>
        <family val="2"/>
      </rPr>
      <t>worden afgerond op 2 cijfers achter de komma.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</si>
</sst>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 #,##0;&quot;€&quot;\ \-#,##0"/>
    <numFmt numFmtId="6" formatCode="&quot;€&quot;\ #,##0;[Red]&quot;€&quot;\ \-#,##0"/>
    <numFmt numFmtId="8" formatCode="&quot;€&quot;\ #,##0.00;[Red]&quot;€&quot;\ \-#,##0.00"/>
    <numFmt numFmtId="164" formatCode="_(* #,##0.00_);_(* \(#,##0.00\);_(* &quot;-&quot;??_);_(@_)"/>
    <numFmt numFmtId="165" formatCode="_(&quot;€&quot;\ * #,##0.00_);_(&quot;€&quot;\ * \(#,##0.00\);_(&quot;€&quot;\ * &quot;-&quot;??_);_(@_)"/>
    <numFmt numFmtId="166" formatCode="_(&quot;€&quot;* #,##0.00_);_(&quot;€&quot;* \(#,##0.00\);_(&quot;€&quot;* &quot;-&quot;??_);_(@_)"/>
    <numFmt numFmtId="167" formatCode="&quot;€&quot;\ #,##0.00"/>
    <numFmt numFmtId="168" formatCode="0.0%"/>
    <numFmt numFmtId="169" formatCode="&quot;€&quot;\ #,##0"/>
    <numFmt numFmtId="170" formatCode="_ [$€-413]\ * #,##0.00_ ;_ [$€-413]\ * \-#,##0.00_ ;_ [$€-413]\ * &quot;-&quot;??_ ;_ @_ "/>
    <numFmt numFmtId="171" formatCode="_-* #,##0.00_-;_-* #,##0.00\-;_-* &quot;-&quot;??_-;_-@_-"/>
    <numFmt numFmtId="172" formatCode="&quot;Per &quot;d/m/yyyy"/>
    <numFmt numFmtId="173" formatCode="0.0000"/>
    <numFmt numFmtId="174" formatCode="#,##0.0"/>
  </numFmts>
  <fonts count="45">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u/>
      <sz val="10"/>
      <color indexed="12"/>
      <name val="Arial"/>
      <family val="2"/>
    </font>
    <font>
      <b/>
      <sz val="12"/>
      <color rgb="FF1E2328"/>
      <name val="Verdana"/>
      <family val="2"/>
    </font>
    <font>
      <sz val="12"/>
      <color theme="1"/>
      <name val="Verdana"/>
      <family val="2"/>
    </font>
    <font>
      <b/>
      <sz val="12"/>
      <color theme="1"/>
      <name val="Verdana"/>
      <family val="2"/>
    </font>
    <font>
      <sz val="12"/>
      <name val="Verdana"/>
      <family val="2"/>
    </font>
    <font>
      <b/>
      <sz val="12"/>
      <name val="Verdana"/>
      <family val="2"/>
    </font>
    <font>
      <sz val="12"/>
      <color theme="0"/>
      <name val="Verdana"/>
      <family val="2"/>
    </font>
    <font>
      <b/>
      <sz val="12"/>
      <color theme="0"/>
      <name val="Verdana"/>
      <family val="2"/>
    </font>
    <font>
      <i/>
      <sz val="12"/>
      <color theme="1"/>
      <name val="Verdana"/>
      <family val="2"/>
    </font>
    <font>
      <u/>
      <sz val="12"/>
      <color theme="1"/>
      <name val="Verdana"/>
      <family val="2"/>
    </font>
    <font>
      <b/>
      <i/>
      <sz val="12"/>
      <color theme="1"/>
      <name val="Verdana"/>
      <family val="2"/>
    </font>
    <font>
      <sz val="12"/>
      <color rgb="FF4D4D4D"/>
      <name val="Verdana"/>
      <family val="2"/>
    </font>
    <font>
      <sz val="8"/>
      <name val="Arial"/>
      <family val="2"/>
    </font>
    <font>
      <sz val="10"/>
      <color theme="1"/>
      <name val="Verdana"/>
      <family val="2"/>
    </font>
    <font>
      <sz val="10"/>
      <name val="Verdana"/>
      <family val="2"/>
    </font>
    <font>
      <b/>
      <sz val="10"/>
      <name val="Verdana"/>
      <family val="2"/>
    </font>
    <font>
      <sz val="12"/>
      <color rgb="FFFF0000"/>
      <name val="Verdana"/>
      <family val="2"/>
    </font>
    <font>
      <b/>
      <sz val="12"/>
      <color rgb="FFFF0000"/>
      <name val="Verdana"/>
      <family val="2"/>
    </font>
    <font>
      <sz val="10"/>
      <color rgb="FFFF0000"/>
      <name val="Verdana"/>
      <family val="2"/>
    </font>
    <font>
      <b/>
      <sz val="10"/>
      <color rgb="FF00B050"/>
      <name val="Verdana"/>
      <family val="2"/>
    </font>
    <font>
      <b/>
      <sz val="10"/>
      <color theme="0"/>
      <name val="Verdana"/>
      <family val="2"/>
    </font>
    <font>
      <sz val="10"/>
      <color theme="0"/>
      <name val="Verdana"/>
      <family val="2"/>
    </font>
    <font>
      <b/>
      <sz val="16"/>
      <color theme="1"/>
      <name val="Verdana"/>
      <family val="2"/>
    </font>
    <font>
      <b/>
      <sz val="10"/>
      <color indexed="63"/>
      <name val="Verdana"/>
      <family val="2"/>
    </font>
    <font>
      <b/>
      <sz val="10"/>
      <color indexed="9"/>
      <name val="Verdana"/>
      <family val="2"/>
    </font>
    <font>
      <b/>
      <sz val="10"/>
      <color indexed="23"/>
      <name val="Verdana"/>
      <family val="2"/>
    </font>
    <font>
      <b/>
      <sz val="10"/>
      <color indexed="8"/>
      <name val="Verdana"/>
      <family val="2"/>
    </font>
    <font>
      <sz val="10"/>
      <color indexed="63"/>
      <name val="Verdana"/>
      <family val="2"/>
    </font>
    <font>
      <sz val="11"/>
      <color theme="0"/>
      <name val="Verdana"/>
      <family val="2"/>
    </font>
    <font>
      <sz val="11"/>
      <name val="Verdana"/>
      <family val="2"/>
    </font>
    <font>
      <sz val="11"/>
      <color rgb="FFFF0000"/>
      <name val="Verdana"/>
      <family val="2"/>
    </font>
    <font>
      <sz val="11"/>
      <color theme="1"/>
      <name val="Verdana"/>
      <family val="2"/>
    </font>
    <font>
      <sz val="11"/>
      <color indexed="9"/>
      <name val="Verdana"/>
      <family val="2"/>
    </font>
    <font>
      <sz val="11"/>
      <color indexed="63"/>
      <name val="Verdana"/>
      <family val="2"/>
    </font>
    <font>
      <b/>
      <sz val="12"/>
      <color rgb="FFFFFFFF"/>
      <name val="Verdana"/>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00B561"/>
        <bgColor indexed="64"/>
      </patternFill>
    </fill>
    <fill>
      <patternFill patternType="solid">
        <fgColor theme="4" tint="0.59999389629810485"/>
        <bgColor indexed="64"/>
      </patternFill>
    </fill>
    <fill>
      <patternFill patternType="solid">
        <fgColor rgb="FF00B050"/>
        <bgColor indexed="64"/>
      </patternFill>
    </fill>
  </fills>
  <borders count="29">
    <border>
      <left/>
      <right/>
      <top/>
      <bottom/>
      <diagonal/>
    </border>
    <border>
      <left/>
      <right/>
      <top/>
      <bottom/>
      <diagonal/>
    </border>
    <border>
      <left/>
      <right/>
      <top/>
      <bottom style="medium">
        <color rgb="FFE26207"/>
      </bottom>
      <diagonal/>
    </border>
    <border>
      <left/>
      <right/>
      <top/>
      <bottom style="thin">
        <color rgb="FFE26207"/>
      </bottom>
      <diagonal/>
    </border>
    <border>
      <left/>
      <right/>
      <top style="thin">
        <color rgb="FFE26207"/>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rgb="FFE26207"/>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rgb="FF00B050"/>
      </left>
      <right style="thick">
        <color rgb="FF00B050"/>
      </right>
      <top style="thick">
        <color rgb="FF00B050"/>
      </top>
      <bottom style="thick">
        <color rgb="FF00B050"/>
      </bottom>
      <diagonal/>
    </border>
    <border>
      <left/>
      <right/>
      <top/>
      <bottom style="medium">
        <color indexed="64"/>
      </bottom>
      <diagonal/>
    </border>
    <border>
      <left style="medium">
        <color indexed="64"/>
      </left>
      <right style="medium">
        <color indexed="64"/>
      </right>
      <top/>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64"/>
      </bottom>
      <diagonal/>
    </border>
    <border>
      <left style="thin">
        <color indexed="9"/>
      </left>
      <right/>
      <top/>
      <bottom style="thin">
        <color indexed="64"/>
      </bottom>
      <diagonal/>
    </border>
  </borders>
  <cellStyleXfs count="25">
    <xf numFmtId="0" fontId="0" fillId="0" borderId="0"/>
    <xf numFmtId="0" fontId="4" fillId="0" borderId="1"/>
    <xf numFmtId="0" fontId="4" fillId="0" borderId="1"/>
    <xf numFmtId="0" fontId="5" fillId="0" borderId="1"/>
    <xf numFmtId="166" fontId="6" fillId="0" borderId="1" applyFont="0" applyFill="0" applyBorder="0" applyAlignment="0" applyProtection="0"/>
    <xf numFmtId="9" fontId="5" fillId="0" borderId="1" applyFont="0" applyFill="0" applyBorder="0" applyAlignment="0" applyProtection="0"/>
    <xf numFmtId="0" fontId="6" fillId="0" borderId="1"/>
    <xf numFmtId="165" fontId="6" fillId="0" borderId="1" applyFont="0" applyFill="0" applyBorder="0" applyAlignment="0" applyProtection="0"/>
    <xf numFmtId="171" fontId="4" fillId="0" borderId="1" applyFont="0" applyFill="0" applyBorder="0" applyAlignment="0" applyProtection="0"/>
    <xf numFmtId="9" fontId="4" fillId="0" borderId="1" applyFont="0" applyFill="0" applyBorder="0" applyAlignment="0" applyProtection="0"/>
    <xf numFmtId="0" fontId="7" fillId="0" borderId="1"/>
    <xf numFmtId="164" fontId="6" fillId="0" borderId="1" applyFont="0" applyFill="0" applyBorder="0" applyAlignment="0" applyProtection="0"/>
    <xf numFmtId="164" fontId="6" fillId="0" borderId="1" applyFont="0" applyFill="0" applyBorder="0" applyAlignment="0" applyProtection="0"/>
    <xf numFmtId="9" fontId="6" fillId="0" borderId="1" applyFont="0" applyFill="0" applyBorder="0" applyAlignment="0" applyProtection="0"/>
    <xf numFmtId="164" fontId="8" fillId="0" borderId="0" applyFont="0" applyFill="0" applyBorder="0" applyAlignment="0" applyProtection="0"/>
    <xf numFmtId="170" fontId="4" fillId="0" borderId="1"/>
    <xf numFmtId="170" fontId="4" fillId="0" borderId="1"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2" fillId="0" borderId="1"/>
    <xf numFmtId="9" fontId="3" fillId="0" borderId="1" applyFont="0" applyFill="0" applyBorder="0" applyAlignment="0" applyProtection="0"/>
    <xf numFmtId="166" fontId="3" fillId="0" borderId="1" applyFont="0" applyFill="0" applyBorder="0" applyAlignment="0" applyProtection="0"/>
    <xf numFmtId="0" fontId="10" fillId="0" borderId="1" applyNumberFormat="0" applyFill="0" applyBorder="0" applyAlignment="0" applyProtection="0">
      <alignment vertical="top"/>
      <protection locked="0"/>
    </xf>
    <xf numFmtId="164" fontId="2" fillId="0" borderId="1" applyFont="0" applyFill="0" applyBorder="0" applyAlignment="0" applyProtection="0"/>
    <xf numFmtId="0" fontId="1" fillId="0" borderId="1"/>
  </cellStyleXfs>
  <cellXfs count="308">
    <xf numFmtId="0" fontId="0" fillId="0" borderId="0" xfId="0"/>
    <xf numFmtId="0" fontId="12" fillId="0" borderId="1" xfId="6" applyFont="1" applyAlignment="1">
      <alignment vertical="center"/>
    </xf>
    <xf numFmtId="0" fontId="12" fillId="0" borderId="1" xfId="3" applyFont="1" applyAlignment="1">
      <alignment vertical="center"/>
    </xf>
    <xf numFmtId="164" fontId="12" fillId="0" borderId="1" xfId="6" applyNumberFormat="1" applyFont="1" applyAlignment="1">
      <alignment vertical="center"/>
    </xf>
    <xf numFmtId="0" fontId="12" fillId="0" borderId="1" xfId="3" applyFont="1"/>
    <xf numFmtId="0" fontId="13" fillId="0" borderId="1" xfId="3" applyFont="1"/>
    <xf numFmtId="0" fontId="12" fillId="0" borderId="1" xfId="2" applyFont="1" applyAlignment="1">
      <alignment horizontal="left" vertical="center"/>
    </xf>
    <xf numFmtId="0" fontId="12" fillId="0" borderId="5" xfId="3" applyFont="1" applyBorder="1" applyAlignment="1">
      <alignment horizontal="center" vertical="center" wrapText="1"/>
    </xf>
    <xf numFmtId="10" fontId="14" fillId="3" borderId="1" xfId="20" applyNumberFormat="1" applyFont="1" applyFill="1" applyBorder="1" applyAlignment="1" applyProtection="1">
      <alignment horizontal="center" vertical="center"/>
    </xf>
    <xf numFmtId="0" fontId="16" fillId="0" borderId="1" xfId="3" applyFont="1" applyAlignment="1">
      <alignment vertical="center"/>
    </xf>
    <xf numFmtId="1" fontId="12" fillId="0" borderId="1" xfId="5" applyNumberFormat="1" applyFont="1" applyBorder="1" applyAlignment="1" applyProtection="1">
      <alignment horizontal="center" vertical="center" wrapText="1"/>
    </xf>
    <xf numFmtId="10" fontId="14" fillId="0" borderId="1" xfId="20" applyNumberFormat="1" applyFont="1" applyBorder="1" applyAlignment="1" applyProtection="1">
      <alignment horizontal="center" vertical="center"/>
    </xf>
    <xf numFmtId="0" fontId="14" fillId="2" borderId="1" xfId="3" applyFont="1" applyFill="1" applyAlignment="1">
      <alignment horizontal="center" vertical="center"/>
    </xf>
    <xf numFmtId="0" fontId="14" fillId="2" borderId="1" xfId="3" applyFont="1" applyFill="1" applyAlignment="1">
      <alignment vertical="center"/>
    </xf>
    <xf numFmtId="166" fontId="14" fillId="2" borderId="1" xfId="21" applyFont="1" applyFill="1" applyBorder="1" applyAlignment="1" applyProtection="1">
      <alignment horizontal="center" vertical="center"/>
    </xf>
    <xf numFmtId="0" fontId="12" fillId="0" borderId="1" xfId="3" applyFont="1" applyAlignment="1">
      <alignment horizontal="center"/>
    </xf>
    <xf numFmtId="0" fontId="13" fillId="0" borderId="1" xfId="2" applyFont="1" applyAlignment="1">
      <alignment horizontal="left" vertical="center"/>
    </xf>
    <xf numFmtId="0" fontId="16" fillId="0" borderId="1" xfId="6" applyFont="1" applyAlignment="1">
      <alignment vertical="center"/>
    </xf>
    <xf numFmtId="0" fontId="16" fillId="0" borderId="1" xfId="3" applyFont="1"/>
    <xf numFmtId="0" fontId="17" fillId="0" borderId="1" xfId="3" applyFont="1"/>
    <xf numFmtId="9" fontId="16" fillId="0" borderId="1" xfId="3" applyNumberFormat="1" applyFont="1" applyAlignment="1">
      <alignment vertical="center"/>
    </xf>
    <xf numFmtId="0" fontId="14" fillId="0" borderId="1" xfId="3" applyFont="1" applyAlignment="1">
      <alignment vertical="center"/>
    </xf>
    <xf numFmtId="0" fontId="12" fillId="2" borderId="1" xfId="3" applyFont="1" applyFill="1"/>
    <xf numFmtId="0" fontId="12" fillId="2" borderId="1" xfId="2" applyFont="1" applyFill="1" applyAlignment="1">
      <alignment horizontal="left" vertical="center"/>
    </xf>
    <xf numFmtId="0" fontId="18" fillId="0" borderId="1" xfId="3" quotePrefix="1" applyFont="1" applyAlignment="1">
      <alignment vertical="center"/>
    </xf>
    <xf numFmtId="0" fontId="12" fillId="2" borderId="1" xfId="3" applyFont="1" applyFill="1" applyAlignment="1">
      <alignment vertical="center"/>
    </xf>
    <xf numFmtId="0" fontId="20" fillId="2" borderId="1" xfId="3" quotePrefix="1" applyFont="1" applyFill="1" applyAlignment="1">
      <alignment vertical="center"/>
    </xf>
    <xf numFmtId="0" fontId="18" fillId="2" borderId="1" xfId="3" quotePrefix="1" applyFont="1" applyFill="1" applyAlignment="1">
      <alignment vertical="center"/>
    </xf>
    <xf numFmtId="0" fontId="11" fillId="0" borderId="1" xfId="0" applyFont="1" applyBorder="1" applyAlignment="1">
      <alignment vertical="center"/>
    </xf>
    <xf numFmtId="164" fontId="13" fillId="0" borderId="1" xfId="12" applyFont="1" applyBorder="1" applyAlignment="1">
      <alignment vertical="center"/>
    </xf>
    <xf numFmtId="170" fontId="13" fillId="0" borderId="1" xfId="6" applyNumberFormat="1" applyFont="1" applyAlignment="1">
      <alignment vertical="center"/>
    </xf>
    <xf numFmtId="0" fontId="12" fillId="0" borderId="1" xfId="6" applyFont="1"/>
    <xf numFmtId="0" fontId="16" fillId="4" borderId="1" xfId="6" applyFont="1" applyFill="1"/>
    <xf numFmtId="0" fontId="15" fillId="0" borderId="1" xfId="3" applyFont="1" applyAlignment="1">
      <alignment vertical="center"/>
    </xf>
    <xf numFmtId="0" fontId="13" fillId="0" borderId="1" xfId="6" applyFont="1"/>
    <xf numFmtId="0" fontId="13" fillId="0" borderId="1" xfId="6" applyFont="1" applyAlignment="1">
      <alignment horizontal="right"/>
    </xf>
    <xf numFmtId="164" fontId="12" fillId="0" borderId="1" xfId="6" applyNumberFormat="1" applyFont="1"/>
    <xf numFmtId="168" fontId="12" fillId="0" borderId="1" xfId="13" applyNumberFormat="1" applyFont="1"/>
    <xf numFmtId="0" fontId="21" fillId="0" borderId="1" xfId="3" applyFont="1" applyAlignment="1">
      <alignment vertical="center"/>
    </xf>
    <xf numFmtId="0" fontId="17" fillId="4" borderId="1" xfId="2" applyFont="1" applyFill="1" applyAlignment="1">
      <alignment horizontal="left" vertical="center"/>
    </xf>
    <xf numFmtId="0" fontId="12" fillId="0" borderId="1" xfId="3" applyFont="1" applyAlignment="1">
      <alignment horizontal="left" vertical="center"/>
    </xf>
    <xf numFmtId="0" fontId="13" fillId="0" borderId="1" xfId="3" applyFont="1" applyAlignment="1">
      <alignment horizontal="center"/>
    </xf>
    <xf numFmtId="0" fontId="12" fillId="0" borderId="1" xfId="3" applyFont="1" applyAlignment="1">
      <alignment horizontal="center" vertical="center"/>
    </xf>
    <xf numFmtId="164" fontId="16" fillId="4" borderId="1" xfId="6" applyNumberFormat="1" applyFont="1" applyFill="1" applyAlignment="1">
      <alignment vertical="center"/>
    </xf>
    <xf numFmtId="164" fontId="17" fillId="4" borderId="1" xfId="12" applyFont="1" applyFill="1" applyBorder="1" applyAlignment="1">
      <alignment vertical="center"/>
    </xf>
    <xf numFmtId="8" fontId="13" fillId="2" borderId="7" xfId="5" applyNumberFormat="1" applyFont="1" applyFill="1" applyBorder="1" applyAlignment="1" applyProtection="1">
      <alignment horizontal="center" vertical="center" wrapText="1"/>
    </xf>
    <xf numFmtId="166" fontId="12" fillId="0" borderId="1" xfId="17" applyFont="1" applyBorder="1" applyAlignment="1" applyProtection="1">
      <alignment horizontal="center" vertical="center"/>
    </xf>
    <xf numFmtId="0" fontId="13" fillId="0" borderId="1" xfId="0" applyFont="1" applyBorder="1" applyAlignment="1">
      <alignment horizontal="center" vertical="top"/>
    </xf>
    <xf numFmtId="0" fontId="13" fillId="4" borderId="1" xfId="0" applyFont="1" applyFill="1" applyBorder="1" applyAlignment="1">
      <alignment vertical="top"/>
    </xf>
    <xf numFmtId="0" fontId="13" fillId="0" borderId="1" xfId="0" applyFont="1" applyBorder="1" applyAlignment="1">
      <alignment vertical="top"/>
    </xf>
    <xf numFmtId="0" fontId="12" fillId="0" borderId="1" xfId="0" applyFont="1" applyBorder="1"/>
    <xf numFmtId="170" fontId="13" fillId="2" borderId="1" xfId="6" applyNumberFormat="1" applyFont="1" applyFill="1" applyAlignment="1">
      <alignment vertical="center"/>
    </xf>
    <xf numFmtId="0" fontId="13" fillId="0" borderId="1" xfId="3" applyFont="1" applyAlignment="1">
      <alignment horizontal="center" vertical="center"/>
    </xf>
    <xf numFmtId="0" fontId="13" fillId="0" borderId="1" xfId="3" applyFont="1" applyAlignment="1">
      <alignment vertical="center"/>
    </xf>
    <xf numFmtId="9" fontId="13" fillId="0" borderId="1" xfId="3" applyNumberFormat="1" applyFont="1" applyAlignment="1">
      <alignment horizontal="center" vertical="center"/>
    </xf>
    <xf numFmtId="167" fontId="12" fillId="0" borderId="1" xfId="3" applyNumberFormat="1" applyFont="1" applyAlignment="1">
      <alignment horizontal="center" vertical="center"/>
    </xf>
    <xf numFmtId="164" fontId="12" fillId="0" borderId="1" xfId="14" applyFont="1" applyBorder="1" applyAlignment="1">
      <alignment vertical="center"/>
    </xf>
    <xf numFmtId="164" fontId="12" fillId="0" borderId="1" xfId="3" applyNumberFormat="1" applyFont="1" applyAlignment="1">
      <alignment vertical="center"/>
    </xf>
    <xf numFmtId="9" fontId="12" fillId="0" borderId="1" xfId="18" applyFont="1" applyBorder="1" applyAlignment="1">
      <alignment horizontal="center"/>
    </xf>
    <xf numFmtId="0" fontId="12" fillId="0" borderId="0" xfId="0" applyFont="1" applyAlignment="1">
      <alignment vertical="center"/>
    </xf>
    <xf numFmtId="9" fontId="12" fillId="0" borderId="1" xfId="3" applyNumberFormat="1" applyFont="1" applyAlignment="1">
      <alignment horizontal="left" vertical="center" wrapText="1" indent="1"/>
    </xf>
    <xf numFmtId="3" fontId="12" fillId="2" borderId="1" xfId="3" applyNumberFormat="1" applyFont="1" applyFill="1" applyAlignment="1">
      <alignment horizontal="center" vertical="center"/>
    </xf>
    <xf numFmtId="0" fontId="24" fillId="0" borderId="1" xfId="2" applyFont="1" applyAlignment="1">
      <alignment horizontal="center" vertical="center"/>
    </xf>
    <xf numFmtId="0" fontId="24" fillId="0" borderId="0" xfId="0" applyFont="1" applyAlignment="1">
      <alignment horizontal="center" vertical="center"/>
    </xf>
    <xf numFmtId="0" fontId="24" fillId="0" borderId="1" xfId="2" applyFont="1" applyAlignment="1">
      <alignment horizontal="center"/>
    </xf>
    <xf numFmtId="0" fontId="24" fillId="0" borderId="0" xfId="0" applyFont="1"/>
    <xf numFmtId="9" fontId="12" fillId="0" borderId="7" xfId="5" applyFont="1" applyBorder="1" applyAlignment="1" applyProtection="1">
      <alignment vertical="center" wrapText="1"/>
    </xf>
    <xf numFmtId="0" fontId="13" fillId="0" borderId="1" xfId="6" applyFont="1" applyAlignment="1">
      <alignment vertical="center"/>
    </xf>
    <xf numFmtId="168" fontId="12" fillId="0" borderId="1" xfId="13" applyNumberFormat="1" applyFont="1" applyAlignment="1">
      <alignment vertical="center"/>
    </xf>
    <xf numFmtId="0" fontId="12" fillId="0" borderId="8" xfId="3" applyFont="1" applyBorder="1"/>
    <xf numFmtId="1" fontId="13" fillId="0" borderId="7" xfId="5" applyNumberFormat="1" applyFont="1" applyBorder="1" applyAlignment="1" applyProtection="1">
      <alignment horizontal="center" vertical="center" wrapText="1"/>
    </xf>
    <xf numFmtId="0" fontId="12" fillId="0" borderId="8" xfId="3" applyFont="1" applyBorder="1" applyAlignment="1">
      <alignment horizontal="center" vertical="center"/>
    </xf>
    <xf numFmtId="9" fontId="14" fillId="0" borderId="1" xfId="20" applyFont="1" applyBorder="1" applyAlignment="1" applyProtection="1">
      <alignment horizontal="center" vertical="center"/>
    </xf>
    <xf numFmtId="9" fontId="12" fillId="3" borderId="7" xfId="3" applyNumberFormat="1" applyFont="1" applyFill="1" applyBorder="1" applyAlignment="1">
      <alignment horizontal="left" vertical="center" wrapText="1" indent="1"/>
    </xf>
    <xf numFmtId="9" fontId="12" fillId="0" borderId="1" xfId="18" applyFont="1" applyBorder="1" applyAlignment="1">
      <alignment horizontal="center" vertical="center"/>
    </xf>
    <xf numFmtId="4" fontId="12" fillId="2" borderId="7" xfId="3" applyNumberFormat="1" applyFont="1" applyFill="1" applyBorder="1" applyAlignment="1">
      <alignment horizontal="center" vertical="center"/>
    </xf>
    <xf numFmtId="166" fontId="12" fillId="2" borderId="7" xfId="17" applyFont="1" applyFill="1" applyBorder="1" applyAlignment="1">
      <alignment horizontal="center" vertical="center"/>
    </xf>
    <xf numFmtId="0" fontId="12" fillId="0" borderId="8" xfId="3" applyFont="1" applyBorder="1" applyAlignment="1">
      <alignment vertical="center"/>
    </xf>
    <xf numFmtId="0" fontId="12" fillId="2" borderId="8" xfId="3" applyFont="1" applyFill="1" applyBorder="1" applyAlignment="1">
      <alignment vertical="center"/>
    </xf>
    <xf numFmtId="0" fontId="12" fillId="0" borderId="8" xfId="3" applyFont="1" applyBorder="1" applyAlignment="1">
      <alignment horizontal="left" vertical="center"/>
    </xf>
    <xf numFmtId="0" fontId="13" fillId="2" borderId="8" xfId="3" applyFont="1" applyFill="1" applyBorder="1" applyAlignment="1">
      <alignment horizontal="center" vertical="center" wrapText="1"/>
    </xf>
    <xf numFmtId="0" fontId="12" fillId="0" borderId="8" xfId="3" applyFont="1" applyBorder="1" applyAlignment="1">
      <alignment horizontal="center"/>
    </xf>
    <xf numFmtId="0" fontId="12" fillId="2" borderId="1" xfId="3" applyFont="1" applyFill="1" applyAlignment="1">
      <alignment horizontal="center" vertical="center"/>
    </xf>
    <xf numFmtId="9" fontId="12" fillId="2" borderId="11" xfId="3" applyNumberFormat="1" applyFont="1" applyFill="1" applyBorder="1" applyAlignment="1">
      <alignment horizontal="left" vertical="center" wrapText="1" indent="1"/>
    </xf>
    <xf numFmtId="4" fontId="12" fillId="2" borderId="11" xfId="3" applyNumberFormat="1" applyFont="1" applyFill="1" applyBorder="1" applyAlignment="1">
      <alignment horizontal="center" vertical="center"/>
    </xf>
    <xf numFmtId="0" fontId="12" fillId="2" borderId="11" xfId="3" applyFont="1" applyFill="1" applyBorder="1" applyAlignment="1">
      <alignment vertical="center"/>
    </xf>
    <xf numFmtId="3" fontId="14" fillId="2" borderId="11" xfId="3" applyNumberFormat="1" applyFont="1" applyFill="1" applyBorder="1" applyAlignment="1">
      <alignment horizontal="left" vertical="center"/>
    </xf>
    <xf numFmtId="6" fontId="12" fillId="2" borderId="7" xfId="3" applyNumberFormat="1" applyFont="1" applyFill="1" applyBorder="1" applyAlignment="1">
      <alignment horizontal="center" vertical="center"/>
    </xf>
    <xf numFmtId="6" fontId="12" fillId="2" borderId="11" xfId="3" applyNumberFormat="1" applyFont="1" applyFill="1" applyBorder="1" applyAlignment="1">
      <alignment horizontal="center" vertical="center"/>
    </xf>
    <xf numFmtId="6" fontId="17" fillId="7" borderId="7" xfId="3" applyNumberFormat="1" applyFont="1" applyFill="1" applyBorder="1" applyAlignment="1">
      <alignment horizontal="center" vertical="center"/>
    </xf>
    <xf numFmtId="0" fontId="12" fillId="0" borderId="7" xfId="3" applyFont="1" applyBorder="1" applyAlignment="1">
      <alignment horizontal="center" vertical="center"/>
    </xf>
    <xf numFmtId="0" fontId="25" fillId="0" borderId="1" xfId="2" applyFont="1" applyAlignment="1">
      <alignment horizontal="left" vertical="center"/>
    </xf>
    <xf numFmtId="0" fontId="12" fillId="0" borderId="1" xfId="6" applyFont="1" applyAlignment="1">
      <alignment horizontal="center" vertical="center"/>
    </xf>
    <xf numFmtId="0" fontId="15" fillId="0" borderId="6" xfId="19" applyFont="1" applyBorder="1" applyAlignment="1">
      <alignment horizontal="center" vertical="center" wrapText="1"/>
    </xf>
    <xf numFmtId="173" fontId="12" fillId="0" borderId="1" xfId="3" applyNumberFormat="1" applyFont="1"/>
    <xf numFmtId="0" fontId="12" fillId="0" borderId="1" xfId="18" applyNumberFormat="1" applyFont="1" applyBorder="1" applyAlignment="1">
      <alignment horizontal="center" vertical="center"/>
    </xf>
    <xf numFmtId="9" fontId="12" fillId="2" borderId="1" xfId="18" applyFont="1" applyFill="1" applyBorder="1" applyAlignment="1">
      <alignment horizontal="center" vertical="center"/>
    </xf>
    <xf numFmtId="0" fontId="15" fillId="0" borderId="8" xfId="6" applyFont="1" applyBorder="1" applyAlignment="1">
      <alignment horizontal="left" vertical="center"/>
    </xf>
    <xf numFmtId="0" fontId="15" fillId="0" borderId="8" xfId="6" applyFont="1" applyBorder="1" applyAlignment="1">
      <alignment horizontal="center" vertical="top" wrapText="1"/>
    </xf>
    <xf numFmtId="0" fontId="13" fillId="0" borderId="8" xfId="3" applyFont="1" applyBorder="1"/>
    <xf numFmtId="0" fontId="14" fillId="0" borderId="8" xfId="19" applyFont="1" applyBorder="1" applyAlignment="1">
      <alignment horizontal="left" vertical="center" wrapText="1"/>
    </xf>
    <xf numFmtId="0" fontId="14" fillId="0" borderId="8" xfId="19" applyFont="1" applyBorder="1" applyAlignment="1">
      <alignment horizontal="center" vertical="center" wrapText="1"/>
    </xf>
    <xf numFmtId="0" fontId="14" fillId="2" borderId="8" xfId="19" applyFont="1" applyFill="1" applyBorder="1" applyAlignment="1">
      <alignment horizontal="center" vertical="center" wrapText="1"/>
    </xf>
    <xf numFmtId="0" fontId="13" fillId="0" borderId="8" xfId="3" applyFont="1" applyBorder="1" applyAlignment="1">
      <alignment vertical="center"/>
    </xf>
    <xf numFmtId="0" fontId="14" fillId="2" borderId="8" xfId="3" applyFont="1" applyFill="1" applyBorder="1" applyAlignment="1">
      <alignment horizontal="left" vertical="center"/>
    </xf>
    <xf numFmtId="0" fontId="14" fillId="2" borderId="8" xfId="3" applyFont="1" applyFill="1" applyBorder="1" applyAlignment="1">
      <alignment horizontal="center" vertical="center"/>
    </xf>
    <xf numFmtId="0" fontId="14" fillId="2" borderId="8" xfId="3" applyFont="1" applyFill="1" applyBorder="1" applyAlignment="1">
      <alignment vertical="center"/>
    </xf>
    <xf numFmtId="0" fontId="13" fillId="0" borderId="8" xfId="3" applyFont="1" applyBorder="1" applyAlignment="1">
      <alignment horizontal="left" vertical="center" wrapText="1"/>
    </xf>
    <xf numFmtId="0" fontId="13" fillId="0" borderId="8" xfId="3" applyFont="1" applyBorder="1" applyAlignment="1">
      <alignment horizontal="center" vertical="center"/>
    </xf>
    <xf numFmtId="0" fontId="13" fillId="0" borderId="8" xfId="3" applyFont="1" applyBorder="1" applyAlignment="1">
      <alignment horizontal="center" vertical="center" wrapText="1"/>
    </xf>
    <xf numFmtId="0" fontId="26" fillId="0" borderId="1" xfId="3" applyFont="1"/>
    <xf numFmtId="0" fontId="26" fillId="0" borderId="1" xfId="6" applyFont="1" applyAlignment="1">
      <alignment vertical="center"/>
    </xf>
    <xf numFmtId="0" fontId="27" fillId="0" borderId="1" xfId="3" applyFont="1"/>
    <xf numFmtId="0" fontId="26" fillId="0" borderId="1" xfId="3" applyFont="1" applyAlignment="1">
      <alignment vertical="center"/>
    </xf>
    <xf numFmtId="3" fontId="13" fillId="2" borderId="10" xfId="3" applyNumberFormat="1" applyFont="1" applyFill="1" applyBorder="1" applyAlignment="1">
      <alignment horizontal="center" vertical="center"/>
    </xf>
    <xf numFmtId="2" fontId="17" fillId="5" borderId="7" xfId="3" applyNumberFormat="1" applyFont="1" applyFill="1" applyBorder="1" applyAlignment="1">
      <alignment horizontal="center" vertical="center"/>
    </xf>
    <xf numFmtId="169" fontId="12" fillId="2" borderId="7" xfId="3" applyNumberFormat="1" applyFont="1" applyFill="1" applyBorder="1" applyAlignment="1">
      <alignment horizontal="center" vertical="center"/>
    </xf>
    <xf numFmtId="167" fontId="12" fillId="2" borderId="10" xfId="4" applyNumberFormat="1" applyFont="1" applyFill="1" applyBorder="1" applyAlignment="1">
      <alignment horizontal="center" vertical="center"/>
    </xf>
    <xf numFmtId="0" fontId="13" fillId="0" borderId="1" xfId="3" applyFont="1" applyAlignment="1">
      <alignment horizontal="center" vertical="center" wrapText="1"/>
    </xf>
    <xf numFmtId="10" fontId="14" fillId="2" borderId="15" xfId="18" applyNumberFormat="1" applyFont="1" applyFill="1" applyBorder="1" applyAlignment="1">
      <alignment horizontal="center" vertical="center"/>
    </xf>
    <xf numFmtId="8" fontId="14" fillId="2" borderId="15" xfId="18" applyNumberFormat="1" applyFont="1" applyFill="1" applyBorder="1" applyAlignment="1">
      <alignment horizontal="center" vertical="center"/>
    </xf>
    <xf numFmtId="6" fontId="14" fillId="2" borderId="15" xfId="18" applyNumberFormat="1" applyFont="1" applyFill="1" applyBorder="1" applyAlignment="1">
      <alignment horizontal="center" vertical="center"/>
    </xf>
    <xf numFmtId="6" fontId="12" fillId="0" borderId="1" xfId="3" applyNumberFormat="1" applyFont="1"/>
    <xf numFmtId="4" fontId="26" fillId="2" borderId="7" xfId="3" applyNumberFormat="1" applyFont="1" applyFill="1" applyBorder="1" applyAlignment="1">
      <alignment horizontal="center" vertical="center"/>
    </xf>
    <xf numFmtId="0" fontId="24" fillId="0" borderId="1" xfId="2" quotePrefix="1" applyFont="1" applyAlignment="1">
      <alignment horizontal="center"/>
    </xf>
    <xf numFmtId="0" fontId="24" fillId="0" borderId="1" xfId="2" applyFont="1" applyAlignment="1">
      <alignment horizontal="left"/>
    </xf>
    <xf numFmtId="0" fontId="24" fillId="0" borderId="0" xfId="0" applyFont="1" applyAlignment="1">
      <alignment horizontal="left" vertical="center" wrapText="1"/>
    </xf>
    <xf numFmtId="0" fontId="24" fillId="0" borderId="1" xfId="2" applyFont="1" applyAlignment="1">
      <alignment horizontal="left" vertical="center" wrapText="1"/>
    </xf>
    <xf numFmtId="0" fontId="24" fillId="0" borderId="0" xfId="0" applyFont="1" applyAlignment="1">
      <alignment horizontal="left"/>
    </xf>
    <xf numFmtId="0" fontId="24" fillId="0" borderId="1" xfId="2" applyFont="1" applyAlignment="1">
      <alignment horizontal="left" vertical="center"/>
    </xf>
    <xf numFmtId="9" fontId="24" fillId="0" borderId="1" xfId="2" applyNumberFormat="1" applyFont="1" applyAlignment="1">
      <alignment horizontal="left" vertical="center"/>
    </xf>
    <xf numFmtId="0" fontId="24" fillId="0" borderId="16" xfId="2" applyFont="1" applyBorder="1" applyAlignment="1">
      <alignment horizontal="left" vertical="center" wrapText="1"/>
    </xf>
    <xf numFmtId="169" fontId="24" fillId="0" borderId="0" xfId="0" applyNumberFormat="1" applyFont="1" applyAlignment="1">
      <alignment horizontal="center" vertical="center"/>
    </xf>
    <xf numFmtId="169" fontId="24" fillId="0" borderId="16" xfId="0" applyNumberFormat="1" applyFont="1" applyBorder="1" applyAlignment="1">
      <alignment horizontal="center" vertical="center"/>
    </xf>
    <xf numFmtId="0" fontId="24" fillId="0" borderId="16" xfId="2" applyFont="1" applyBorder="1" applyAlignment="1">
      <alignment horizontal="left" vertical="center"/>
    </xf>
    <xf numFmtId="9" fontId="24" fillId="0" borderId="16" xfId="2" applyNumberFormat="1" applyFont="1" applyBorder="1" applyAlignment="1">
      <alignment horizontal="left" vertical="center"/>
    </xf>
    <xf numFmtId="10" fontId="24" fillId="0" borderId="1" xfId="18" applyNumberFormat="1" applyFont="1" applyBorder="1" applyAlignment="1">
      <alignment horizontal="center" vertical="center"/>
    </xf>
    <xf numFmtId="0" fontId="24" fillId="0" borderId="0" xfId="0" applyFont="1" applyAlignment="1">
      <alignment vertical="center"/>
    </xf>
    <xf numFmtId="10" fontId="24" fillId="0" borderId="1" xfId="2" applyNumberFormat="1" applyFont="1" applyAlignment="1">
      <alignment horizontal="center" vertical="center"/>
    </xf>
    <xf numFmtId="10" fontId="24" fillId="0" borderId="1" xfId="2" quotePrefix="1" applyNumberFormat="1" applyFont="1" applyAlignment="1">
      <alignment horizontal="center" vertical="center"/>
    </xf>
    <xf numFmtId="167" fontId="24" fillId="0" borderId="14" xfId="0" applyNumberFormat="1" applyFont="1" applyBorder="1" applyAlignment="1">
      <alignment horizontal="center" vertical="center"/>
    </xf>
    <xf numFmtId="3" fontId="24" fillId="0" borderId="1" xfId="2" applyNumberFormat="1" applyFont="1" applyAlignment="1">
      <alignment horizontal="center" vertical="center"/>
    </xf>
    <xf numFmtId="3" fontId="24" fillId="0" borderId="16" xfId="2" applyNumberFormat="1" applyFont="1" applyBorder="1" applyAlignment="1">
      <alignment horizontal="center" vertical="center"/>
    </xf>
    <xf numFmtId="167" fontId="28" fillId="0" borderId="17" xfId="0" applyNumberFormat="1" applyFont="1" applyBorder="1" applyAlignment="1">
      <alignment horizontal="center" vertical="center"/>
    </xf>
    <xf numFmtId="0" fontId="24" fillId="3" borderId="1" xfId="2" applyFont="1" applyFill="1" applyAlignment="1">
      <alignment horizontal="left" vertical="center"/>
    </xf>
    <xf numFmtId="9" fontId="24" fillId="3" borderId="1" xfId="2" applyNumberFormat="1" applyFont="1" applyFill="1" applyAlignment="1">
      <alignment horizontal="left" vertical="center"/>
    </xf>
    <xf numFmtId="167" fontId="24" fillId="3" borderId="17" xfId="0" applyNumberFormat="1" applyFont="1" applyFill="1" applyBorder="1" applyAlignment="1">
      <alignment horizontal="center" vertical="center"/>
    </xf>
    <xf numFmtId="0" fontId="24" fillId="3" borderId="1" xfId="2" applyFont="1" applyFill="1" applyAlignment="1">
      <alignment horizontal="center" vertical="center"/>
    </xf>
    <xf numFmtId="3" fontId="24" fillId="3" borderId="1" xfId="2" applyNumberFormat="1" applyFont="1" applyFill="1" applyAlignment="1">
      <alignment horizontal="center" vertical="center"/>
    </xf>
    <xf numFmtId="169" fontId="24" fillId="3" borderId="0" xfId="0" applyNumberFormat="1" applyFont="1" applyFill="1" applyAlignment="1">
      <alignment horizontal="center" vertical="center"/>
    </xf>
    <xf numFmtId="0" fontId="29" fillId="0" borderId="1" xfId="2" applyFont="1" applyAlignment="1">
      <alignment horizontal="left" vertical="center"/>
    </xf>
    <xf numFmtId="0" fontId="24" fillId="0" borderId="13" xfId="2" applyFont="1" applyBorder="1" applyAlignment="1">
      <alignment horizontal="center" vertical="center" wrapText="1"/>
    </xf>
    <xf numFmtId="0" fontId="24" fillId="0" borderId="16" xfId="2" applyFont="1" applyBorder="1" applyAlignment="1">
      <alignment horizontal="center" vertical="center" wrapText="1"/>
    </xf>
    <xf numFmtId="0" fontId="24" fillId="0" borderId="16" xfId="0" applyFont="1" applyBorder="1" applyAlignment="1">
      <alignment horizontal="center" vertical="center" wrapText="1"/>
    </xf>
    <xf numFmtId="0" fontId="30" fillId="4" borderId="1" xfId="0" applyFont="1" applyFill="1" applyBorder="1" applyAlignment="1">
      <alignment horizontal="left" vertical="center"/>
    </xf>
    <xf numFmtId="0" fontId="30" fillId="4" borderId="1" xfId="0" applyFont="1" applyFill="1" applyBorder="1" applyAlignment="1">
      <alignment vertical="center"/>
    </xf>
    <xf numFmtId="0" fontId="31" fillId="4" borderId="1" xfId="0" applyFont="1" applyFill="1" applyBorder="1"/>
    <xf numFmtId="0" fontId="30" fillId="4" borderId="1" xfId="0" applyFont="1" applyFill="1" applyBorder="1" applyAlignment="1">
      <alignment vertical="top"/>
    </xf>
    <xf numFmtId="0" fontId="31" fillId="0" borderId="1" xfId="0" applyFont="1" applyBorder="1"/>
    <xf numFmtId="0" fontId="25" fillId="2" borderId="1" xfId="0" applyFont="1" applyFill="1" applyBorder="1" applyAlignment="1">
      <alignment horizontal="center" vertical="top"/>
    </xf>
    <xf numFmtId="0" fontId="24" fillId="2" borderId="1" xfId="0" applyFont="1" applyFill="1" applyBorder="1" applyAlignment="1">
      <alignment vertical="center"/>
    </xf>
    <xf numFmtId="0" fontId="24" fillId="2" borderId="1" xfId="0" applyFont="1" applyFill="1" applyBorder="1"/>
    <xf numFmtId="0" fontId="25" fillId="2" borderId="1" xfId="0" applyFont="1" applyFill="1" applyBorder="1" applyAlignment="1">
      <alignment vertical="top"/>
    </xf>
    <xf numFmtId="0" fontId="23" fillId="0" borderId="1" xfId="3" applyFont="1" applyAlignment="1">
      <alignment horizontal="center" vertical="center"/>
    </xf>
    <xf numFmtId="0" fontId="23" fillId="0" borderId="1" xfId="3" applyFont="1" applyAlignment="1">
      <alignment vertical="center"/>
    </xf>
    <xf numFmtId="0" fontId="23" fillId="2" borderId="1" xfId="3" applyFont="1" applyFill="1" applyAlignment="1">
      <alignment vertical="center"/>
    </xf>
    <xf numFmtId="3" fontId="26" fillId="2" borderId="7" xfId="3" applyNumberFormat="1" applyFont="1" applyFill="1" applyBorder="1" applyAlignment="1">
      <alignment horizontal="center" vertical="center"/>
    </xf>
    <xf numFmtId="167" fontId="28" fillId="3" borderId="17" xfId="0" applyNumberFormat="1" applyFont="1" applyFill="1" applyBorder="1" applyAlignment="1">
      <alignment horizontal="center" vertical="center"/>
    </xf>
    <xf numFmtId="167" fontId="28" fillId="0" borderId="14" xfId="0" applyNumberFormat="1" applyFont="1" applyBorder="1" applyAlignment="1">
      <alignment horizontal="center" vertical="center"/>
    </xf>
    <xf numFmtId="167" fontId="23" fillId="3" borderId="0" xfId="0" applyNumberFormat="1" applyFont="1" applyFill="1" applyAlignment="1">
      <alignment horizontal="center" vertical="center"/>
    </xf>
    <xf numFmtId="167" fontId="23" fillId="0" borderId="0" xfId="0" applyNumberFormat="1" applyFont="1" applyAlignment="1">
      <alignment horizontal="center" vertical="center"/>
    </xf>
    <xf numFmtId="167" fontId="23" fillId="0" borderId="16" xfId="0" applyNumberFormat="1" applyFont="1" applyBorder="1" applyAlignment="1">
      <alignment horizontal="center" vertical="center"/>
    </xf>
    <xf numFmtId="0" fontId="24" fillId="3" borderId="0" xfId="0" applyFont="1" applyFill="1" applyAlignment="1">
      <alignment horizontal="center" vertical="center"/>
    </xf>
    <xf numFmtId="0" fontId="24" fillId="0" borderId="16" xfId="0" applyFont="1" applyBorder="1" applyAlignment="1">
      <alignment horizontal="center" vertical="center"/>
    </xf>
    <xf numFmtId="167" fontId="23" fillId="0" borderId="17" xfId="0" applyNumberFormat="1" applyFont="1" applyBorder="1" applyAlignment="1">
      <alignment horizontal="center" vertical="center"/>
    </xf>
    <xf numFmtId="9" fontId="20" fillId="2" borderId="1" xfId="5" applyFont="1" applyFill="1" applyBorder="1" applyAlignment="1" applyProtection="1">
      <alignment vertical="center"/>
    </xf>
    <xf numFmtId="0" fontId="16" fillId="2" borderId="1" xfId="3" applyFont="1" applyFill="1" applyAlignment="1">
      <alignment horizontal="center" vertical="center"/>
    </xf>
    <xf numFmtId="10" fontId="16" fillId="4" borderId="1" xfId="5" applyNumberFormat="1" applyFont="1" applyFill="1" applyBorder="1" applyAlignment="1" applyProtection="1">
      <alignment horizontal="center" vertical="center" wrapText="1"/>
    </xf>
    <xf numFmtId="8" fontId="32" fillId="2" borderId="7" xfId="5" applyNumberFormat="1" applyFont="1" applyFill="1" applyBorder="1" applyAlignment="1" applyProtection="1">
      <alignment horizontal="center" vertical="center" wrapText="1"/>
    </xf>
    <xf numFmtId="167" fontId="26" fillId="2" borderId="9" xfId="4" applyNumberFormat="1" applyFont="1" applyFill="1" applyBorder="1" applyAlignment="1">
      <alignment horizontal="center" vertical="center"/>
    </xf>
    <xf numFmtId="0" fontId="24" fillId="0" borderId="1" xfId="2" applyFont="1" applyAlignment="1">
      <alignment vertical="top"/>
    </xf>
    <xf numFmtId="0" fontId="23" fillId="0" borderId="1" xfId="24" applyFont="1"/>
    <xf numFmtId="0" fontId="31" fillId="4" borderId="1" xfId="0" applyFont="1" applyFill="1" applyBorder="1" applyAlignment="1">
      <alignment horizontal="left"/>
    </xf>
    <xf numFmtId="0" fontId="23" fillId="0" borderId="1" xfId="24" applyFont="1" applyAlignment="1">
      <alignment vertical="center"/>
    </xf>
    <xf numFmtId="0" fontId="33" fillId="0" borderId="1" xfId="22" applyFont="1" applyFill="1" applyBorder="1" applyAlignment="1" applyProtection="1">
      <alignment horizontal="left" vertical="center"/>
    </xf>
    <xf numFmtId="2" fontId="34" fillId="0" borderId="1" xfId="22" applyNumberFormat="1" applyFont="1" applyFill="1" applyBorder="1" applyAlignment="1" applyProtection="1">
      <alignment vertical="center"/>
    </xf>
    <xf numFmtId="0" fontId="35" fillId="0" borderId="1" xfId="22" applyFont="1" applyFill="1" applyBorder="1" applyAlignment="1" applyProtection="1">
      <alignment vertical="center"/>
    </xf>
    <xf numFmtId="2" fontId="33" fillId="0" borderId="1" xfId="22" applyNumberFormat="1" applyFont="1" applyFill="1" applyBorder="1" applyAlignment="1" applyProtection="1">
      <alignment vertical="center"/>
    </xf>
    <xf numFmtId="0" fontId="24" fillId="0" borderId="1" xfId="2" applyFont="1" applyAlignment="1">
      <alignment vertical="center"/>
    </xf>
    <xf numFmtId="0" fontId="24" fillId="0" borderId="1" xfId="22" applyFont="1" applyFill="1" applyBorder="1" applyAlignment="1" applyProtection="1">
      <alignment horizontal="left" vertical="center"/>
    </xf>
    <xf numFmtId="0" fontId="33" fillId="0" borderId="1" xfId="22" applyFont="1" applyFill="1" applyBorder="1" applyAlignment="1" applyProtection="1">
      <alignment horizontal="left"/>
    </xf>
    <xf numFmtId="2" fontId="34" fillId="0" borderId="1" xfId="22" applyNumberFormat="1" applyFont="1" applyFill="1" applyBorder="1" applyAlignment="1" applyProtection="1"/>
    <xf numFmtId="0" fontId="35" fillId="0" borderId="1" xfId="22" applyFont="1" applyFill="1" applyBorder="1" applyAlignment="1" applyProtection="1"/>
    <xf numFmtId="172" fontId="36" fillId="0" borderId="1" xfId="22" applyNumberFormat="1" applyFont="1" applyFill="1" applyBorder="1" applyAlignment="1" applyProtection="1"/>
    <xf numFmtId="2" fontId="33" fillId="0" borderId="1" xfId="22" applyNumberFormat="1" applyFont="1" applyFill="1" applyBorder="1" applyAlignment="1" applyProtection="1"/>
    <xf numFmtId="0" fontId="24" fillId="0" borderId="1" xfId="2" applyFont="1"/>
    <xf numFmtId="0" fontId="23" fillId="0" borderId="1" xfId="24" applyFont="1" applyAlignment="1">
      <alignment vertical="top"/>
    </xf>
    <xf numFmtId="0" fontId="33" fillId="0" borderId="1" xfId="22" applyFont="1" applyFill="1" applyBorder="1" applyAlignment="1" applyProtection="1">
      <alignment horizontal="left" vertical="top"/>
    </xf>
    <xf numFmtId="2" fontId="34" fillId="0" borderId="1" xfId="22" applyNumberFormat="1" applyFont="1" applyFill="1" applyBorder="1" applyAlignment="1" applyProtection="1">
      <alignment vertical="top"/>
    </xf>
    <xf numFmtId="0" fontId="35" fillId="0" borderId="1" xfId="22" applyFont="1" applyFill="1" applyBorder="1" applyAlignment="1" applyProtection="1">
      <alignment vertical="top"/>
    </xf>
    <xf numFmtId="2" fontId="33" fillId="0" borderId="1" xfId="22" applyNumberFormat="1" applyFont="1" applyFill="1" applyBorder="1" applyAlignment="1" applyProtection="1">
      <alignment vertical="top"/>
    </xf>
    <xf numFmtId="172" fontId="36" fillId="0" borderId="1" xfId="22" applyNumberFormat="1" applyFont="1" applyFill="1" applyBorder="1" applyAlignment="1" applyProtection="1">
      <alignment vertical="top"/>
    </xf>
    <xf numFmtId="0" fontId="23" fillId="0" borderId="0" xfId="0" applyFont="1"/>
    <xf numFmtId="0" fontId="23" fillId="0" borderId="3" xfId="0" applyFont="1" applyBorder="1" applyAlignment="1">
      <alignment horizontal="center" vertical="center" readingOrder="1"/>
    </xf>
    <xf numFmtId="0" fontId="24" fillId="0" borderId="4" xfId="24" applyFont="1" applyBorder="1" applyAlignment="1">
      <alignment horizontal="center" vertical="center"/>
    </xf>
    <xf numFmtId="5" fontId="23" fillId="0" borderId="4" xfId="24" applyNumberFormat="1" applyFont="1" applyBorder="1" applyAlignment="1">
      <alignment horizontal="center" vertical="center"/>
    </xf>
    <xf numFmtId="0" fontId="24" fillId="3" borderId="1" xfId="24" applyFont="1" applyFill="1" applyAlignment="1">
      <alignment horizontal="center" vertical="center"/>
    </xf>
    <xf numFmtId="5" fontId="23" fillId="3" borderId="1" xfId="6" applyNumberFormat="1" applyFont="1" applyFill="1" applyAlignment="1">
      <alignment horizontal="center" vertical="center"/>
    </xf>
    <xf numFmtId="0" fontId="37" fillId="0" borderId="1" xfId="22" applyFont="1" applyFill="1" applyBorder="1" applyAlignment="1" applyProtection="1">
      <alignment horizontal="left" vertical="center"/>
    </xf>
    <xf numFmtId="0" fontId="23" fillId="0" borderId="2" xfId="0" applyFont="1" applyBorder="1"/>
    <xf numFmtId="10" fontId="14" fillId="2" borderId="1" xfId="20" applyNumberFormat="1" applyFont="1" applyFill="1" applyBorder="1" applyAlignment="1" applyProtection="1">
      <alignment horizontal="center" vertical="center"/>
    </xf>
    <xf numFmtId="0" fontId="23" fillId="0" borderId="1" xfId="6" applyFont="1" applyAlignment="1">
      <alignment vertical="center"/>
    </xf>
    <xf numFmtId="0" fontId="38" fillId="0" borderId="1" xfId="0" applyFont="1" applyBorder="1"/>
    <xf numFmtId="0" fontId="38" fillId="4" borderId="1" xfId="0" applyFont="1" applyFill="1" applyBorder="1"/>
    <xf numFmtId="0" fontId="39" fillId="2" borderId="1" xfId="0" applyFont="1" applyFill="1" applyBorder="1" applyAlignment="1">
      <alignment vertical="center"/>
    </xf>
    <xf numFmtId="0" fontId="39" fillId="0" borderId="0" xfId="0" applyFont="1"/>
    <xf numFmtId="0" fontId="39" fillId="0" borderId="1" xfId="2" applyFont="1" applyAlignment="1">
      <alignment horizontal="left"/>
    </xf>
    <xf numFmtId="0" fontId="39" fillId="0" borderId="1" xfId="2" applyFont="1" applyAlignment="1">
      <alignment horizontal="center"/>
    </xf>
    <xf numFmtId="0" fontId="39" fillId="0" borderId="0" xfId="0" applyFont="1" applyAlignment="1">
      <alignment vertical="center"/>
    </xf>
    <xf numFmtId="0" fontId="39" fillId="0" borderId="1" xfId="2" applyFont="1" applyAlignment="1">
      <alignment horizontal="center" vertical="center"/>
    </xf>
    <xf numFmtId="0" fontId="39" fillId="0" borderId="1" xfId="2" applyFont="1" applyAlignment="1">
      <alignment horizontal="left" vertical="center"/>
    </xf>
    <xf numFmtId="0" fontId="39" fillId="0" borderId="0" xfId="0" applyFont="1" applyAlignment="1">
      <alignment horizontal="center" vertical="center"/>
    </xf>
    <xf numFmtId="0" fontId="39" fillId="0" borderId="0" xfId="0" applyFont="1" applyAlignment="1">
      <alignment horizontal="left" vertical="center"/>
    </xf>
    <xf numFmtId="0" fontId="39" fillId="0" borderId="1" xfId="2" applyFont="1" applyAlignment="1">
      <alignment vertical="center"/>
    </xf>
    <xf numFmtId="0" fontId="41" fillId="0" borderId="0" xfId="0" applyFont="1"/>
    <xf numFmtId="0" fontId="42" fillId="0" borderId="0" xfId="0" applyFont="1" applyAlignment="1">
      <alignment vertical="center"/>
    </xf>
    <xf numFmtId="0" fontId="41" fillId="0" borderId="0" xfId="0" applyFont="1" applyAlignment="1">
      <alignment vertical="center"/>
    </xf>
    <xf numFmtId="0" fontId="39" fillId="0" borderId="1" xfId="2" applyFont="1"/>
    <xf numFmtId="0" fontId="43" fillId="0" borderId="22"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43" fillId="0" borderId="24" xfId="0" applyFont="1" applyBorder="1" applyAlignment="1">
      <alignment horizontal="center" vertical="center" wrapText="1"/>
    </xf>
    <xf numFmtId="0" fontId="41" fillId="0" borderId="8" xfId="0" applyFont="1" applyBorder="1"/>
    <xf numFmtId="167" fontId="43" fillId="2" borderId="19" xfId="14" applyNumberFormat="1" applyFont="1" applyFill="1" applyBorder="1" applyAlignment="1" applyProtection="1">
      <alignment horizontal="center" vertical="center"/>
    </xf>
    <xf numFmtId="167" fontId="43" fillId="2" borderId="21" xfId="14" applyNumberFormat="1" applyFont="1" applyFill="1" applyBorder="1" applyAlignment="1" applyProtection="1">
      <alignment horizontal="center" vertical="center"/>
    </xf>
    <xf numFmtId="167" fontId="39" fillId="2" borderId="21" xfId="14" applyNumberFormat="1" applyFont="1" applyFill="1" applyBorder="1" applyAlignment="1" applyProtection="1">
      <alignment horizontal="center" vertical="center"/>
    </xf>
    <xf numFmtId="167" fontId="43" fillId="2" borderId="26" xfId="14" applyNumberFormat="1" applyFont="1" applyFill="1" applyBorder="1" applyAlignment="1" applyProtection="1">
      <alignment horizontal="center" vertical="center"/>
    </xf>
    <xf numFmtId="167" fontId="43" fillId="2" borderId="1" xfId="14" applyNumberFormat="1" applyFont="1" applyFill="1" applyBorder="1" applyAlignment="1" applyProtection="1">
      <alignment horizontal="center" vertical="center"/>
    </xf>
    <xf numFmtId="0" fontId="41" fillId="0" borderId="0" xfId="0" applyFont="1" applyAlignment="1">
      <alignment wrapText="1"/>
    </xf>
    <xf numFmtId="0" fontId="38" fillId="4" borderId="1" xfId="0" applyFont="1" applyFill="1" applyBorder="1" applyAlignment="1">
      <alignment horizontal="left" vertical="center"/>
    </xf>
    <xf numFmtId="0" fontId="38" fillId="4" borderId="1" xfId="0" applyFont="1" applyFill="1" applyBorder="1" applyAlignment="1">
      <alignment vertical="center"/>
    </xf>
    <xf numFmtId="0" fontId="38" fillId="4" borderId="1" xfId="0" applyFont="1" applyFill="1" applyBorder="1" applyAlignment="1">
      <alignment vertical="top"/>
    </xf>
    <xf numFmtId="0" fontId="39" fillId="0" borderId="8" xfId="2" applyFont="1" applyBorder="1" applyAlignment="1">
      <alignment horizontal="center"/>
    </xf>
    <xf numFmtId="0" fontId="39" fillId="0" borderId="8" xfId="2" applyFont="1" applyBorder="1" applyAlignment="1">
      <alignment horizontal="left"/>
    </xf>
    <xf numFmtId="2" fontId="42" fillId="0" borderId="18" xfId="0" applyNumberFormat="1" applyFont="1" applyBorder="1" applyAlignment="1">
      <alignment horizontal="center" vertical="center" wrapText="1"/>
    </xf>
    <xf numFmtId="0" fontId="43" fillId="0" borderId="25" xfId="0" applyFont="1" applyBorder="1" applyAlignment="1">
      <alignment horizontal="center" vertical="center" wrapText="1"/>
    </xf>
    <xf numFmtId="167" fontId="43" fillId="0" borderId="1" xfId="14" applyNumberFormat="1" applyFont="1" applyFill="1" applyBorder="1" applyAlignment="1" applyProtection="1">
      <alignment horizontal="center" vertical="center"/>
    </xf>
    <xf numFmtId="167" fontId="43" fillId="2" borderId="19" xfId="0" applyNumberFormat="1" applyFont="1" applyFill="1" applyBorder="1" applyAlignment="1">
      <alignment horizontal="center" vertical="center" wrapText="1"/>
    </xf>
    <xf numFmtId="167" fontId="43" fillId="3" borderId="1" xfId="14" applyNumberFormat="1" applyFont="1" applyFill="1" applyBorder="1" applyAlignment="1" applyProtection="1">
      <alignment horizontal="center" vertical="center"/>
    </xf>
    <xf numFmtId="167" fontId="43" fillId="2" borderId="21" xfId="0" applyNumberFormat="1" applyFont="1" applyFill="1" applyBorder="1" applyAlignment="1">
      <alignment horizontal="center" vertical="center" wrapText="1"/>
    </xf>
    <xf numFmtId="167" fontId="39" fillId="2" borderId="21" xfId="0" applyNumberFormat="1" applyFont="1" applyFill="1" applyBorder="1" applyAlignment="1">
      <alignment horizontal="center" vertical="center" wrapText="1"/>
    </xf>
    <xf numFmtId="167" fontId="43" fillId="2" borderId="26" xfId="0" applyNumberFormat="1" applyFont="1" applyFill="1" applyBorder="1" applyAlignment="1">
      <alignment horizontal="center" vertical="center" wrapText="1"/>
    </xf>
    <xf numFmtId="167" fontId="43" fillId="2" borderId="0" xfId="0" applyNumberFormat="1" applyFont="1" applyFill="1" applyAlignment="1">
      <alignment horizontal="center" vertical="center" wrapText="1"/>
    </xf>
    <xf numFmtId="0" fontId="43" fillId="0" borderId="27" xfId="0" applyFont="1" applyBorder="1" applyAlignment="1">
      <alignment horizontal="center" vertical="center" wrapText="1"/>
    </xf>
    <xf numFmtId="167" fontId="43" fillId="3" borderId="28" xfId="14" applyNumberFormat="1" applyFont="1" applyFill="1" applyBorder="1" applyAlignment="1" applyProtection="1">
      <alignment horizontal="center" vertical="center"/>
    </xf>
    <xf numFmtId="167" fontId="43" fillId="3" borderId="8" xfId="14" applyNumberFormat="1" applyFont="1" applyFill="1" applyBorder="1" applyAlignment="1" applyProtection="1">
      <alignment horizontal="center" vertical="center"/>
    </xf>
    <xf numFmtId="0" fontId="40" fillId="0" borderId="0" xfId="0" applyFont="1" applyAlignment="1">
      <alignment vertical="center"/>
    </xf>
    <xf numFmtId="0" fontId="39" fillId="0" borderId="8" xfId="0" applyFont="1" applyBorder="1"/>
    <xf numFmtId="0" fontId="43" fillId="0" borderId="1" xfId="0" applyFont="1" applyBorder="1" applyAlignment="1">
      <alignment horizontal="center" vertical="center" wrapText="1"/>
    </xf>
    <xf numFmtId="166" fontId="41" fillId="0" borderId="0" xfId="17" applyFont="1"/>
    <xf numFmtId="0" fontId="41" fillId="0" borderId="0" xfId="0" applyFont="1" applyAlignment="1">
      <alignment horizontal="center" wrapText="1"/>
    </xf>
    <xf numFmtId="166" fontId="41" fillId="3" borderId="0" xfId="17" applyFont="1" applyFill="1"/>
    <xf numFmtId="167" fontId="43" fillId="0" borderId="0" xfId="0" applyNumberFormat="1" applyFont="1" applyAlignment="1">
      <alignment horizontal="center" vertical="center" wrapText="1"/>
    </xf>
    <xf numFmtId="166" fontId="41" fillId="0" borderId="8" xfId="17" applyFont="1" applyBorder="1"/>
    <xf numFmtId="9" fontId="43" fillId="0" borderId="1" xfId="0" applyNumberFormat="1" applyFont="1" applyBorder="1" applyAlignment="1">
      <alignment horizontal="center" vertical="center" wrapText="1"/>
    </xf>
    <xf numFmtId="1" fontId="14" fillId="3" borderId="1" xfId="5" applyNumberFormat="1" applyFont="1" applyFill="1" applyBorder="1" applyAlignment="1" applyProtection="1">
      <alignment horizontal="center" vertical="center" wrapText="1"/>
    </xf>
    <xf numFmtId="9" fontId="14" fillId="3" borderId="1" xfId="5" applyFont="1" applyFill="1" applyBorder="1" applyAlignment="1" applyProtection="1">
      <alignment horizontal="left" vertical="center" wrapText="1"/>
    </xf>
    <xf numFmtId="9" fontId="14" fillId="3" borderId="1" xfId="5" applyFont="1" applyFill="1" applyBorder="1" applyAlignment="1" applyProtection="1">
      <alignment vertical="center" wrapText="1"/>
    </xf>
    <xf numFmtId="9" fontId="14" fillId="3" borderId="1" xfId="5" applyFont="1" applyFill="1" applyBorder="1" applyAlignment="1" applyProtection="1">
      <alignment horizontal="center" vertical="center" wrapText="1"/>
    </xf>
    <xf numFmtId="9" fontId="14" fillId="0" borderId="1" xfId="3" applyNumberFormat="1" applyFont="1" applyAlignment="1">
      <alignment vertical="center"/>
    </xf>
    <xf numFmtId="1" fontId="14" fillId="0" borderId="1" xfId="5" applyNumberFormat="1" applyFont="1" applyBorder="1" applyAlignment="1" applyProtection="1">
      <alignment horizontal="center" vertical="center" wrapText="1"/>
    </xf>
    <xf numFmtId="9" fontId="14" fillId="2" borderId="1" xfId="5" applyFont="1" applyFill="1" applyBorder="1" applyAlignment="1" applyProtection="1">
      <alignment horizontal="left" vertical="center" wrapText="1"/>
    </xf>
    <xf numFmtId="9" fontId="14" fillId="0" borderId="1" xfId="5" applyFont="1" applyBorder="1" applyAlignment="1" applyProtection="1">
      <alignment vertical="center" wrapText="1"/>
    </xf>
    <xf numFmtId="9" fontId="14" fillId="2" borderId="1" xfId="5" applyFont="1" applyFill="1" applyBorder="1" applyAlignment="1" applyProtection="1">
      <alignment horizontal="center" vertical="center" wrapText="1"/>
    </xf>
    <xf numFmtId="1" fontId="14" fillId="3" borderId="8" xfId="5" applyNumberFormat="1" applyFont="1" applyFill="1" applyBorder="1" applyAlignment="1" applyProtection="1">
      <alignment horizontal="center" vertical="center" wrapText="1"/>
    </xf>
    <xf numFmtId="9" fontId="14" fillId="3" borderId="8" xfId="5" applyFont="1" applyFill="1" applyBorder="1" applyAlignment="1" applyProtection="1">
      <alignment horizontal="left" vertical="center" wrapText="1"/>
    </xf>
    <xf numFmtId="9" fontId="14" fillId="3" borderId="8" xfId="5" applyFont="1" applyFill="1" applyBorder="1" applyAlignment="1" applyProtection="1">
      <alignment vertical="center" wrapText="1"/>
    </xf>
    <xf numFmtId="9" fontId="14" fillId="3" borderId="8" xfId="5" applyFont="1" applyFill="1" applyBorder="1" applyAlignment="1" applyProtection="1">
      <alignment horizontal="center" vertical="center" wrapText="1"/>
    </xf>
    <xf numFmtId="10" fontId="14" fillId="3" borderId="8" xfId="20" applyNumberFormat="1" applyFont="1" applyFill="1" applyBorder="1" applyAlignment="1" applyProtection="1">
      <alignment horizontal="center" vertical="center"/>
    </xf>
    <xf numFmtId="0" fontId="17" fillId="4" borderId="1" xfId="3" applyFont="1" applyFill="1" applyAlignment="1">
      <alignment vertical="center"/>
    </xf>
    <xf numFmtId="10" fontId="15" fillId="6" borderId="7" xfId="5" applyNumberFormat="1" applyFont="1" applyFill="1" applyBorder="1" applyAlignment="1" applyProtection="1">
      <alignment horizontal="center" vertical="center" wrapText="1"/>
      <protection locked="0"/>
    </xf>
    <xf numFmtId="8" fontId="13" fillId="6" borderId="7" xfId="5" applyNumberFormat="1" applyFont="1" applyFill="1" applyBorder="1" applyAlignment="1" applyProtection="1">
      <alignment horizontal="center" vertical="center" wrapText="1"/>
      <protection locked="0"/>
    </xf>
    <xf numFmtId="0" fontId="12" fillId="0" borderId="0" xfId="0" applyFont="1" applyAlignment="1">
      <alignment horizontal="justify" vertical="center"/>
    </xf>
    <xf numFmtId="0" fontId="12" fillId="0" borderId="0" xfId="0" applyFont="1"/>
    <xf numFmtId="0" fontId="17" fillId="4" borderId="1" xfId="0" applyFont="1" applyFill="1" applyBorder="1" applyAlignment="1">
      <alignment horizontal="left" vertical="center" wrapText="1"/>
    </xf>
    <xf numFmtId="0" fontId="14" fillId="4" borderId="1" xfId="0" applyFont="1" applyFill="1" applyBorder="1" applyAlignment="1">
      <alignment horizontal="left"/>
    </xf>
    <xf numFmtId="0" fontId="13" fillId="0" borderId="1" xfId="2" applyFont="1" applyAlignment="1">
      <alignment vertical="center" wrapText="1"/>
    </xf>
    <xf numFmtId="0" fontId="12" fillId="0" borderId="1" xfId="0" applyFont="1" applyBorder="1" applyAlignment="1">
      <alignment vertical="center"/>
    </xf>
    <xf numFmtId="0" fontId="0" fillId="0" borderId="1" xfId="0" applyBorder="1" applyAlignment="1">
      <alignment vertical="center"/>
    </xf>
    <xf numFmtId="0" fontId="17" fillId="4" borderId="7" xfId="0" applyFont="1" applyFill="1" applyBorder="1" applyAlignment="1">
      <alignment horizontal="left" vertical="center" wrapText="1"/>
    </xf>
    <xf numFmtId="0" fontId="14" fillId="4" borderId="7" xfId="0" applyFont="1" applyFill="1" applyBorder="1" applyAlignment="1">
      <alignment horizontal="left"/>
    </xf>
    <xf numFmtId="3" fontId="13" fillId="2" borderId="9" xfId="3" applyNumberFormat="1" applyFont="1" applyFill="1" applyBorder="1" applyAlignment="1">
      <alignment horizontal="center" vertical="center"/>
    </xf>
    <xf numFmtId="0" fontId="0" fillId="0" borderId="11" xfId="0" applyBorder="1" applyAlignment="1">
      <alignment horizontal="center" vertical="center"/>
    </xf>
    <xf numFmtId="0" fontId="41" fillId="0" borderId="0" xfId="0" applyFont="1" applyAlignment="1">
      <alignment horizontal="left" vertical="top" wrapText="1"/>
    </xf>
    <xf numFmtId="0" fontId="41" fillId="0" borderId="0" xfId="0" applyFont="1" applyAlignment="1">
      <alignment horizontal="left" vertical="top"/>
    </xf>
    <xf numFmtId="2" fontId="39" fillId="0" borderId="18" xfId="0" applyNumberFormat="1" applyFont="1" applyBorder="1" applyAlignment="1">
      <alignment horizontal="left" vertical="center" wrapText="1"/>
    </xf>
    <xf numFmtId="0" fontId="41" fillId="0" borderId="18" xfId="0" applyFont="1" applyBorder="1" applyAlignment="1">
      <alignment horizontal="left" vertical="center"/>
    </xf>
    <xf numFmtId="0" fontId="41" fillId="0" borderId="19" xfId="0" applyFont="1" applyBorder="1" applyAlignment="1">
      <alignment horizontal="left" vertical="center"/>
    </xf>
    <xf numFmtId="0" fontId="39" fillId="0" borderId="20" xfId="0" applyFont="1" applyBorder="1" applyAlignment="1">
      <alignment horizontal="center" vertical="center"/>
    </xf>
    <xf numFmtId="0" fontId="39" fillId="0" borderId="21" xfId="0" applyFont="1" applyBorder="1" applyAlignment="1">
      <alignment horizontal="center" vertical="center"/>
    </xf>
    <xf numFmtId="0" fontId="23" fillId="0" borderId="12" xfId="24" applyFont="1" applyBorder="1" applyAlignment="1">
      <alignment horizontal="left" vertical="center" wrapText="1"/>
    </xf>
    <xf numFmtId="0" fontId="23" fillId="0" borderId="1" xfId="24" applyFont="1" applyAlignment="1">
      <alignment horizontal="left" vertical="center" wrapText="1"/>
    </xf>
    <xf numFmtId="174" fontId="14" fillId="2" borderId="9" xfId="3" applyNumberFormat="1" applyFont="1" applyFill="1" applyBorder="1" applyAlignment="1">
      <alignment horizontal="left" vertical="center"/>
    </xf>
    <xf numFmtId="174" fontId="12" fillId="0" borderId="11" xfId="0" applyNumberFormat="1" applyFont="1" applyBorder="1" applyAlignment="1">
      <alignment vertical="center"/>
    </xf>
    <xf numFmtId="174" fontId="12" fillId="0" borderId="10" xfId="0" applyNumberFormat="1" applyFont="1" applyBorder="1" applyAlignment="1">
      <alignment vertical="center"/>
    </xf>
    <xf numFmtId="3" fontId="14" fillId="2" borderId="9" xfId="3" applyNumberFormat="1" applyFont="1" applyFill="1" applyBorder="1" applyAlignment="1">
      <alignment horizontal="left" vertical="center"/>
    </xf>
    <xf numFmtId="0" fontId="12" fillId="0" borderId="11" xfId="0" applyFont="1" applyBorder="1" applyAlignment="1">
      <alignment vertical="center"/>
    </xf>
    <xf numFmtId="0" fontId="12" fillId="0" borderId="10" xfId="0" applyFont="1" applyBorder="1" applyAlignment="1">
      <alignment vertical="center"/>
    </xf>
  </cellXfs>
  <cellStyles count="25">
    <cellStyle name="Euro" xfId="16" xr:uid="{00000000-0005-0000-0000-000001000000}"/>
    <cellStyle name="Hyperlink 2 2" xfId="22" xr:uid="{00000000-0005-0000-0000-000002000000}"/>
    <cellStyle name="Komma" xfId="14" builtinId="3"/>
    <cellStyle name="Komma 2" xfId="8" xr:uid="{00000000-0005-0000-0000-000004000000}"/>
    <cellStyle name="Komma 2 2" xfId="11" xr:uid="{00000000-0005-0000-0000-000005000000}"/>
    <cellStyle name="Komma 2 2 2" xfId="12" xr:uid="{00000000-0005-0000-0000-000006000000}"/>
    <cellStyle name="Komma 2 2 3" xfId="23" xr:uid="{00000000-0005-0000-0000-000007000000}"/>
    <cellStyle name="Normaal 2 2" xfId="1" xr:uid="{00000000-0005-0000-0000-000008000000}"/>
    <cellStyle name="Normaal 3" xfId="15" xr:uid="{00000000-0005-0000-0000-000009000000}"/>
    <cellStyle name="Procent" xfId="18" builtinId="5"/>
    <cellStyle name="Procent 2" xfId="5" xr:uid="{00000000-0005-0000-0000-00000B000000}"/>
    <cellStyle name="Procent 2 2" xfId="9" xr:uid="{00000000-0005-0000-0000-00000C000000}"/>
    <cellStyle name="Procent 2 2 2" xfId="13" xr:uid="{00000000-0005-0000-0000-00000D000000}"/>
    <cellStyle name="Procent 3" xfId="20" xr:uid="{00000000-0005-0000-0000-00000E000000}"/>
    <cellStyle name="Standaard" xfId="0" builtinId="0"/>
    <cellStyle name="Standaard 2" xfId="2" xr:uid="{00000000-0005-0000-0000-000010000000}"/>
    <cellStyle name="Standaard 2 2" xfId="24" xr:uid="{00000000-0005-0000-0000-000011000000}"/>
    <cellStyle name="Standaard 2 2 2" xfId="6" xr:uid="{00000000-0005-0000-0000-000012000000}"/>
    <cellStyle name="Standaard 2 2 2 2" xfId="19" xr:uid="{00000000-0005-0000-0000-000013000000}"/>
    <cellStyle name="Standaard 3" xfId="3" xr:uid="{00000000-0005-0000-0000-000014000000}"/>
    <cellStyle name="Standaard 4" xfId="10" xr:uid="{00000000-0005-0000-0000-000015000000}"/>
    <cellStyle name="Valuta" xfId="17" builtinId="4"/>
    <cellStyle name="Valuta 2" xfId="4" xr:uid="{00000000-0005-0000-0000-000017000000}"/>
    <cellStyle name="Valuta 3" xfId="7" xr:uid="{00000000-0005-0000-0000-000018000000}"/>
    <cellStyle name="Valuta 4" xfId="21" xr:uid="{00000000-0005-0000-0000-000019000000}"/>
  </cellStyles>
  <dxfs count="0"/>
  <tableStyles count="0" defaultTableStyle="TableStyleMedium2" defaultPivotStyle="PivotStyleLight16"/>
  <colors>
    <mruColors>
      <color rgb="FFCC0000"/>
      <color rgb="FFB32B2B"/>
      <color rgb="FF76EAF6"/>
      <color rgb="FF00B561"/>
      <color rgb="FF0092DB"/>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refreshError="1"/>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B1:AE14"/>
  <sheetViews>
    <sheetView showGridLines="0" zoomScale="115" zoomScaleNormal="115" zoomScaleSheetLayoutView="70" workbookViewId="0">
      <selection activeCell="H12" sqref="H12"/>
    </sheetView>
  </sheetViews>
  <sheetFormatPr defaultColWidth="8.75" defaultRowHeight="15"/>
  <cols>
    <col min="1" max="1" width="3" style="31" customWidth="1"/>
    <col min="2" max="2" width="34.5" style="31" bestFit="1" customWidth="1"/>
    <col min="3" max="3" width="18.25" style="31" bestFit="1" customWidth="1"/>
    <col min="4" max="5" width="18" style="31" bestFit="1" customWidth="1"/>
    <col min="6" max="6" width="14" style="31" bestFit="1" customWidth="1"/>
    <col min="7" max="7" width="9" style="31" customWidth="1"/>
    <col min="8" max="8" width="11" style="31" bestFit="1" customWidth="1"/>
    <col min="9" max="16384" width="8.75" style="31"/>
  </cols>
  <sheetData>
    <row r="1" spans="2:31" ht="29.65" customHeight="1">
      <c r="B1" s="279" t="s">
        <v>143</v>
      </c>
      <c r="C1" s="32"/>
      <c r="D1" s="32"/>
      <c r="E1" s="32"/>
      <c r="F1" s="32"/>
    </row>
    <row r="2" spans="2:31" ht="27" customHeight="1">
      <c r="B2" s="33" t="s">
        <v>0</v>
      </c>
      <c r="C2" s="34"/>
      <c r="D2" s="34"/>
      <c r="E2" s="34"/>
      <c r="F2" s="34"/>
    </row>
    <row r="3" spans="2:31">
      <c r="B3" s="33"/>
      <c r="C3" s="33"/>
      <c r="D3" s="33"/>
      <c r="E3" s="33"/>
      <c r="F3" s="35"/>
    </row>
    <row r="4" spans="2:31" s="1" customFormat="1" ht="22.9" customHeight="1">
      <c r="B4" s="67" t="s">
        <v>1</v>
      </c>
    </row>
    <row r="5" spans="2:31" s="1" customFormat="1" ht="23.65" customHeight="1">
      <c r="B5" s="1" t="s">
        <v>2</v>
      </c>
    </row>
    <row r="6" spans="2:31" s="1" customFormat="1" ht="23.65" customHeight="1">
      <c r="B6" s="1" t="s">
        <v>3</v>
      </c>
    </row>
    <row r="7" spans="2:31" s="1" customFormat="1" ht="23.65" customHeight="1">
      <c r="B7" s="1" t="s">
        <v>4</v>
      </c>
      <c r="E7" s="3"/>
      <c r="F7" s="68"/>
    </row>
    <row r="8" spans="2:31" s="1" customFormat="1" ht="23.65" customHeight="1">
      <c r="B8" s="1" t="s">
        <v>5</v>
      </c>
      <c r="E8" s="3"/>
      <c r="F8" s="68"/>
      <c r="H8" s="59"/>
    </row>
    <row r="9" spans="2:31" s="1" customFormat="1" ht="23.65" customHeight="1">
      <c r="B9" s="1" t="s">
        <v>6</v>
      </c>
      <c r="E9" s="3"/>
      <c r="F9" s="68"/>
      <c r="H9" s="59"/>
    </row>
    <row r="10" spans="2:31">
      <c r="E10" s="36"/>
      <c r="F10" s="37"/>
    </row>
    <row r="11" spans="2:31" ht="33.4" customHeight="1">
      <c r="B11" s="282" t="s">
        <v>7</v>
      </c>
      <c r="C11" s="283"/>
      <c r="D11" s="283"/>
      <c r="E11" s="283"/>
      <c r="AE11" s="34"/>
    </row>
    <row r="12" spans="2:31" ht="87" customHeight="1">
      <c r="B12" s="282" t="s">
        <v>8</v>
      </c>
      <c r="C12" s="283"/>
      <c r="D12" s="283"/>
      <c r="E12" s="283"/>
    </row>
    <row r="13" spans="2:31">
      <c r="B13" s="38"/>
    </row>
    <row r="14" spans="2:31" ht="25.15" customHeight="1">
      <c r="B14" s="33" t="s">
        <v>9</v>
      </c>
    </row>
  </sheetData>
  <sheetProtection algorithmName="SHA-512" hashValue="+uq5g1V9ILqpMDooqwjT3Nr5VxZLyRue2aASV3LrC3JahOtZGrvwDXOuG7vR7tQSEI5/vkgvgt/8o92ra7plBw==" saltValue="GkOmdBPdoIU12+VPHGSvgg==" spinCount="100000" sheet="1" selectLockedCells="1" selectUnlockedCells="1"/>
  <mergeCells count="2">
    <mergeCell ref="B12:E12"/>
    <mergeCell ref="B11:E11"/>
  </mergeCells>
  <pageMargins left="0.70866141732283472" right="0.70866141732283472" top="0.74803149606299213" bottom="0.74803149606299213" header="0.31496062992125984" footer="0.31496062992125984"/>
  <pageSetup paperSize="9" scale="86" orientation="landscape" r:id="rId1"/>
  <headerFooter>
    <oddFooter>&amp;R&amp;K000000pagina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B1:Q19"/>
  <sheetViews>
    <sheetView showGridLines="0" zoomScale="70" zoomScaleNormal="70" zoomScalePageLayoutView="70" workbookViewId="0">
      <selection activeCell="G21" sqref="G21"/>
    </sheetView>
  </sheetViews>
  <sheetFormatPr defaultColWidth="8.75" defaultRowHeight="15"/>
  <cols>
    <col min="1" max="1" width="2.5" style="4" customWidth="1"/>
    <col min="2" max="2" width="5" style="4" customWidth="1"/>
    <col min="3" max="3" width="81.75" style="4" customWidth="1"/>
    <col min="4" max="4" width="36.75" style="15" customWidth="1"/>
    <col min="5" max="5" width="32.75" style="15" customWidth="1"/>
    <col min="6" max="7" width="32.75" style="4" customWidth="1"/>
    <col min="8" max="9" width="2.25" style="18" bestFit="1" customWidth="1"/>
    <col min="10" max="10" width="10" style="18" customWidth="1"/>
    <col min="11" max="11" width="2.25" style="18" bestFit="1" customWidth="1"/>
    <col min="12" max="12" width="8.75" style="18"/>
    <col min="13" max="17" width="8.75" style="110"/>
    <col min="18" max="16384" width="8.75" style="4"/>
  </cols>
  <sheetData>
    <row r="1" spans="2:17" ht="30" customHeight="1"/>
    <row r="2" spans="2:17" s="1" customFormat="1" ht="30" customHeight="1">
      <c r="B2" s="39" t="str">
        <f>'Colofon 1'!B1</f>
        <v>Bijlage Prijzenblad versie 1.1 (28-08-2025)</v>
      </c>
      <c r="C2" s="43"/>
      <c r="D2" s="44"/>
      <c r="E2" s="44"/>
      <c r="F2" s="44"/>
      <c r="G2" s="44"/>
      <c r="H2" s="17"/>
      <c r="I2" s="17"/>
      <c r="J2" s="17"/>
      <c r="K2" s="17"/>
      <c r="L2" s="17"/>
      <c r="M2" s="111"/>
      <c r="N2" s="111"/>
      <c r="O2" s="111"/>
      <c r="P2" s="111"/>
      <c r="Q2" s="111"/>
    </row>
    <row r="3" spans="2:17">
      <c r="B3" s="4" t="s">
        <v>10</v>
      </c>
      <c r="D3" s="16"/>
      <c r="F3" s="16"/>
      <c r="G3" s="16"/>
    </row>
    <row r="4" spans="2:17">
      <c r="F4" s="15"/>
      <c r="G4" s="15"/>
    </row>
    <row r="5" spans="2:17" s="5" customFormat="1" ht="60">
      <c r="B5" s="97" t="s">
        <v>11</v>
      </c>
      <c r="C5" s="97" t="s">
        <v>12</v>
      </c>
      <c r="D5" s="98" t="s">
        <v>13</v>
      </c>
      <c r="E5" s="98" t="s">
        <v>14</v>
      </c>
      <c r="F5" s="98" t="s">
        <v>15</v>
      </c>
      <c r="G5" s="98" t="s">
        <v>16</v>
      </c>
      <c r="H5" s="19"/>
      <c r="I5" s="19"/>
      <c r="J5" s="19"/>
      <c r="K5" s="19"/>
      <c r="L5" s="19"/>
      <c r="M5" s="112"/>
      <c r="N5" s="112"/>
      <c r="O5" s="112"/>
      <c r="P5" s="112"/>
      <c r="Q5" s="112"/>
    </row>
    <row r="6" spans="2:17" s="2" customFormat="1" ht="84" customHeight="1">
      <c r="B6" s="70">
        <v>1</v>
      </c>
      <c r="C6" s="66" t="s">
        <v>17</v>
      </c>
      <c r="D6" s="281"/>
      <c r="E6" s="178" t="str">
        <f>IF(K6&gt;0,"ONGELDIG","GELDIG")</f>
        <v>ONGELDIG</v>
      </c>
      <c r="F6" s="45">
        <v>2</v>
      </c>
      <c r="G6" s="45">
        <v>7</v>
      </c>
      <c r="H6" s="9">
        <f>IF(D6&lt;F6,1,0)</f>
        <v>1</v>
      </c>
      <c r="I6" s="9">
        <f>IF(D6&gt;G6,1,0)</f>
        <v>0</v>
      </c>
      <c r="J6" s="9"/>
      <c r="K6" s="9">
        <f>I6+H6</f>
        <v>1</v>
      </c>
      <c r="L6" s="9"/>
      <c r="M6" s="113"/>
      <c r="N6" s="113"/>
      <c r="O6" s="113"/>
      <c r="P6" s="113"/>
      <c r="Q6" s="113"/>
    </row>
    <row r="7" spans="2:17" s="2" customFormat="1" ht="84" customHeight="1">
      <c r="B7" s="70">
        <v>2</v>
      </c>
      <c r="C7" s="66" t="s">
        <v>18</v>
      </c>
      <c r="D7" s="281"/>
      <c r="E7" s="178" t="str">
        <f>IF(K7&gt;0,"ONGELDIG","GELDIG")</f>
        <v>ONGELDIG</v>
      </c>
      <c r="F7" s="45">
        <v>2</v>
      </c>
      <c r="G7" s="45">
        <v>7</v>
      </c>
      <c r="H7" s="9">
        <f t="shared" ref="H7:H8" si="0">IF(D7&lt;F7,1,0)</f>
        <v>1</v>
      </c>
      <c r="I7" s="9">
        <f t="shared" ref="I7:I8" si="1">IF(D7&gt;G7,1,0)</f>
        <v>0</v>
      </c>
      <c r="J7" s="9"/>
      <c r="K7" s="9">
        <f t="shared" ref="K7:K8" si="2">I7+H7</f>
        <v>1</v>
      </c>
      <c r="L7" s="9"/>
      <c r="M7" s="113"/>
      <c r="N7" s="113"/>
      <c r="O7" s="113"/>
      <c r="P7" s="113"/>
      <c r="Q7" s="113"/>
    </row>
    <row r="8" spans="2:17" s="2" customFormat="1" ht="84" customHeight="1">
      <c r="B8" s="70">
        <v>3</v>
      </c>
      <c r="C8" s="66" t="s">
        <v>19</v>
      </c>
      <c r="D8" s="281"/>
      <c r="E8" s="178" t="str">
        <f>IF(K8&gt;0,"ONGELDIG","GELDIG")</f>
        <v>ONGELDIG</v>
      </c>
      <c r="F8" s="45">
        <v>1</v>
      </c>
      <c r="G8" s="45">
        <v>1.5</v>
      </c>
      <c r="H8" s="9">
        <f t="shared" si="0"/>
        <v>1</v>
      </c>
      <c r="I8" s="9">
        <f t="shared" si="1"/>
        <v>0</v>
      </c>
      <c r="J8" s="9"/>
      <c r="K8" s="9">
        <f t="shared" si="2"/>
        <v>1</v>
      </c>
      <c r="L8" s="9"/>
      <c r="M8" s="113"/>
      <c r="N8" s="113"/>
      <c r="O8" s="113"/>
      <c r="P8" s="113"/>
      <c r="Q8" s="113"/>
    </row>
    <row r="10" spans="2:17">
      <c r="B10" s="99" t="s">
        <v>20</v>
      </c>
      <c r="C10" s="69"/>
      <c r="D10" s="69"/>
      <c r="E10" s="69"/>
      <c r="F10" s="69"/>
      <c r="G10" s="69"/>
    </row>
    <row r="11" spans="2:17" s="2" customFormat="1" ht="23.65" customHeight="1">
      <c r="B11" s="42">
        <v>1</v>
      </c>
      <c r="C11" s="40" t="s">
        <v>21</v>
      </c>
      <c r="D11" s="42"/>
      <c r="E11" s="42"/>
      <c r="H11" s="9"/>
      <c r="I11" s="9"/>
      <c r="J11" s="9"/>
      <c r="K11" s="9"/>
      <c r="L11" s="9"/>
      <c r="M11" s="113"/>
      <c r="N11" s="113"/>
      <c r="O11" s="113"/>
      <c r="P11" s="113"/>
      <c r="Q11" s="113"/>
    </row>
    <row r="12" spans="2:17" s="2" customFormat="1" ht="23.65" customHeight="1">
      <c r="B12" s="42">
        <v>2</v>
      </c>
      <c r="C12" s="40" t="s">
        <v>22</v>
      </c>
      <c r="D12" s="42"/>
      <c r="E12" s="42"/>
      <c r="H12" s="9"/>
      <c r="I12" s="9"/>
      <c r="J12" s="9"/>
      <c r="K12" s="9"/>
      <c r="L12" s="9"/>
      <c r="M12" s="113"/>
      <c r="N12" s="113"/>
      <c r="O12" s="113"/>
      <c r="P12" s="113"/>
      <c r="Q12" s="113"/>
    </row>
    <row r="13" spans="2:17" s="2" customFormat="1" ht="23.65" customHeight="1">
      <c r="B13" s="42">
        <v>3</v>
      </c>
      <c r="C13" s="40" t="s">
        <v>23</v>
      </c>
      <c r="D13" s="42"/>
      <c r="E13" s="42"/>
      <c r="H13" s="9"/>
      <c r="I13" s="9"/>
      <c r="J13" s="9"/>
      <c r="K13" s="9"/>
      <c r="L13" s="9"/>
      <c r="M13" s="113"/>
      <c r="N13" s="113"/>
      <c r="O13" s="113"/>
      <c r="P13" s="113"/>
      <c r="Q13" s="113"/>
    </row>
    <row r="14" spans="2:17" s="2" customFormat="1" ht="25.15" customHeight="1">
      <c r="B14" s="42">
        <v>4</v>
      </c>
      <c r="C14" s="2" t="s">
        <v>24</v>
      </c>
      <c r="D14" s="46"/>
      <c r="E14" s="42"/>
      <c r="H14" s="9"/>
      <c r="I14" s="9"/>
      <c r="J14" s="9"/>
      <c r="K14" s="9"/>
      <c r="L14" s="9"/>
      <c r="M14" s="113"/>
      <c r="N14" s="113"/>
      <c r="O14" s="113"/>
      <c r="P14" s="113"/>
      <c r="Q14" s="113"/>
    </row>
    <row r="15" spans="2:17" s="2" customFormat="1" ht="25.15" customHeight="1">
      <c r="B15" s="42">
        <v>5</v>
      </c>
      <c r="C15" s="2" t="s">
        <v>25</v>
      </c>
      <c r="D15" s="46"/>
      <c r="E15" s="42"/>
      <c r="H15" s="9"/>
      <c r="I15" s="9"/>
      <c r="J15" s="9"/>
      <c r="K15" s="9"/>
      <c r="L15" s="9"/>
      <c r="M15" s="113"/>
      <c r="N15" s="113"/>
      <c r="O15" s="113"/>
      <c r="P15" s="113"/>
      <c r="Q15" s="113"/>
    </row>
    <row r="16" spans="2:17" s="2" customFormat="1" ht="25.15" customHeight="1">
      <c r="B16" s="42">
        <v>6</v>
      </c>
      <c r="C16" s="2" t="s">
        <v>26</v>
      </c>
      <c r="D16" s="46"/>
      <c r="E16" s="42"/>
      <c r="H16" s="9"/>
      <c r="I16" s="9"/>
      <c r="J16" s="9"/>
      <c r="K16" s="9"/>
      <c r="L16" s="9"/>
      <c r="M16" s="113"/>
      <c r="N16" s="113"/>
      <c r="O16" s="113"/>
      <c r="P16" s="113"/>
      <c r="Q16" s="113"/>
    </row>
    <row r="17" spans="2:17" s="2" customFormat="1" ht="25.15" customHeight="1">
      <c r="B17" s="42">
        <v>7</v>
      </c>
      <c r="C17" s="2" t="s">
        <v>27</v>
      </c>
      <c r="D17" s="46"/>
      <c r="E17" s="42"/>
      <c r="H17" s="9"/>
      <c r="I17" s="9"/>
      <c r="J17" s="9"/>
      <c r="K17" s="9"/>
      <c r="L17" s="9"/>
      <c r="M17" s="113"/>
      <c r="N17" s="113"/>
      <c r="O17" s="113"/>
      <c r="P17" s="113"/>
      <c r="Q17" s="113"/>
    </row>
    <row r="18" spans="2:17" s="2" customFormat="1" ht="23.65" customHeight="1">
      <c r="B18" s="71">
        <v>8</v>
      </c>
      <c r="C18" s="79" t="s">
        <v>28</v>
      </c>
      <c r="D18" s="71"/>
      <c r="E18" s="71"/>
      <c r="F18" s="77"/>
      <c r="G18" s="77"/>
      <c r="H18" s="9"/>
      <c r="I18" s="9"/>
      <c r="J18" s="9"/>
      <c r="K18" s="9"/>
      <c r="L18" s="9"/>
      <c r="M18" s="113"/>
      <c r="N18" s="113"/>
      <c r="O18" s="113"/>
      <c r="P18" s="113"/>
      <c r="Q18" s="113"/>
    </row>
    <row r="19" spans="2:17" ht="25.15" customHeight="1">
      <c r="C19" s="2" t="s">
        <v>29</v>
      </c>
    </row>
  </sheetData>
  <sheetProtection algorithmName="SHA-512" hashValue="Ce3ww0xWqz2usT5AICzRHaL8qj3q/SklW9BDtaJWT9E+sayQvss68Z3mQlCBNvnG9aHdN+tPEE+cxbNOkKvLBg==" saltValue="BSnTM3VGXzVL4ah6ZjaHog==" spinCount="100000" sheet="1" objects="1" scenarios="1"/>
  <pageMargins left="0.70866141732283472" right="0.70866141732283472" top="0.74803149606299213" bottom="0.74803149606299213" header="0.31496062992125984" footer="0.31496062992125984"/>
  <pageSetup paperSize="9" scale="52" orientation="landscape" horizontalDpi="300" verticalDpi="300" r:id="rId1"/>
  <headerFooter>
    <oddFooter>&amp;R&amp;D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pageSetUpPr fitToPage="1"/>
  </sheetPr>
  <dimension ref="A1:O32"/>
  <sheetViews>
    <sheetView showGridLines="0" topLeftCell="A5" zoomScale="55" zoomScaleNormal="55" zoomScalePageLayoutView="25" workbookViewId="0">
      <selection activeCell="G13" sqref="G13"/>
    </sheetView>
  </sheetViews>
  <sheetFormatPr defaultColWidth="8.75" defaultRowHeight="15"/>
  <cols>
    <col min="1" max="1" width="2.5" style="4" customWidth="1"/>
    <col min="2" max="2" width="5" style="4" customWidth="1"/>
    <col min="3" max="3" width="42.5" style="4" customWidth="1"/>
    <col min="4" max="4" width="6.25" style="4" customWidth="1"/>
    <col min="5" max="6" width="25.5" style="4" bestFit="1" customWidth="1"/>
    <col min="7" max="7" width="33.25" style="15" customWidth="1"/>
    <col min="8" max="8" width="11.75" style="15" bestFit="1" customWidth="1"/>
    <col min="9" max="9" width="18.5" style="15" bestFit="1" customWidth="1"/>
    <col min="10" max="10" width="26.5" style="4" bestFit="1" customWidth="1"/>
    <col min="11" max="11" width="8.75" style="4"/>
    <col min="12" max="12" width="10.75" style="4" bestFit="1" customWidth="1"/>
    <col min="13" max="16384" width="8.75" style="4"/>
  </cols>
  <sheetData>
    <row r="1" spans="1:15" s="1" customFormat="1" ht="19.899999999999999" customHeight="1">
      <c r="B1" s="28"/>
      <c r="C1" s="3"/>
      <c r="G1" s="29"/>
      <c r="H1" s="30"/>
      <c r="J1" s="3"/>
      <c r="K1" s="3"/>
    </row>
    <row r="2" spans="1:15" s="50" customFormat="1" ht="30" customHeight="1">
      <c r="A2" s="47"/>
      <c r="B2" s="284" t="str">
        <f>'Colofon 1'!B1</f>
        <v>Bijlage Prijzenblad versie 1.1 (28-08-2025)</v>
      </c>
      <c r="C2" s="285"/>
      <c r="D2" s="285"/>
      <c r="E2" s="285"/>
      <c r="F2" s="285"/>
      <c r="G2" s="285"/>
      <c r="H2" s="285"/>
      <c r="I2" s="285"/>
      <c r="J2" s="48"/>
      <c r="K2" s="49"/>
      <c r="L2" s="49"/>
      <c r="M2" s="49"/>
      <c r="N2" s="49"/>
      <c r="O2" s="49"/>
    </row>
    <row r="3" spans="1:15">
      <c r="B3" s="4" t="s">
        <v>30</v>
      </c>
      <c r="G3" s="4"/>
      <c r="H3" s="4"/>
      <c r="I3" s="4"/>
    </row>
    <row r="4" spans="1:15">
      <c r="G4" s="4"/>
      <c r="H4" s="4"/>
      <c r="I4" s="4"/>
    </row>
    <row r="5" spans="1:15" s="2" customFormat="1" ht="54" customHeight="1" thickBot="1">
      <c r="B5" s="286" t="s">
        <v>31</v>
      </c>
      <c r="C5" s="287"/>
      <c r="D5" s="287"/>
      <c r="E5" s="287"/>
      <c r="F5" s="287"/>
      <c r="G5" s="288"/>
      <c r="H5" s="288"/>
      <c r="I5" s="288"/>
      <c r="J5" s="288"/>
    </row>
    <row r="6" spans="1:15" s="2" customFormat="1" ht="60">
      <c r="B6" s="77" t="s">
        <v>32</v>
      </c>
      <c r="C6" s="100" t="s">
        <v>33</v>
      </c>
      <c r="D6" s="101"/>
      <c r="E6" s="102" t="s">
        <v>34</v>
      </c>
      <c r="F6" s="102" t="s">
        <v>35</v>
      </c>
      <c r="G6" s="93" t="s">
        <v>36</v>
      </c>
      <c r="H6" s="7" t="s">
        <v>37</v>
      </c>
      <c r="I6" s="101" t="s">
        <v>38</v>
      </c>
      <c r="J6" s="101" t="s">
        <v>39</v>
      </c>
      <c r="L6" s="9"/>
      <c r="M6" s="20"/>
    </row>
    <row r="7" spans="1:15" s="21" customFormat="1" ht="31.9" customHeight="1">
      <c r="B7" s="265">
        <v>1</v>
      </c>
      <c r="C7" s="266" t="s">
        <v>40</v>
      </c>
      <c r="D7" s="267"/>
      <c r="E7" s="268">
        <v>-0.05</v>
      </c>
      <c r="F7" s="268">
        <v>0.05</v>
      </c>
      <c r="G7" s="280"/>
      <c r="H7" s="8" t="str">
        <f>IF(L7=FALSE,"NIET GELDIG","GELDIG")</f>
        <v>GELDIG</v>
      </c>
      <c r="I7" s="8">
        <f t="shared" ref="I7:I17" si="0">$I$18/$H$18</f>
        <v>9.0909090909090912E-2</v>
      </c>
      <c r="J7" s="8">
        <f t="shared" ref="J7:J17" si="1">I7*G7</f>
        <v>0</v>
      </c>
      <c r="L7" s="9" t="b">
        <f t="shared" ref="L7:L17" si="2">IF(OR(G7&lt;E7,G7&gt;F7),FALSE,TRUE)</f>
        <v>1</v>
      </c>
      <c r="M7" s="269"/>
    </row>
    <row r="8" spans="1:15" s="21" customFormat="1" ht="31.9" customHeight="1">
      <c r="B8" s="270">
        <v>2</v>
      </c>
      <c r="C8" s="271" t="s">
        <v>41</v>
      </c>
      <c r="D8" s="272"/>
      <c r="E8" s="273">
        <v>-0.05</v>
      </c>
      <c r="F8" s="273">
        <v>0.05</v>
      </c>
      <c r="G8" s="280"/>
      <c r="H8" s="210" t="str">
        <f t="shared" ref="H8:H17" si="3">IF(L8=FALSE,"NIET GELDIG","GELDIG")</f>
        <v>GELDIG</v>
      </c>
      <c r="I8" s="210">
        <f t="shared" si="0"/>
        <v>9.0909090909090912E-2</v>
      </c>
      <c r="J8" s="11">
        <f t="shared" si="1"/>
        <v>0</v>
      </c>
      <c r="L8" s="9" t="b">
        <f t="shared" si="2"/>
        <v>1</v>
      </c>
      <c r="M8" s="269"/>
    </row>
    <row r="9" spans="1:15" s="21" customFormat="1" ht="31.9" customHeight="1">
      <c r="B9" s="265">
        <v>3</v>
      </c>
      <c r="C9" s="266" t="s">
        <v>42</v>
      </c>
      <c r="D9" s="267"/>
      <c r="E9" s="268">
        <v>-0.05</v>
      </c>
      <c r="F9" s="268">
        <v>0.05</v>
      </c>
      <c r="G9" s="280"/>
      <c r="H9" s="8" t="str">
        <f t="shared" si="3"/>
        <v>GELDIG</v>
      </c>
      <c r="I9" s="8">
        <f t="shared" si="0"/>
        <v>9.0909090909090912E-2</v>
      </c>
      <c r="J9" s="8">
        <f t="shared" si="1"/>
        <v>0</v>
      </c>
      <c r="L9" s="9" t="b">
        <f t="shared" si="2"/>
        <v>1</v>
      </c>
      <c r="M9" s="269"/>
    </row>
    <row r="10" spans="1:15" s="21" customFormat="1" ht="31.9" customHeight="1">
      <c r="B10" s="270">
        <v>4</v>
      </c>
      <c r="C10" s="271" t="s">
        <v>43</v>
      </c>
      <c r="D10" s="272"/>
      <c r="E10" s="273">
        <v>-0.05</v>
      </c>
      <c r="F10" s="273">
        <v>0.05</v>
      </c>
      <c r="G10" s="280"/>
      <c r="H10" s="210" t="str">
        <f t="shared" si="3"/>
        <v>GELDIG</v>
      </c>
      <c r="I10" s="210">
        <f t="shared" si="0"/>
        <v>9.0909090909090912E-2</v>
      </c>
      <c r="J10" s="11">
        <f t="shared" si="1"/>
        <v>0</v>
      </c>
      <c r="L10" s="9" t="b">
        <f t="shared" si="2"/>
        <v>1</v>
      </c>
      <c r="M10" s="269"/>
    </row>
    <row r="11" spans="1:15" s="21" customFormat="1" ht="31.9" customHeight="1">
      <c r="B11" s="265">
        <v>5</v>
      </c>
      <c r="C11" s="266" t="s">
        <v>44</v>
      </c>
      <c r="D11" s="267"/>
      <c r="E11" s="268">
        <v>-0.05</v>
      </c>
      <c r="F11" s="268">
        <v>0.05</v>
      </c>
      <c r="G11" s="280"/>
      <c r="H11" s="8" t="str">
        <f t="shared" si="3"/>
        <v>GELDIG</v>
      </c>
      <c r="I11" s="8">
        <f t="shared" si="0"/>
        <v>9.0909090909090912E-2</v>
      </c>
      <c r="J11" s="8">
        <f t="shared" si="1"/>
        <v>0</v>
      </c>
      <c r="L11" s="9" t="b">
        <f t="shared" si="2"/>
        <v>1</v>
      </c>
      <c r="M11" s="269"/>
    </row>
    <row r="12" spans="1:15" s="21" customFormat="1" ht="31.9" customHeight="1">
      <c r="B12" s="270">
        <v>6</v>
      </c>
      <c r="C12" s="271" t="s">
        <v>45</v>
      </c>
      <c r="D12" s="272"/>
      <c r="E12" s="273">
        <v>-0.05</v>
      </c>
      <c r="F12" s="273">
        <v>0.05</v>
      </c>
      <c r="G12" s="280"/>
      <c r="H12" s="210" t="str">
        <f t="shared" si="3"/>
        <v>GELDIG</v>
      </c>
      <c r="I12" s="210">
        <f t="shared" si="0"/>
        <v>9.0909090909090912E-2</v>
      </c>
      <c r="J12" s="11">
        <f t="shared" si="1"/>
        <v>0</v>
      </c>
      <c r="L12" s="9" t="b">
        <f t="shared" si="2"/>
        <v>1</v>
      </c>
      <c r="M12" s="269"/>
    </row>
    <row r="13" spans="1:15" s="21" customFormat="1" ht="31.9" customHeight="1">
      <c r="B13" s="265">
        <v>7</v>
      </c>
      <c r="C13" s="266" t="s">
        <v>46</v>
      </c>
      <c r="D13" s="267"/>
      <c r="E13" s="268">
        <v>-0.05</v>
      </c>
      <c r="F13" s="268">
        <v>0.05</v>
      </c>
      <c r="G13" s="280"/>
      <c r="H13" s="8" t="str">
        <f t="shared" ref="H13" si="4">IF(L13=FALSE,"NIET GELDIG","GELDIG")</f>
        <v>GELDIG</v>
      </c>
      <c r="I13" s="8">
        <f t="shared" si="0"/>
        <v>9.0909090909090912E-2</v>
      </c>
      <c r="J13" s="8">
        <f t="shared" ref="J13" si="5">I13*G13</f>
        <v>0</v>
      </c>
      <c r="L13" s="9" t="b">
        <f t="shared" ref="L13" si="6">IF(OR(G13&lt;E13,G13&gt;F13),FALSE,TRUE)</f>
        <v>1</v>
      </c>
      <c r="M13" s="269"/>
    </row>
    <row r="14" spans="1:15" s="21" customFormat="1" ht="31.9" customHeight="1">
      <c r="B14" s="270">
        <v>8</v>
      </c>
      <c r="C14" s="271" t="s">
        <v>47</v>
      </c>
      <c r="D14" s="272"/>
      <c r="E14" s="273">
        <v>-0.05</v>
      </c>
      <c r="F14" s="273">
        <v>0.05</v>
      </c>
      <c r="G14" s="280"/>
      <c r="H14" s="210" t="str">
        <f>IF(L14=FALSE,"NIET GELDIG","GELDIG")</f>
        <v>GELDIG</v>
      </c>
      <c r="I14" s="210">
        <f t="shared" si="0"/>
        <v>9.0909090909090912E-2</v>
      </c>
      <c r="J14" s="11">
        <f t="shared" si="1"/>
        <v>0</v>
      </c>
      <c r="L14" s="9" t="b">
        <f t="shared" si="2"/>
        <v>1</v>
      </c>
      <c r="M14" s="269"/>
    </row>
    <row r="15" spans="1:15" s="21" customFormat="1" ht="31.9" customHeight="1">
      <c r="B15" s="265">
        <v>9</v>
      </c>
      <c r="C15" s="266" t="s">
        <v>48</v>
      </c>
      <c r="D15" s="267"/>
      <c r="E15" s="268">
        <v>-0.05</v>
      </c>
      <c r="F15" s="268">
        <v>0.05</v>
      </c>
      <c r="G15" s="280"/>
      <c r="H15" s="8" t="str">
        <f t="shared" si="3"/>
        <v>GELDIG</v>
      </c>
      <c r="I15" s="8">
        <f t="shared" si="0"/>
        <v>9.0909090909090912E-2</v>
      </c>
      <c r="J15" s="8">
        <f t="shared" si="1"/>
        <v>0</v>
      </c>
      <c r="L15" s="9" t="b">
        <f t="shared" si="2"/>
        <v>1</v>
      </c>
      <c r="M15" s="269"/>
    </row>
    <row r="16" spans="1:15" s="21" customFormat="1" ht="31.9" customHeight="1">
      <c r="B16" s="270">
        <v>10</v>
      </c>
      <c r="C16" s="271" t="s">
        <v>49</v>
      </c>
      <c r="D16" s="272"/>
      <c r="E16" s="273">
        <v>-0.05</v>
      </c>
      <c r="F16" s="273">
        <v>0.05</v>
      </c>
      <c r="G16" s="280"/>
      <c r="H16" s="210" t="str">
        <f t="shared" si="3"/>
        <v>GELDIG</v>
      </c>
      <c r="I16" s="210">
        <f t="shared" si="0"/>
        <v>9.0909090909090912E-2</v>
      </c>
      <c r="J16" s="11">
        <f>I16*G16</f>
        <v>0</v>
      </c>
      <c r="L16" s="9" t="b">
        <f t="shared" si="2"/>
        <v>1</v>
      </c>
      <c r="M16" s="269"/>
    </row>
    <row r="17" spans="2:15" s="21" customFormat="1" ht="31.9" customHeight="1">
      <c r="B17" s="274">
        <v>11</v>
      </c>
      <c r="C17" s="275" t="s">
        <v>50</v>
      </c>
      <c r="D17" s="276"/>
      <c r="E17" s="277">
        <v>-0.05</v>
      </c>
      <c r="F17" s="277">
        <v>0.05</v>
      </c>
      <c r="G17" s="280"/>
      <c r="H17" s="278" t="str">
        <f t="shared" si="3"/>
        <v>GELDIG</v>
      </c>
      <c r="I17" s="278">
        <f t="shared" si="0"/>
        <v>9.0909090909090912E-2</v>
      </c>
      <c r="J17" s="278">
        <f t="shared" si="1"/>
        <v>0</v>
      </c>
      <c r="L17" s="9" t="b">
        <f t="shared" si="2"/>
        <v>1</v>
      </c>
      <c r="M17" s="269"/>
    </row>
    <row r="18" spans="2:15" s="2" customFormat="1" ht="45.75" customHeight="1">
      <c r="B18" s="10"/>
      <c r="C18" s="175" t="s">
        <v>51</v>
      </c>
      <c r="E18" s="175"/>
      <c r="F18" s="175"/>
      <c r="G18" s="25"/>
      <c r="H18" s="176">
        <f>COUNT(B7:B17)</f>
        <v>11</v>
      </c>
      <c r="I18" s="72">
        <v>1</v>
      </c>
      <c r="J18" s="177">
        <f>SUM(J7:J17)</f>
        <v>0</v>
      </c>
    </row>
    <row r="19" spans="2:15" s="2" customFormat="1" ht="28.15" customHeight="1">
      <c r="B19" s="103" t="s">
        <v>52</v>
      </c>
      <c r="C19" s="77"/>
      <c r="D19" s="77"/>
      <c r="E19" s="77"/>
      <c r="F19" s="77"/>
      <c r="G19" s="71"/>
      <c r="H19" s="71"/>
      <c r="I19" s="71"/>
      <c r="J19" s="71"/>
      <c r="K19" s="71"/>
      <c r="L19" s="71"/>
      <c r="M19" s="71"/>
      <c r="N19" s="71"/>
      <c r="O19" s="71"/>
    </row>
    <row r="20" spans="2:15" s="2" customFormat="1" ht="26.65" customHeight="1">
      <c r="B20" s="42">
        <v>1</v>
      </c>
      <c r="C20" s="2" t="s">
        <v>53</v>
      </c>
    </row>
    <row r="21" spans="2:15" s="2" customFormat="1" ht="26.65" customHeight="1">
      <c r="B21" s="42">
        <v>2</v>
      </c>
      <c r="C21" s="6" t="s">
        <v>54</v>
      </c>
      <c r="H21" s="24"/>
      <c r="I21" s="24"/>
    </row>
    <row r="22" spans="2:15" s="2" customFormat="1" ht="26.65" customHeight="1">
      <c r="B22" s="42">
        <v>3</v>
      </c>
      <c r="C22" s="6" t="s">
        <v>55</v>
      </c>
      <c r="H22" s="24"/>
      <c r="I22" s="24"/>
    </row>
    <row r="23" spans="2:15" s="2" customFormat="1" ht="26.65" customHeight="1">
      <c r="B23" s="42">
        <v>4</v>
      </c>
      <c r="C23" s="6" t="s">
        <v>56</v>
      </c>
      <c r="H23" s="24"/>
      <c r="I23" s="24"/>
    </row>
    <row r="24" spans="2:15" s="2" customFormat="1" ht="26.65" customHeight="1">
      <c r="B24" s="42">
        <v>5</v>
      </c>
      <c r="C24" s="6" t="s">
        <v>57</v>
      </c>
      <c r="H24" s="24"/>
      <c r="I24" s="24"/>
    </row>
    <row r="25" spans="2:15" s="2" customFormat="1" ht="26.65" customHeight="1">
      <c r="B25" s="42">
        <v>6</v>
      </c>
      <c r="C25" s="2" t="s">
        <v>58</v>
      </c>
    </row>
    <row r="26" spans="2:15" s="13" customFormat="1" ht="26.65" customHeight="1">
      <c r="B26" s="42">
        <v>8</v>
      </c>
      <c r="C26" s="13" t="s">
        <v>59</v>
      </c>
      <c r="G26" s="14"/>
      <c r="H26" s="12"/>
      <c r="I26" s="12"/>
    </row>
    <row r="27" spans="2:15" s="2" customFormat="1" ht="26.65" customHeight="1">
      <c r="B27" s="42">
        <v>9</v>
      </c>
      <c r="C27" s="6" t="s">
        <v>60</v>
      </c>
      <c r="H27" s="24"/>
      <c r="I27" s="24"/>
    </row>
    <row r="28" spans="2:15" s="25" customFormat="1" ht="26.65" customHeight="1">
      <c r="B28" s="42">
        <v>10</v>
      </c>
      <c r="C28" s="23" t="s">
        <v>61</v>
      </c>
      <c r="H28" s="26"/>
      <c r="I28" s="27"/>
    </row>
    <row r="29" spans="2:15" s="25" customFormat="1" ht="26.65" customHeight="1">
      <c r="B29" s="42">
        <v>11</v>
      </c>
      <c r="C29" s="23" t="s">
        <v>62</v>
      </c>
      <c r="H29" s="26"/>
      <c r="I29" s="27"/>
    </row>
    <row r="30" spans="2:15" s="13" customFormat="1" ht="26.65" customHeight="1">
      <c r="B30" s="42">
        <v>12</v>
      </c>
      <c r="C30" s="13" t="s">
        <v>63</v>
      </c>
      <c r="G30" s="14"/>
      <c r="H30" s="12"/>
      <c r="I30" s="12"/>
    </row>
    <row r="31" spans="2:15" s="13" customFormat="1" ht="26.65" customHeight="1">
      <c r="B31" s="71">
        <v>13</v>
      </c>
      <c r="C31" s="104" t="s">
        <v>64</v>
      </c>
      <c r="D31" s="105"/>
      <c r="E31" s="106"/>
      <c r="F31" s="106"/>
      <c r="G31" s="106"/>
      <c r="H31" s="106"/>
      <c r="I31" s="106"/>
      <c r="J31" s="106"/>
    </row>
    <row r="32" spans="2:15" s="13" customFormat="1" ht="28.15" customHeight="1">
      <c r="C32" s="13" t="s">
        <v>65</v>
      </c>
      <c r="G32" s="12"/>
      <c r="H32" s="12"/>
      <c r="I32" s="12"/>
    </row>
  </sheetData>
  <sheetProtection algorithmName="SHA-512" hashValue="ko4zKPwzPU25UDTesMMZ/QXfpFajrMxrM0uoKPvPA7ekd6Hg8uq5bjaJYxEcaOOuJlzWkz2c5z796Bgdh98asw==" saltValue="uRWabgfSBWKc5xzHipNJDA==" spinCount="100000" sheet="1" objects="1" scenarios="1"/>
  <mergeCells count="2">
    <mergeCell ref="B2:I2"/>
    <mergeCell ref="B5:J5"/>
  </mergeCells>
  <phoneticPr fontId="22" type="noConversion"/>
  <dataValidations count="1">
    <dataValidation type="decimal" allowBlank="1" showInputMessage="1" showErrorMessage="1" sqref="J18" xr:uid="{00000000-0002-0000-0400-000000000000}">
      <formula1>$G$2</formula1>
      <formula2>$H$2</formula2>
    </dataValidation>
  </dataValidations>
  <pageMargins left="0.70866141732283472" right="0.70866141732283472" top="0.74803149606299213" bottom="0.74803149606299213" header="0.31496062992125984" footer="0.31496062992125984"/>
  <pageSetup paperSize="9" scale="37" orientation="landscape" horizontalDpi="300" verticalDpi="300" r:id="rId1"/>
  <headerFoot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15"/>
  <sheetViews>
    <sheetView showGridLines="0" zoomScale="70" zoomScaleNormal="70" zoomScaleSheetLayoutView="55" workbookViewId="0">
      <selection activeCell="H12" sqref="H12"/>
    </sheetView>
  </sheetViews>
  <sheetFormatPr defaultColWidth="10.75" defaultRowHeight="15"/>
  <cols>
    <col min="1" max="1" width="3" style="15" customWidth="1"/>
    <col min="2" max="2" width="5.25" style="15" customWidth="1"/>
    <col min="3" max="3" width="54.25" style="4" customWidth="1"/>
    <col min="4" max="5" width="18.5" style="4" customWidth="1"/>
    <col min="6" max="6" width="37.25" style="4" customWidth="1"/>
    <col min="7" max="7" width="27.25" style="4" bestFit="1" customWidth="1"/>
    <col min="8" max="10" width="18.5" style="22" customWidth="1"/>
    <col min="11" max="11" width="18.5" style="4" customWidth="1"/>
    <col min="12" max="12" width="15" style="4" bestFit="1" customWidth="1"/>
    <col min="13" max="13" width="12.75" style="4" bestFit="1" customWidth="1"/>
    <col min="14" max="14" width="12.75" style="4" customWidth="1"/>
    <col min="15" max="15" width="11" style="4" bestFit="1" customWidth="1"/>
    <col min="16" max="16" width="14.5" style="4" bestFit="1" customWidth="1"/>
    <col min="17" max="17" width="15" style="4" bestFit="1" customWidth="1"/>
    <col min="18" max="18" width="11.5" style="4" bestFit="1" customWidth="1"/>
    <col min="19" max="16384" width="10.75" style="4"/>
  </cols>
  <sheetData>
    <row r="1" spans="1:18" s="1" customFormat="1" ht="30" customHeight="1">
      <c r="B1" s="92"/>
      <c r="C1" s="28"/>
      <c r="D1" s="3"/>
      <c r="G1" s="29"/>
      <c r="H1" s="51"/>
      <c r="I1" s="51"/>
      <c r="J1" s="51"/>
      <c r="L1" s="3"/>
    </row>
    <row r="2" spans="1:18" s="50" customFormat="1" ht="38.65" customHeight="1">
      <c r="A2" s="47"/>
      <c r="B2" s="47"/>
      <c r="C2" s="289" t="str">
        <f>'Colofon 1'!B1</f>
        <v>Bijlage Prijzenblad versie 1.1 (28-08-2025)</v>
      </c>
      <c r="D2" s="290"/>
      <c r="E2" s="290"/>
      <c r="F2" s="290"/>
      <c r="G2" s="290"/>
      <c r="H2" s="290"/>
      <c r="I2" s="290"/>
      <c r="J2" s="290"/>
      <c r="K2" s="290"/>
      <c r="L2" s="49"/>
      <c r="M2" s="49"/>
      <c r="N2" s="49"/>
      <c r="O2" s="49"/>
      <c r="P2" s="49"/>
      <c r="Q2" s="49"/>
    </row>
    <row r="3" spans="1:18" ht="22.15" customHeight="1">
      <c r="C3" s="2" t="s">
        <v>66</v>
      </c>
    </row>
    <row r="4" spans="1:18" s="53" customFormat="1" ht="45.75" thickBot="1">
      <c r="A4" s="52"/>
      <c r="B4" s="52"/>
      <c r="C4" s="107" t="s">
        <v>67</v>
      </c>
      <c r="D4" s="108" t="s">
        <v>68</v>
      </c>
      <c r="E4" s="108" t="s">
        <v>69</v>
      </c>
      <c r="F4" s="118" t="s">
        <v>70</v>
      </c>
      <c r="G4" s="109" t="s">
        <v>71</v>
      </c>
      <c r="H4" s="80" t="s">
        <v>72</v>
      </c>
      <c r="I4" s="80" t="s">
        <v>73</v>
      </c>
      <c r="J4" s="80" t="s">
        <v>74</v>
      </c>
      <c r="K4" s="109" t="s">
        <v>75</v>
      </c>
      <c r="M4" s="54"/>
    </row>
    <row r="5" spans="1:18" s="2" customFormat="1" ht="63" customHeight="1" thickTop="1" thickBot="1">
      <c r="A5" s="42"/>
      <c r="B5" s="42">
        <v>1</v>
      </c>
      <c r="C5" s="73" t="s">
        <v>76</v>
      </c>
      <c r="D5" s="166">
        <v>45000</v>
      </c>
      <c r="E5" s="179">
        <v>90</v>
      </c>
      <c r="F5" s="119">
        <f>'3. Invulblad Doelpercentage'!J18</f>
        <v>0</v>
      </c>
      <c r="G5" s="117">
        <f>(100%+F5)*E5</f>
        <v>90</v>
      </c>
      <c r="H5" s="120">
        <f>'2. Invulblad opslag '!D6</f>
        <v>0</v>
      </c>
      <c r="I5" s="116">
        <f>H5*D5</f>
        <v>0</v>
      </c>
      <c r="J5" s="116">
        <f>G5*D5</f>
        <v>4050000</v>
      </c>
      <c r="K5" s="116">
        <f>J5+I5</f>
        <v>4050000</v>
      </c>
      <c r="M5" s="55"/>
      <c r="N5" s="55"/>
      <c r="O5" s="55"/>
      <c r="Q5" s="56"/>
      <c r="R5" s="57"/>
    </row>
    <row r="6" spans="1:18" s="2" customFormat="1" ht="63" customHeight="1" thickTop="1" thickBot="1">
      <c r="A6" s="42"/>
      <c r="B6" s="42">
        <v>2</v>
      </c>
      <c r="C6" s="73" t="s">
        <v>77</v>
      </c>
      <c r="D6" s="166">
        <v>45000</v>
      </c>
      <c r="E6" s="179">
        <v>90</v>
      </c>
      <c r="F6" s="119">
        <f>'3. Invulblad Doelpercentage'!J18</f>
        <v>0</v>
      </c>
      <c r="G6" s="117">
        <f>(100%+F6)*E6</f>
        <v>90</v>
      </c>
      <c r="H6" s="120">
        <f>'2. Invulblad opslag '!D7</f>
        <v>0</v>
      </c>
      <c r="I6" s="116">
        <f t="shared" ref="I6:I7" si="0">H6*D6</f>
        <v>0</v>
      </c>
      <c r="J6" s="116">
        <f t="shared" ref="J6:J7" si="1">G6*D6</f>
        <v>4050000</v>
      </c>
      <c r="K6" s="116">
        <f t="shared" ref="K6:K7" si="2">J6+I6</f>
        <v>4050000</v>
      </c>
      <c r="M6" s="55"/>
      <c r="N6" s="55"/>
      <c r="O6" s="55"/>
      <c r="Q6" s="56"/>
      <c r="R6" s="57"/>
    </row>
    <row r="7" spans="1:18" s="2" customFormat="1" ht="63" customHeight="1" thickTop="1" thickBot="1">
      <c r="A7" s="42"/>
      <c r="B7" s="42">
        <v>1</v>
      </c>
      <c r="C7" s="73" t="s">
        <v>78</v>
      </c>
      <c r="D7" s="166">
        <v>45000</v>
      </c>
      <c r="E7" s="179">
        <v>90</v>
      </c>
      <c r="F7" s="119" t="s">
        <v>79</v>
      </c>
      <c r="G7" s="117">
        <f>E7</f>
        <v>90</v>
      </c>
      <c r="H7" s="120">
        <f>'2. Invulblad opslag '!D8</f>
        <v>0</v>
      </c>
      <c r="I7" s="116">
        <f t="shared" si="0"/>
        <v>0</v>
      </c>
      <c r="J7" s="116">
        <f t="shared" si="1"/>
        <v>4050000</v>
      </c>
      <c r="K7" s="116">
        <f t="shared" si="2"/>
        <v>4050000</v>
      </c>
      <c r="M7" s="55"/>
      <c r="N7" s="55"/>
      <c r="O7" s="55"/>
      <c r="Q7" s="56"/>
      <c r="R7" s="57"/>
    </row>
    <row r="8" spans="1:18" s="2" customFormat="1" ht="43.15" customHeight="1" thickTop="1" thickBot="1">
      <c r="A8" s="42"/>
      <c r="B8" s="42"/>
      <c r="C8" s="60"/>
      <c r="D8" s="61"/>
      <c r="E8" s="61"/>
      <c r="F8" s="96"/>
      <c r="G8" s="61"/>
      <c r="H8" s="291" t="s">
        <v>80</v>
      </c>
      <c r="I8" s="292"/>
      <c r="J8" s="114"/>
      <c r="K8" s="121">
        <f>SUM(K5:K7)</f>
        <v>12150000</v>
      </c>
      <c r="M8" s="55"/>
      <c r="N8" s="55"/>
      <c r="O8" s="55"/>
    </row>
    <row r="9" spans="1:18" ht="15.75" thickTop="1">
      <c r="A9" s="4"/>
      <c r="B9" s="81"/>
      <c r="C9" s="99" t="s">
        <v>81</v>
      </c>
      <c r="D9" s="69"/>
      <c r="E9" s="69"/>
      <c r="F9" s="69"/>
      <c r="G9" s="69"/>
      <c r="H9" s="81"/>
      <c r="I9" s="81"/>
      <c r="J9" s="81"/>
      <c r="K9" s="81"/>
      <c r="L9" s="2"/>
      <c r="M9" s="55"/>
    </row>
    <row r="10" spans="1:18" s="2" customFormat="1" ht="21.4" customHeight="1">
      <c r="B10" s="42">
        <v>1</v>
      </c>
      <c r="C10" s="2" t="s">
        <v>82</v>
      </c>
      <c r="H10" s="25"/>
      <c r="I10" s="25"/>
      <c r="J10" s="25"/>
      <c r="M10" s="74"/>
    </row>
    <row r="11" spans="1:18" s="2" customFormat="1" ht="21.4" customHeight="1">
      <c r="B11" s="42">
        <v>2</v>
      </c>
      <c r="C11" s="21" t="s">
        <v>83</v>
      </c>
      <c r="H11" s="25"/>
      <c r="I11" s="25"/>
      <c r="J11" s="25"/>
      <c r="M11" s="74"/>
    </row>
    <row r="12" spans="1:18" s="2" customFormat="1" ht="21.4" customHeight="1">
      <c r="B12" s="42">
        <v>3</v>
      </c>
      <c r="C12" s="21" t="s">
        <v>84</v>
      </c>
      <c r="H12" s="25"/>
      <c r="I12" s="25"/>
      <c r="J12" s="25"/>
      <c r="M12" s="74"/>
    </row>
    <row r="13" spans="1:18" s="2" customFormat="1" ht="21.4" customHeight="1">
      <c r="B13" s="71">
        <v>4</v>
      </c>
      <c r="C13" s="77" t="s">
        <v>64</v>
      </c>
      <c r="D13" s="77"/>
      <c r="E13" s="77"/>
      <c r="F13" s="77"/>
      <c r="G13" s="77"/>
      <c r="H13" s="78"/>
      <c r="I13" s="78"/>
      <c r="J13" s="78"/>
      <c r="K13" s="77"/>
      <c r="M13" s="55"/>
    </row>
    <row r="14" spans="1:18" s="2" customFormat="1" ht="21.4" customHeight="1">
      <c r="A14" s="42"/>
      <c r="B14" s="42"/>
      <c r="C14" s="2" t="s">
        <v>65</v>
      </c>
      <c r="H14" s="25"/>
      <c r="I14" s="25"/>
      <c r="J14" s="25"/>
      <c r="M14" s="55"/>
    </row>
    <row r="15" spans="1:18" ht="21.4" customHeight="1">
      <c r="M15" s="58"/>
    </row>
  </sheetData>
  <sheetProtection algorithmName="SHA-512" hashValue="UdyuR6cl+zMw69LXE5Go49Zuw/wBEf9S9k9XnF/0ZpzCEjGuexy66T1j+WBFDhj4/ZDKxRDs9zHp1H+HNRa+9Q==" saltValue="lqTxijuJ0nyCpOMWOw/atA==" spinCount="100000" sheet="1" objects="1" scenarios="1"/>
  <mergeCells count="2">
    <mergeCell ref="C2:K2"/>
    <mergeCell ref="H8:I8"/>
  </mergeCells>
  <pageMargins left="0.70866141732283472" right="0.70866141732283472" top="0.74803149606299213" bottom="0.74803149606299213" header="0.31496062992125984" footer="0.31496062992125984"/>
  <pageSetup paperSize="9" scale="54" orientation="landscape" r:id="rId1"/>
  <ignoredErrors>
    <ignoredError sqref="H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4813-CA6F-479B-AC33-4519D0E4DB45}">
  <sheetPr>
    <tabColor theme="1"/>
  </sheetPr>
  <dimension ref="B1:L190"/>
  <sheetViews>
    <sheetView showGridLines="0" topLeftCell="A171" zoomScale="85" zoomScaleNormal="85" workbookViewId="0">
      <selection activeCell="H12" sqref="H12"/>
    </sheetView>
  </sheetViews>
  <sheetFormatPr defaultColWidth="8.75" defaultRowHeight="14.25"/>
  <cols>
    <col min="1" max="1" width="4.25" style="224" customWidth="1"/>
    <col min="2" max="2" width="18.5" style="238" customWidth="1"/>
    <col min="3" max="4" width="14.25" style="224" customWidth="1"/>
    <col min="5" max="5" width="4.25" style="224" customWidth="1"/>
    <col min="6" max="7" width="14.25" style="224" customWidth="1"/>
    <col min="8" max="8" width="4.25" style="224" customWidth="1"/>
    <col min="9" max="10" width="14.25" style="224" customWidth="1"/>
    <col min="11" max="11" width="2.25" style="224" customWidth="1"/>
    <col min="12" max="12" width="32.25" style="224" customWidth="1"/>
    <col min="13" max="16384" width="8.75" style="224"/>
  </cols>
  <sheetData>
    <row r="1" spans="2:12" ht="28.9" customHeight="1">
      <c r="B1" s="256"/>
    </row>
    <row r="2" spans="2:12" s="212" customFormat="1" ht="30" customHeight="1">
      <c r="B2" s="239" t="str">
        <f>'Colofon 1'!B1</f>
        <v>Bijlage Prijzenblad versie 1.1 (28-08-2025)</v>
      </c>
      <c r="C2" s="240"/>
      <c r="D2" s="213"/>
      <c r="E2" s="213"/>
      <c r="F2" s="213"/>
      <c r="G2" s="213"/>
      <c r="H2" s="213"/>
      <c r="I2" s="213"/>
      <c r="J2" s="213"/>
      <c r="K2" s="213"/>
      <c r="L2" s="241"/>
    </row>
    <row r="3" spans="2:12" s="214" customFormat="1" ht="22.9" customHeight="1">
      <c r="B3" s="214" t="s">
        <v>85</v>
      </c>
    </row>
    <row r="4" spans="2:12" s="218" customFormat="1" ht="22.9" customHeight="1">
      <c r="B4" s="220" t="s">
        <v>86</v>
      </c>
      <c r="E4" s="219"/>
      <c r="F4" s="219"/>
      <c r="G4" s="219"/>
      <c r="H4" s="219"/>
      <c r="I4" s="219"/>
      <c r="J4" s="219"/>
      <c r="K4" s="219"/>
      <c r="L4" s="219"/>
    </row>
    <row r="5" spans="2:12" s="215" customFormat="1">
      <c r="B5" s="216"/>
      <c r="E5" s="217"/>
      <c r="F5" s="217"/>
      <c r="G5" s="217"/>
      <c r="H5" s="217"/>
      <c r="I5" s="217"/>
      <c r="J5" s="217"/>
      <c r="K5" s="217"/>
      <c r="L5" s="217"/>
    </row>
    <row r="6" spans="2:12" s="215" customFormat="1">
      <c r="C6" s="217"/>
      <c r="D6" s="217"/>
      <c r="E6" s="217"/>
      <c r="F6" s="217"/>
      <c r="G6" s="217"/>
      <c r="H6" s="217"/>
      <c r="I6" s="217"/>
      <c r="J6" s="217"/>
      <c r="K6" s="217"/>
      <c r="L6" s="217"/>
    </row>
    <row r="7" spans="2:12" s="215" customFormat="1">
      <c r="B7" s="242" t="s">
        <v>11</v>
      </c>
      <c r="C7" s="243" t="s">
        <v>87</v>
      </c>
      <c r="D7" s="242"/>
      <c r="E7" s="242"/>
      <c r="F7" s="242"/>
      <c r="G7" s="242"/>
      <c r="H7" s="257"/>
      <c r="I7" s="242"/>
      <c r="J7" s="242"/>
      <c r="K7" s="242"/>
      <c r="L7" s="242"/>
    </row>
    <row r="8" spans="2:12" s="218" customFormat="1" ht="22.15" customHeight="1">
      <c r="B8" s="219">
        <v>1</v>
      </c>
      <c r="C8" s="220" t="s">
        <v>88</v>
      </c>
      <c r="D8" s="219"/>
      <c r="E8" s="219"/>
      <c r="F8" s="219"/>
      <c r="G8" s="219"/>
      <c r="I8" s="219"/>
      <c r="J8" s="219"/>
      <c r="K8" s="219"/>
      <c r="L8" s="219"/>
    </row>
    <row r="9" spans="2:12" s="221" customFormat="1" ht="22.15" customHeight="1">
      <c r="B9" s="219">
        <v>2</v>
      </c>
      <c r="C9" s="222" t="s">
        <v>89</v>
      </c>
      <c r="K9" s="219"/>
      <c r="L9" s="219"/>
    </row>
    <row r="10" spans="2:12" s="218" customFormat="1" ht="22.15" customHeight="1">
      <c r="B10" s="219">
        <v>3</v>
      </c>
      <c r="C10" s="220" t="s">
        <v>90</v>
      </c>
      <c r="D10" s="219"/>
      <c r="E10" s="219"/>
      <c r="F10" s="219"/>
      <c r="G10" s="219"/>
      <c r="I10" s="219"/>
      <c r="J10" s="219"/>
      <c r="K10" s="219"/>
      <c r="L10" s="219"/>
    </row>
    <row r="11" spans="2:12" s="218" customFormat="1" ht="22.15" customHeight="1">
      <c r="B11" s="219">
        <v>4</v>
      </c>
      <c r="C11" s="223" t="s">
        <v>91</v>
      </c>
      <c r="D11" s="219"/>
      <c r="E11" s="219"/>
      <c r="F11" s="219"/>
      <c r="G11" s="219"/>
      <c r="I11" s="219"/>
      <c r="J11" s="219"/>
      <c r="K11" s="219"/>
      <c r="L11" s="219"/>
    </row>
    <row r="12" spans="2:12" s="218" customFormat="1" ht="22.15" customHeight="1">
      <c r="B12" s="219">
        <v>5</v>
      </c>
      <c r="C12" s="220" t="s">
        <v>92</v>
      </c>
      <c r="D12" s="219"/>
      <c r="E12" s="219"/>
      <c r="F12" s="219"/>
      <c r="G12" s="219"/>
      <c r="I12" s="219"/>
      <c r="J12" s="219"/>
      <c r="K12" s="219"/>
      <c r="L12" s="219"/>
    </row>
    <row r="14" spans="2:12" s="226" customFormat="1" ht="19.899999999999999" customHeight="1">
      <c r="B14" s="295" t="str">
        <f>'3. Invulblad Doelpercentage'!C7</f>
        <v>Administratief &amp; ondersteuning</v>
      </c>
      <c r="C14" s="296"/>
      <c r="D14" s="297"/>
      <c r="E14" s="225"/>
      <c r="F14" s="298"/>
      <c r="G14" s="299"/>
      <c r="H14" s="223"/>
      <c r="I14" s="298"/>
      <c r="J14" s="299"/>
    </row>
    <row r="15" spans="2:12">
      <c r="B15" s="244"/>
      <c r="C15" s="298" t="s">
        <v>93</v>
      </c>
      <c r="D15" s="298"/>
      <c r="E15" s="225"/>
      <c r="F15" s="298" t="s">
        <v>94</v>
      </c>
      <c r="G15" s="298"/>
      <c r="H15" s="227"/>
      <c r="I15" s="298" t="s">
        <v>95</v>
      </c>
      <c r="J15" s="299"/>
    </row>
    <row r="16" spans="2:12" ht="28.5">
      <c r="B16" s="228" t="s">
        <v>96</v>
      </c>
      <c r="C16" s="228" t="s">
        <v>97</v>
      </c>
      <c r="D16" s="229" t="s">
        <v>98</v>
      </c>
      <c r="E16" s="230"/>
      <c r="F16" s="231" t="s">
        <v>97</v>
      </c>
      <c r="G16" s="229" t="s">
        <v>98</v>
      </c>
      <c r="H16" s="230"/>
      <c r="I16" s="231" t="s">
        <v>97</v>
      </c>
      <c r="J16" s="228" t="s">
        <v>98</v>
      </c>
      <c r="L16" s="232"/>
    </row>
    <row r="17" spans="2:12">
      <c r="B17" s="245">
        <v>4</v>
      </c>
      <c r="C17" s="246">
        <v>40.5</v>
      </c>
      <c r="D17" s="246">
        <v>43.75</v>
      </c>
      <c r="E17" s="233"/>
      <c r="F17" s="246">
        <v>44.5</v>
      </c>
      <c r="G17" s="246">
        <v>48</v>
      </c>
      <c r="H17" s="247"/>
      <c r="I17" s="246">
        <v>48.75</v>
      </c>
      <c r="J17" s="246">
        <v>52.25</v>
      </c>
      <c r="L17" s="293" t="s">
        <v>99</v>
      </c>
    </row>
    <row r="18" spans="2:12">
      <c r="B18" s="245">
        <v>5</v>
      </c>
      <c r="C18" s="248">
        <v>40.75</v>
      </c>
      <c r="D18" s="248">
        <v>44.75</v>
      </c>
      <c r="E18" s="234"/>
      <c r="F18" s="248">
        <v>45.5</v>
      </c>
      <c r="G18" s="248">
        <v>49.5</v>
      </c>
      <c r="H18" s="249"/>
      <c r="I18" s="248">
        <v>50.25</v>
      </c>
      <c r="J18" s="248">
        <v>54.25</v>
      </c>
      <c r="L18" s="294"/>
    </row>
    <row r="19" spans="2:12">
      <c r="B19" s="245">
        <v>6</v>
      </c>
      <c r="C19" s="246">
        <v>43.75</v>
      </c>
      <c r="D19" s="246">
        <v>48</v>
      </c>
      <c r="E19" s="235"/>
      <c r="F19" s="246">
        <v>49</v>
      </c>
      <c r="G19" s="246">
        <v>53.25</v>
      </c>
      <c r="H19" s="250"/>
      <c r="I19" s="246">
        <v>54.25</v>
      </c>
      <c r="J19" s="246">
        <v>58.5</v>
      </c>
      <c r="L19" s="294"/>
    </row>
    <row r="20" spans="2:12">
      <c r="B20" s="245">
        <v>7</v>
      </c>
      <c r="C20" s="248">
        <v>47</v>
      </c>
      <c r="D20" s="248">
        <v>51.75</v>
      </c>
      <c r="E20" s="234"/>
      <c r="F20" s="248">
        <v>52.75</v>
      </c>
      <c r="G20" s="248">
        <v>57.5</v>
      </c>
      <c r="H20" s="249"/>
      <c r="I20" s="248">
        <v>58.5</v>
      </c>
      <c r="J20" s="248">
        <v>63.25</v>
      </c>
      <c r="L20" s="294"/>
    </row>
    <row r="21" spans="2:12">
      <c r="B21" s="245">
        <v>8</v>
      </c>
      <c r="C21" s="246">
        <v>49.75</v>
      </c>
      <c r="D21" s="246">
        <v>55</v>
      </c>
      <c r="E21" s="234"/>
      <c r="F21" s="246">
        <v>56</v>
      </c>
      <c r="G21" s="246">
        <v>61</v>
      </c>
      <c r="H21" s="249"/>
      <c r="I21" s="246">
        <v>62.25</v>
      </c>
      <c r="J21" s="246">
        <v>67.25</v>
      </c>
      <c r="L21" s="294"/>
    </row>
    <row r="22" spans="2:12">
      <c r="B22" s="245">
        <v>9</v>
      </c>
      <c r="C22" s="248">
        <v>54.25</v>
      </c>
      <c r="D22" s="248">
        <v>59.75</v>
      </c>
      <c r="E22" s="234"/>
      <c r="F22" s="248">
        <v>61</v>
      </c>
      <c r="G22" s="248">
        <v>66.5</v>
      </c>
      <c r="H22" s="249"/>
      <c r="I22" s="248">
        <v>68</v>
      </c>
      <c r="J22" s="248">
        <v>73.5</v>
      </c>
      <c r="L22" s="294"/>
    </row>
    <row r="23" spans="2:12">
      <c r="B23" s="245">
        <v>10</v>
      </c>
      <c r="C23" s="246">
        <v>59.75</v>
      </c>
      <c r="D23" s="246">
        <v>67.25</v>
      </c>
      <c r="E23" s="234"/>
      <c r="F23" s="246">
        <v>68.5</v>
      </c>
      <c r="G23" s="246">
        <v>76.25</v>
      </c>
      <c r="H23" s="249"/>
      <c r="I23" s="246">
        <v>77.75</v>
      </c>
      <c r="J23" s="246">
        <v>85.25</v>
      </c>
      <c r="L23" s="294"/>
    </row>
    <row r="24" spans="2:12">
      <c r="B24" s="245">
        <v>11</v>
      </c>
      <c r="C24" s="248">
        <v>68.5</v>
      </c>
      <c r="D24" s="248">
        <v>77.25</v>
      </c>
      <c r="E24" s="234"/>
      <c r="F24" s="248">
        <v>79</v>
      </c>
      <c r="G24" s="248">
        <v>87.75</v>
      </c>
      <c r="H24" s="249"/>
      <c r="I24" s="248">
        <v>89.5</v>
      </c>
      <c r="J24" s="248">
        <v>98</v>
      </c>
      <c r="L24" s="294"/>
    </row>
    <row r="25" spans="2:12">
      <c r="B25" s="245">
        <v>12</v>
      </c>
      <c r="C25" s="246">
        <v>77.25</v>
      </c>
      <c r="D25" s="246">
        <v>87</v>
      </c>
      <c r="E25" s="234"/>
      <c r="F25" s="246">
        <v>89</v>
      </c>
      <c r="G25" s="246">
        <v>99</v>
      </c>
      <c r="H25" s="249"/>
      <c r="I25" s="246">
        <v>101.25</v>
      </c>
      <c r="J25" s="246">
        <v>109.75</v>
      </c>
      <c r="L25" s="294"/>
    </row>
    <row r="26" spans="2:12">
      <c r="B26" s="245">
        <v>13</v>
      </c>
      <c r="C26" s="248">
        <v>87.25</v>
      </c>
      <c r="D26" s="248">
        <v>98.5</v>
      </c>
      <c r="E26" s="236"/>
      <c r="F26" s="248">
        <v>100.75</v>
      </c>
      <c r="G26" s="248">
        <v>110.75</v>
      </c>
      <c r="H26" s="251"/>
      <c r="I26" s="248">
        <v>113.25</v>
      </c>
      <c r="J26" s="248">
        <v>123.25</v>
      </c>
      <c r="L26" s="294"/>
    </row>
    <row r="27" spans="2:12">
      <c r="B27" s="245">
        <v>14</v>
      </c>
      <c r="C27" s="246">
        <v>104</v>
      </c>
      <c r="D27" s="246">
        <v>118</v>
      </c>
      <c r="E27" s="237"/>
      <c r="F27" s="246">
        <v>120.5</v>
      </c>
      <c r="G27" s="246">
        <v>134.25</v>
      </c>
      <c r="H27" s="252"/>
      <c r="I27" s="246">
        <v>137</v>
      </c>
      <c r="J27" s="246">
        <v>150.5</v>
      </c>
      <c r="L27" s="294"/>
    </row>
    <row r="28" spans="2:12">
      <c r="B28" s="253">
        <v>15</v>
      </c>
      <c r="C28" s="254">
        <v>114.5</v>
      </c>
      <c r="D28" s="255">
        <v>131</v>
      </c>
      <c r="E28" s="237"/>
      <c r="F28" s="255">
        <v>133.5</v>
      </c>
      <c r="G28" s="255">
        <v>149.25</v>
      </c>
      <c r="H28" s="252"/>
      <c r="I28" s="255">
        <v>152</v>
      </c>
      <c r="J28" s="255">
        <v>166.5</v>
      </c>
      <c r="L28" s="232"/>
    </row>
    <row r="30" spans="2:12">
      <c r="B30" s="295" t="str">
        <f>'3. Invulblad Doelpercentage'!C8</f>
        <v>Begeleiding</v>
      </c>
      <c r="C30" s="296" t="s">
        <v>93</v>
      </c>
      <c r="D30" s="297"/>
      <c r="E30" s="225"/>
      <c r="F30" s="298"/>
      <c r="G30" s="299"/>
      <c r="H30" s="223"/>
      <c r="I30" s="298"/>
      <c r="J30" s="299"/>
    </row>
    <row r="31" spans="2:12">
      <c r="B31" s="244"/>
      <c r="C31" s="298" t="s">
        <v>93</v>
      </c>
      <c r="D31" s="298"/>
      <c r="E31" s="225"/>
      <c r="F31" s="298" t="s">
        <v>94</v>
      </c>
      <c r="G31" s="298"/>
      <c r="H31" s="227"/>
      <c r="I31" s="298"/>
      <c r="J31" s="299"/>
    </row>
    <row r="32" spans="2:12" ht="28.5">
      <c r="B32" s="228" t="s">
        <v>96</v>
      </c>
      <c r="C32" s="228" t="s">
        <v>97</v>
      </c>
      <c r="D32" s="229" t="s">
        <v>98</v>
      </c>
      <c r="E32" s="230"/>
      <c r="F32" s="231" t="s">
        <v>97</v>
      </c>
      <c r="G32" s="229" t="s">
        <v>98</v>
      </c>
      <c r="H32" s="230"/>
      <c r="I32" s="231" t="s">
        <v>97</v>
      </c>
      <c r="J32" s="228" t="s">
        <v>98</v>
      </c>
    </row>
    <row r="33" spans="2:12">
      <c r="B33" s="245">
        <v>4</v>
      </c>
      <c r="C33" s="246">
        <v>41.5</v>
      </c>
      <c r="D33" s="246">
        <v>45</v>
      </c>
      <c r="E33" s="233"/>
      <c r="F33" s="246">
        <v>45.75</v>
      </c>
      <c r="G33" s="246">
        <v>49.25</v>
      </c>
      <c r="H33" s="247"/>
      <c r="I33" s="246">
        <v>50.25</v>
      </c>
      <c r="J33" s="246">
        <v>53.75</v>
      </c>
      <c r="L33" s="293" t="s">
        <v>100</v>
      </c>
    </row>
    <row r="34" spans="2:12">
      <c r="B34" s="245">
        <v>5</v>
      </c>
      <c r="C34" s="248">
        <v>42.25</v>
      </c>
      <c r="D34" s="248">
        <v>46</v>
      </c>
      <c r="E34" s="234"/>
      <c r="F34" s="248">
        <v>47</v>
      </c>
      <c r="G34" s="248">
        <v>51</v>
      </c>
      <c r="H34" s="249"/>
      <c r="I34" s="248">
        <v>52</v>
      </c>
      <c r="J34" s="248">
        <v>56</v>
      </c>
      <c r="L34" s="294"/>
    </row>
    <row r="35" spans="2:12">
      <c r="B35" s="245">
        <v>6</v>
      </c>
      <c r="C35" s="246">
        <v>45.25</v>
      </c>
      <c r="D35" s="246">
        <v>49.5</v>
      </c>
      <c r="E35" s="235"/>
      <c r="F35" s="246">
        <v>50.5</v>
      </c>
      <c r="G35" s="246">
        <v>54.75</v>
      </c>
      <c r="H35" s="250"/>
      <c r="I35" s="246">
        <v>56</v>
      </c>
      <c r="J35" s="246">
        <v>60.25</v>
      </c>
      <c r="L35" s="294"/>
    </row>
    <row r="36" spans="2:12">
      <c r="B36" s="245">
        <v>7</v>
      </c>
      <c r="C36" s="248">
        <v>48.5</v>
      </c>
      <c r="D36" s="248">
        <v>53.25</v>
      </c>
      <c r="E36" s="234"/>
      <c r="F36" s="248">
        <v>54.5</v>
      </c>
      <c r="G36" s="248">
        <v>59</v>
      </c>
      <c r="H36" s="249"/>
      <c r="I36" s="248">
        <v>60.5</v>
      </c>
      <c r="J36" s="248">
        <v>65</v>
      </c>
      <c r="L36" s="294"/>
    </row>
    <row r="37" spans="2:12">
      <c r="B37" s="245">
        <v>8</v>
      </c>
      <c r="C37" s="246">
        <v>51.75</v>
      </c>
      <c r="D37" s="246">
        <v>56.75</v>
      </c>
      <c r="E37" s="234"/>
      <c r="F37" s="246">
        <v>58</v>
      </c>
      <c r="G37" s="246">
        <v>63</v>
      </c>
      <c r="H37" s="249"/>
      <c r="I37" s="246">
        <v>64.5</v>
      </c>
      <c r="J37" s="246">
        <v>69.5</v>
      </c>
      <c r="L37" s="294"/>
    </row>
    <row r="38" spans="2:12">
      <c r="B38" s="245">
        <v>9</v>
      </c>
      <c r="C38" s="248">
        <v>56.25</v>
      </c>
      <c r="D38" s="248">
        <v>61.75</v>
      </c>
      <c r="E38" s="234"/>
      <c r="F38" s="248">
        <v>63.25</v>
      </c>
      <c r="G38" s="248">
        <v>68.75</v>
      </c>
      <c r="H38" s="249"/>
      <c r="I38" s="248">
        <v>70.5</v>
      </c>
      <c r="J38" s="248">
        <v>76</v>
      </c>
      <c r="L38" s="294"/>
    </row>
    <row r="39" spans="2:12">
      <c r="B39" s="245">
        <v>10</v>
      </c>
      <c r="C39" s="246">
        <v>63</v>
      </c>
      <c r="D39" s="246">
        <v>70.5</v>
      </c>
      <c r="E39" s="234"/>
      <c r="F39" s="246">
        <v>72.25</v>
      </c>
      <c r="G39" s="246">
        <v>79.75</v>
      </c>
      <c r="H39" s="249"/>
      <c r="I39" s="246">
        <v>81.75</v>
      </c>
      <c r="J39" s="246">
        <v>89.5</v>
      </c>
      <c r="L39" s="294"/>
    </row>
    <row r="40" spans="2:12">
      <c r="B40" s="245">
        <v>11</v>
      </c>
      <c r="C40" s="248">
        <v>71.25</v>
      </c>
      <c r="D40" s="248">
        <v>80</v>
      </c>
      <c r="E40" s="234"/>
      <c r="F40" s="248">
        <v>82</v>
      </c>
      <c r="G40" s="248">
        <v>90.75</v>
      </c>
      <c r="H40" s="249"/>
      <c r="I40" s="248">
        <v>93</v>
      </c>
      <c r="J40" s="248">
        <v>101.5</v>
      </c>
      <c r="L40" s="294"/>
    </row>
    <row r="41" spans="2:12">
      <c r="B41" s="245">
        <v>12</v>
      </c>
      <c r="C41" s="246">
        <v>79.25</v>
      </c>
      <c r="D41" s="246">
        <v>89</v>
      </c>
      <c r="E41" s="234"/>
      <c r="F41" s="246">
        <v>91.25</v>
      </c>
      <c r="G41" s="246">
        <v>101.25</v>
      </c>
      <c r="H41" s="249"/>
      <c r="I41" s="246">
        <v>103.75</v>
      </c>
      <c r="J41" s="246">
        <v>112.25</v>
      </c>
      <c r="L41" s="294"/>
    </row>
    <row r="42" spans="2:12">
      <c r="B42" s="245">
        <v>13</v>
      </c>
      <c r="C42" s="248">
        <v>89.5</v>
      </c>
      <c r="D42" s="248">
        <v>101</v>
      </c>
      <c r="E42" s="236"/>
      <c r="F42" s="248">
        <v>103.5</v>
      </c>
      <c r="G42" s="248">
        <v>113.5</v>
      </c>
      <c r="H42" s="251"/>
      <c r="I42" s="248">
        <v>116.25</v>
      </c>
      <c r="J42" s="248">
        <v>126.25</v>
      </c>
      <c r="L42" s="294"/>
    </row>
    <row r="43" spans="2:12">
      <c r="B43" s="245">
        <v>14</v>
      </c>
      <c r="C43" s="246">
        <v>109.5</v>
      </c>
      <c r="D43" s="246">
        <v>123.5</v>
      </c>
      <c r="E43" s="237"/>
      <c r="F43" s="246">
        <v>126.5</v>
      </c>
      <c r="G43" s="246">
        <v>140.25</v>
      </c>
      <c r="H43" s="252"/>
      <c r="I43" s="246">
        <v>143.75</v>
      </c>
      <c r="J43" s="246">
        <v>157</v>
      </c>
      <c r="L43" s="294"/>
    </row>
    <row r="44" spans="2:12">
      <c r="B44" s="253">
        <v>15</v>
      </c>
      <c r="C44" s="254">
        <v>122.5</v>
      </c>
      <c r="D44" s="255">
        <v>138.75</v>
      </c>
      <c r="E44" s="237"/>
      <c r="F44" s="255">
        <v>142.25</v>
      </c>
      <c r="G44" s="255">
        <v>157.75</v>
      </c>
      <c r="H44" s="252"/>
      <c r="I44" s="255">
        <v>161.5</v>
      </c>
      <c r="J44" s="255">
        <v>176</v>
      </c>
    </row>
    <row r="46" spans="2:12">
      <c r="B46" s="295" t="str">
        <f>'3. Invulblad Doelpercentage'!C9</f>
        <v>Communicatie</v>
      </c>
      <c r="C46" s="296" t="s">
        <v>93</v>
      </c>
      <c r="D46" s="297"/>
      <c r="E46" s="225"/>
      <c r="F46" s="298"/>
      <c r="G46" s="299"/>
      <c r="H46" s="223"/>
      <c r="I46" s="298"/>
      <c r="J46" s="299"/>
    </row>
    <row r="47" spans="2:12">
      <c r="B47" s="244"/>
      <c r="C47" s="298" t="s">
        <v>93</v>
      </c>
      <c r="D47" s="298"/>
      <c r="E47" s="225"/>
      <c r="F47" s="298" t="s">
        <v>94</v>
      </c>
      <c r="G47" s="298"/>
      <c r="H47" s="227"/>
      <c r="I47" s="298" t="s">
        <v>95</v>
      </c>
      <c r="J47" s="299"/>
    </row>
    <row r="48" spans="2:12" ht="28.5">
      <c r="B48" s="228" t="s">
        <v>96</v>
      </c>
      <c r="C48" s="228" t="s">
        <v>97</v>
      </c>
      <c r="D48" s="229" t="s">
        <v>98</v>
      </c>
      <c r="E48" s="230"/>
      <c r="F48" s="231" t="s">
        <v>97</v>
      </c>
      <c r="G48" s="229" t="s">
        <v>98</v>
      </c>
      <c r="H48" s="230"/>
      <c r="I48" s="231" t="s">
        <v>97</v>
      </c>
      <c r="J48" s="228" t="s">
        <v>98</v>
      </c>
    </row>
    <row r="49" spans="2:12">
      <c r="B49" s="245">
        <v>4</v>
      </c>
      <c r="C49" s="246">
        <v>40.5</v>
      </c>
      <c r="D49" s="246">
        <v>44</v>
      </c>
      <c r="E49" s="233"/>
      <c r="F49" s="246">
        <v>44.75</v>
      </c>
      <c r="G49" s="246">
        <v>48</v>
      </c>
      <c r="H49" s="247"/>
      <c r="I49" s="246">
        <v>49</v>
      </c>
      <c r="J49" s="246">
        <v>52.25</v>
      </c>
      <c r="L49" s="293" t="s">
        <v>100</v>
      </c>
    </row>
    <row r="50" spans="2:12">
      <c r="B50" s="245">
        <v>5</v>
      </c>
      <c r="C50" s="248">
        <v>41</v>
      </c>
      <c r="D50" s="248">
        <v>44.75</v>
      </c>
      <c r="E50" s="234"/>
      <c r="F50" s="248">
        <v>45.5</v>
      </c>
      <c r="G50" s="248">
        <v>49.5</v>
      </c>
      <c r="H50" s="249"/>
      <c r="I50" s="248">
        <v>50.5</v>
      </c>
      <c r="J50" s="248">
        <v>54.25</v>
      </c>
      <c r="L50" s="294"/>
    </row>
    <row r="51" spans="2:12">
      <c r="B51" s="245">
        <v>6</v>
      </c>
      <c r="C51" s="246">
        <v>43.75</v>
      </c>
      <c r="D51" s="246">
        <v>48.25</v>
      </c>
      <c r="E51" s="235"/>
      <c r="F51" s="246">
        <v>49</v>
      </c>
      <c r="G51" s="246">
        <v>53.25</v>
      </c>
      <c r="H51" s="250"/>
      <c r="I51" s="246">
        <v>54.5</v>
      </c>
      <c r="J51" s="246">
        <v>58.75</v>
      </c>
      <c r="L51" s="294"/>
    </row>
    <row r="52" spans="2:12">
      <c r="B52" s="245">
        <v>7</v>
      </c>
      <c r="C52" s="248">
        <v>47</v>
      </c>
      <c r="D52" s="248">
        <v>51.75</v>
      </c>
      <c r="E52" s="234"/>
      <c r="F52" s="248">
        <v>52.75</v>
      </c>
      <c r="G52" s="248">
        <v>57.5</v>
      </c>
      <c r="H52" s="249"/>
      <c r="I52" s="248">
        <v>58.75</v>
      </c>
      <c r="J52" s="248">
        <v>63.25</v>
      </c>
      <c r="L52" s="294"/>
    </row>
    <row r="53" spans="2:12">
      <c r="B53" s="245">
        <v>8</v>
      </c>
      <c r="C53" s="246">
        <v>50</v>
      </c>
      <c r="D53" s="246">
        <v>55</v>
      </c>
      <c r="E53" s="234"/>
      <c r="F53" s="246">
        <v>56.25</v>
      </c>
      <c r="G53" s="246">
        <v>61.25</v>
      </c>
      <c r="H53" s="249"/>
      <c r="I53" s="246">
        <v>62.5</v>
      </c>
      <c r="J53" s="246">
        <v>67.5</v>
      </c>
      <c r="L53" s="294"/>
    </row>
    <row r="54" spans="2:12">
      <c r="B54" s="245">
        <v>9</v>
      </c>
      <c r="C54" s="248">
        <v>54.5</v>
      </c>
      <c r="D54" s="248">
        <v>60</v>
      </c>
      <c r="E54" s="234"/>
      <c r="F54" s="248">
        <v>61.25</v>
      </c>
      <c r="G54" s="248">
        <v>66.75</v>
      </c>
      <c r="H54" s="249"/>
      <c r="I54" s="248">
        <v>68.25</v>
      </c>
      <c r="J54" s="248">
        <v>73.75</v>
      </c>
      <c r="L54" s="294"/>
    </row>
    <row r="55" spans="2:12">
      <c r="B55" s="245">
        <v>10</v>
      </c>
      <c r="C55" s="246">
        <v>59.75</v>
      </c>
      <c r="D55" s="246">
        <v>67.25</v>
      </c>
      <c r="E55" s="234"/>
      <c r="F55" s="246">
        <v>68.75</v>
      </c>
      <c r="G55" s="246">
        <v>76.25</v>
      </c>
      <c r="H55" s="249"/>
      <c r="I55" s="246">
        <v>78</v>
      </c>
      <c r="J55" s="246">
        <v>85.5</v>
      </c>
      <c r="L55" s="294"/>
    </row>
    <row r="56" spans="2:12">
      <c r="B56" s="245">
        <v>11</v>
      </c>
      <c r="C56" s="248">
        <v>68.5</v>
      </c>
      <c r="D56" s="248">
        <v>77.25</v>
      </c>
      <c r="E56" s="234"/>
      <c r="F56" s="248">
        <v>79</v>
      </c>
      <c r="G56" s="248">
        <v>87.75</v>
      </c>
      <c r="H56" s="249"/>
      <c r="I56" s="248">
        <v>89.75</v>
      </c>
      <c r="J56" s="248">
        <v>98.25</v>
      </c>
      <c r="L56" s="294"/>
    </row>
    <row r="57" spans="2:12">
      <c r="B57" s="245">
        <v>12</v>
      </c>
      <c r="C57" s="246">
        <v>77.5</v>
      </c>
      <c r="D57" s="246">
        <v>87.25</v>
      </c>
      <c r="E57" s="234"/>
      <c r="F57" s="246">
        <v>89.25</v>
      </c>
      <c r="G57" s="246">
        <v>99.25</v>
      </c>
      <c r="H57" s="249"/>
      <c r="I57" s="246">
        <v>101.5</v>
      </c>
      <c r="J57" s="246">
        <v>110</v>
      </c>
      <c r="L57" s="294"/>
    </row>
    <row r="58" spans="2:12">
      <c r="B58" s="245">
        <v>13</v>
      </c>
      <c r="C58" s="248">
        <v>87.5</v>
      </c>
      <c r="D58" s="248">
        <v>98.75</v>
      </c>
      <c r="E58" s="236"/>
      <c r="F58" s="248">
        <v>101</v>
      </c>
      <c r="G58" s="248">
        <v>111</v>
      </c>
      <c r="H58" s="251"/>
      <c r="I58" s="248">
        <v>113.5</v>
      </c>
      <c r="J58" s="248">
        <v>123.5</v>
      </c>
      <c r="L58" s="294"/>
    </row>
    <row r="59" spans="2:12">
      <c r="B59" s="245">
        <v>14</v>
      </c>
      <c r="C59" s="246">
        <v>104.25</v>
      </c>
      <c r="D59" s="246">
        <v>118.25</v>
      </c>
      <c r="E59" s="237"/>
      <c r="F59" s="246">
        <v>120.75</v>
      </c>
      <c r="G59" s="246">
        <v>134.5</v>
      </c>
      <c r="H59" s="252"/>
      <c r="I59" s="246">
        <v>137.25</v>
      </c>
      <c r="J59" s="246">
        <v>150.75</v>
      </c>
      <c r="L59" s="294"/>
    </row>
    <row r="60" spans="2:12">
      <c r="B60" s="253">
        <v>15</v>
      </c>
      <c r="C60" s="254">
        <v>114.75</v>
      </c>
      <c r="D60" s="255">
        <v>131.25</v>
      </c>
      <c r="E60" s="237"/>
      <c r="F60" s="255">
        <v>133.75</v>
      </c>
      <c r="G60" s="255">
        <v>149.5</v>
      </c>
      <c r="H60" s="252"/>
      <c r="I60" s="255">
        <v>152.25</v>
      </c>
      <c r="J60" s="255">
        <v>166.75</v>
      </c>
    </row>
    <row r="62" spans="2:12">
      <c r="B62" s="295" t="str">
        <f>'3. Invulblad Doelpercentage'!C10</f>
        <v xml:space="preserve">Facilitair &amp; huisvesting </v>
      </c>
      <c r="C62" s="296" t="s">
        <v>93</v>
      </c>
      <c r="D62" s="297"/>
      <c r="E62" s="225"/>
      <c r="F62" s="298"/>
      <c r="G62" s="299"/>
      <c r="H62" s="223"/>
      <c r="I62" s="298"/>
      <c r="J62" s="299"/>
    </row>
    <row r="63" spans="2:12">
      <c r="B63" s="244"/>
      <c r="C63" s="298" t="s">
        <v>93</v>
      </c>
      <c r="D63" s="298"/>
      <c r="E63" s="225"/>
      <c r="F63" s="298" t="s">
        <v>94</v>
      </c>
      <c r="G63" s="298"/>
      <c r="H63" s="227"/>
      <c r="I63" s="298" t="s">
        <v>95</v>
      </c>
      <c r="J63" s="299"/>
    </row>
    <row r="64" spans="2:12" ht="28.5">
      <c r="B64" s="228" t="s">
        <v>96</v>
      </c>
      <c r="C64" s="228" t="s">
        <v>97</v>
      </c>
      <c r="D64" s="229" t="s">
        <v>98</v>
      </c>
      <c r="E64" s="230"/>
      <c r="F64" s="231" t="s">
        <v>97</v>
      </c>
      <c r="G64" s="229" t="s">
        <v>98</v>
      </c>
      <c r="H64" s="230"/>
      <c r="I64" s="231" t="s">
        <v>97</v>
      </c>
      <c r="J64" s="228" t="s">
        <v>98</v>
      </c>
    </row>
    <row r="65" spans="2:12">
      <c r="B65" s="245">
        <v>4</v>
      </c>
      <c r="C65" s="246">
        <v>40.5</v>
      </c>
      <c r="D65" s="246">
        <v>44</v>
      </c>
      <c r="E65" s="233"/>
      <c r="F65" s="246">
        <v>44.75</v>
      </c>
      <c r="G65" s="246">
        <v>48</v>
      </c>
      <c r="H65" s="247"/>
      <c r="I65" s="246">
        <v>49</v>
      </c>
      <c r="J65" s="246">
        <v>52.25</v>
      </c>
      <c r="L65" s="293" t="s">
        <v>100</v>
      </c>
    </row>
    <row r="66" spans="2:12">
      <c r="B66" s="245">
        <v>5</v>
      </c>
      <c r="C66" s="248">
        <v>40.75</v>
      </c>
      <c r="D66" s="248">
        <v>44.75</v>
      </c>
      <c r="E66" s="234"/>
      <c r="F66" s="248">
        <v>45.5</v>
      </c>
      <c r="G66" s="248">
        <v>49.5</v>
      </c>
      <c r="H66" s="249"/>
      <c r="I66" s="248">
        <v>50.5</v>
      </c>
      <c r="J66" s="248">
        <v>54.25</v>
      </c>
      <c r="L66" s="294"/>
    </row>
    <row r="67" spans="2:12">
      <c r="B67" s="245">
        <v>6</v>
      </c>
      <c r="C67" s="246">
        <v>43.75</v>
      </c>
      <c r="D67" s="246">
        <v>48</v>
      </c>
      <c r="E67" s="235"/>
      <c r="F67" s="246">
        <v>49</v>
      </c>
      <c r="G67" s="246">
        <v>53.25</v>
      </c>
      <c r="H67" s="250"/>
      <c r="I67" s="246">
        <v>54.25</v>
      </c>
      <c r="J67" s="246">
        <v>58.75</v>
      </c>
      <c r="L67" s="294"/>
    </row>
    <row r="68" spans="2:12">
      <c r="B68" s="245">
        <v>7</v>
      </c>
      <c r="C68" s="248">
        <v>47</v>
      </c>
      <c r="D68" s="248">
        <v>51.75</v>
      </c>
      <c r="E68" s="234"/>
      <c r="F68" s="248">
        <v>52.75</v>
      </c>
      <c r="G68" s="248">
        <v>57.5</v>
      </c>
      <c r="H68" s="249"/>
      <c r="I68" s="248">
        <v>58.5</v>
      </c>
      <c r="J68" s="248">
        <v>63.25</v>
      </c>
      <c r="L68" s="294"/>
    </row>
    <row r="69" spans="2:12">
      <c r="B69" s="245">
        <v>8</v>
      </c>
      <c r="C69" s="246">
        <v>50</v>
      </c>
      <c r="D69" s="246">
        <v>55</v>
      </c>
      <c r="E69" s="234"/>
      <c r="F69" s="246">
        <v>56</v>
      </c>
      <c r="G69" s="246">
        <v>61</v>
      </c>
      <c r="H69" s="249"/>
      <c r="I69" s="246">
        <v>62.25</v>
      </c>
      <c r="J69" s="246">
        <v>67.25</v>
      </c>
      <c r="L69" s="294"/>
    </row>
    <row r="70" spans="2:12">
      <c r="B70" s="245">
        <v>9</v>
      </c>
      <c r="C70" s="248">
        <v>54.5</v>
      </c>
      <c r="D70" s="248">
        <v>60</v>
      </c>
      <c r="E70" s="234"/>
      <c r="F70" s="248">
        <v>61.25</v>
      </c>
      <c r="G70" s="248">
        <v>66.75</v>
      </c>
      <c r="H70" s="249"/>
      <c r="I70" s="248">
        <v>68</v>
      </c>
      <c r="J70" s="248">
        <v>73.75</v>
      </c>
      <c r="L70" s="294"/>
    </row>
    <row r="71" spans="2:12">
      <c r="B71" s="245">
        <v>10</v>
      </c>
      <c r="C71" s="246">
        <v>59.75</v>
      </c>
      <c r="D71" s="246">
        <v>67.25</v>
      </c>
      <c r="E71" s="234"/>
      <c r="F71" s="246">
        <v>68.75</v>
      </c>
      <c r="G71" s="246">
        <v>76.25</v>
      </c>
      <c r="H71" s="249"/>
      <c r="I71" s="246">
        <v>77.75</v>
      </c>
      <c r="J71" s="246">
        <v>85.5</v>
      </c>
      <c r="L71" s="294"/>
    </row>
    <row r="72" spans="2:12">
      <c r="B72" s="245">
        <v>11</v>
      </c>
      <c r="C72" s="248">
        <v>68.5</v>
      </c>
      <c r="D72" s="248">
        <v>77.25</v>
      </c>
      <c r="E72" s="234"/>
      <c r="F72" s="248">
        <v>79</v>
      </c>
      <c r="G72" s="248">
        <v>87.75</v>
      </c>
      <c r="H72" s="249"/>
      <c r="I72" s="248">
        <v>89.5</v>
      </c>
      <c r="J72" s="248">
        <v>98.25</v>
      </c>
      <c r="L72" s="294"/>
    </row>
    <row r="73" spans="2:12">
      <c r="B73" s="245">
        <v>12</v>
      </c>
      <c r="C73" s="246">
        <v>77.25</v>
      </c>
      <c r="D73" s="246">
        <v>87.25</v>
      </c>
      <c r="E73" s="234"/>
      <c r="F73" s="246">
        <v>89.25</v>
      </c>
      <c r="G73" s="246">
        <v>99</v>
      </c>
      <c r="H73" s="249"/>
      <c r="I73" s="246">
        <v>101.25</v>
      </c>
      <c r="J73" s="246">
        <v>109.75</v>
      </c>
      <c r="L73" s="294"/>
    </row>
    <row r="74" spans="2:12">
      <c r="B74" s="245">
        <v>13</v>
      </c>
      <c r="C74" s="248">
        <v>87.25</v>
      </c>
      <c r="D74" s="248">
        <v>98.75</v>
      </c>
      <c r="E74" s="236"/>
      <c r="F74" s="248">
        <v>101</v>
      </c>
      <c r="G74" s="248">
        <v>110.75</v>
      </c>
      <c r="H74" s="251"/>
      <c r="I74" s="248">
        <v>113.5</v>
      </c>
      <c r="J74" s="248">
        <v>123.25</v>
      </c>
      <c r="L74" s="294"/>
    </row>
    <row r="75" spans="2:12">
      <c r="B75" s="245">
        <v>14</v>
      </c>
      <c r="C75" s="246">
        <v>104.25</v>
      </c>
      <c r="D75" s="246">
        <v>118</v>
      </c>
      <c r="E75" s="237"/>
      <c r="F75" s="246">
        <v>120.5</v>
      </c>
      <c r="G75" s="246">
        <v>134.5</v>
      </c>
      <c r="H75" s="252"/>
      <c r="I75" s="246">
        <v>137</v>
      </c>
      <c r="J75" s="246">
        <v>150.5</v>
      </c>
      <c r="L75" s="294"/>
    </row>
    <row r="76" spans="2:12">
      <c r="B76" s="253">
        <v>15</v>
      </c>
      <c r="C76" s="254">
        <v>114.75</v>
      </c>
      <c r="D76" s="255">
        <v>131</v>
      </c>
      <c r="E76" s="237"/>
      <c r="F76" s="255">
        <v>133.5</v>
      </c>
      <c r="G76" s="255">
        <v>149.25</v>
      </c>
      <c r="H76" s="252"/>
      <c r="I76" s="255">
        <v>152</v>
      </c>
      <c r="J76" s="255">
        <v>166.5</v>
      </c>
    </row>
    <row r="78" spans="2:12">
      <c r="B78" s="295" t="str">
        <f>'3. Invulblad Doelpercentage'!C11</f>
        <v>Finance &amp; control</v>
      </c>
      <c r="C78" s="296" t="s">
        <v>93</v>
      </c>
      <c r="D78" s="297"/>
      <c r="E78" s="225"/>
      <c r="F78" s="298"/>
      <c r="G78" s="299"/>
      <c r="H78" s="223"/>
      <c r="I78" s="298"/>
      <c r="J78" s="299"/>
    </row>
    <row r="79" spans="2:12">
      <c r="B79" s="244"/>
      <c r="C79" s="298" t="s">
        <v>93</v>
      </c>
      <c r="D79" s="298"/>
      <c r="E79" s="225"/>
      <c r="F79" s="298" t="s">
        <v>94</v>
      </c>
      <c r="G79" s="298"/>
      <c r="H79" s="227"/>
      <c r="I79" s="298" t="s">
        <v>95</v>
      </c>
      <c r="J79" s="299"/>
    </row>
    <row r="80" spans="2:12" ht="28.5">
      <c r="B80" s="228" t="s">
        <v>96</v>
      </c>
      <c r="C80" s="228" t="s">
        <v>97</v>
      </c>
      <c r="D80" s="229" t="s">
        <v>98</v>
      </c>
      <c r="E80" s="230"/>
      <c r="F80" s="231" t="s">
        <v>97</v>
      </c>
      <c r="G80" s="229" t="s">
        <v>98</v>
      </c>
      <c r="H80" s="230"/>
      <c r="I80" s="231" t="s">
        <v>97</v>
      </c>
      <c r="J80" s="228" t="s">
        <v>98</v>
      </c>
    </row>
    <row r="81" spans="2:12">
      <c r="B81" s="245">
        <v>4</v>
      </c>
      <c r="C81" s="246">
        <v>42</v>
      </c>
      <c r="D81" s="246">
        <v>45.5</v>
      </c>
      <c r="E81" s="233"/>
      <c r="F81" s="246">
        <v>46.25</v>
      </c>
      <c r="G81" s="246">
        <v>49.75</v>
      </c>
      <c r="H81" s="247"/>
      <c r="I81" s="246">
        <v>50.75</v>
      </c>
      <c r="J81" s="246">
        <v>54.25</v>
      </c>
      <c r="L81" s="293" t="s">
        <v>100</v>
      </c>
    </row>
    <row r="82" spans="2:12">
      <c r="B82" s="245">
        <v>5</v>
      </c>
      <c r="C82" s="248">
        <v>42.5</v>
      </c>
      <c r="D82" s="248">
        <v>46.5</v>
      </c>
      <c r="E82" s="234"/>
      <c r="F82" s="248">
        <v>47.5</v>
      </c>
      <c r="G82" s="248">
        <v>51.5</v>
      </c>
      <c r="H82" s="249"/>
      <c r="I82" s="248">
        <v>52.5</v>
      </c>
      <c r="J82" s="248">
        <v>56.5</v>
      </c>
      <c r="L82" s="294"/>
    </row>
    <row r="83" spans="2:12">
      <c r="B83" s="245">
        <v>6</v>
      </c>
      <c r="C83" s="246">
        <v>45.5</v>
      </c>
      <c r="D83" s="246">
        <v>50</v>
      </c>
      <c r="E83" s="235"/>
      <c r="F83" s="246">
        <v>51</v>
      </c>
      <c r="G83" s="246">
        <v>55.25</v>
      </c>
      <c r="H83" s="250"/>
      <c r="I83" s="246">
        <v>56.5</v>
      </c>
      <c r="J83" s="246">
        <v>61</v>
      </c>
      <c r="L83" s="294"/>
    </row>
    <row r="84" spans="2:12">
      <c r="B84" s="245">
        <v>7</v>
      </c>
      <c r="C84" s="248">
        <v>49</v>
      </c>
      <c r="D84" s="248">
        <v>53.75</v>
      </c>
      <c r="E84" s="234"/>
      <c r="F84" s="248">
        <v>54.75</v>
      </c>
      <c r="G84" s="248">
        <v>59.5</v>
      </c>
      <c r="H84" s="249"/>
      <c r="I84" s="248">
        <v>61</v>
      </c>
      <c r="J84" s="248">
        <v>65.75</v>
      </c>
      <c r="L84" s="294"/>
    </row>
    <row r="85" spans="2:12">
      <c r="B85" s="245">
        <v>8</v>
      </c>
      <c r="C85" s="246">
        <v>52</v>
      </c>
      <c r="D85" s="246">
        <v>57.25</v>
      </c>
      <c r="E85" s="234"/>
      <c r="F85" s="246">
        <v>58.5</v>
      </c>
      <c r="G85" s="246">
        <v>63.5</v>
      </c>
      <c r="H85" s="249"/>
      <c r="I85" s="246">
        <v>65</v>
      </c>
      <c r="J85" s="246">
        <v>70</v>
      </c>
      <c r="L85" s="294"/>
    </row>
    <row r="86" spans="2:12">
      <c r="B86" s="245">
        <v>9</v>
      </c>
      <c r="C86" s="248">
        <v>56.75</v>
      </c>
      <c r="D86" s="248">
        <v>62.25</v>
      </c>
      <c r="E86" s="234"/>
      <c r="F86" s="248">
        <v>63.75</v>
      </c>
      <c r="G86" s="248">
        <v>69.25</v>
      </c>
      <c r="H86" s="249"/>
      <c r="I86" s="248">
        <v>71</v>
      </c>
      <c r="J86" s="248">
        <v>76.5</v>
      </c>
      <c r="L86" s="294"/>
    </row>
    <row r="87" spans="2:12">
      <c r="B87" s="245">
        <v>10</v>
      </c>
      <c r="C87" s="246">
        <v>63.5</v>
      </c>
      <c r="D87" s="246">
        <v>71</v>
      </c>
      <c r="E87" s="234"/>
      <c r="F87" s="246">
        <v>72.75</v>
      </c>
      <c r="G87" s="246">
        <v>80.25</v>
      </c>
      <c r="H87" s="249"/>
      <c r="I87" s="246">
        <v>82.5</v>
      </c>
      <c r="J87" s="246">
        <v>90</v>
      </c>
      <c r="L87" s="294"/>
    </row>
    <row r="88" spans="2:12">
      <c r="B88" s="245">
        <v>11</v>
      </c>
      <c r="C88" s="248">
        <v>71.75</v>
      </c>
      <c r="D88" s="248">
        <v>80.5</v>
      </c>
      <c r="E88" s="234"/>
      <c r="F88" s="248">
        <v>82.5</v>
      </c>
      <c r="G88" s="248">
        <v>91.25</v>
      </c>
      <c r="H88" s="249"/>
      <c r="I88" s="248">
        <v>93.5</v>
      </c>
      <c r="J88" s="248">
        <v>102.25</v>
      </c>
      <c r="L88" s="294"/>
    </row>
    <row r="89" spans="2:12">
      <c r="B89" s="245">
        <v>12</v>
      </c>
      <c r="C89" s="246">
        <v>79.75</v>
      </c>
      <c r="D89" s="246">
        <v>89.5</v>
      </c>
      <c r="E89" s="234"/>
      <c r="F89" s="246">
        <v>91.75</v>
      </c>
      <c r="G89" s="246">
        <v>101.75</v>
      </c>
      <c r="H89" s="249"/>
      <c r="I89" s="246">
        <v>104.25</v>
      </c>
      <c r="J89" s="246">
        <v>112.75</v>
      </c>
      <c r="L89" s="294"/>
    </row>
    <row r="90" spans="2:12">
      <c r="B90" s="245">
        <v>13</v>
      </c>
      <c r="C90" s="248">
        <v>90</v>
      </c>
      <c r="D90" s="248">
        <v>101.5</v>
      </c>
      <c r="E90" s="236"/>
      <c r="F90" s="248">
        <v>104</v>
      </c>
      <c r="G90" s="248">
        <v>114</v>
      </c>
      <c r="H90" s="251"/>
      <c r="I90" s="248">
        <v>116.75</v>
      </c>
      <c r="J90" s="248">
        <v>126.75</v>
      </c>
      <c r="L90" s="294"/>
    </row>
    <row r="91" spans="2:12">
      <c r="B91" s="245">
        <v>14</v>
      </c>
      <c r="C91" s="246">
        <v>110</v>
      </c>
      <c r="D91" s="246">
        <v>123.75</v>
      </c>
      <c r="E91" s="237"/>
      <c r="F91" s="246">
        <v>127</v>
      </c>
      <c r="G91" s="246">
        <v>140.75</v>
      </c>
      <c r="H91" s="252"/>
      <c r="I91" s="246">
        <v>144.25</v>
      </c>
      <c r="J91" s="246">
        <v>157.75</v>
      </c>
      <c r="L91" s="294"/>
    </row>
    <row r="92" spans="2:12">
      <c r="B92" s="253">
        <v>15</v>
      </c>
      <c r="C92" s="254">
        <v>122.75</v>
      </c>
      <c r="D92" s="255">
        <v>139.25</v>
      </c>
      <c r="E92" s="237"/>
      <c r="F92" s="255">
        <v>142.75</v>
      </c>
      <c r="G92" s="255">
        <v>158.25</v>
      </c>
      <c r="H92" s="252"/>
      <c r="I92" s="255">
        <v>162</v>
      </c>
      <c r="J92" s="255">
        <v>176.5</v>
      </c>
    </row>
    <row r="94" spans="2:12">
      <c r="B94" s="295" t="str">
        <f>'3. Invulblad Doelpercentage'!C12</f>
        <v xml:space="preserve">HR + opleidingen </v>
      </c>
      <c r="C94" s="296" t="s">
        <v>93</v>
      </c>
      <c r="D94" s="297"/>
      <c r="E94" s="225"/>
      <c r="F94" s="298"/>
      <c r="G94" s="299"/>
      <c r="H94" s="223"/>
      <c r="I94" s="298"/>
      <c r="J94" s="299"/>
    </row>
    <row r="95" spans="2:12">
      <c r="B95" s="244"/>
      <c r="C95" s="298" t="s">
        <v>93</v>
      </c>
      <c r="D95" s="298"/>
      <c r="E95" s="225"/>
      <c r="F95" s="298" t="s">
        <v>94</v>
      </c>
      <c r="G95" s="298"/>
      <c r="H95" s="227"/>
      <c r="I95" s="298" t="s">
        <v>95</v>
      </c>
      <c r="J95" s="299"/>
    </row>
    <row r="96" spans="2:12" ht="28.5">
      <c r="B96" s="228" t="s">
        <v>96</v>
      </c>
      <c r="C96" s="228" t="s">
        <v>97</v>
      </c>
      <c r="D96" s="229" t="s">
        <v>98</v>
      </c>
      <c r="E96" s="230"/>
      <c r="F96" s="231" t="s">
        <v>97</v>
      </c>
      <c r="G96" s="229" t="s">
        <v>98</v>
      </c>
      <c r="H96" s="230"/>
      <c r="I96" s="231" t="s">
        <v>97</v>
      </c>
      <c r="J96" s="228" t="s">
        <v>98</v>
      </c>
    </row>
    <row r="97" spans="2:12">
      <c r="B97" s="245">
        <v>4</v>
      </c>
      <c r="C97" s="246">
        <v>41.25</v>
      </c>
      <c r="D97" s="246">
        <v>44.75</v>
      </c>
      <c r="E97" s="233"/>
      <c r="F97" s="246">
        <v>45.5</v>
      </c>
      <c r="G97" s="246">
        <v>49</v>
      </c>
      <c r="H97" s="247"/>
      <c r="I97" s="246">
        <v>50</v>
      </c>
      <c r="J97" s="246">
        <v>53.25</v>
      </c>
      <c r="L97" s="293" t="s">
        <v>100</v>
      </c>
    </row>
    <row r="98" spans="2:12">
      <c r="B98" s="245">
        <v>5</v>
      </c>
      <c r="C98" s="248">
        <v>42</v>
      </c>
      <c r="D98" s="248">
        <v>45.75</v>
      </c>
      <c r="E98" s="234"/>
      <c r="F98" s="248">
        <v>46.75</v>
      </c>
      <c r="G98" s="248">
        <v>50.75</v>
      </c>
      <c r="H98" s="249"/>
      <c r="I98" s="248">
        <v>51.75</v>
      </c>
      <c r="J98" s="248">
        <v>55.75</v>
      </c>
      <c r="L98" s="294"/>
    </row>
    <row r="99" spans="2:12">
      <c r="B99" s="245">
        <v>6</v>
      </c>
      <c r="C99" s="246">
        <v>45</v>
      </c>
      <c r="D99" s="246">
        <v>49.25</v>
      </c>
      <c r="E99" s="235"/>
      <c r="F99" s="246">
        <v>50.25</v>
      </c>
      <c r="G99" s="246">
        <v>54.5</v>
      </c>
      <c r="H99" s="250"/>
      <c r="I99" s="246">
        <v>55.75</v>
      </c>
      <c r="J99" s="246">
        <v>60</v>
      </c>
      <c r="L99" s="294"/>
    </row>
    <row r="100" spans="2:12">
      <c r="B100" s="245">
        <v>7</v>
      </c>
      <c r="C100" s="248">
        <v>48.25</v>
      </c>
      <c r="D100" s="248">
        <v>53</v>
      </c>
      <c r="E100" s="234"/>
      <c r="F100" s="248">
        <v>54</v>
      </c>
      <c r="G100" s="248">
        <v>58.75</v>
      </c>
      <c r="H100" s="249"/>
      <c r="I100" s="248">
        <v>60</v>
      </c>
      <c r="J100" s="248">
        <v>64.75</v>
      </c>
      <c r="L100" s="294"/>
    </row>
    <row r="101" spans="2:12">
      <c r="B101" s="245">
        <v>8</v>
      </c>
      <c r="C101" s="246">
        <v>51.5</v>
      </c>
      <c r="D101" s="246">
        <v>56.5</v>
      </c>
      <c r="E101" s="234"/>
      <c r="F101" s="246">
        <v>57.75</v>
      </c>
      <c r="G101" s="246">
        <v>62.75</v>
      </c>
      <c r="H101" s="249"/>
      <c r="I101" s="246">
        <v>64.25</v>
      </c>
      <c r="J101" s="246">
        <v>69.25</v>
      </c>
      <c r="L101" s="294"/>
    </row>
    <row r="102" spans="2:12">
      <c r="B102" s="245">
        <v>9</v>
      </c>
      <c r="C102" s="248">
        <v>56</v>
      </c>
      <c r="D102" s="248">
        <v>61.5</v>
      </c>
      <c r="E102" s="234"/>
      <c r="F102" s="248">
        <v>63</v>
      </c>
      <c r="G102" s="248">
        <v>68.5</v>
      </c>
      <c r="H102" s="249"/>
      <c r="I102" s="248">
        <v>70</v>
      </c>
      <c r="J102" s="248">
        <v>75.5</v>
      </c>
      <c r="L102" s="294"/>
    </row>
    <row r="103" spans="2:12">
      <c r="B103" s="245">
        <v>10</v>
      </c>
      <c r="C103" s="246">
        <v>62.75</v>
      </c>
      <c r="D103" s="246">
        <v>70.25</v>
      </c>
      <c r="E103" s="234"/>
      <c r="F103" s="246">
        <v>72</v>
      </c>
      <c r="G103" s="246">
        <v>79.5</v>
      </c>
      <c r="H103" s="249"/>
      <c r="I103" s="246">
        <v>81.5</v>
      </c>
      <c r="J103" s="246">
        <v>89</v>
      </c>
      <c r="L103" s="294"/>
    </row>
    <row r="104" spans="2:12">
      <c r="B104" s="245">
        <v>11</v>
      </c>
      <c r="C104" s="248">
        <v>71</v>
      </c>
      <c r="D104" s="248">
        <v>79.75</v>
      </c>
      <c r="E104" s="234"/>
      <c r="F104" s="248">
        <v>81.75</v>
      </c>
      <c r="G104" s="248">
        <v>90.5</v>
      </c>
      <c r="H104" s="249"/>
      <c r="I104" s="248">
        <v>92.75</v>
      </c>
      <c r="J104" s="248">
        <v>101.25</v>
      </c>
      <c r="L104" s="294"/>
    </row>
    <row r="105" spans="2:12">
      <c r="B105" s="245">
        <v>12</v>
      </c>
      <c r="C105" s="246">
        <v>79</v>
      </c>
      <c r="D105" s="246">
        <v>88.75</v>
      </c>
      <c r="E105" s="234"/>
      <c r="F105" s="246">
        <v>91</v>
      </c>
      <c r="G105" s="246">
        <v>100.75</v>
      </c>
      <c r="H105" s="249"/>
      <c r="I105" s="246">
        <v>103.5</v>
      </c>
      <c r="J105" s="246">
        <v>112</v>
      </c>
      <c r="L105" s="294"/>
    </row>
    <row r="106" spans="2:12">
      <c r="B106" s="245">
        <v>13</v>
      </c>
      <c r="C106" s="248">
        <v>89.25</v>
      </c>
      <c r="D106" s="248">
        <v>100.75</v>
      </c>
      <c r="E106" s="236"/>
      <c r="F106" s="248">
        <v>103.25</v>
      </c>
      <c r="G106" s="248">
        <v>113</v>
      </c>
      <c r="H106" s="251"/>
      <c r="I106" s="248">
        <v>116</v>
      </c>
      <c r="J106" s="248">
        <v>125.75</v>
      </c>
      <c r="L106" s="294"/>
    </row>
    <row r="107" spans="2:12">
      <c r="B107" s="245">
        <v>14</v>
      </c>
      <c r="C107" s="246">
        <v>109.25</v>
      </c>
      <c r="D107" s="246">
        <v>123.25</v>
      </c>
      <c r="E107" s="237"/>
      <c r="F107" s="246">
        <v>126</v>
      </c>
      <c r="G107" s="246">
        <v>140</v>
      </c>
      <c r="H107" s="252"/>
      <c r="I107" s="246">
        <v>143.25</v>
      </c>
      <c r="J107" s="246">
        <v>156.75</v>
      </c>
      <c r="L107" s="294"/>
    </row>
    <row r="108" spans="2:12">
      <c r="B108" s="253">
        <v>15</v>
      </c>
      <c r="C108" s="254">
        <v>122.25</v>
      </c>
      <c r="D108" s="255">
        <v>138.5</v>
      </c>
      <c r="E108" s="237"/>
      <c r="F108" s="255">
        <v>141.75</v>
      </c>
      <c r="G108" s="255">
        <v>157.5</v>
      </c>
      <c r="H108" s="252"/>
      <c r="I108" s="255">
        <v>161.25</v>
      </c>
      <c r="J108" s="255">
        <v>175.75</v>
      </c>
    </row>
    <row r="109" spans="2:12">
      <c r="B109" s="258"/>
      <c r="C109" s="246"/>
      <c r="D109" s="246"/>
      <c r="E109" s="246"/>
      <c r="F109" s="246"/>
      <c r="G109" s="246"/>
      <c r="H109" s="262"/>
      <c r="I109" s="246"/>
      <c r="J109" s="246"/>
    </row>
    <row r="110" spans="2:12">
      <c r="B110" s="264" t="str">
        <f>'3. Invulblad Doelpercentage'!C13</f>
        <v>Inkoop</v>
      </c>
      <c r="C110" s="246"/>
      <c r="D110" s="246"/>
      <c r="E110" s="246"/>
      <c r="F110" s="246"/>
      <c r="G110" s="246"/>
      <c r="H110" s="262"/>
      <c r="I110" s="246"/>
      <c r="J110" s="246"/>
    </row>
    <row r="111" spans="2:12">
      <c r="B111" s="244"/>
      <c r="C111" s="298" t="s">
        <v>93</v>
      </c>
      <c r="D111" s="298"/>
      <c r="E111" s="225"/>
      <c r="F111" s="298" t="s">
        <v>94</v>
      </c>
      <c r="G111" s="298"/>
      <c r="H111" s="227"/>
      <c r="I111" s="298" t="s">
        <v>95</v>
      </c>
      <c r="J111" s="299"/>
    </row>
    <row r="112" spans="2:12" ht="28.5">
      <c r="B112" s="228" t="s">
        <v>96</v>
      </c>
      <c r="C112" s="228" t="s">
        <v>97</v>
      </c>
      <c r="D112" s="229" t="s">
        <v>98</v>
      </c>
      <c r="E112" s="230"/>
      <c r="F112" s="231" t="s">
        <v>97</v>
      </c>
      <c r="G112" s="229" t="s">
        <v>98</v>
      </c>
      <c r="H112" s="230"/>
      <c r="I112" s="231" t="s">
        <v>97</v>
      </c>
      <c r="J112" s="228" t="s">
        <v>98</v>
      </c>
    </row>
    <row r="113" spans="2:12">
      <c r="B113" s="260">
        <v>4</v>
      </c>
      <c r="C113" s="259">
        <v>41</v>
      </c>
      <c r="D113" s="259">
        <v>44.5</v>
      </c>
      <c r="E113" s="259"/>
      <c r="F113" s="259">
        <v>45.25</v>
      </c>
      <c r="G113" s="259">
        <v>48.75</v>
      </c>
      <c r="H113" s="259"/>
      <c r="I113" s="259">
        <v>49.75</v>
      </c>
      <c r="J113" s="259">
        <v>53</v>
      </c>
      <c r="L113" s="293" t="s">
        <v>100</v>
      </c>
    </row>
    <row r="114" spans="2:12">
      <c r="B114" s="260">
        <v>5</v>
      </c>
      <c r="C114" s="261">
        <v>41.5</v>
      </c>
      <c r="D114" s="261">
        <v>45.5</v>
      </c>
      <c r="E114" s="261"/>
      <c r="F114" s="261">
        <v>46.25</v>
      </c>
      <c r="G114" s="261">
        <v>50.25</v>
      </c>
      <c r="H114" s="261"/>
      <c r="I114" s="261">
        <v>51.25</v>
      </c>
      <c r="J114" s="261">
        <v>55.25</v>
      </c>
      <c r="L114" s="294"/>
    </row>
    <row r="115" spans="2:12">
      <c r="B115" s="260">
        <v>6</v>
      </c>
      <c r="C115" s="259">
        <v>44.5</v>
      </c>
      <c r="D115" s="259">
        <v>48.75</v>
      </c>
      <c r="E115" s="259"/>
      <c r="F115" s="259">
        <v>49.75</v>
      </c>
      <c r="G115" s="259">
        <v>54.25</v>
      </c>
      <c r="H115" s="259"/>
      <c r="I115" s="259">
        <v>55.25</v>
      </c>
      <c r="J115" s="259">
        <v>59.5</v>
      </c>
      <c r="L115" s="294"/>
    </row>
    <row r="116" spans="2:12">
      <c r="B116" s="260">
        <v>7</v>
      </c>
      <c r="C116" s="261">
        <v>47.75</v>
      </c>
      <c r="D116" s="261">
        <v>52.5</v>
      </c>
      <c r="E116" s="261"/>
      <c r="F116" s="261">
        <v>53.75</v>
      </c>
      <c r="G116" s="261">
        <v>58.25</v>
      </c>
      <c r="H116" s="261"/>
      <c r="I116" s="261">
        <v>59.5</v>
      </c>
      <c r="J116" s="261">
        <v>64.25</v>
      </c>
      <c r="L116" s="294"/>
    </row>
    <row r="117" spans="2:12">
      <c r="B117" s="260">
        <v>8</v>
      </c>
      <c r="C117" s="259">
        <v>50.75</v>
      </c>
      <c r="D117" s="259">
        <v>56</v>
      </c>
      <c r="E117" s="259"/>
      <c r="F117" s="259">
        <v>57</v>
      </c>
      <c r="G117" s="259">
        <v>62</v>
      </c>
      <c r="H117" s="259"/>
      <c r="I117" s="259">
        <v>63.5</v>
      </c>
      <c r="J117" s="259">
        <v>68.5</v>
      </c>
      <c r="L117" s="294"/>
    </row>
    <row r="118" spans="2:12">
      <c r="B118" s="260">
        <v>9</v>
      </c>
      <c r="C118" s="261">
        <v>55.5</v>
      </c>
      <c r="D118" s="261">
        <v>61</v>
      </c>
      <c r="E118" s="261"/>
      <c r="F118" s="261">
        <v>62.25</v>
      </c>
      <c r="G118" s="261">
        <v>67.75</v>
      </c>
      <c r="H118" s="261"/>
      <c r="I118" s="261">
        <v>69.25</v>
      </c>
      <c r="J118" s="261">
        <v>74.75</v>
      </c>
      <c r="L118" s="294"/>
    </row>
    <row r="119" spans="2:12">
      <c r="B119" s="260">
        <v>10</v>
      </c>
      <c r="C119" s="259">
        <v>61.5</v>
      </c>
      <c r="D119" s="259">
        <v>69</v>
      </c>
      <c r="E119" s="259"/>
      <c r="F119" s="259">
        <v>70.5</v>
      </c>
      <c r="G119" s="259">
        <v>78</v>
      </c>
      <c r="H119" s="259"/>
      <c r="I119" s="259">
        <v>80</v>
      </c>
      <c r="J119" s="259">
        <v>87.5</v>
      </c>
      <c r="L119" s="294"/>
    </row>
    <row r="120" spans="2:12">
      <c r="B120" s="260">
        <v>11</v>
      </c>
      <c r="C120" s="261">
        <v>70</v>
      </c>
      <c r="D120" s="261">
        <v>78.75</v>
      </c>
      <c r="E120" s="261"/>
      <c r="F120" s="261">
        <v>80.5</v>
      </c>
      <c r="G120" s="261">
        <v>89.25</v>
      </c>
      <c r="H120" s="261"/>
      <c r="I120" s="261">
        <v>91.5</v>
      </c>
      <c r="J120" s="261">
        <v>100</v>
      </c>
      <c r="L120" s="294"/>
    </row>
    <row r="121" spans="2:12">
      <c r="B121" s="260">
        <v>12</v>
      </c>
      <c r="C121" s="259">
        <v>78.25</v>
      </c>
      <c r="D121" s="259">
        <v>88.25</v>
      </c>
      <c r="E121" s="259"/>
      <c r="F121" s="259">
        <v>90.25</v>
      </c>
      <c r="G121" s="259">
        <v>100.25</v>
      </c>
      <c r="H121" s="259"/>
      <c r="I121" s="259">
        <v>102.5</v>
      </c>
      <c r="J121" s="259">
        <v>111.25</v>
      </c>
      <c r="L121" s="294"/>
    </row>
    <row r="122" spans="2:12">
      <c r="B122" s="260">
        <v>13</v>
      </c>
      <c r="C122" s="261">
        <v>88.5</v>
      </c>
      <c r="D122" s="261">
        <v>100</v>
      </c>
      <c r="E122" s="261"/>
      <c r="F122" s="261">
        <v>102.25</v>
      </c>
      <c r="G122" s="261">
        <v>112.25</v>
      </c>
      <c r="H122" s="261"/>
      <c r="I122" s="261">
        <v>115</v>
      </c>
      <c r="J122" s="261">
        <v>124.75</v>
      </c>
      <c r="L122" s="294"/>
    </row>
    <row r="123" spans="2:12">
      <c r="B123" s="260">
        <v>14</v>
      </c>
      <c r="C123" s="259">
        <v>107</v>
      </c>
      <c r="D123" s="259">
        <v>120.75</v>
      </c>
      <c r="E123" s="259"/>
      <c r="F123" s="259">
        <v>123.5</v>
      </c>
      <c r="G123" s="259">
        <v>137.5</v>
      </c>
      <c r="H123" s="259"/>
      <c r="I123" s="259">
        <v>140.5</v>
      </c>
      <c r="J123" s="259">
        <v>154</v>
      </c>
      <c r="L123" s="294"/>
    </row>
    <row r="124" spans="2:12">
      <c r="B124" s="260">
        <v>15</v>
      </c>
      <c r="C124" s="261">
        <v>118.75</v>
      </c>
      <c r="D124" s="261">
        <v>135</v>
      </c>
      <c r="E124" s="261"/>
      <c r="F124" s="261">
        <v>138</v>
      </c>
      <c r="G124" s="261">
        <v>153.5</v>
      </c>
      <c r="H124" s="261"/>
      <c r="I124" s="261">
        <v>157</v>
      </c>
      <c r="J124" s="261">
        <v>171.25</v>
      </c>
    </row>
    <row r="125" spans="2:12">
      <c r="B125" s="260">
        <v>16</v>
      </c>
      <c r="C125" s="263">
        <v>117.75</v>
      </c>
      <c r="D125" s="263">
        <v>131</v>
      </c>
      <c r="E125" s="259"/>
      <c r="F125" s="263">
        <v>134</v>
      </c>
      <c r="G125" s="263">
        <v>147.5</v>
      </c>
      <c r="H125" s="259"/>
      <c r="I125" s="263">
        <v>150.75</v>
      </c>
      <c r="J125" s="263">
        <v>162.75</v>
      </c>
    </row>
    <row r="128" spans="2:12">
      <c r="B128" s="295" t="str">
        <f>'3. Invulblad Doelpercentage'!C14</f>
        <v>IT Ontwikkeling, beheer en algemeen</v>
      </c>
      <c r="C128" s="296" t="s">
        <v>93</v>
      </c>
      <c r="D128" s="297"/>
      <c r="E128" s="225"/>
      <c r="F128" s="298"/>
      <c r="G128" s="299"/>
      <c r="H128" s="223"/>
      <c r="I128" s="298"/>
      <c r="J128" s="299"/>
    </row>
    <row r="129" spans="2:12">
      <c r="B129" s="244"/>
      <c r="C129" s="298" t="s">
        <v>93</v>
      </c>
      <c r="D129" s="298"/>
      <c r="E129" s="225"/>
      <c r="F129" s="298" t="s">
        <v>94</v>
      </c>
      <c r="G129" s="298"/>
      <c r="H129" s="227"/>
      <c r="I129" s="298" t="s">
        <v>95</v>
      </c>
      <c r="J129" s="299"/>
    </row>
    <row r="130" spans="2:12" ht="28.5">
      <c r="B130" s="228" t="s">
        <v>96</v>
      </c>
      <c r="C130" s="228" t="s">
        <v>97</v>
      </c>
      <c r="D130" s="229" t="s">
        <v>98</v>
      </c>
      <c r="E130" s="230"/>
      <c r="F130" s="231" t="s">
        <v>97</v>
      </c>
      <c r="G130" s="229" t="s">
        <v>98</v>
      </c>
      <c r="H130" s="230"/>
      <c r="I130" s="231" t="s">
        <v>97</v>
      </c>
      <c r="J130" s="228" t="s">
        <v>98</v>
      </c>
    </row>
    <row r="131" spans="2:12">
      <c r="B131" s="245">
        <v>4</v>
      </c>
      <c r="C131" s="246">
        <v>45.25</v>
      </c>
      <c r="D131" s="246">
        <v>48.5</v>
      </c>
      <c r="E131" s="233"/>
      <c r="F131" s="246">
        <v>50</v>
      </c>
      <c r="G131" s="246">
        <v>53.25</v>
      </c>
      <c r="H131" s="247"/>
      <c r="I131" s="246">
        <v>54.75</v>
      </c>
      <c r="J131" s="246">
        <v>58.25</v>
      </c>
      <c r="L131" s="293" t="s">
        <v>100</v>
      </c>
    </row>
    <row r="132" spans="2:12">
      <c r="B132" s="245">
        <v>5</v>
      </c>
      <c r="C132" s="248">
        <v>45.75</v>
      </c>
      <c r="D132" s="248">
        <v>49.75</v>
      </c>
      <c r="E132" s="234"/>
      <c r="F132" s="248">
        <v>51</v>
      </c>
      <c r="G132" s="248">
        <v>55</v>
      </c>
      <c r="H132" s="249"/>
      <c r="I132" s="248">
        <v>56.5</v>
      </c>
      <c r="J132" s="248">
        <v>60.5</v>
      </c>
      <c r="L132" s="294"/>
    </row>
    <row r="133" spans="2:12">
      <c r="B133" s="245">
        <v>6</v>
      </c>
      <c r="C133" s="246">
        <v>48.75</v>
      </c>
      <c r="D133" s="246">
        <v>53.25</v>
      </c>
      <c r="E133" s="235"/>
      <c r="F133" s="246">
        <v>54.5</v>
      </c>
      <c r="G133" s="246">
        <v>59</v>
      </c>
      <c r="H133" s="250"/>
      <c r="I133" s="246">
        <v>60.5</v>
      </c>
      <c r="J133" s="246">
        <v>64.75</v>
      </c>
      <c r="L133" s="294"/>
    </row>
    <row r="134" spans="2:12">
      <c r="B134" s="245">
        <v>7</v>
      </c>
      <c r="C134" s="248">
        <v>52.25</v>
      </c>
      <c r="D134" s="248">
        <v>57</v>
      </c>
      <c r="E134" s="234"/>
      <c r="F134" s="248">
        <v>58.5</v>
      </c>
      <c r="G134" s="248">
        <v>63.25</v>
      </c>
      <c r="H134" s="249"/>
      <c r="I134" s="248">
        <v>65</v>
      </c>
      <c r="J134" s="248">
        <v>69.5</v>
      </c>
      <c r="L134" s="294"/>
    </row>
    <row r="135" spans="2:12">
      <c r="B135" s="245">
        <v>8</v>
      </c>
      <c r="C135" s="246">
        <v>55.25</v>
      </c>
      <c r="D135" s="246">
        <v>60.25</v>
      </c>
      <c r="E135" s="234"/>
      <c r="F135" s="246">
        <v>62</v>
      </c>
      <c r="G135" s="246">
        <v>67</v>
      </c>
      <c r="H135" s="249"/>
      <c r="I135" s="246">
        <v>69</v>
      </c>
      <c r="J135" s="246">
        <v>74</v>
      </c>
      <c r="L135" s="294"/>
    </row>
    <row r="136" spans="2:12">
      <c r="B136" s="245">
        <v>9</v>
      </c>
      <c r="C136" s="248">
        <v>60</v>
      </c>
      <c r="D136" s="248">
        <v>65.5</v>
      </c>
      <c r="E136" s="234"/>
      <c r="F136" s="248">
        <v>67.25</v>
      </c>
      <c r="G136" s="248">
        <v>72.75</v>
      </c>
      <c r="H136" s="249"/>
      <c r="I136" s="248">
        <v>75</v>
      </c>
      <c r="J136" s="248">
        <v>80.5</v>
      </c>
      <c r="L136" s="294"/>
    </row>
    <row r="137" spans="2:12">
      <c r="B137" s="245">
        <v>10</v>
      </c>
      <c r="C137" s="246">
        <v>66.5</v>
      </c>
      <c r="D137" s="246">
        <v>74.25</v>
      </c>
      <c r="E137" s="234"/>
      <c r="F137" s="246">
        <v>76.25</v>
      </c>
      <c r="G137" s="246">
        <v>84</v>
      </c>
      <c r="H137" s="249"/>
      <c r="I137" s="246">
        <v>86.25</v>
      </c>
      <c r="J137" s="246">
        <v>94</v>
      </c>
      <c r="L137" s="294"/>
    </row>
    <row r="138" spans="2:12">
      <c r="B138" s="245">
        <v>11</v>
      </c>
      <c r="C138" s="248">
        <v>75</v>
      </c>
      <c r="D138" s="248">
        <v>83.75</v>
      </c>
      <c r="E138" s="234"/>
      <c r="F138" s="248">
        <v>86</v>
      </c>
      <c r="G138" s="248">
        <v>94.75</v>
      </c>
      <c r="H138" s="249"/>
      <c r="I138" s="248">
        <v>97.5</v>
      </c>
      <c r="J138" s="248">
        <v>106</v>
      </c>
      <c r="L138" s="294"/>
    </row>
    <row r="139" spans="2:12">
      <c r="B139" s="245">
        <v>12</v>
      </c>
      <c r="C139" s="246">
        <v>82.75</v>
      </c>
      <c r="D139" s="246">
        <v>92.75</v>
      </c>
      <c r="E139" s="234"/>
      <c r="F139" s="246">
        <v>95.25</v>
      </c>
      <c r="G139" s="246">
        <v>105.25</v>
      </c>
      <c r="H139" s="249"/>
      <c r="I139" s="246">
        <v>108.25</v>
      </c>
      <c r="J139" s="246">
        <v>116.75</v>
      </c>
      <c r="L139" s="294"/>
    </row>
    <row r="140" spans="2:12">
      <c r="B140" s="245">
        <v>13</v>
      </c>
      <c r="C140" s="248">
        <v>93.25</v>
      </c>
      <c r="D140" s="248">
        <v>104.75</v>
      </c>
      <c r="E140" s="236"/>
      <c r="F140" s="248">
        <v>107.5</v>
      </c>
      <c r="G140" s="248">
        <v>117.5</v>
      </c>
      <c r="H140" s="251"/>
      <c r="I140" s="248">
        <v>120.75</v>
      </c>
      <c r="J140" s="248">
        <v>130.75</v>
      </c>
      <c r="L140" s="294"/>
    </row>
    <row r="141" spans="2:12">
      <c r="B141" s="245">
        <v>14</v>
      </c>
      <c r="C141" s="246">
        <v>114.25</v>
      </c>
      <c r="D141" s="246">
        <v>128</v>
      </c>
      <c r="E141" s="237"/>
      <c r="F141" s="246">
        <v>131.5</v>
      </c>
      <c r="G141" s="246">
        <v>145.5</v>
      </c>
      <c r="H141" s="252"/>
      <c r="I141" s="246">
        <v>149.5</v>
      </c>
      <c r="J141" s="246">
        <v>163</v>
      </c>
      <c r="L141" s="294"/>
    </row>
    <row r="142" spans="2:12">
      <c r="B142" s="253">
        <v>15</v>
      </c>
      <c r="C142" s="254">
        <v>127</v>
      </c>
      <c r="D142" s="255">
        <v>143.25</v>
      </c>
      <c r="E142" s="237"/>
      <c r="F142" s="255">
        <v>147.25</v>
      </c>
      <c r="G142" s="255">
        <v>162.75</v>
      </c>
      <c r="H142" s="252"/>
      <c r="I142" s="255">
        <v>167</v>
      </c>
      <c r="J142" s="255">
        <v>181.5</v>
      </c>
    </row>
    <row r="144" spans="2:12">
      <c r="B144" s="295" t="str">
        <f>'3. Invulblad Doelpercentage'!C15</f>
        <v>Jeugdhulp</v>
      </c>
      <c r="C144" s="296" t="s">
        <v>93</v>
      </c>
      <c r="D144" s="297"/>
      <c r="E144" s="225"/>
      <c r="F144" s="298"/>
      <c r="G144" s="299"/>
      <c r="H144" s="223"/>
      <c r="I144" s="298"/>
      <c r="J144" s="299"/>
    </row>
    <row r="145" spans="2:12">
      <c r="B145" s="244"/>
      <c r="C145" s="298" t="s">
        <v>93</v>
      </c>
      <c r="D145" s="298"/>
      <c r="E145" s="225"/>
      <c r="F145" s="298" t="s">
        <v>94</v>
      </c>
      <c r="G145" s="298"/>
      <c r="H145" s="227"/>
      <c r="I145" s="298" t="s">
        <v>95</v>
      </c>
      <c r="J145" s="299"/>
    </row>
    <row r="146" spans="2:12" ht="28.5">
      <c r="B146" s="228" t="s">
        <v>96</v>
      </c>
      <c r="C146" s="228" t="s">
        <v>97</v>
      </c>
      <c r="D146" s="229" t="s">
        <v>98</v>
      </c>
      <c r="E146" s="230"/>
      <c r="F146" s="231" t="s">
        <v>97</v>
      </c>
      <c r="G146" s="229" t="s">
        <v>98</v>
      </c>
      <c r="H146" s="230"/>
      <c r="I146" s="231" t="s">
        <v>97</v>
      </c>
      <c r="J146" s="228" t="s">
        <v>98</v>
      </c>
    </row>
    <row r="147" spans="2:12">
      <c r="B147" s="245">
        <v>4</v>
      </c>
      <c r="C147" s="246">
        <v>41.25</v>
      </c>
      <c r="D147" s="246">
        <v>44.5</v>
      </c>
      <c r="E147" s="233"/>
      <c r="F147" s="246">
        <v>45.5</v>
      </c>
      <c r="G147" s="246">
        <v>48.75</v>
      </c>
      <c r="H147" s="247"/>
      <c r="I147" s="246">
        <v>49.75</v>
      </c>
      <c r="J147" s="246">
        <v>53.25</v>
      </c>
      <c r="L147" s="293" t="s">
        <v>100</v>
      </c>
    </row>
    <row r="148" spans="2:12">
      <c r="B148" s="245">
        <v>5</v>
      </c>
      <c r="C148" s="248">
        <v>41.75</v>
      </c>
      <c r="D148" s="248">
        <v>45.75</v>
      </c>
      <c r="E148" s="234"/>
      <c r="F148" s="248">
        <v>46.5</v>
      </c>
      <c r="G148" s="248">
        <v>50.5</v>
      </c>
      <c r="H148" s="249"/>
      <c r="I148" s="248">
        <v>51.5</v>
      </c>
      <c r="J148" s="248">
        <v>55.5</v>
      </c>
      <c r="L148" s="294"/>
    </row>
    <row r="149" spans="2:12">
      <c r="B149" s="245">
        <v>6</v>
      </c>
      <c r="C149" s="246">
        <v>44.75</v>
      </c>
      <c r="D149" s="246">
        <v>49</v>
      </c>
      <c r="E149" s="235"/>
      <c r="F149" s="246">
        <v>50</v>
      </c>
      <c r="G149" s="246">
        <v>54.5</v>
      </c>
      <c r="H149" s="250"/>
      <c r="I149" s="246">
        <v>55.5</v>
      </c>
      <c r="J149" s="246">
        <v>59.75</v>
      </c>
      <c r="L149" s="294"/>
    </row>
    <row r="150" spans="2:12">
      <c r="B150" s="245">
        <v>7</v>
      </c>
      <c r="C150" s="248">
        <v>48</v>
      </c>
      <c r="D150" s="248">
        <v>52.75</v>
      </c>
      <c r="E150" s="234"/>
      <c r="F150" s="248">
        <v>54</v>
      </c>
      <c r="G150" s="248">
        <v>58.5</v>
      </c>
      <c r="H150" s="249"/>
      <c r="I150" s="248">
        <v>59.75</v>
      </c>
      <c r="J150" s="248">
        <v>64.5</v>
      </c>
      <c r="L150" s="294"/>
    </row>
    <row r="151" spans="2:12">
      <c r="B151" s="245">
        <v>8</v>
      </c>
      <c r="C151" s="246">
        <v>51.25</v>
      </c>
      <c r="D151" s="246">
        <v>56.25</v>
      </c>
      <c r="E151" s="234"/>
      <c r="F151" s="246">
        <v>57.5</v>
      </c>
      <c r="G151" s="246">
        <v>62.5</v>
      </c>
      <c r="H151" s="249"/>
      <c r="I151" s="246">
        <v>64</v>
      </c>
      <c r="J151" s="246">
        <v>69</v>
      </c>
      <c r="L151" s="294"/>
    </row>
    <row r="152" spans="2:12">
      <c r="B152" s="245">
        <v>9</v>
      </c>
      <c r="C152" s="248">
        <v>55.75</v>
      </c>
      <c r="D152" s="248">
        <v>61.25</v>
      </c>
      <c r="E152" s="234"/>
      <c r="F152" s="248">
        <v>62.75</v>
      </c>
      <c r="G152" s="248">
        <v>68.25</v>
      </c>
      <c r="H152" s="249"/>
      <c r="I152" s="248">
        <v>70</v>
      </c>
      <c r="J152" s="248">
        <v>75.5</v>
      </c>
      <c r="L152" s="294"/>
    </row>
    <row r="153" spans="2:12">
      <c r="B153" s="245">
        <v>10</v>
      </c>
      <c r="C153" s="246">
        <v>62.5</v>
      </c>
      <c r="D153" s="246">
        <v>70</v>
      </c>
      <c r="E153" s="234"/>
      <c r="F153" s="246">
        <v>71.75</v>
      </c>
      <c r="G153" s="246">
        <v>79.5</v>
      </c>
      <c r="H153" s="249"/>
      <c r="I153" s="246">
        <v>81.25</v>
      </c>
      <c r="J153" s="246">
        <v>89</v>
      </c>
      <c r="L153" s="294"/>
    </row>
    <row r="154" spans="2:12">
      <c r="B154" s="245">
        <v>11</v>
      </c>
      <c r="C154" s="248">
        <v>70.75</v>
      </c>
      <c r="D154" s="248">
        <v>79.5</v>
      </c>
      <c r="E154" s="234"/>
      <c r="F154" s="248">
        <v>81.5</v>
      </c>
      <c r="G154" s="248">
        <v>90.25</v>
      </c>
      <c r="H154" s="249"/>
      <c r="I154" s="248">
        <v>92.5</v>
      </c>
      <c r="J154" s="248">
        <v>101</v>
      </c>
      <c r="L154" s="294"/>
    </row>
    <row r="155" spans="2:12">
      <c r="B155" s="245">
        <v>12</v>
      </c>
      <c r="C155" s="246">
        <v>78.75</v>
      </c>
      <c r="D155" s="246">
        <v>88.75</v>
      </c>
      <c r="E155" s="234"/>
      <c r="F155" s="246">
        <v>90.75</v>
      </c>
      <c r="G155" s="246">
        <v>100.75</v>
      </c>
      <c r="H155" s="249"/>
      <c r="I155" s="246">
        <v>103.25</v>
      </c>
      <c r="J155" s="246">
        <v>111.75</v>
      </c>
      <c r="L155" s="294"/>
    </row>
    <row r="156" spans="2:12">
      <c r="B156" s="245">
        <v>13</v>
      </c>
      <c r="C156" s="248">
        <v>89.25</v>
      </c>
      <c r="D156" s="248">
        <v>100.5</v>
      </c>
      <c r="E156" s="236"/>
      <c r="F156" s="248">
        <v>103</v>
      </c>
      <c r="G156" s="248">
        <v>113</v>
      </c>
      <c r="H156" s="251"/>
      <c r="I156" s="248">
        <v>115.75</v>
      </c>
      <c r="J156" s="248">
        <v>125.75</v>
      </c>
      <c r="L156" s="294"/>
    </row>
    <row r="157" spans="2:12">
      <c r="B157" s="245">
        <v>14</v>
      </c>
      <c r="C157" s="246">
        <v>109</v>
      </c>
      <c r="D157" s="246">
        <v>123</v>
      </c>
      <c r="E157" s="237"/>
      <c r="F157" s="246">
        <v>126</v>
      </c>
      <c r="G157" s="246">
        <v>139.75</v>
      </c>
      <c r="H157" s="252"/>
      <c r="I157" s="246">
        <v>143</v>
      </c>
      <c r="J157" s="246">
        <v>156.5</v>
      </c>
      <c r="L157" s="294"/>
    </row>
    <row r="158" spans="2:12">
      <c r="B158" s="253">
        <v>15</v>
      </c>
      <c r="C158" s="254">
        <v>122</v>
      </c>
      <c r="D158" s="255">
        <v>138.25</v>
      </c>
      <c r="E158" s="237"/>
      <c r="F158" s="255">
        <v>141.75</v>
      </c>
      <c r="G158" s="255">
        <v>157.25</v>
      </c>
      <c r="H158" s="252"/>
      <c r="I158" s="255">
        <v>161</v>
      </c>
      <c r="J158" s="255">
        <v>175.5</v>
      </c>
    </row>
    <row r="160" spans="2:12">
      <c r="B160" s="295" t="str">
        <f>'3. Invulblad Doelpercentage'!C16</f>
        <v>Juridische zaken</v>
      </c>
      <c r="C160" s="296" t="s">
        <v>93</v>
      </c>
      <c r="D160" s="297"/>
      <c r="E160" s="225"/>
      <c r="F160" s="298"/>
      <c r="G160" s="299"/>
      <c r="H160" s="223"/>
      <c r="I160" s="298"/>
      <c r="J160" s="299"/>
    </row>
    <row r="161" spans="2:12">
      <c r="B161" s="244"/>
      <c r="C161" s="298" t="s">
        <v>93</v>
      </c>
      <c r="D161" s="298"/>
      <c r="E161" s="225"/>
      <c r="F161" s="298" t="s">
        <v>94</v>
      </c>
      <c r="G161" s="298"/>
      <c r="H161" s="227"/>
      <c r="I161" s="298" t="s">
        <v>95</v>
      </c>
      <c r="J161" s="299"/>
    </row>
    <row r="162" spans="2:12" ht="28.5">
      <c r="B162" s="228" t="s">
        <v>96</v>
      </c>
      <c r="C162" s="228" t="s">
        <v>97</v>
      </c>
      <c r="D162" s="229" t="s">
        <v>98</v>
      </c>
      <c r="E162" s="230"/>
      <c r="F162" s="231" t="s">
        <v>97</v>
      </c>
      <c r="G162" s="229" t="s">
        <v>98</v>
      </c>
      <c r="H162" s="230"/>
      <c r="I162" s="231" t="s">
        <v>97</v>
      </c>
      <c r="J162" s="228" t="s">
        <v>98</v>
      </c>
    </row>
    <row r="163" spans="2:12">
      <c r="B163" s="245">
        <v>4</v>
      </c>
      <c r="C163" s="246">
        <v>43.5</v>
      </c>
      <c r="D163" s="246">
        <v>46.75</v>
      </c>
      <c r="E163" s="233"/>
      <c r="F163" s="246">
        <v>48</v>
      </c>
      <c r="G163" s="246">
        <v>51.25</v>
      </c>
      <c r="H163" s="247"/>
      <c r="I163" s="246">
        <v>52.5</v>
      </c>
      <c r="J163" s="246">
        <v>56</v>
      </c>
      <c r="L163" s="293" t="s">
        <v>100</v>
      </c>
    </row>
    <row r="164" spans="2:12">
      <c r="B164" s="245">
        <v>5</v>
      </c>
      <c r="C164" s="248">
        <v>44</v>
      </c>
      <c r="D164" s="248">
        <v>48</v>
      </c>
      <c r="E164" s="234"/>
      <c r="F164" s="248">
        <v>49</v>
      </c>
      <c r="G164" s="248">
        <v>53</v>
      </c>
      <c r="H164" s="249"/>
      <c r="I164" s="248">
        <v>54.25</v>
      </c>
      <c r="J164" s="248">
        <v>58.25</v>
      </c>
      <c r="L164" s="294"/>
    </row>
    <row r="165" spans="2:12">
      <c r="B165" s="245">
        <v>6</v>
      </c>
      <c r="C165" s="246">
        <v>47</v>
      </c>
      <c r="D165" s="246">
        <v>51.25</v>
      </c>
      <c r="E165" s="235"/>
      <c r="F165" s="246">
        <v>52.5</v>
      </c>
      <c r="G165" s="246">
        <v>57</v>
      </c>
      <c r="H165" s="250"/>
      <c r="I165" s="246">
        <v>58.25</v>
      </c>
      <c r="J165" s="246">
        <v>62.75</v>
      </c>
      <c r="L165" s="294"/>
    </row>
    <row r="166" spans="2:12">
      <c r="B166" s="245">
        <v>7</v>
      </c>
      <c r="C166" s="248">
        <v>50.25</v>
      </c>
      <c r="D166" s="248">
        <v>55</v>
      </c>
      <c r="E166" s="234"/>
      <c r="F166" s="248">
        <v>56.5</v>
      </c>
      <c r="G166" s="248">
        <v>61.25</v>
      </c>
      <c r="H166" s="249"/>
      <c r="I166" s="248">
        <v>62.75</v>
      </c>
      <c r="J166" s="248">
        <v>67.5</v>
      </c>
      <c r="L166" s="294"/>
    </row>
    <row r="167" spans="2:12">
      <c r="B167" s="245">
        <v>8</v>
      </c>
      <c r="C167" s="246">
        <v>53.5</v>
      </c>
      <c r="D167" s="246">
        <v>58.5</v>
      </c>
      <c r="E167" s="234"/>
      <c r="F167" s="246">
        <v>60</v>
      </c>
      <c r="G167" s="246">
        <v>65</v>
      </c>
      <c r="H167" s="249"/>
      <c r="I167" s="246">
        <v>66.75</v>
      </c>
      <c r="J167" s="246">
        <v>71.75</v>
      </c>
      <c r="L167" s="294"/>
    </row>
    <row r="168" spans="2:12">
      <c r="B168" s="245">
        <v>9</v>
      </c>
      <c r="C168" s="248">
        <v>58</v>
      </c>
      <c r="D168" s="248">
        <v>63.5</v>
      </c>
      <c r="E168" s="234"/>
      <c r="F168" s="248">
        <v>65.25</v>
      </c>
      <c r="G168" s="248">
        <v>70.75</v>
      </c>
      <c r="H168" s="249"/>
      <c r="I168" s="248">
        <v>72.75</v>
      </c>
      <c r="J168" s="248">
        <v>78.25</v>
      </c>
      <c r="L168" s="294"/>
    </row>
    <row r="169" spans="2:12">
      <c r="B169" s="245">
        <v>10</v>
      </c>
      <c r="C169" s="246">
        <v>64.75</v>
      </c>
      <c r="D169" s="246">
        <v>72.25</v>
      </c>
      <c r="E169" s="234"/>
      <c r="F169" s="246">
        <v>74.25</v>
      </c>
      <c r="G169" s="246">
        <v>82</v>
      </c>
      <c r="H169" s="249"/>
      <c r="I169" s="246">
        <v>84.25</v>
      </c>
      <c r="J169" s="246">
        <v>91.75</v>
      </c>
      <c r="L169" s="294"/>
    </row>
    <row r="170" spans="2:12">
      <c r="B170" s="245">
        <v>11</v>
      </c>
      <c r="C170" s="248">
        <v>73.25</v>
      </c>
      <c r="D170" s="248">
        <v>82</v>
      </c>
      <c r="E170" s="234"/>
      <c r="F170" s="248">
        <v>84</v>
      </c>
      <c r="G170" s="248">
        <v>92.75</v>
      </c>
      <c r="H170" s="249"/>
      <c r="I170" s="248">
        <v>95.25</v>
      </c>
      <c r="J170" s="248">
        <v>104</v>
      </c>
      <c r="L170" s="294"/>
    </row>
    <row r="171" spans="2:12">
      <c r="B171" s="245">
        <v>12</v>
      </c>
      <c r="C171" s="246">
        <v>81</v>
      </c>
      <c r="D171" s="246">
        <v>91</v>
      </c>
      <c r="E171" s="234"/>
      <c r="F171" s="246">
        <v>93.25</v>
      </c>
      <c r="G171" s="246">
        <v>103.25</v>
      </c>
      <c r="H171" s="249"/>
      <c r="I171" s="246">
        <v>106</v>
      </c>
      <c r="J171" s="246">
        <v>114.5</v>
      </c>
      <c r="L171" s="294"/>
    </row>
    <row r="172" spans="2:12">
      <c r="B172" s="245">
        <v>13</v>
      </c>
      <c r="C172" s="248">
        <v>91.5</v>
      </c>
      <c r="D172" s="248">
        <v>102.75</v>
      </c>
      <c r="E172" s="236"/>
      <c r="F172" s="248">
        <v>105.5</v>
      </c>
      <c r="G172" s="248">
        <v>115.5</v>
      </c>
      <c r="H172" s="251"/>
      <c r="I172" s="248">
        <v>118.5</v>
      </c>
      <c r="J172" s="248">
        <v>128.5</v>
      </c>
      <c r="L172" s="294"/>
    </row>
    <row r="173" spans="2:12">
      <c r="B173" s="245">
        <v>14</v>
      </c>
      <c r="C173" s="246">
        <v>111.25</v>
      </c>
      <c r="D173" s="246">
        <v>125.25</v>
      </c>
      <c r="E173" s="237"/>
      <c r="F173" s="246">
        <v>128.5</v>
      </c>
      <c r="G173" s="246">
        <v>142.25</v>
      </c>
      <c r="H173" s="252"/>
      <c r="I173" s="246">
        <v>146</v>
      </c>
      <c r="J173" s="246">
        <v>159.5</v>
      </c>
      <c r="L173" s="294"/>
    </row>
    <row r="174" spans="2:12">
      <c r="B174" s="253">
        <v>15</v>
      </c>
      <c r="C174" s="254">
        <v>124.25</v>
      </c>
      <c r="D174" s="255">
        <v>140.75</v>
      </c>
      <c r="E174" s="237"/>
      <c r="F174" s="255">
        <v>144.25</v>
      </c>
      <c r="G174" s="255">
        <v>159.75</v>
      </c>
      <c r="H174" s="252"/>
      <c r="I174" s="255">
        <v>163.75</v>
      </c>
      <c r="J174" s="255">
        <v>178.25</v>
      </c>
    </row>
    <row r="176" spans="2:12">
      <c r="B176" s="295" t="str">
        <f>'3. Invulblad Doelpercentage'!C17</f>
        <v xml:space="preserve">Management </v>
      </c>
      <c r="C176" s="296" t="s">
        <v>93</v>
      </c>
      <c r="D176" s="297"/>
      <c r="E176" s="225"/>
      <c r="F176" s="298"/>
      <c r="G176" s="299"/>
      <c r="H176" s="223"/>
      <c r="I176" s="298"/>
      <c r="J176" s="299"/>
    </row>
    <row r="177" spans="2:12">
      <c r="B177" s="244"/>
      <c r="C177" s="298" t="s">
        <v>93</v>
      </c>
      <c r="D177" s="298"/>
      <c r="E177" s="225"/>
      <c r="F177" s="298" t="s">
        <v>94</v>
      </c>
      <c r="G177" s="298"/>
      <c r="H177" s="227"/>
      <c r="I177" s="298" t="s">
        <v>95</v>
      </c>
      <c r="J177" s="299"/>
    </row>
    <row r="178" spans="2:12" ht="28.5">
      <c r="B178" s="228" t="s">
        <v>96</v>
      </c>
      <c r="C178" s="228" t="s">
        <v>97</v>
      </c>
      <c r="D178" s="229" t="s">
        <v>98</v>
      </c>
      <c r="E178" s="230"/>
      <c r="F178" s="231" t="s">
        <v>97</v>
      </c>
      <c r="G178" s="229" t="s">
        <v>98</v>
      </c>
      <c r="H178" s="230"/>
      <c r="I178" s="231" t="s">
        <v>97</v>
      </c>
      <c r="J178" s="228" t="s">
        <v>98</v>
      </c>
    </row>
    <row r="179" spans="2:12">
      <c r="B179" s="245">
        <v>4</v>
      </c>
      <c r="C179" s="246">
        <v>42.25</v>
      </c>
      <c r="D179" s="246">
        <v>45.75</v>
      </c>
      <c r="E179" s="233"/>
      <c r="F179" s="246">
        <v>46.5</v>
      </c>
      <c r="G179" s="246">
        <v>50</v>
      </c>
      <c r="H179" s="247"/>
      <c r="I179" s="246">
        <v>51</v>
      </c>
      <c r="J179" s="246">
        <v>54.5</v>
      </c>
      <c r="L179" s="293" t="s">
        <v>100</v>
      </c>
    </row>
    <row r="180" spans="2:12">
      <c r="B180" s="245">
        <v>5</v>
      </c>
      <c r="C180" s="248">
        <v>42.75</v>
      </c>
      <c r="D180" s="248">
        <v>46.75</v>
      </c>
      <c r="E180" s="234"/>
      <c r="F180" s="248">
        <v>47.75</v>
      </c>
      <c r="G180" s="248">
        <v>51.5</v>
      </c>
      <c r="H180" s="249"/>
      <c r="I180" s="248">
        <v>52.75</v>
      </c>
      <c r="J180" s="248">
        <v>56.75</v>
      </c>
      <c r="L180" s="294"/>
    </row>
    <row r="181" spans="2:12">
      <c r="B181" s="245">
        <v>6</v>
      </c>
      <c r="C181" s="246">
        <v>46</v>
      </c>
      <c r="D181" s="246">
        <v>50.25</v>
      </c>
      <c r="E181" s="235"/>
      <c r="F181" s="246">
        <v>51.5</v>
      </c>
      <c r="G181" s="246">
        <v>55.75</v>
      </c>
      <c r="H181" s="250"/>
      <c r="I181" s="246">
        <v>57</v>
      </c>
      <c r="J181" s="246">
        <v>61.5</v>
      </c>
      <c r="L181" s="294"/>
    </row>
    <row r="182" spans="2:12">
      <c r="B182" s="245">
        <v>7</v>
      </c>
      <c r="C182" s="248">
        <v>49.75</v>
      </c>
      <c r="D182" s="248">
        <v>54.5</v>
      </c>
      <c r="E182" s="234"/>
      <c r="F182" s="248">
        <v>55.75</v>
      </c>
      <c r="G182" s="248">
        <v>60.5</v>
      </c>
      <c r="H182" s="249"/>
      <c r="I182" s="248">
        <v>61.75</v>
      </c>
      <c r="J182" s="248">
        <v>66.5</v>
      </c>
      <c r="L182" s="294"/>
    </row>
    <row r="183" spans="2:12">
      <c r="B183" s="245">
        <v>8</v>
      </c>
      <c r="C183" s="246">
        <v>52.25</v>
      </c>
      <c r="D183" s="246">
        <v>57.25</v>
      </c>
      <c r="E183" s="234"/>
      <c r="F183" s="246">
        <v>58.75</v>
      </c>
      <c r="G183" s="246">
        <v>63.75</v>
      </c>
      <c r="H183" s="249"/>
      <c r="I183" s="246">
        <v>65.25</v>
      </c>
      <c r="J183" s="246">
        <v>70.25</v>
      </c>
      <c r="L183" s="294"/>
    </row>
    <row r="184" spans="2:12">
      <c r="B184" s="245">
        <v>9</v>
      </c>
      <c r="C184" s="248">
        <v>56.75</v>
      </c>
      <c r="D184" s="248">
        <v>62.25</v>
      </c>
      <c r="E184" s="234"/>
      <c r="F184" s="248">
        <v>64</v>
      </c>
      <c r="G184" s="248">
        <v>69.5</v>
      </c>
      <c r="H184" s="249"/>
      <c r="I184" s="248">
        <v>71</v>
      </c>
      <c r="J184" s="248">
        <v>76.75</v>
      </c>
      <c r="L184" s="294"/>
    </row>
    <row r="185" spans="2:12">
      <c r="B185" s="245">
        <v>10</v>
      </c>
      <c r="C185" s="246">
        <v>65</v>
      </c>
      <c r="D185" s="246">
        <v>72.5</v>
      </c>
      <c r="E185" s="234"/>
      <c r="F185" s="246">
        <v>74.5</v>
      </c>
      <c r="G185" s="246">
        <v>82</v>
      </c>
      <c r="H185" s="249"/>
      <c r="I185" s="246">
        <v>84.25</v>
      </c>
      <c r="J185" s="246">
        <v>92</v>
      </c>
      <c r="L185" s="294"/>
    </row>
    <row r="186" spans="2:12">
      <c r="B186" s="245">
        <v>11</v>
      </c>
      <c r="C186" s="248">
        <v>74.5</v>
      </c>
      <c r="D186" s="248">
        <v>83.25</v>
      </c>
      <c r="E186" s="234"/>
      <c r="F186" s="248">
        <v>85.75</v>
      </c>
      <c r="G186" s="248">
        <v>94.5</v>
      </c>
      <c r="H186" s="249"/>
      <c r="I186" s="248">
        <v>97</v>
      </c>
      <c r="J186" s="248">
        <v>105.75</v>
      </c>
      <c r="L186" s="294"/>
    </row>
    <row r="187" spans="2:12">
      <c r="B187" s="245">
        <v>12</v>
      </c>
      <c r="C187" s="246">
        <v>86.5</v>
      </c>
      <c r="D187" s="246">
        <v>96.25</v>
      </c>
      <c r="E187" s="234"/>
      <c r="F187" s="246">
        <v>99.25</v>
      </c>
      <c r="G187" s="246">
        <v>109.25</v>
      </c>
      <c r="H187" s="249"/>
      <c r="I187" s="246">
        <v>112.5</v>
      </c>
      <c r="J187" s="246">
        <v>121.25</v>
      </c>
      <c r="L187" s="294"/>
    </row>
    <row r="188" spans="2:12">
      <c r="B188" s="245">
        <v>13</v>
      </c>
      <c r="C188" s="248">
        <v>98.25</v>
      </c>
      <c r="D188" s="248">
        <v>109.5</v>
      </c>
      <c r="E188" s="236"/>
      <c r="F188" s="248">
        <v>113</v>
      </c>
      <c r="G188" s="248">
        <v>123</v>
      </c>
      <c r="H188" s="251"/>
      <c r="I188" s="248">
        <v>127</v>
      </c>
      <c r="J188" s="248">
        <v>136.75</v>
      </c>
      <c r="L188" s="294"/>
    </row>
    <row r="189" spans="2:12">
      <c r="B189" s="245">
        <v>14</v>
      </c>
      <c r="C189" s="246">
        <v>115.25</v>
      </c>
      <c r="D189" s="246">
        <v>129</v>
      </c>
      <c r="E189" s="237"/>
      <c r="F189" s="246">
        <v>132.75</v>
      </c>
      <c r="G189" s="246">
        <v>146.5</v>
      </c>
      <c r="H189" s="252"/>
      <c r="I189" s="246">
        <v>150.5</v>
      </c>
      <c r="J189" s="246">
        <v>164</v>
      </c>
      <c r="L189" s="294"/>
    </row>
    <row r="190" spans="2:12">
      <c r="B190" s="253">
        <v>15</v>
      </c>
      <c r="C190" s="254">
        <v>129.25</v>
      </c>
      <c r="D190" s="255">
        <v>145.5</v>
      </c>
      <c r="E190" s="237"/>
      <c r="F190" s="255">
        <v>149.75</v>
      </c>
      <c r="G190" s="255">
        <v>165.25</v>
      </c>
      <c r="H190" s="252"/>
      <c r="I190" s="255">
        <v>170</v>
      </c>
      <c r="J190" s="255">
        <v>184.5</v>
      </c>
    </row>
  </sheetData>
  <sheetProtection algorithmName="SHA-512" hashValue="REe7v120SSO6d42zQZkPVDrTsdtTwlFktJo6V1Cv/oH23AwQlhJW3J6hlDFjsGkp11jljGA8wCTj61FwWZpDQA==" saltValue="AHY1Mqh4NeGqhq9TNbkUEA==" spinCount="100000" sheet="1" objects="1" scenarios="1"/>
  <mergeCells count="74">
    <mergeCell ref="B14:D14"/>
    <mergeCell ref="F14:G14"/>
    <mergeCell ref="I14:J14"/>
    <mergeCell ref="C15:D15"/>
    <mergeCell ref="F15:G15"/>
    <mergeCell ref="I15:J15"/>
    <mergeCell ref="L17:L27"/>
    <mergeCell ref="B30:D30"/>
    <mergeCell ref="F30:G30"/>
    <mergeCell ref="I30:J30"/>
    <mergeCell ref="C31:D31"/>
    <mergeCell ref="F31:G31"/>
    <mergeCell ref="I31:J31"/>
    <mergeCell ref="L33:L43"/>
    <mergeCell ref="B46:D46"/>
    <mergeCell ref="F46:G46"/>
    <mergeCell ref="I46:J46"/>
    <mergeCell ref="C47:D47"/>
    <mergeCell ref="F47:G47"/>
    <mergeCell ref="I47:J47"/>
    <mergeCell ref="L49:L59"/>
    <mergeCell ref="B62:D62"/>
    <mergeCell ref="F62:G62"/>
    <mergeCell ref="I62:J62"/>
    <mergeCell ref="C63:D63"/>
    <mergeCell ref="F63:G63"/>
    <mergeCell ref="I63:J63"/>
    <mergeCell ref="L65:L75"/>
    <mergeCell ref="B78:D78"/>
    <mergeCell ref="F78:G78"/>
    <mergeCell ref="I78:J78"/>
    <mergeCell ref="C79:D79"/>
    <mergeCell ref="F79:G79"/>
    <mergeCell ref="I79:J79"/>
    <mergeCell ref="L81:L91"/>
    <mergeCell ref="B94:D94"/>
    <mergeCell ref="F94:G94"/>
    <mergeCell ref="I94:J94"/>
    <mergeCell ref="C95:D95"/>
    <mergeCell ref="F95:G95"/>
    <mergeCell ref="I95:J95"/>
    <mergeCell ref="L97:L107"/>
    <mergeCell ref="C111:D111"/>
    <mergeCell ref="F111:G111"/>
    <mergeCell ref="I111:J111"/>
    <mergeCell ref="L113:L123"/>
    <mergeCell ref="B128:D128"/>
    <mergeCell ref="F128:G128"/>
    <mergeCell ref="I128:J128"/>
    <mergeCell ref="C129:D129"/>
    <mergeCell ref="F129:G129"/>
    <mergeCell ref="I129:J129"/>
    <mergeCell ref="L131:L141"/>
    <mergeCell ref="B144:D144"/>
    <mergeCell ref="F144:G144"/>
    <mergeCell ref="I144:J144"/>
    <mergeCell ref="C145:D145"/>
    <mergeCell ref="F145:G145"/>
    <mergeCell ref="I145:J145"/>
    <mergeCell ref="L147:L157"/>
    <mergeCell ref="B160:D160"/>
    <mergeCell ref="F160:G160"/>
    <mergeCell ref="I160:J160"/>
    <mergeCell ref="C161:D161"/>
    <mergeCell ref="F161:G161"/>
    <mergeCell ref="I161:J161"/>
    <mergeCell ref="L179:L189"/>
    <mergeCell ref="L163:L173"/>
    <mergeCell ref="B176:D176"/>
    <mergeCell ref="F176:G176"/>
    <mergeCell ref="I176:J176"/>
    <mergeCell ref="C177:D177"/>
    <mergeCell ref="F177:G177"/>
    <mergeCell ref="I177:J1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B1:S20"/>
  <sheetViews>
    <sheetView showGridLines="0" zoomScale="85" zoomScaleNormal="85" zoomScalePageLayoutView="170" workbookViewId="0">
      <selection activeCell="H12" sqref="H12"/>
    </sheetView>
  </sheetViews>
  <sheetFormatPr defaultColWidth="8.75" defaultRowHeight="12.75"/>
  <cols>
    <col min="1" max="1" width="2.5" style="181" customWidth="1"/>
    <col min="2" max="2" width="13.75" style="181" customWidth="1"/>
    <col min="3" max="17" width="9" style="181" bestFit="1" customWidth="1"/>
    <col min="18" max="19" width="10.25" style="181" bestFit="1" customWidth="1"/>
    <col min="20" max="16384" width="8.75" style="181"/>
  </cols>
  <sheetData>
    <row r="1" spans="2:19" ht="30" customHeight="1"/>
    <row r="2" spans="2:19" s="158" customFormat="1" ht="35.65" customHeight="1">
      <c r="B2" s="154" t="str">
        <f>'Colofon 1'!B1</f>
        <v>Bijlage Prijzenblad versie 1.1 (28-08-2025)</v>
      </c>
      <c r="C2" s="182"/>
      <c r="D2" s="182"/>
      <c r="E2" s="182"/>
      <c r="F2" s="182"/>
      <c r="G2" s="182"/>
      <c r="H2" s="182"/>
      <c r="I2" s="182"/>
      <c r="J2" s="182"/>
      <c r="K2" s="182"/>
      <c r="L2" s="182"/>
      <c r="M2" s="182"/>
      <c r="N2" s="182"/>
      <c r="O2" s="182"/>
      <c r="P2" s="182"/>
      <c r="Q2" s="182"/>
      <c r="R2" s="182"/>
      <c r="S2" s="182"/>
    </row>
    <row r="3" spans="2:19" s="183" customFormat="1">
      <c r="B3" s="183" t="s">
        <v>101</v>
      </c>
      <c r="C3" s="184"/>
      <c r="D3" s="185"/>
      <c r="E3" s="186"/>
      <c r="F3" s="186"/>
      <c r="G3" s="186"/>
      <c r="H3" s="187"/>
      <c r="I3" s="187"/>
      <c r="J3" s="186"/>
      <c r="K3" s="186"/>
      <c r="L3" s="188"/>
    </row>
    <row r="4" spans="2:19" s="195" customFormat="1">
      <c r="B4" s="189" t="s">
        <v>102</v>
      </c>
      <c r="C4" s="190"/>
      <c r="D4" s="191"/>
      <c r="E4" s="192"/>
      <c r="F4" s="192"/>
      <c r="G4" s="192"/>
      <c r="H4" s="193"/>
      <c r="I4" s="194"/>
      <c r="J4" s="192"/>
      <c r="K4" s="192"/>
    </row>
    <row r="5" spans="2:19" s="180" customFormat="1">
      <c r="B5" s="196"/>
      <c r="C5" s="197"/>
      <c r="D5" s="198"/>
      <c r="E5" s="199"/>
      <c r="F5" s="199"/>
      <c r="G5" s="199"/>
      <c r="H5" s="200"/>
      <c r="I5" s="200"/>
      <c r="J5" s="199"/>
      <c r="K5" s="199"/>
      <c r="M5" s="201"/>
      <c r="N5" s="199"/>
      <c r="O5" s="199"/>
      <c r="P5" s="202"/>
      <c r="Q5" s="202"/>
      <c r="R5" s="202"/>
      <c r="S5" s="202"/>
    </row>
    <row r="6" spans="2:19" s="183" customFormat="1" ht="15.4" customHeight="1">
      <c r="B6" s="203" t="s">
        <v>93</v>
      </c>
      <c r="C6" s="203">
        <v>4</v>
      </c>
      <c r="D6" s="203">
        <v>5</v>
      </c>
      <c r="E6" s="203">
        <v>6</v>
      </c>
      <c r="F6" s="203">
        <v>7</v>
      </c>
      <c r="G6" s="203">
        <v>8</v>
      </c>
      <c r="H6" s="203">
        <v>9</v>
      </c>
      <c r="I6" s="203">
        <v>10</v>
      </c>
      <c r="J6" s="203">
        <v>11</v>
      </c>
      <c r="K6" s="203">
        <v>12</v>
      </c>
      <c r="L6" s="203">
        <v>13</v>
      </c>
      <c r="M6" s="203">
        <v>14</v>
      </c>
      <c r="N6" s="203">
        <v>15</v>
      </c>
    </row>
    <row r="7" spans="2:19" s="183" customFormat="1" ht="15.4" customHeight="1">
      <c r="B7" s="204" t="s">
        <v>103</v>
      </c>
      <c r="C7" s="205">
        <v>2455</v>
      </c>
      <c r="D7" s="205">
        <v>2455</v>
      </c>
      <c r="E7" s="205">
        <v>2619</v>
      </c>
      <c r="F7" s="205">
        <v>2818</v>
      </c>
      <c r="G7" s="205">
        <v>2946</v>
      </c>
      <c r="H7" s="205">
        <v>3192</v>
      </c>
      <c r="I7" s="205">
        <v>3473</v>
      </c>
      <c r="J7" s="205">
        <v>3972</v>
      </c>
      <c r="K7" s="205">
        <v>4375</v>
      </c>
      <c r="L7" s="205">
        <v>4988</v>
      </c>
      <c r="M7" s="205">
        <v>6250</v>
      </c>
      <c r="N7" s="205">
        <v>7263</v>
      </c>
    </row>
    <row r="8" spans="2:19" s="183" customFormat="1" ht="15.4" customHeight="1">
      <c r="B8" s="206" t="s">
        <v>104</v>
      </c>
      <c r="C8" s="207">
        <f>((C16-C7)/3)+C7</f>
        <v>2708.6666666666665</v>
      </c>
      <c r="D8" s="207">
        <f t="shared" ref="D8:N8" si="0">((D16-D7)/3)+D7</f>
        <v>2752</v>
      </c>
      <c r="E8" s="207">
        <f t="shared" si="0"/>
        <v>2947.6666666666665</v>
      </c>
      <c r="F8" s="207">
        <f t="shared" si="0"/>
        <v>3178.3333333333335</v>
      </c>
      <c r="G8" s="207">
        <f t="shared" si="0"/>
        <v>3329.3333333333335</v>
      </c>
      <c r="H8" s="207">
        <f t="shared" si="0"/>
        <v>3614.3333333333335</v>
      </c>
      <c r="I8" s="207">
        <f t="shared" si="0"/>
        <v>4054.3333333333335</v>
      </c>
      <c r="J8" s="207">
        <f t="shared" si="0"/>
        <v>4648.666666666667</v>
      </c>
      <c r="K8" s="207">
        <f t="shared" si="0"/>
        <v>5133</v>
      </c>
      <c r="L8" s="207">
        <f t="shared" si="0"/>
        <v>5867</v>
      </c>
      <c r="M8" s="207">
        <f t="shared" si="0"/>
        <v>7487</v>
      </c>
      <c r="N8" s="207">
        <f t="shared" si="0"/>
        <v>8724.3333333333339</v>
      </c>
    </row>
    <row r="9" spans="2:19" s="183" customFormat="1" ht="15.4" customHeight="1">
      <c r="C9" s="211"/>
      <c r="D9" s="211"/>
      <c r="E9" s="211"/>
      <c r="F9" s="211"/>
      <c r="G9" s="211"/>
      <c r="H9" s="211"/>
      <c r="I9" s="211"/>
      <c r="J9" s="211"/>
      <c r="K9" s="211"/>
      <c r="L9" s="211"/>
      <c r="M9" s="211"/>
      <c r="N9" s="211"/>
    </row>
    <row r="10" spans="2:19" s="183" customFormat="1" ht="15.4" customHeight="1">
      <c r="B10" s="203" t="s">
        <v>94</v>
      </c>
      <c r="C10" s="203">
        <f t="shared" ref="C10:N10" si="1">C6</f>
        <v>4</v>
      </c>
      <c r="D10" s="203">
        <f t="shared" si="1"/>
        <v>5</v>
      </c>
      <c r="E10" s="203">
        <f t="shared" si="1"/>
        <v>6</v>
      </c>
      <c r="F10" s="203">
        <f t="shared" si="1"/>
        <v>7</v>
      </c>
      <c r="G10" s="203">
        <f t="shared" si="1"/>
        <v>8</v>
      </c>
      <c r="H10" s="203">
        <f t="shared" si="1"/>
        <v>9</v>
      </c>
      <c r="I10" s="203">
        <f t="shared" si="1"/>
        <v>10</v>
      </c>
      <c r="J10" s="203">
        <f t="shared" si="1"/>
        <v>11</v>
      </c>
      <c r="K10" s="203">
        <f t="shared" si="1"/>
        <v>12</v>
      </c>
      <c r="L10" s="203">
        <f t="shared" si="1"/>
        <v>13</v>
      </c>
      <c r="M10" s="203">
        <f t="shared" si="1"/>
        <v>14</v>
      </c>
      <c r="N10" s="203">
        <f t="shared" si="1"/>
        <v>15</v>
      </c>
    </row>
    <row r="11" spans="2:19" s="183" customFormat="1" ht="15.4" customHeight="1">
      <c r="B11" s="204" t="s">
        <v>103</v>
      </c>
      <c r="C11" s="205">
        <f>C8</f>
        <v>2708.6666666666665</v>
      </c>
      <c r="D11" s="205">
        <f t="shared" ref="D11:N11" si="2">D8</f>
        <v>2752</v>
      </c>
      <c r="E11" s="205">
        <f t="shared" si="2"/>
        <v>2947.6666666666665</v>
      </c>
      <c r="F11" s="205">
        <f t="shared" si="2"/>
        <v>3178.3333333333335</v>
      </c>
      <c r="G11" s="205">
        <f t="shared" si="2"/>
        <v>3329.3333333333335</v>
      </c>
      <c r="H11" s="205">
        <f t="shared" si="2"/>
        <v>3614.3333333333335</v>
      </c>
      <c r="I11" s="205">
        <f t="shared" si="2"/>
        <v>4054.3333333333335</v>
      </c>
      <c r="J11" s="205">
        <f t="shared" si="2"/>
        <v>4648.666666666667</v>
      </c>
      <c r="K11" s="205">
        <f t="shared" si="2"/>
        <v>5133</v>
      </c>
      <c r="L11" s="205">
        <f t="shared" si="2"/>
        <v>5867</v>
      </c>
      <c r="M11" s="205">
        <f t="shared" si="2"/>
        <v>7487</v>
      </c>
      <c r="N11" s="205">
        <f t="shared" si="2"/>
        <v>8724.3333333333339</v>
      </c>
    </row>
    <row r="12" spans="2:19" s="183" customFormat="1" ht="15.4" customHeight="1">
      <c r="B12" s="206" t="s">
        <v>104</v>
      </c>
      <c r="C12" s="207">
        <f>((C16-C7)/3)+C11</f>
        <v>2962.333333333333</v>
      </c>
      <c r="D12" s="207">
        <f t="shared" ref="D12:N12" si="3">((D16-D7)/3)+D11</f>
        <v>3049</v>
      </c>
      <c r="E12" s="207">
        <f t="shared" si="3"/>
        <v>3276.333333333333</v>
      </c>
      <c r="F12" s="207">
        <f t="shared" si="3"/>
        <v>3538.666666666667</v>
      </c>
      <c r="G12" s="207">
        <f t="shared" si="3"/>
        <v>3712.666666666667</v>
      </c>
      <c r="H12" s="207">
        <f t="shared" si="3"/>
        <v>4036.666666666667</v>
      </c>
      <c r="I12" s="207">
        <f t="shared" si="3"/>
        <v>4635.666666666667</v>
      </c>
      <c r="J12" s="207">
        <f t="shared" si="3"/>
        <v>5325.3333333333339</v>
      </c>
      <c r="K12" s="207">
        <f t="shared" si="3"/>
        <v>5891</v>
      </c>
      <c r="L12" s="207">
        <f t="shared" si="3"/>
        <v>6746</v>
      </c>
      <c r="M12" s="207">
        <f t="shared" si="3"/>
        <v>8724</v>
      </c>
      <c r="N12" s="207">
        <f t="shared" si="3"/>
        <v>10185.666666666668</v>
      </c>
    </row>
    <row r="13" spans="2:19" s="183" customFormat="1" ht="15.4" customHeight="1">
      <c r="C13" s="211"/>
      <c r="D13" s="211"/>
      <c r="E13" s="211"/>
      <c r="F13" s="211"/>
      <c r="G13" s="211"/>
      <c r="H13" s="211"/>
      <c r="I13" s="211"/>
      <c r="J13" s="211"/>
      <c r="K13" s="211"/>
      <c r="L13" s="211"/>
      <c r="M13" s="211"/>
      <c r="N13" s="211"/>
    </row>
    <row r="14" spans="2:19" s="183" customFormat="1" ht="15.4" customHeight="1">
      <c r="B14" s="203" t="s">
        <v>95</v>
      </c>
      <c r="C14" s="203">
        <f>C10</f>
        <v>4</v>
      </c>
      <c r="D14" s="203">
        <f t="shared" ref="D14:N14" si="4">D10</f>
        <v>5</v>
      </c>
      <c r="E14" s="203">
        <f t="shared" si="4"/>
        <v>6</v>
      </c>
      <c r="F14" s="203">
        <f t="shared" si="4"/>
        <v>7</v>
      </c>
      <c r="G14" s="203">
        <f t="shared" si="4"/>
        <v>8</v>
      </c>
      <c r="H14" s="203">
        <f t="shared" si="4"/>
        <v>9</v>
      </c>
      <c r="I14" s="203">
        <f t="shared" si="4"/>
        <v>10</v>
      </c>
      <c r="J14" s="203">
        <f t="shared" si="4"/>
        <v>11</v>
      </c>
      <c r="K14" s="203">
        <f t="shared" si="4"/>
        <v>12</v>
      </c>
      <c r="L14" s="203">
        <f t="shared" si="4"/>
        <v>13</v>
      </c>
      <c r="M14" s="203">
        <f t="shared" si="4"/>
        <v>14</v>
      </c>
      <c r="N14" s="203">
        <f t="shared" si="4"/>
        <v>15</v>
      </c>
    </row>
    <row r="15" spans="2:19" s="183" customFormat="1" ht="15.4" customHeight="1">
      <c r="B15" s="204" t="s">
        <v>103</v>
      </c>
      <c r="C15" s="205">
        <f>C12</f>
        <v>2962.333333333333</v>
      </c>
      <c r="D15" s="205">
        <f t="shared" ref="D15:N15" si="5">D12</f>
        <v>3049</v>
      </c>
      <c r="E15" s="205">
        <f t="shared" si="5"/>
        <v>3276.333333333333</v>
      </c>
      <c r="F15" s="205">
        <f t="shared" si="5"/>
        <v>3538.666666666667</v>
      </c>
      <c r="G15" s="205">
        <f t="shared" si="5"/>
        <v>3712.666666666667</v>
      </c>
      <c r="H15" s="205">
        <f t="shared" si="5"/>
        <v>4036.666666666667</v>
      </c>
      <c r="I15" s="205">
        <f t="shared" si="5"/>
        <v>4635.666666666667</v>
      </c>
      <c r="J15" s="205">
        <f t="shared" si="5"/>
        <v>5325.3333333333339</v>
      </c>
      <c r="K15" s="205">
        <f t="shared" si="5"/>
        <v>5891</v>
      </c>
      <c r="L15" s="205">
        <f t="shared" si="5"/>
        <v>6746</v>
      </c>
      <c r="M15" s="205">
        <f t="shared" si="5"/>
        <v>8724</v>
      </c>
      <c r="N15" s="205">
        <f t="shared" si="5"/>
        <v>10185.666666666668</v>
      </c>
    </row>
    <row r="16" spans="2:19" s="183" customFormat="1" ht="15.4" customHeight="1">
      <c r="B16" s="206" t="s">
        <v>104</v>
      </c>
      <c r="C16" s="207">
        <v>3216</v>
      </c>
      <c r="D16" s="207">
        <v>3346</v>
      </c>
      <c r="E16" s="207">
        <v>3605</v>
      </c>
      <c r="F16" s="207">
        <v>3899</v>
      </c>
      <c r="G16" s="207">
        <v>4096</v>
      </c>
      <c r="H16" s="207">
        <v>4459</v>
      </c>
      <c r="I16" s="207">
        <v>5217</v>
      </c>
      <c r="J16" s="207">
        <v>6002</v>
      </c>
      <c r="K16" s="207">
        <v>6649</v>
      </c>
      <c r="L16" s="207">
        <v>7625</v>
      </c>
      <c r="M16" s="207">
        <v>9961</v>
      </c>
      <c r="N16" s="207">
        <v>11647</v>
      </c>
    </row>
    <row r="17" spans="2:19" s="195" customFormat="1">
      <c r="B17" s="208"/>
      <c r="C17" s="190"/>
      <c r="D17" s="191"/>
      <c r="E17" s="192"/>
      <c r="F17" s="192"/>
      <c r="G17" s="192"/>
      <c r="H17" s="193"/>
      <c r="I17" s="194"/>
      <c r="J17" s="192"/>
      <c r="K17" s="192"/>
    </row>
    <row r="18" spans="2:19" ht="13.5" thickBot="1">
      <c r="B18" s="209"/>
      <c r="C18" s="209"/>
      <c r="D18" s="209"/>
      <c r="E18" s="209"/>
      <c r="F18" s="209"/>
      <c r="G18" s="209"/>
      <c r="H18" s="209"/>
      <c r="I18" s="209"/>
      <c r="J18" s="209"/>
      <c r="K18" s="209"/>
      <c r="L18" s="209"/>
      <c r="M18" s="209"/>
      <c r="N18" s="209"/>
      <c r="O18" s="209"/>
      <c r="P18" s="209"/>
      <c r="Q18" s="209"/>
      <c r="R18" s="209"/>
      <c r="S18" s="209"/>
    </row>
    <row r="19" spans="2:19" ht="16.149999999999999" customHeight="1">
      <c r="B19" s="300" t="s">
        <v>65</v>
      </c>
      <c r="C19" s="300"/>
      <c r="D19" s="300"/>
      <c r="E19" s="300"/>
      <c r="F19" s="300"/>
      <c r="G19" s="300"/>
      <c r="H19" s="300"/>
      <c r="I19" s="300"/>
      <c r="J19" s="300"/>
      <c r="K19" s="300"/>
      <c r="L19" s="300"/>
      <c r="M19" s="300"/>
      <c r="N19" s="300"/>
      <c r="O19" s="300"/>
      <c r="P19" s="300"/>
      <c r="Q19" s="300"/>
      <c r="R19" s="300"/>
      <c r="S19" s="300"/>
    </row>
    <row r="20" spans="2:19">
      <c r="B20" s="301"/>
      <c r="C20" s="301"/>
      <c r="D20" s="301"/>
      <c r="E20" s="301"/>
      <c r="F20" s="301"/>
      <c r="G20" s="301"/>
      <c r="H20" s="301"/>
      <c r="I20" s="301"/>
      <c r="J20" s="301"/>
      <c r="K20" s="301"/>
      <c r="L20" s="301"/>
      <c r="M20" s="301"/>
      <c r="N20" s="301"/>
      <c r="O20" s="301"/>
      <c r="P20" s="301"/>
      <c r="Q20" s="301"/>
      <c r="R20" s="301"/>
      <c r="S20" s="301"/>
    </row>
  </sheetData>
  <sheetProtection algorithmName="SHA-512" hashValue="wjhkFCmxmHTXNvGjae2LH1JhaW/cbjrHyzhjOBC8iQusDtRRabWA4p8DObmm1qmMceKshD2BXtgTA9xAEhdM4Q==" saltValue="jjxyPoMJ/0JozuCnnVsfqw==" spinCount="100000" sheet="1" objects="1" scenarios="1"/>
  <mergeCells count="1">
    <mergeCell ref="B19:S20"/>
  </mergeCells>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B74D3-7271-4673-809D-F97BCC1303DF}">
  <dimension ref="A1:O25"/>
  <sheetViews>
    <sheetView showGridLines="0" tabSelected="1" zoomScale="85" zoomScaleNormal="85" workbookViewId="0">
      <selection activeCell="E7" sqref="E7"/>
    </sheetView>
  </sheetViews>
  <sheetFormatPr defaultColWidth="10.75" defaultRowHeight="15"/>
  <cols>
    <col min="1" max="2" width="3" style="15" customWidth="1"/>
    <col min="3" max="3" width="40.25" style="4" customWidth="1"/>
    <col min="4" max="5" width="20" style="4" customWidth="1"/>
    <col min="6" max="6" width="36.75" style="4" customWidth="1"/>
    <col min="7" max="7" width="30" style="4" customWidth="1"/>
    <col min="8" max="8" width="29.75" style="22" bestFit="1" customWidth="1"/>
    <col min="9" max="9" width="27.25" style="4" customWidth="1"/>
    <col min="10" max="10" width="15" style="4" bestFit="1" customWidth="1"/>
    <col min="11" max="11" width="12.75" style="4" bestFit="1" customWidth="1"/>
    <col min="12" max="12" width="12.75" style="4" customWidth="1"/>
    <col min="13" max="13" width="11" style="4" bestFit="1" customWidth="1"/>
    <col min="14" max="14" width="14.5" style="4" bestFit="1" customWidth="1"/>
    <col min="15" max="15" width="15" style="4" bestFit="1" customWidth="1"/>
    <col min="16" max="16" width="11.5" style="4" bestFit="1" customWidth="1"/>
    <col min="17" max="16384" width="10.75" style="4"/>
  </cols>
  <sheetData>
    <row r="1" spans="1:15" s="1" customFormat="1" ht="30" customHeight="1">
      <c r="C1" s="28"/>
      <c r="D1" s="3"/>
      <c r="G1" s="29"/>
      <c r="H1" s="51"/>
      <c r="J1" s="3"/>
    </row>
    <row r="2" spans="1:15" s="50" customFormat="1" ht="38.65" customHeight="1">
      <c r="A2" s="47"/>
      <c r="B2" s="47"/>
      <c r="C2" s="284" t="str">
        <f>'Colofon 1'!B1</f>
        <v>Bijlage Prijzenblad versie 1.1 (28-08-2025)</v>
      </c>
      <c r="D2" s="285"/>
      <c r="E2" s="285"/>
      <c r="F2" s="285"/>
      <c r="G2" s="285"/>
      <c r="H2" s="285"/>
      <c r="I2" s="285"/>
      <c r="J2" s="49"/>
      <c r="K2" s="49"/>
      <c r="L2" s="49"/>
      <c r="M2" s="49"/>
      <c r="N2" s="49"/>
      <c r="O2" s="49"/>
    </row>
    <row r="3" spans="1:15" ht="22.15" customHeight="1">
      <c r="C3" s="2" t="s">
        <v>105</v>
      </c>
    </row>
    <row r="4" spans="1:15" ht="22.15" customHeight="1">
      <c r="C4" s="2"/>
    </row>
    <row r="5" spans="1:15" ht="22.15" customHeight="1">
      <c r="C5" s="53" t="s">
        <v>67</v>
      </c>
      <c r="D5" s="41" t="s">
        <v>106</v>
      </c>
      <c r="E5" s="41" t="s">
        <v>142</v>
      </c>
      <c r="F5" s="5" t="s">
        <v>107</v>
      </c>
    </row>
    <row r="6" spans="1:15" s="2" customFormat="1" ht="31.15" customHeight="1">
      <c r="A6" s="42"/>
      <c r="B6" s="42"/>
      <c r="C6" s="73" t="s">
        <v>108</v>
      </c>
      <c r="D6" s="87">
        <v>11970000</v>
      </c>
      <c r="E6" s="123">
        <v>150</v>
      </c>
      <c r="F6" s="305" t="s">
        <v>109</v>
      </c>
      <c r="G6" s="306"/>
      <c r="H6" s="306"/>
      <c r="I6" s="307"/>
    </row>
    <row r="7" spans="1:15" s="2" customFormat="1" ht="31.15" customHeight="1">
      <c r="A7" s="42"/>
      <c r="B7" s="42"/>
      <c r="C7" s="73" t="s">
        <v>110</v>
      </c>
      <c r="D7" s="87">
        <v>13252500</v>
      </c>
      <c r="E7" s="75">
        <v>0</v>
      </c>
      <c r="F7" s="305" t="s">
        <v>109</v>
      </c>
      <c r="G7" s="306"/>
      <c r="H7" s="306"/>
      <c r="I7" s="307"/>
    </row>
    <row r="8" spans="1:15" s="25" customFormat="1" ht="31.15" customHeight="1">
      <c r="A8" s="82"/>
      <c r="B8" s="82"/>
      <c r="C8" s="83"/>
      <c r="D8" s="88"/>
      <c r="E8" s="84"/>
      <c r="F8" s="86"/>
      <c r="G8" s="85"/>
      <c r="H8" s="85"/>
      <c r="I8" s="85"/>
    </row>
    <row r="9" spans="1:15" s="2" customFormat="1" ht="31.15" customHeight="1">
      <c r="A9" s="42"/>
      <c r="B9" s="42"/>
      <c r="C9" s="73" t="s">
        <v>111</v>
      </c>
      <c r="D9" s="89">
        <f>'4. Berekening inschrijfprijs'!K8</f>
        <v>12150000</v>
      </c>
      <c r="E9" s="90"/>
      <c r="F9" s="305" t="s">
        <v>112</v>
      </c>
      <c r="G9" s="306"/>
      <c r="H9" s="306"/>
      <c r="I9" s="307"/>
    </row>
    <row r="10" spans="1:15" s="25" customFormat="1" ht="31.15" customHeight="1">
      <c r="A10" s="82"/>
      <c r="B10" s="82"/>
      <c r="C10" s="83"/>
      <c r="D10" s="88"/>
      <c r="E10" s="84"/>
      <c r="F10" s="86"/>
      <c r="G10" s="85"/>
      <c r="H10" s="85"/>
      <c r="I10" s="85"/>
    </row>
    <row r="11" spans="1:15" s="2" customFormat="1" ht="31.15" customHeight="1">
      <c r="A11" s="42"/>
      <c r="B11" s="42"/>
      <c r="C11" s="73" t="s">
        <v>145</v>
      </c>
      <c r="D11" s="76"/>
      <c r="E11" s="115">
        <f>((D7-D6)-(D9-D6))/(D7-D6)*E6</f>
        <v>128.94736842105263</v>
      </c>
      <c r="F11" s="302"/>
      <c r="G11" s="303"/>
      <c r="H11" s="303"/>
      <c r="I11" s="304"/>
    </row>
    <row r="12" spans="1:15" ht="37.9" customHeight="1">
      <c r="A12" s="4"/>
      <c r="B12" s="69"/>
      <c r="C12" s="99" t="s">
        <v>81</v>
      </c>
      <c r="D12" s="69"/>
      <c r="E12" s="69"/>
      <c r="F12" s="69"/>
      <c r="G12" s="69"/>
      <c r="H12" s="81"/>
      <c r="I12" s="81"/>
      <c r="J12" s="2"/>
      <c r="K12" s="55"/>
    </row>
    <row r="13" spans="1:15" s="2" customFormat="1" ht="24" customHeight="1">
      <c r="B13" s="42">
        <v>1</v>
      </c>
      <c r="C13" s="2" t="s">
        <v>113</v>
      </c>
      <c r="H13" s="25"/>
      <c r="K13" s="95"/>
    </row>
    <row r="14" spans="1:15" s="2" customFormat="1" ht="24" customHeight="1">
      <c r="B14" s="42">
        <v>2</v>
      </c>
      <c r="C14" s="21" t="s">
        <v>146</v>
      </c>
      <c r="H14" s="25"/>
      <c r="K14" s="74"/>
    </row>
    <row r="15" spans="1:15" s="2" customFormat="1" ht="24" customHeight="1">
      <c r="B15" s="42">
        <v>3</v>
      </c>
      <c r="C15" s="2" t="s">
        <v>114</v>
      </c>
      <c r="H15" s="25"/>
      <c r="K15" s="74"/>
    </row>
    <row r="16" spans="1:15" ht="24" customHeight="1">
      <c r="B16" s="42">
        <v>4</v>
      </c>
      <c r="C16" s="2" t="s">
        <v>144</v>
      </c>
      <c r="J16" s="94"/>
    </row>
    <row r="17" spans="1:11" s="2" customFormat="1" ht="24" customHeight="1">
      <c r="B17" s="42">
        <v>5</v>
      </c>
      <c r="C17" s="2" t="s">
        <v>115</v>
      </c>
      <c r="H17" s="25"/>
      <c r="K17" s="74"/>
    </row>
    <row r="18" spans="1:11" s="2" customFormat="1" ht="24" customHeight="1">
      <c r="B18" s="71">
        <v>6</v>
      </c>
      <c r="C18" s="77" t="s">
        <v>116</v>
      </c>
      <c r="D18" s="77"/>
      <c r="E18" s="77"/>
      <c r="F18" s="77"/>
      <c r="G18" s="77"/>
      <c r="H18" s="78"/>
      <c r="I18" s="77"/>
      <c r="K18" s="74"/>
    </row>
    <row r="19" spans="1:11" s="2" customFormat="1" ht="37.9" customHeight="1">
      <c r="A19" s="42"/>
      <c r="B19" s="42"/>
      <c r="C19" s="2" t="s">
        <v>65</v>
      </c>
      <c r="H19" s="25"/>
      <c r="K19" s="55"/>
    </row>
    <row r="22" spans="1:11">
      <c r="C22" s="122"/>
      <c r="E22" s="122"/>
    </row>
    <row r="23" spans="1:11">
      <c r="E23" s="122"/>
    </row>
    <row r="24" spans="1:11">
      <c r="C24" s="122"/>
    </row>
    <row r="25" spans="1:11">
      <c r="C25" s="122"/>
      <c r="E25" s="122"/>
    </row>
  </sheetData>
  <sheetProtection algorithmName="SHA-512" hashValue="i8w9CxU4UNobz/z8fpiyoMRtTKUZIp3HC67HAQ4BDyk5aSmnicIeEzqr4SBZk4tShgMn1kKiwWBA43raclLYWw==" saltValue="dR5En9ABMu12vuFICIKSRg==" spinCount="100000" sheet="1" objects="1" scenarios="1"/>
  <mergeCells count="5">
    <mergeCell ref="F11:I11"/>
    <mergeCell ref="C2:I2"/>
    <mergeCell ref="F6:I6"/>
    <mergeCell ref="F7:I7"/>
    <mergeCell ref="F9:I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F5B5-2038-41CE-8CC8-F84A8D7C9FA4}">
  <dimension ref="A2:L21"/>
  <sheetViews>
    <sheetView showGridLines="0" zoomScaleNormal="100" workbookViewId="0">
      <selection activeCell="H12" sqref="H12"/>
    </sheetView>
  </sheetViews>
  <sheetFormatPr defaultColWidth="9" defaultRowHeight="12.75"/>
  <cols>
    <col min="1" max="1" width="3.75" style="65" customWidth="1"/>
    <col min="2" max="2" width="4.25" style="64" customWidth="1"/>
    <col min="3" max="3" width="8" style="64" customWidth="1"/>
    <col min="4" max="4" width="34.25" style="64" customWidth="1"/>
    <col min="5" max="5" width="11.75" style="64" bestFit="1" customWidth="1"/>
    <col min="6" max="6" width="19.75" style="64" customWidth="1"/>
    <col min="7" max="7" width="7.75" style="64" bestFit="1" customWidth="1"/>
    <col min="8" max="8" width="8.75" style="64" bestFit="1" customWidth="1"/>
    <col min="9" max="9" width="13.75" style="64" bestFit="1" customWidth="1"/>
    <col min="10" max="11" width="17" style="64" customWidth="1"/>
    <col min="12" max="12" width="17" style="65" customWidth="1"/>
    <col min="13" max="16384" width="9" style="65"/>
  </cols>
  <sheetData>
    <row r="2" spans="2:12" s="158" customFormat="1" ht="30" customHeight="1">
      <c r="B2" s="154" t="str">
        <f>'Colofon 1'!B1</f>
        <v>Bijlage Prijzenblad versie 1.1 (28-08-2025)</v>
      </c>
      <c r="C2" s="155"/>
      <c r="D2" s="156"/>
      <c r="E2" s="156"/>
      <c r="F2" s="156"/>
      <c r="G2" s="156"/>
      <c r="H2" s="156"/>
      <c r="I2" s="156"/>
      <c r="J2" s="156"/>
      <c r="K2" s="157"/>
      <c r="L2" s="157"/>
    </row>
    <row r="3" spans="2:12" s="161" customFormat="1" ht="30" customHeight="1">
      <c r="B3" s="159"/>
      <c r="C3" s="160" t="s">
        <v>117</v>
      </c>
      <c r="K3" s="162"/>
    </row>
    <row r="4" spans="2:12">
      <c r="B4" s="124"/>
      <c r="C4" s="125" t="s">
        <v>118</v>
      </c>
    </row>
    <row r="6" spans="2:12" ht="22.15" customHeight="1">
      <c r="B6" s="124"/>
      <c r="C6" s="91" t="s">
        <v>119</v>
      </c>
    </row>
    <row r="7" spans="2:12" ht="8.65" customHeight="1" thickBot="1">
      <c r="B7" s="124"/>
      <c r="C7" s="91"/>
    </row>
    <row r="8" spans="2:12" s="126" customFormat="1" ht="39.4" customHeight="1" thickBot="1">
      <c r="B8" s="127"/>
      <c r="C8" s="131" t="s">
        <v>32</v>
      </c>
      <c r="D8" s="131" t="s">
        <v>120</v>
      </c>
      <c r="E8" s="151" t="s">
        <v>121</v>
      </c>
      <c r="F8" s="152" t="s">
        <v>122</v>
      </c>
      <c r="G8" s="152" t="s">
        <v>123</v>
      </c>
      <c r="H8" s="153" t="s">
        <v>124</v>
      </c>
      <c r="I8" s="151" t="s">
        <v>125</v>
      </c>
      <c r="J8" s="152" t="s">
        <v>126</v>
      </c>
      <c r="K8" s="153" t="s">
        <v>127</v>
      </c>
      <c r="L8" s="152" t="s">
        <v>128</v>
      </c>
    </row>
    <row r="9" spans="2:12" s="128" customFormat="1" ht="22.15" customHeight="1">
      <c r="B9" s="125"/>
      <c r="C9" s="144" t="s">
        <v>129</v>
      </c>
      <c r="D9" s="145" t="s">
        <v>130</v>
      </c>
      <c r="E9" s="146">
        <v>85</v>
      </c>
      <c r="F9" s="147">
        <v>11</v>
      </c>
      <c r="G9" s="144" t="s">
        <v>94</v>
      </c>
      <c r="H9" s="169">
        <v>87.5</v>
      </c>
      <c r="I9" s="167">
        <v>96.5</v>
      </c>
      <c r="J9" s="148">
        <v>1004</v>
      </c>
      <c r="K9" s="149">
        <f>J9*E9</f>
        <v>85340</v>
      </c>
      <c r="L9" s="149">
        <f>I9*J9</f>
        <v>96886</v>
      </c>
    </row>
    <row r="10" spans="2:12" s="128" customFormat="1" ht="22.15" customHeight="1">
      <c r="B10" s="125"/>
      <c r="C10" s="129" t="s">
        <v>131</v>
      </c>
      <c r="D10" s="130" t="s">
        <v>130</v>
      </c>
      <c r="E10" s="174">
        <v>64.5</v>
      </c>
      <c r="F10" s="63">
        <v>8</v>
      </c>
      <c r="G10" s="129" t="s">
        <v>95</v>
      </c>
      <c r="H10" s="170">
        <v>65.75</v>
      </c>
      <c r="I10" s="143">
        <f>H10</f>
        <v>65.75</v>
      </c>
      <c r="J10" s="141">
        <v>805</v>
      </c>
      <c r="K10" s="132">
        <f t="shared" ref="K10:K12" si="0">J10*E10</f>
        <v>51922.5</v>
      </c>
      <c r="L10" s="132">
        <f t="shared" ref="L10:L12" si="1">I10*J10</f>
        <v>52928.75</v>
      </c>
    </row>
    <row r="11" spans="2:12" s="128" customFormat="1" ht="22.15" customHeight="1">
      <c r="B11" s="125"/>
      <c r="C11" s="144" t="s">
        <v>132</v>
      </c>
      <c r="D11" s="145" t="s">
        <v>130</v>
      </c>
      <c r="E11" s="167">
        <v>104</v>
      </c>
      <c r="F11" s="172">
        <v>12</v>
      </c>
      <c r="G11" s="144" t="s">
        <v>94</v>
      </c>
      <c r="H11" s="169">
        <v>100.25</v>
      </c>
      <c r="I11" s="167">
        <v>109.25</v>
      </c>
      <c r="J11" s="148">
        <v>100</v>
      </c>
      <c r="K11" s="149">
        <f t="shared" si="0"/>
        <v>10400</v>
      </c>
      <c r="L11" s="149">
        <f t="shared" si="1"/>
        <v>10925</v>
      </c>
    </row>
    <row r="12" spans="2:12" s="128" customFormat="1" ht="22.15" customHeight="1" thickBot="1">
      <c r="B12" s="125"/>
      <c r="C12" s="134" t="s">
        <v>133</v>
      </c>
      <c r="D12" s="135" t="s">
        <v>130</v>
      </c>
      <c r="E12" s="140">
        <v>78</v>
      </c>
      <c r="F12" s="173">
        <v>11</v>
      </c>
      <c r="G12" s="134" t="s">
        <v>134</v>
      </c>
      <c r="H12" s="171">
        <v>78.25</v>
      </c>
      <c r="I12" s="168">
        <v>96.5</v>
      </c>
      <c r="J12" s="142">
        <v>200</v>
      </c>
      <c r="K12" s="133">
        <f t="shared" si="0"/>
        <v>15600</v>
      </c>
      <c r="L12" s="133">
        <f t="shared" si="1"/>
        <v>19300</v>
      </c>
    </row>
    <row r="13" spans="2:12" ht="15" customHeight="1">
      <c r="C13" s="91"/>
      <c r="D13" s="62"/>
      <c r="E13" s="62"/>
      <c r="F13" s="62"/>
      <c r="G13" s="62"/>
      <c r="H13" s="62"/>
      <c r="I13" s="62"/>
      <c r="J13" s="62"/>
      <c r="K13" s="132">
        <f>SUM(K9:K12)</f>
        <v>163262.5</v>
      </c>
      <c r="L13" s="132">
        <f>SUM(L9:L12)</f>
        <v>180039.75</v>
      </c>
    </row>
    <row r="14" spans="2:12" s="137" customFormat="1" ht="18.399999999999999" customHeight="1">
      <c r="B14" s="62"/>
      <c r="C14" s="62"/>
      <c r="D14" s="129" t="s">
        <v>135</v>
      </c>
      <c r="E14" s="138">
        <f>'3. Invulblad Doelpercentage'!G7</f>
        <v>0</v>
      </c>
      <c r="F14" s="129" t="s">
        <v>136</v>
      </c>
      <c r="G14" s="62"/>
      <c r="H14" s="62"/>
      <c r="I14" s="62"/>
      <c r="J14" s="129"/>
      <c r="K14" s="62"/>
    </row>
    <row r="15" spans="2:12" s="137" customFormat="1" ht="18.399999999999999" customHeight="1">
      <c r="B15" s="62"/>
      <c r="C15" s="62"/>
      <c r="D15" s="129" t="s">
        <v>137</v>
      </c>
      <c r="E15" s="136">
        <f>100%-(L13/K13)</f>
        <v>-0.10276242247913636</v>
      </c>
      <c r="F15" s="139" t="s">
        <v>138</v>
      </c>
      <c r="G15" s="62"/>
      <c r="H15" s="62"/>
      <c r="I15" s="62"/>
      <c r="J15" s="62"/>
      <c r="K15" s="62"/>
      <c r="L15" s="63"/>
    </row>
    <row r="16" spans="2:12" s="137" customFormat="1" ht="10.9" customHeight="1">
      <c r="B16" s="62"/>
      <c r="C16" s="62"/>
      <c r="D16" s="129"/>
      <c r="E16" s="138"/>
      <c r="F16" s="129"/>
      <c r="G16" s="62"/>
      <c r="H16" s="62"/>
      <c r="I16" s="62"/>
      <c r="J16" s="129"/>
      <c r="K16" s="62"/>
    </row>
    <row r="17" spans="1:11" s="137" customFormat="1" ht="18.399999999999999" customHeight="1">
      <c r="B17" s="62"/>
      <c r="C17" s="62"/>
      <c r="D17" s="150" t="s">
        <v>139</v>
      </c>
      <c r="E17" s="62"/>
      <c r="F17" s="62"/>
      <c r="G17" s="138"/>
      <c r="H17" s="62"/>
      <c r="I17" s="62"/>
      <c r="J17" s="129"/>
      <c r="K17" s="62"/>
    </row>
    <row r="18" spans="1:11" s="137" customFormat="1" ht="24.4" customHeight="1">
      <c r="B18" s="62"/>
      <c r="C18" s="62">
        <v>1</v>
      </c>
      <c r="D18" s="129" t="s">
        <v>140</v>
      </c>
      <c r="E18" s="62"/>
      <c r="F18" s="62"/>
      <c r="G18" s="62"/>
      <c r="H18" s="62"/>
      <c r="I18" s="62"/>
      <c r="J18" s="129"/>
      <c r="K18" s="62"/>
    </row>
    <row r="19" spans="1:11" s="137" customFormat="1">
      <c r="B19" s="62"/>
      <c r="C19" s="62">
        <v>2</v>
      </c>
      <c r="D19" s="129" t="s">
        <v>141</v>
      </c>
      <c r="E19" s="62"/>
      <c r="F19" s="62"/>
      <c r="G19" s="62"/>
      <c r="H19" s="62"/>
      <c r="I19" s="62"/>
      <c r="J19" s="129"/>
      <c r="K19" s="62"/>
    </row>
    <row r="20" spans="1:11" s="137" customFormat="1">
      <c r="B20" s="62"/>
      <c r="C20" s="62"/>
      <c r="D20" s="129"/>
      <c r="E20" s="62"/>
      <c r="F20" s="62"/>
      <c r="G20" s="62"/>
      <c r="H20" s="62"/>
      <c r="I20" s="62"/>
      <c r="J20" s="129"/>
      <c r="K20" s="62"/>
    </row>
    <row r="21" spans="1:11" s="164" customFormat="1" ht="21.4" customHeight="1">
      <c r="A21" s="163"/>
      <c r="B21" s="163"/>
      <c r="C21" s="164" t="s">
        <v>65</v>
      </c>
      <c r="H21" s="165"/>
      <c r="I21" s="165"/>
      <c r="J21" s="165"/>
    </row>
  </sheetData>
  <sheetProtection algorithmName="SHA-512" hashValue="mWvrlFuUgVqdB/05QVhNjD736U2TZchx7wsk72kk8TNjBtA9HZ+Jt1cD71kboB18HzppJbjGSgBUclhAthmbNA==" saltValue="PgLPBjbTqQs+cmZ7ZjF9b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2D758F4B52F14C98B080B9D041857A" ma:contentTypeVersion="3" ma:contentTypeDescription="Create a new document." ma:contentTypeScope="" ma:versionID="6e7534d7895a0870d61db84e0fc168e6">
  <xsd:schema xmlns:xsd="http://www.w3.org/2001/XMLSchema" xmlns:xs="http://www.w3.org/2001/XMLSchema" xmlns:p="http://schemas.microsoft.com/office/2006/metadata/properties" xmlns:ns2="12592c74-60d0-4e45-bff9-76acea0e22cf" targetNamespace="http://schemas.microsoft.com/office/2006/metadata/properties" ma:root="true" ma:fieldsID="08041eaf51982243246b1bd6b064c6b3" ns2:_="">
    <xsd:import namespace="12592c74-60d0-4e45-bff9-76acea0e22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92c74-60d0-4e45-bff9-76acea0e22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F98A9-210A-471B-8ACB-348B03B4BE48}">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 ds:uri="12592c74-60d0-4e45-bff9-76acea0e22cf"/>
  </ds:schemaRefs>
</ds:datastoreItem>
</file>

<file path=customXml/itemProps2.xml><?xml version="1.0" encoding="utf-8"?>
<ds:datastoreItem xmlns:ds="http://schemas.openxmlformats.org/officeDocument/2006/customXml" ds:itemID="{FF41B625-9603-4474-8612-9CB31A204FAB}">
  <ds:schemaRefs>
    <ds:schemaRef ds:uri="http://schemas.microsoft.com/sharepoint/v3/contenttype/forms"/>
  </ds:schemaRefs>
</ds:datastoreItem>
</file>

<file path=customXml/itemProps3.xml><?xml version="1.0" encoding="utf-8"?>
<ds:datastoreItem xmlns:ds="http://schemas.openxmlformats.org/officeDocument/2006/customXml" ds:itemID="{4BA292D0-1373-4F7F-94E5-61159BECF8D6}"/>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71</vt:i4>
      </vt:variant>
    </vt:vector>
  </HeadingPairs>
  <TitlesOfParts>
    <vt:vector size="79" baseType="lpstr">
      <vt:lpstr>Colofon 1</vt:lpstr>
      <vt:lpstr>2. Invulblad opslag </vt:lpstr>
      <vt:lpstr>3. Invulblad Doelpercentage</vt:lpstr>
      <vt:lpstr>4. Berekening inschrijfprijs</vt:lpstr>
      <vt:lpstr>5 RT</vt:lpstr>
      <vt:lpstr>6. Salaristabel</vt:lpstr>
      <vt:lpstr>7. Punten</vt:lpstr>
      <vt:lpstr>8. v.b. KPI</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'2. Invulblad opslag '!Afdrukbereik</vt:lpstr>
      <vt:lpstr>'3. Invulblad Doelpercentage'!Afdrukbereik</vt:lpstr>
      <vt:lpstr>'4. Berekening inschrijfprijs'!Afdrukbereik</vt:lpstr>
      <vt:lpstr>'Colofon 1'!Afdrukbereik</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 van der Linde</dc:creator>
  <cp:keywords/>
  <dc:description/>
  <cp:lastModifiedBy>Romy Wolfert - HIP</cp:lastModifiedBy>
  <cp:revision/>
  <dcterms:created xsi:type="dcterms:W3CDTF">2021-01-27T10:13:38Z</dcterms:created>
  <dcterms:modified xsi:type="dcterms:W3CDTF">2025-08-28T09:33:43Z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0x010100E42D758F4B52F14C98B080B9D041857A</vt:lpwstr>
  </property>
  <property fmtid="{D5CDD505-2E9C-101B-9397-08002B2CF9AE}" pid="3" name="BExAnalyzer_OldName">
    <vt:lpwstr>Bijlage 3A Prijzenblad 6-3.xlsx</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Afdeling">
    <vt:lpwstr>2;#JUR|c13dae60-aece-4cd4-a722-d80de7d0f43c</vt:lpwstr>
  </property>
</Properties>
</file>