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I:\_SEC\Inkoop-RD\Inkoopdossiers lopend\REO2025-0089_JO_Calamiteiten en piket\06. Aanbestedingsdocumenten\Publicatie\"/>
    </mc:Choice>
  </mc:AlternateContent>
  <xr:revisionPtr revIDLastSave="0" documentId="13_ncr:1_{A2A57E05-1D51-439C-BCD6-6C742E1F4A24}" xr6:coauthVersionLast="47" xr6:coauthVersionMax="47" xr10:uidLastSave="{00000000-0000-0000-0000-000000000000}"/>
  <bookViews>
    <workbookView xWindow="-120" yWindow="-120" windowWidth="29040" windowHeight="1572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state="hidden" r:id="rId4"/>
    <sheet name="beoordeling opdrachtgever" sheetId="42" state="hidden" r:id="rId5"/>
    <sheet name="machinelijst SEB" sheetId="32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SEB'!$A$1:$N$38</definedName>
    <definedName name="_xlnm.Print_Area" localSheetId="1">'invulblad opdrachtnemer'!$A$1:$J$42</definedName>
    <definedName name="_xlnm.Print_Area" localSheetId="2">'logboek opdrachtnemer'!$A$1:$BO$42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31" l="1"/>
  <c r="M34" i="31"/>
  <c r="L33" i="31"/>
  <c r="L34" i="31"/>
  <c r="F33" i="31"/>
  <c r="F34" i="31"/>
  <c r="E33" i="31"/>
  <c r="E34" i="31"/>
  <c r="D33" i="31"/>
  <c r="D34" i="31"/>
  <c r="C33" i="31"/>
  <c r="C34" i="31"/>
  <c r="M24" i="21"/>
  <c r="M25" i="21"/>
  <c r="M26" i="21"/>
  <c r="M27" i="21"/>
  <c r="M28" i="21"/>
  <c r="M29" i="21"/>
  <c r="M30" i="21"/>
  <c r="M31" i="21"/>
  <c r="M32" i="21"/>
  <c r="M33" i="21"/>
  <c r="M23" i="21"/>
  <c r="K24" i="21"/>
  <c r="K25" i="21"/>
  <c r="K26" i="21"/>
  <c r="K27" i="21"/>
  <c r="K28" i="21"/>
  <c r="K29" i="21"/>
  <c r="K30" i="21"/>
  <c r="K31" i="21"/>
  <c r="K32" i="21"/>
  <c r="K33" i="21"/>
  <c r="K23" i="21"/>
  <c r="I24" i="21"/>
  <c r="I25" i="21"/>
  <c r="I26" i="21"/>
  <c r="I27" i="21"/>
  <c r="I28" i="21"/>
  <c r="I29" i="21"/>
  <c r="I30" i="21"/>
  <c r="I31" i="21"/>
  <c r="I32" i="21"/>
  <c r="I33" i="21"/>
  <c r="I23" i="21"/>
  <c r="G24" i="21"/>
  <c r="G25" i="21"/>
  <c r="G26" i="21"/>
  <c r="G27" i="21"/>
  <c r="G28" i="21"/>
  <c r="G29" i="21"/>
  <c r="G30" i="21"/>
  <c r="G31" i="21"/>
  <c r="G32" i="21"/>
  <c r="G33" i="21"/>
  <c r="G23" i="21"/>
  <c r="F10" i="21" l="1"/>
  <c r="Z32" i="31"/>
  <c r="Z31" i="31"/>
  <c r="Z30" i="31"/>
  <c r="Z29" i="31"/>
  <c r="Z28" i="31"/>
  <c r="Z27" i="31"/>
  <c r="Z26" i="31"/>
  <c r="Z25" i="31"/>
  <c r="Z24" i="31"/>
  <c r="Z23" i="31"/>
  <c r="AN32" i="31"/>
  <c r="AN31" i="31"/>
  <c r="AN30" i="31"/>
  <c r="AN29" i="31"/>
  <c r="AN28" i="31"/>
  <c r="AN27" i="31"/>
  <c r="AN26" i="31"/>
  <c r="AN25" i="31"/>
  <c r="AN24" i="31"/>
  <c r="AN23" i="31"/>
  <c r="BB32" i="31"/>
  <c r="BB31" i="31"/>
  <c r="BB30" i="31"/>
  <c r="AO30" i="31" s="1"/>
  <c r="BB29" i="31"/>
  <c r="AO29" i="31" s="1"/>
  <c r="BB28" i="31"/>
  <c r="AO28" i="31" s="1"/>
  <c r="BB27" i="31"/>
  <c r="BB26" i="31"/>
  <c r="BB25" i="31"/>
  <c r="BB24" i="31"/>
  <c r="BB23" i="31"/>
  <c r="AO23" i="31" s="1"/>
  <c r="BB11" i="31"/>
  <c r="BB12" i="31"/>
  <c r="BB13" i="31"/>
  <c r="BB14" i="31"/>
  <c r="BB15" i="31"/>
  <c r="BB16" i="31"/>
  <c r="BB17" i="31"/>
  <c r="BB18" i="31"/>
  <c r="BB19" i="31"/>
  <c r="BB10" i="31"/>
  <c r="AO10" i="31"/>
  <c r="AN11" i="31"/>
  <c r="AN12" i="31"/>
  <c r="AN13" i="31"/>
  <c r="AN14" i="31"/>
  <c r="AN15" i="31"/>
  <c r="AN16" i="31"/>
  <c r="AN17" i="31"/>
  <c r="AN18" i="31"/>
  <c r="AN19" i="31"/>
  <c r="AN10" i="31"/>
  <c r="AA10" i="31"/>
  <c r="Z11" i="31"/>
  <c r="Z12" i="31"/>
  <c r="Z13" i="31"/>
  <c r="Z14" i="31"/>
  <c r="Z15" i="31"/>
  <c r="Z16" i="31"/>
  <c r="Z17" i="31"/>
  <c r="Z18" i="31"/>
  <c r="Z19" i="31"/>
  <c r="Z10" i="31"/>
  <c r="L10" i="31"/>
  <c r="M40" i="31"/>
  <c r="M58" i="31"/>
  <c r="M57" i="31"/>
  <c r="M56" i="31"/>
  <c r="M55" i="31"/>
  <c r="M54" i="31"/>
  <c r="M50" i="31"/>
  <c r="M49" i="31"/>
  <c r="M48" i="31"/>
  <c r="M47" i="31"/>
  <c r="M46" i="31"/>
  <c r="AA58" i="31"/>
  <c r="AA57" i="31"/>
  <c r="AA56" i="31"/>
  <c r="AA55" i="31"/>
  <c r="AA54" i="31"/>
  <c r="AO58" i="31"/>
  <c r="AO57" i="31"/>
  <c r="AO56" i="31"/>
  <c r="AO55" i="31"/>
  <c r="AO54" i="31"/>
  <c r="BC58" i="31"/>
  <c r="BC57" i="31"/>
  <c r="BC56" i="31"/>
  <c r="BC55" i="31"/>
  <c r="BC54" i="31"/>
  <c r="BC50" i="31"/>
  <c r="BC49" i="31"/>
  <c r="BC48" i="31"/>
  <c r="BC47" i="31"/>
  <c r="BC46" i="31"/>
  <c r="AO50" i="31"/>
  <c r="AO49" i="31"/>
  <c r="AO48" i="31"/>
  <c r="AO47" i="31"/>
  <c r="AO46" i="31"/>
  <c r="AA50" i="31"/>
  <c r="AA49" i="31"/>
  <c r="AA48" i="31"/>
  <c r="AA47" i="31"/>
  <c r="AA46" i="31"/>
  <c r="BC42" i="31"/>
  <c r="BC41" i="31"/>
  <c r="BC40" i="31"/>
  <c r="BC39" i="31"/>
  <c r="BC38" i="31"/>
  <c r="AO42" i="31"/>
  <c r="AO41" i="31"/>
  <c r="AO40" i="31"/>
  <c r="AO39" i="31"/>
  <c r="AO38" i="31"/>
  <c r="AA42" i="31"/>
  <c r="AA41" i="31"/>
  <c r="AA40" i="31"/>
  <c r="AA39" i="31"/>
  <c r="AA38" i="31"/>
  <c r="M42" i="31"/>
  <c r="M41" i="31"/>
  <c r="M39" i="31"/>
  <c r="M38" i="31"/>
  <c r="M32" i="31"/>
  <c r="M31" i="31"/>
  <c r="M30" i="31"/>
  <c r="M29" i="31"/>
  <c r="M28" i="31"/>
  <c r="M27" i="31"/>
  <c r="M26" i="31"/>
  <c r="M25" i="31"/>
  <c r="M24" i="31"/>
  <c r="M23" i="31"/>
  <c r="M11" i="31"/>
  <c r="M10" i="31"/>
  <c r="M12" i="31"/>
  <c r="M13" i="31"/>
  <c r="M14" i="31"/>
  <c r="M15" i="31"/>
  <c r="M16" i="31"/>
  <c r="M17" i="31"/>
  <c r="M18" i="31"/>
  <c r="M19" i="31"/>
  <c r="BC32" i="31"/>
  <c r="BC31" i="31"/>
  <c r="BC30" i="31"/>
  <c r="BC29" i="31"/>
  <c r="BC28" i="31"/>
  <c r="BC27" i="31"/>
  <c r="BC26" i="31"/>
  <c r="BC25" i="31"/>
  <c r="BC24" i="31"/>
  <c r="BC23" i="31"/>
  <c r="L32" i="31"/>
  <c r="L31" i="31"/>
  <c r="L30" i="31"/>
  <c r="L29" i="31"/>
  <c r="L28" i="31"/>
  <c r="L27" i="31"/>
  <c r="L26" i="31"/>
  <c r="L25" i="31"/>
  <c r="L24" i="31"/>
  <c r="L23" i="31"/>
  <c r="BC19" i="31"/>
  <c r="BC18" i="31"/>
  <c r="BC17" i="31"/>
  <c r="BC16" i="31"/>
  <c r="BC15" i="31"/>
  <c r="BC14" i="31"/>
  <c r="BC13" i="31"/>
  <c r="BC12" i="31"/>
  <c r="BC11" i="31"/>
  <c r="BC10" i="31"/>
  <c r="AO27" i="31" l="1"/>
  <c r="AO24" i="31"/>
  <c r="AO25" i="31"/>
  <c r="AO11" i="31"/>
  <c r="AA11" i="31" s="1"/>
  <c r="AO26" i="31"/>
  <c r="AA26" i="31" s="1"/>
  <c r="AO18" i="31"/>
  <c r="AA30" i="31"/>
  <c r="AO16" i="31"/>
  <c r="AA16" i="31" s="1"/>
  <c r="AO15" i="31"/>
  <c r="AA15" i="31" s="1"/>
  <c r="AO32" i="31"/>
  <c r="AA32" i="31" s="1"/>
  <c r="AA28" i="31"/>
  <c r="AO17" i="31"/>
  <c r="AA17" i="31" s="1"/>
  <c r="AO31" i="31"/>
  <c r="AA31" i="31" s="1"/>
  <c r="AO14" i="31"/>
  <c r="AA14" i="31" s="1"/>
  <c r="AO13" i="31"/>
  <c r="AO19" i="31"/>
  <c r="AA19" i="31" s="1"/>
  <c r="AA24" i="31"/>
  <c r="AO12" i="31"/>
  <c r="AA12" i="31" s="1"/>
  <c r="AA23" i="31"/>
  <c r="AA25" i="31"/>
  <c r="AA29" i="31"/>
  <c r="AA27" i="31"/>
  <c r="AA18" i="31"/>
  <c r="AA13" i="31"/>
  <c r="L11" i="31" l="1"/>
  <c r="L12" i="31"/>
  <c r="L13" i="31"/>
  <c r="L14" i="31"/>
  <c r="L15" i="31"/>
  <c r="L16" i="31"/>
  <c r="L17" i="31"/>
  <c r="L18" i="31"/>
  <c r="L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C8" i="36" l="1"/>
  <c r="D12" i="42" l="1"/>
  <c r="D10" i="42"/>
  <c r="D8" i="42"/>
  <c r="C21" i="36"/>
  <c r="C21" i="31"/>
  <c r="C8" i="31"/>
  <c r="C21" i="24"/>
  <c r="C8" i="24"/>
  <c r="M16" i="21"/>
  <c r="M15" i="21"/>
  <c r="M14" i="21"/>
  <c r="K16" i="21"/>
  <c r="K15" i="21"/>
  <c r="K14" i="21"/>
  <c r="I15" i="21"/>
  <c r="I16" i="21"/>
  <c r="I14" i="21"/>
  <c r="G16" i="21"/>
  <c r="G15" i="21"/>
  <c r="G14" i="21"/>
  <c r="G8" i="24"/>
  <c r="J21" i="24"/>
  <c r="I21" i="24"/>
  <c r="H21" i="24"/>
  <c r="G21" i="24"/>
  <c r="J8" i="24"/>
  <c r="I8" i="24"/>
  <c r="H8" i="24"/>
  <c r="D6" i="36" l="1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AH8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L23" i="2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N36" i="21"/>
  <c r="N19" i="21"/>
  <c r="D10" i="21" l="1"/>
  <c r="F24" i="36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BJ21" i="31"/>
  <c r="AV21" i="31"/>
  <c r="AH21" i="31"/>
  <c r="R21" i="31"/>
  <c r="R8" i="31"/>
  <c r="C1" i="24"/>
  <c r="L33" i="21"/>
  <c r="L32" i="21"/>
  <c r="L31" i="21"/>
  <c r="L30" i="21"/>
  <c r="L29" i="21"/>
  <c r="L28" i="21"/>
  <c r="L27" i="21"/>
  <c r="L26" i="21"/>
  <c r="L25" i="21"/>
  <c r="L24" i="21"/>
  <c r="J24" i="21"/>
  <c r="J25" i="21"/>
  <c r="J26" i="21"/>
  <c r="J27" i="21"/>
  <c r="J28" i="21"/>
  <c r="J29" i="21"/>
  <c r="J30" i="21"/>
  <c r="J31" i="21"/>
  <c r="J32" i="21"/>
  <c r="J33" i="21"/>
  <c r="H24" i="21"/>
  <c r="H25" i="21"/>
  <c r="H26" i="21"/>
  <c r="H27" i="21"/>
  <c r="H28" i="21"/>
  <c r="H29" i="21"/>
  <c r="H30" i="21"/>
  <c r="H31" i="21"/>
  <c r="H32" i="21"/>
  <c r="H33" i="21"/>
  <c r="F24" i="21"/>
  <c r="F25" i="21"/>
  <c r="F26" i="21"/>
  <c r="F27" i="21"/>
  <c r="F28" i="21"/>
  <c r="F29" i="21"/>
  <c r="F30" i="21"/>
  <c r="F31" i="21"/>
  <c r="F32" i="21"/>
  <c r="F33" i="21"/>
  <c r="J15" i="21"/>
  <c r="J16" i="21"/>
  <c r="F15" i="21"/>
  <c r="H15" i="21" s="1"/>
  <c r="F16" i="21"/>
  <c r="H16" i="21" s="1"/>
  <c r="L16" i="21"/>
  <c r="L15" i="21"/>
  <c r="F11" i="31"/>
  <c r="F12" i="31"/>
  <c r="F13" i="31"/>
  <c r="AV52" i="31" l="1"/>
  <c r="AV44" i="31"/>
  <c r="AV36" i="31"/>
  <c r="R44" i="31"/>
  <c r="R36" i="31"/>
  <c r="R52" i="31"/>
  <c r="AH52" i="31"/>
  <c r="AH44" i="31"/>
  <c r="AH36" i="31"/>
  <c r="BJ52" i="31"/>
  <c r="BJ44" i="31"/>
  <c r="BJ36" i="31"/>
  <c r="K34" i="21"/>
  <c r="J23" i="21"/>
  <c r="J34" i="21" s="1"/>
  <c r="I34" i="21"/>
  <c r="H23" i="21"/>
  <c r="H34" i="21" s="1"/>
  <c r="G34" i="21"/>
  <c r="F23" i="21"/>
  <c r="F34" i="21" s="1"/>
  <c r="L34" i="21"/>
  <c r="M34" i="21"/>
  <c r="M17" i="21"/>
  <c r="L14" i="21"/>
  <c r="L17" i="21" s="1"/>
  <c r="K17" i="21"/>
  <c r="J14" i="21"/>
  <c r="J17" i="21" s="1"/>
  <c r="G17" i="21"/>
  <c r="F14" i="21"/>
  <c r="BJ8" i="31"/>
  <c r="AV8" i="31"/>
  <c r="I35" i="21" l="1"/>
  <c r="F17" i="21"/>
  <c r="G18" i="21" s="1"/>
  <c r="G35" i="21"/>
  <c r="K35" i="21"/>
  <c r="M35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I17" i="21" l="1"/>
  <c r="H14" i="21"/>
  <c r="H17" i="21" s="1"/>
  <c r="N35" i="21"/>
  <c r="M18" i="21"/>
  <c r="I18" i="21" l="1"/>
  <c r="K18" i="21"/>
  <c r="N18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<sst xmlns="http://schemas.openxmlformats.org/spreadsheetml/2006/main" count="784" uniqueCount="234">
  <si>
    <t>weegfactor</t>
  </si>
  <si>
    <t xml:space="preserve">waardering </t>
  </si>
  <si>
    <t>stage V</t>
  </si>
  <si>
    <t>verbrandingsmotor</t>
  </si>
  <si>
    <t>groen gas (BNG/LBG)</t>
  </si>
  <si>
    <t>aardgas (CNG/LNG)</t>
  </si>
  <si>
    <t>Inschrijver</t>
  </si>
  <si>
    <t>handtekening</t>
  </si>
  <si>
    <t>WERKTUIGEN</t>
  </si>
  <si>
    <t>behaald</t>
  </si>
  <si>
    <t>Totale fictieve meerwaarde</t>
  </si>
  <si>
    <t>gedaan op (datum)</t>
  </si>
  <si>
    <t>Instructie</t>
  </si>
  <si>
    <t>motor</t>
  </si>
  <si>
    <t>merk</t>
  </si>
  <si>
    <t>GEREEDSCHAPPEN</t>
  </si>
  <si>
    <t>bouwjaar</t>
  </si>
  <si>
    <t>jan</t>
  </si>
  <si>
    <t>feb</t>
  </si>
  <si>
    <t>mrt</t>
  </si>
  <si>
    <t>apr</t>
  </si>
  <si>
    <t>mei</t>
  </si>
  <si>
    <t>jun</t>
  </si>
  <si>
    <t>jul</t>
  </si>
  <si>
    <t>aug</t>
  </si>
  <si>
    <t>okt</t>
  </si>
  <si>
    <t>nov</t>
  </si>
  <si>
    <t>dec</t>
  </si>
  <si>
    <t xml:space="preserve">kenteken of registratienr. </t>
  </si>
  <si>
    <t>omschrijving materieelstuk</t>
  </si>
  <si>
    <t>energiedrager</t>
  </si>
  <si>
    <t>Opdrachtnemer</t>
  </si>
  <si>
    <t>vermogens-klasse (kW)</t>
  </si>
  <si>
    <t>totaal</t>
  </si>
  <si>
    <t>groene stroom</t>
  </si>
  <si>
    <t>groene waterstof</t>
  </si>
  <si>
    <t>biodiesel (HVO 100)</t>
  </si>
  <si>
    <t>contractjaar</t>
  </si>
  <si>
    <t>elektromotor</t>
  </si>
  <si>
    <t>plug-in hybride</t>
  </si>
  <si>
    <t>hybride</t>
  </si>
  <si>
    <t>maximaal te behalen</t>
  </si>
  <si>
    <t>behaalde fictieve meerwaarde</t>
  </si>
  <si>
    <t>maximaal te behalen fictieve meerwaarde</t>
  </si>
  <si>
    <r>
      <rPr>
        <sz val="9"/>
        <rFont val="Verdana"/>
        <family val="2"/>
      </rPr>
      <t>J</t>
    </r>
  </si>
  <si>
    <r>
      <rPr>
        <sz val="9"/>
        <rFont val="Verdana"/>
        <family val="2"/>
      </rPr>
      <t>N</t>
    </r>
  </si>
  <si>
    <t>A1.33 shovel, laadschop, wiellader op banden of rups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</si>
  <si>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</si>
  <si>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 xml:space="preserve"> </t>
  </si>
  <si>
    <t>A. Bouwwerktuigen</t>
  </si>
  <si>
    <t>A1. Mobiele machines</t>
  </si>
  <si>
    <t>A2. Vervoerbare industriële uitrustingen</t>
  </si>
  <si>
    <t>B. Hulpfuncties</t>
  </si>
  <si>
    <t>B3. elektrische aandrijfmotor met een brandstofcel of een niet loodhoudend accupakket voor aandrijving van hulpfunctie op een vaartuig, niet de voortstuwing, zijnde een:</t>
  </si>
  <si>
    <t>A1.37 teer-/asfaltsproeier</t>
  </si>
  <si>
    <t>sep</t>
  </si>
  <si>
    <t>C. Bouwvoertuigen (N2.N3)</t>
  </si>
  <si>
    <t>subsidie per dag</t>
  </si>
  <si>
    <t>schatting subsidie</t>
  </si>
  <si>
    <t/>
  </si>
  <si>
    <t>Krijgen we subsidie?</t>
  </si>
  <si>
    <t>schatting subsidiebedrag</t>
  </si>
  <si>
    <t>categorie</t>
  </si>
  <si>
    <t>SSEB subsidie verkregen?</t>
  </si>
  <si>
    <t>t/m 7 kW</t>
  </si>
  <si>
    <t>19 t/m 55 kW</t>
  </si>
  <si>
    <t>vermogen (kW)</t>
  </si>
  <si>
    <t>Opdrachtnemer vult alle lichtblauwe velden in</t>
  </si>
  <si>
    <t>MKB</t>
  </si>
  <si>
    <t>8 t/m 18 kW</t>
  </si>
  <si>
    <t>130 kW +</t>
  </si>
  <si>
    <t>vermogensklasse</t>
  </si>
  <si>
    <t>mini</t>
  </si>
  <si>
    <t>klein</t>
  </si>
  <si>
    <t>middel</t>
  </si>
  <si>
    <t>groot</t>
  </si>
  <si>
    <t>56 t/m 129 kW</t>
  </si>
  <si>
    <t>CPV-code</t>
  </si>
  <si>
    <t>startdatum</t>
  </si>
  <si>
    <t>einddatum</t>
  </si>
  <si>
    <t>inzetdagen 
(min. 2 uur)</t>
  </si>
  <si>
    <t>aanneemsom</t>
  </si>
  <si>
    <t>Subsidie SPUK SEB</t>
  </si>
  <si>
    <t>ingevuld door</t>
  </si>
  <si>
    <t>inschrijvingssom</t>
  </si>
  <si>
    <t>evaluatieprijs</t>
  </si>
  <si>
    <t>ureninzet</t>
  </si>
  <si>
    <t>aantal inschrijvers</t>
  </si>
  <si>
    <t xml:space="preserve">Vernieuw de filter in de cel 'Krijgen we subsidie?' met een klik op het grijze vierkantje &gt; ok. Vul alle lichtblauwe velden in. </t>
  </si>
  <si>
    <t>Beoordelingsformulier</t>
  </si>
  <si>
    <t>uitslag</t>
  </si>
  <si>
    <t>[ bedrijfsnaam ]</t>
  </si>
  <si>
    <t>inschrijver 1</t>
  </si>
  <si>
    <t>inschrijver 2</t>
  </si>
  <si>
    <t>inschrijver 3</t>
  </si>
  <si>
    <t>inschrijver 4</t>
  </si>
  <si>
    <t>inschrijver 5</t>
  </si>
  <si>
    <t>datum</t>
  </si>
  <si>
    <t>opmerking(en) voor publicatie</t>
  </si>
  <si>
    <t>Ja</t>
  </si>
  <si>
    <t xml:space="preserve">Instructie </t>
  </si>
  <si>
    <t>De fictieve meerwaarde wordt berekend automatisch o.b.v. 'invulblad opdrachtnemer'.</t>
  </si>
  <si>
    <t>Invulblad opdrachtnemer</t>
  </si>
  <si>
    <t>Logboek opdrachtnemer</t>
  </si>
  <si>
    <t>EIS</t>
  </si>
  <si>
    <t>Werktuigen:</t>
  </si>
  <si>
    <t>per 1 jan 2025</t>
  </si>
  <si>
    <t>per 1 jan 2026</t>
  </si>
  <si>
    <t>per 1 jan 2027</t>
  </si>
  <si>
    <t>Licht: tot 56kW</t>
  </si>
  <si>
    <t>Stage V + HVO 100</t>
  </si>
  <si>
    <t>100% Zero Emissie</t>
  </si>
  <si>
    <t>Middel: 56 tot 130kW</t>
  </si>
  <si>
    <t>stage V + HVO 100</t>
  </si>
  <si>
    <t>Zwaar: vanaf 130kW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</si>
  <si>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</si>
  <si>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</si>
  <si>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</si>
  <si>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Gereedschappen, aggregaten en bronbemaling</t>
  </si>
  <si>
    <t>TRANSPORTMIDDELEN (N1, N2 en N3)</t>
  </si>
  <si>
    <r>
      <t xml:space="preserve">belofte ureninzet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</si>
  <si>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Registreer het aantal dagen dat het materieelstuk aanwezig is. Bijvoorbeeld materieelstuk is 2 weken aanwezig van ma t/m vr: vul 2x5 = 10 in.</t>
  </si>
  <si>
    <t>Inschrijver vult lichtblauwe velden in</t>
  </si>
  <si>
    <t>totale fictieve meerwaarde</t>
  </si>
  <si>
    <t xml:space="preserve">totale fictieve meerwaarde </t>
  </si>
  <si>
    <t>Invulformulier</t>
  </si>
  <si>
    <t>Schoon- en Emissieloos Bouwen</t>
  </si>
  <si>
    <t>Machinelijst SPUK SEB versie november 2024</t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</si>
  <si>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</si>
  <si>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</si>
  <si>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</si>
  <si>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</si>
  <si>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</si>
  <si>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</si>
  <si>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</si>
  <si>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</si>
  <si>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</si>
  <si>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</si>
  <si>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</si>
  <si>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</si>
  <si>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</si>
  <si>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</si>
  <si>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A1.19 hoogwerker (zelfrijdend of getrokken) vanaf 56 kW</t>
  </si>
  <si>
    <t>A1.20 kabeltreklier</t>
  </si>
  <si>
    <t>A1.22 mobiele compressor</t>
  </si>
  <si>
    <t>A1.23 mobiele graafmachine (niet zijnde 'overslagmachine')</t>
  </si>
  <si>
    <t>A1.25 mobiele lopende band (transportband), zelf aangedreven mobiel modulair transportsysteem</t>
  </si>
  <si>
    <t>A1.26 mobiele puinbreekinstallatie</t>
  </si>
  <si>
    <t>A1.27 mobiele zeefinstallatie/grondzeef</t>
  </si>
  <si>
    <t>A1.29 rupsdumper</t>
  </si>
  <si>
    <t>A1.30 rupsgraafmachine</t>
  </si>
  <si>
    <t>A1.31 ruw terrein heftruck 4x4 aangedreven</t>
  </si>
  <si>
    <t>A1.32 schranklader</t>
  </si>
  <si>
    <t>A1.34 shuttle buggy</t>
  </si>
  <si>
    <t>A1.35 sleepgraver/dragline</t>
  </si>
  <si>
    <t>A1.36 sloopkraan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</si>
  <si>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</si>
  <si>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</si>
  <si>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</si>
  <si>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</si>
  <si>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</si>
  <si>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</si>
  <si>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</si>
  <si>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</si>
  <si>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</si>
  <si>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A1.1 asfalt- / betonzagen (rijdend)</t>
  </si>
  <si>
    <t>A1.18 funderingsmachine (gemotoriseerd materieel): heimachine / (damwand) drukmachine / trilstelling / vibrostelling</t>
  </si>
  <si>
    <t>A1.24 mobiele kraan (telescoopkraan, torenkraan, rupshijskraan, ruwterreinkraan, draadkraan, minihijskraan, dragline-kraan)</t>
  </si>
  <si>
    <t>A1.21 mobiele boorinstallatie/grondboormachine/ mobiele (anker) boorinstallatie /grondboormachine / gestuurde boring machine / boorrups</t>
  </si>
  <si>
    <t>A1.28 mobiele overslagmachine, rupsoverslagmachine, overslagkraan (niet zijnde statisch en bekabeld elektrisch)</t>
  </si>
  <si>
    <t>A2.2 aggregaat op wind- of zonne-energie voor off-grid stroomvoorziening (niet hybride met verbrandingsmotor)</t>
  </si>
  <si>
    <t>A2.3 aggregaat voor off-grid stroomvoorziening aangedreven door waterstof ofwaterstofdragers</t>
  </si>
  <si>
    <t>A2.4 hydraulisch aggregaat</t>
  </si>
  <si>
    <t>A2.5 lasaggregaat</t>
  </si>
  <si>
    <t>A2.6 lichtmastaggregaat/lichtmast (zelf aangedreven)</t>
  </si>
  <si>
    <t>A2.7 stationair batterijpakket voor off-grid stroomvoorziening vanaf 50 kWh</t>
  </si>
  <si>
    <t>A2.8 trilplaat / trilblok / stamper</t>
  </si>
  <si>
    <t>A2.9 mobiele (vuil)-waterpomp</t>
  </si>
  <si>
    <t>A2.10 pompen voor baggeren (DOP-pomp, jetpomp, booster-baggerstation)</t>
  </si>
  <si>
    <t>A2.11 verwisselbaar batterijpakket vanaf 50 kWh behorend bij een bouwwerktuig</t>
  </si>
  <si>
    <t xml:space="preserve">A2.12 vliegwiel als vermogensvoorziening </t>
  </si>
  <si>
    <t>A2.13 DC (gelijkstroom) laadstation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</si>
  <si>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</si>
  <si>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</si>
  <si>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</si>
  <si>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</si>
  <si>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</si>
  <si>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</si>
  <si>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</si>
  <si>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</si>
  <si>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</si>
  <si>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</si>
  <si>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</si>
  <si>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</si>
  <si>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B1. elektrische aandrijfmotor met een brandstofcel of een niet loodhoudend accupakket voor aandrijving van de opbouw van een voertuig, oplegger of spoorvoertuig (inclusief vrachtautorailvoertuig), zijnde een:</t>
  </si>
  <si>
    <t>B3.1 grondpers</t>
  </si>
  <si>
    <t>B3.2 hei-installatie op een heischip</t>
  </si>
  <si>
    <t>B3.3 kraan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</si>
  <si>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</si>
  <si>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</si>
  <si>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</si>
  <si>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</si>
  <si>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</si>
  <si>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</si>
  <si>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</si>
  <si>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</si>
  <si>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</si>
  <si>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Vul in de tabel werktuigen alle werktuigen in die tijdens het project worden ingezet. Tevens wat wordt ingezet door onderaannemers. De gegevens dienen volledig te zijn bij inschrijving.</t>
  </si>
  <si>
    <t>Vul in de tabel Transportmiddelen alle transportmiddelen in die tijdens het project worden ingezet. Tevens wat wordt ingezet door onderaannemers. De gegevens dienen volledig te zijn bij inschrijving.</t>
  </si>
  <si>
    <t>vermogensklasse (kW)</t>
  </si>
  <si>
    <t>Kies waar mogelijk een optie uit de machinelijst SEB. Hiervoor kunt u gebruikmaken van de dropdown of in de lijst filteren door te typen. Mocht een materieelstuk niet in de lijst staan, dan hoeft u deze niet op te geven.</t>
  </si>
  <si>
    <t>omschrijving gereedschap</t>
  </si>
  <si>
    <t>GEREEDSCHAPPEN (&gt;8kW)</t>
  </si>
  <si>
    <t>AGGREGAAT OF BATTERIJPAKKET</t>
  </si>
  <si>
    <t>batterijcapaciteit  (kWh)</t>
  </si>
  <si>
    <t>DC-LAADSTATION</t>
  </si>
  <si>
    <t>U rekent vanaf de 1e tot en met de laatste inzetdag van machines die voor de betreffende bouwwerkzaamheid moeten opladen.</t>
  </si>
  <si>
    <t>omschrijving laadstation</t>
  </si>
  <si>
    <t>A2. Vervoerbare industriële uitrustingen (aggregaten, batterijpakketten, DC-laadstations)</t>
  </si>
  <si>
    <t>batterijcapaciteit (kWh)</t>
  </si>
  <si>
    <t xml:space="preserve">inzetdagen </t>
  </si>
  <si>
    <t>totale ureninzet</t>
  </si>
  <si>
    <t>totale dageninzet</t>
  </si>
  <si>
    <t>t/m 19 kW</t>
  </si>
  <si>
    <t>20 t/m 49 kW</t>
  </si>
  <si>
    <t>50 t/m 149 kW</t>
  </si>
  <si>
    <t>150 t/m 224 kW</t>
  </si>
  <si>
    <t>225 t/m 349 kW</t>
  </si>
  <si>
    <t>350 t/m 599 kW</t>
  </si>
  <si>
    <t>600 kW +</t>
  </si>
  <si>
    <t>inschatting dagen inzet</t>
  </si>
  <si>
    <t>U rekent vanaf de 1e tot en met de laatste inzetdag van machines die voor de betreffende bouwwerkzaamheid aanwezig zijn.</t>
  </si>
  <si>
    <t>belofte</t>
  </si>
  <si>
    <t>Wegdekreiniging en calamiteitenbestrijding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</si>
</sst>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73" formatCode="0.0;\-0.0;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53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8" fillId="6" borderId="40" xfId="0" applyFont="1" applyFill="1" applyBorder="1" applyAlignment="1" applyProtection="1">
      <alignment horizontal="left" vertical="center" wrapText="1"/>
      <protection locked="0"/>
    </xf>
    <xf numFmtId="0" fontId="18" fillId="6" borderId="17" xfId="0" applyFont="1" applyFill="1" applyBorder="1" applyAlignment="1" applyProtection="1">
      <alignment horizontal="left" vertical="center"/>
      <protection locked="0"/>
    </xf>
    <xf numFmtId="0" fontId="18" fillId="6" borderId="5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6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1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4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29" fillId="2" borderId="38" xfId="0" applyFont="1" applyFill="1" applyBorder="1" applyAlignment="1">
      <alignment vertical="center" wrapText="1"/>
    </xf>
    <xf numFmtId="0" fontId="29" fillId="2" borderId="43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18" fillId="6" borderId="55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2" borderId="43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5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5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2" xfId="0" applyFont="1" applyBorder="1" applyAlignment="1">
      <alignment horizontal="right"/>
    </xf>
    <xf numFmtId="0" fontId="12" fillId="0" borderId="61" xfId="0" applyFont="1" applyBorder="1"/>
    <xf numFmtId="167" fontId="10" fillId="0" borderId="63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5" xfId="0" applyFont="1" applyFill="1" applyBorder="1" applyAlignment="1">
      <alignment vertical="center" wrapText="1"/>
    </xf>
    <xf numFmtId="0" fontId="29" fillId="2" borderId="67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6" xfId="0" applyFont="1" applyFill="1" applyBorder="1" applyAlignment="1">
      <alignment horizontal="center" vertical="center" wrapText="1"/>
    </xf>
    <xf numFmtId="0" fontId="3" fillId="0" borderId="0" xfId="0" applyFont="1"/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Protection="1"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Protection="1">
      <protection locked="0"/>
    </xf>
    <xf numFmtId="0" fontId="17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0" fontId="5" fillId="4" borderId="32" xfId="0" applyFont="1" applyFill="1" applyBorder="1" applyProtection="1">
      <protection locked="0"/>
    </xf>
    <xf numFmtId="0" fontId="17" fillId="4" borderId="39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Protection="1">
      <protection locked="0"/>
    </xf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6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8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1" xfId="0" applyFont="1" applyFill="1" applyBorder="1" applyAlignment="1">
      <alignment vertical="center"/>
    </xf>
    <xf numFmtId="0" fontId="5" fillId="0" borderId="69" xfId="0" applyFont="1" applyBorder="1"/>
    <xf numFmtId="0" fontId="17" fillId="5" borderId="69" xfId="0" applyFont="1" applyFill="1" applyBorder="1" applyAlignment="1">
      <alignment horizontal="left"/>
    </xf>
    <xf numFmtId="0" fontId="37" fillId="5" borderId="69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vertical="center"/>
    </xf>
    <xf numFmtId="0" fontId="17" fillId="5" borderId="70" xfId="0" applyFont="1" applyFill="1" applyBorder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70" xfId="0" applyBorder="1"/>
    <xf numFmtId="0" fontId="36" fillId="5" borderId="70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1" fillId="0" borderId="0" xfId="4" applyAlignment="1">
      <alignment vertical="center"/>
    </xf>
    <xf numFmtId="0" fontId="22" fillId="0" borderId="0" xfId="4" applyFont="1" applyAlignment="1">
      <alignment vertical="center" wrapText="1"/>
    </xf>
    <xf numFmtId="0" fontId="28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4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18" fillId="6" borderId="29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35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60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0" fontId="5" fillId="4" borderId="37" xfId="0" applyFont="1" applyFill="1" applyBorder="1" applyAlignment="1" applyProtection="1">
      <alignment horizontal="center" vertical="top" wrapText="1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6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9" xfId="0" applyFont="1" applyFill="1" applyBorder="1" applyAlignment="1" applyProtection="1">
      <alignment horizontal="left" vertical="center" wrapText="1"/>
      <protection locked="0"/>
    </xf>
    <xf numFmtId="0" fontId="18" fillId="6" borderId="30" xfId="0" applyFont="1" applyFill="1" applyBorder="1" applyAlignment="1" applyProtection="1">
      <alignment horizontal="left" vertical="center" wrapText="1"/>
      <protection locked="0"/>
    </xf>
    <xf numFmtId="0" fontId="29" fillId="2" borderId="73" xfId="0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17" fillId="4" borderId="22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horizontal="left" vertical="top"/>
    </xf>
    <xf numFmtId="0" fontId="29" fillId="2" borderId="49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5" fillId="5" borderId="27" xfId="0" applyFont="1" applyFill="1" applyBorder="1" applyProtection="1">
      <protection locked="0"/>
    </xf>
    <xf numFmtId="0" fontId="5" fillId="5" borderId="50" xfId="0" applyFont="1" applyFill="1" applyBorder="1" applyProtection="1">
      <protection locked="0"/>
    </xf>
    <xf numFmtId="0" fontId="17" fillId="5" borderId="72" xfId="0" applyFont="1" applyFill="1" applyBorder="1" applyAlignment="1" applyProtection="1">
      <alignment horizontal="center" vertical="top" wrapText="1"/>
      <protection locked="0"/>
    </xf>
    <xf numFmtId="0" fontId="5" fillId="5" borderId="29" xfId="0" applyFont="1" applyFill="1" applyBorder="1" applyProtection="1">
      <protection locked="0"/>
    </xf>
    <xf numFmtId="0" fontId="5" fillId="5" borderId="56" xfId="0" applyFont="1" applyFill="1" applyBorder="1" applyProtection="1">
      <protection locked="0"/>
    </xf>
    <xf numFmtId="0" fontId="17" fillId="5" borderId="75" xfId="0" applyFont="1" applyFill="1" applyBorder="1" applyAlignment="1" applyProtection="1">
      <alignment horizontal="center" vertical="top" wrapText="1"/>
      <protection locked="0"/>
    </xf>
    <xf numFmtId="0" fontId="5" fillId="5" borderId="30" xfId="0" applyFont="1" applyFill="1" applyBorder="1" applyProtection="1">
      <protection locked="0"/>
    </xf>
    <xf numFmtId="0" fontId="5" fillId="5" borderId="51" xfId="0" applyFont="1" applyFill="1" applyBorder="1" applyProtection="1">
      <protection locked="0"/>
    </xf>
    <xf numFmtId="0" fontId="17" fillId="5" borderId="45" xfId="0" applyFont="1" applyFill="1" applyBorder="1" applyAlignment="1" applyProtection="1">
      <alignment horizontal="center" vertical="top" wrapText="1"/>
      <protection locked="0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49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>
      <alignment horizontal="left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17" fillId="4" borderId="22" xfId="0" applyFont="1" applyFill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30" fillId="4" borderId="76" xfId="0" applyFont="1" applyFill="1" applyBorder="1" applyAlignment="1">
      <alignment horizontal="left"/>
    </xf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18" fillId="6" borderId="30" xfId="0" applyFont="1" applyFill="1" applyBorder="1" applyAlignment="1" applyProtection="1">
      <alignment horizontal="left" vertical="center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0" xfId="0" applyFont="1" applyFill="1" applyBorder="1" applyAlignment="1" applyProtection="1">
      <alignment horizontal="center" vertical="top" wrapText="1"/>
      <protection locked="0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2" xfId="0" applyNumberFormat="1" applyFont="1" applyFill="1" applyBorder="1" applyAlignment="1">
      <alignment horizontal="center" vertical="top" wrapText="1"/>
    </xf>
    <xf numFmtId="1" fontId="17" fillId="5" borderId="75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6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6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4" xfId="0" applyFont="1" applyBorder="1" applyAlignment="1">
      <alignment horizontal="left"/>
    </xf>
    <xf numFmtId="166" fontId="18" fillId="6" borderId="7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>
      <alignment vertical="top" wrapText="1"/>
    </xf>
    <xf numFmtId="0" fontId="18" fillId="6" borderId="31" xfId="0" applyFont="1" applyFill="1" applyBorder="1" applyAlignment="1" applyProtection="1">
      <alignment horizontal="left" vertical="center" wrapText="1"/>
      <protection locked="0"/>
    </xf>
    <xf numFmtId="0" fontId="18" fillId="6" borderId="32" xfId="0" applyFont="1" applyFill="1" applyBorder="1" applyAlignment="1" applyProtection="1">
      <alignment horizontal="left" vertical="center"/>
      <protection locked="0"/>
    </xf>
    <xf numFmtId="0" fontId="18" fillId="6" borderId="32" xfId="0" applyFont="1" applyFill="1" applyBorder="1" applyAlignment="1" applyProtection="1">
      <alignment horizontal="center" vertical="center" wrapText="1"/>
      <protection locked="0"/>
    </xf>
    <xf numFmtId="0" fontId="18" fillId="6" borderId="36" xfId="0" applyFont="1" applyFill="1" applyBorder="1" applyAlignment="1" applyProtection="1">
      <alignment horizontal="center" vertical="center" wrapText="1"/>
      <protection locked="0"/>
    </xf>
    <xf numFmtId="173" fontId="12" fillId="0" borderId="26" xfId="2" applyNumberFormat="1" applyFont="1" applyBorder="1" applyAlignment="1" applyProtection="1">
      <alignment horizontal="center"/>
    </xf>
    <xf numFmtId="173" fontId="12" fillId="0" borderId="18" xfId="2" applyNumberFormat="1" applyFont="1" applyBorder="1" applyAlignment="1" applyProtection="1">
      <alignment horizontal="center"/>
    </xf>
    <xf numFmtId="173" fontId="5" fillId="0" borderId="20" xfId="0" applyNumberFormat="1" applyFont="1" applyBorder="1" applyAlignment="1">
      <alignment horizontal="center" wrapText="1"/>
    </xf>
    <xf numFmtId="173" fontId="5" fillId="0" borderId="29" xfId="0" applyNumberFormat="1" applyFont="1" applyBorder="1" applyAlignment="1">
      <alignment horizontal="center" wrapText="1"/>
    </xf>
    <xf numFmtId="173" fontId="5" fillId="0" borderId="27" xfId="0" applyNumberFormat="1" applyFont="1" applyBorder="1" applyAlignment="1">
      <alignment horizontal="center" wrapText="1"/>
    </xf>
    <xf numFmtId="173" fontId="5" fillId="0" borderId="35" xfId="0" applyNumberFormat="1" applyFont="1" applyBorder="1" applyAlignment="1">
      <alignment horizontal="center" wrapText="1"/>
    </xf>
    <xf numFmtId="0" fontId="18" fillId="6" borderId="39" xfId="0" applyFont="1" applyFill="1" applyBorder="1" applyAlignment="1" applyProtection="1">
      <alignment horizontal="left" vertical="center" wrapText="1"/>
      <protection locked="0"/>
    </xf>
    <xf numFmtId="0" fontId="18" fillId="6" borderId="3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/>
    </xf>
    <xf numFmtId="0" fontId="30" fillId="0" borderId="77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781049</xdr:colOff>
      <xdr:row>6</xdr:row>
      <xdr:rowOff>114860</xdr:rowOff>
    </xdr:from>
    <xdr:to>
      <xdr:col>13</xdr:col>
      <xdr:colOff>754856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9">
          <cell r="B9">
            <v>750000</v>
          </cell>
        </row>
        <row r="20">
          <cell r="B20">
            <v>750000</v>
          </cell>
        </row>
        <row r="23">
          <cell r="B23" t="str">
            <v>deklaag SMA-NL 5</v>
          </cell>
          <cell r="C23" t="str">
            <v>deklaag SMA-NL 5</v>
          </cell>
          <cell r="D23" t="str">
            <v>deklaag SMA-NL 5</v>
          </cell>
          <cell r="E23" t="str">
            <v>deklaag SMA-NL 5</v>
          </cell>
        </row>
        <row r="24">
          <cell r="B24" t="str">
            <v>test</v>
          </cell>
          <cell r="C24" t="str">
            <v>test</v>
          </cell>
          <cell r="D24" t="str">
            <v>test</v>
          </cell>
          <cell r="E24" t="str">
            <v>test</v>
          </cell>
        </row>
        <row r="25">
          <cell r="C25">
            <v>7.87</v>
          </cell>
          <cell r="D25">
            <v>7.87</v>
          </cell>
          <cell r="E25">
            <v>7.87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1</v>
          </cell>
          <cell r="D28">
            <v>1</v>
          </cell>
          <cell r="E28">
            <v>1</v>
          </cell>
        </row>
        <row r="29">
          <cell r="C29">
            <v>5</v>
          </cell>
          <cell r="D29">
            <v>5</v>
          </cell>
          <cell r="E29">
            <v>5</v>
          </cell>
        </row>
        <row r="30">
          <cell r="C30">
            <v>10</v>
          </cell>
          <cell r="D30">
            <v>10</v>
          </cell>
          <cell r="E30">
            <v>10</v>
          </cell>
        </row>
        <row r="33">
          <cell r="B33" t="str">
            <v>geen deklaag rood</v>
          </cell>
          <cell r="C33" t="str">
            <v>geen deklaag rood</v>
          </cell>
          <cell r="D33" t="str">
            <v>geen deklaag rood</v>
          </cell>
          <cell r="E33" t="str">
            <v>geen deklaag rood</v>
          </cell>
        </row>
        <row r="34">
          <cell r="B34"/>
          <cell r="C34"/>
          <cell r="D34"/>
          <cell r="E34"/>
        </row>
        <row r="35">
          <cell r="C35" t="str">
            <v>nvt</v>
          </cell>
          <cell r="D35" t="str">
            <v>nvt</v>
          </cell>
          <cell r="E35" t="str">
            <v>nvt</v>
          </cell>
        </row>
        <row r="36">
          <cell r="C36" t="str">
            <v>nvt</v>
          </cell>
          <cell r="D36" t="str">
            <v>nvt</v>
          </cell>
          <cell r="E36" t="str">
            <v>nvt</v>
          </cell>
        </row>
        <row r="37">
          <cell r="C37" t="str">
            <v>nvt</v>
          </cell>
          <cell r="D37" t="str">
            <v>nvt</v>
          </cell>
          <cell r="E37" t="str">
            <v>nvt</v>
          </cell>
        </row>
        <row r="38">
          <cell r="C38" t="str">
            <v>nvt</v>
          </cell>
          <cell r="D38" t="str">
            <v>nvt</v>
          </cell>
          <cell r="E38" t="str">
            <v>nvt</v>
          </cell>
        </row>
        <row r="39">
          <cell r="C39" t="str">
            <v>nvt</v>
          </cell>
          <cell r="D39" t="str">
            <v>nvt</v>
          </cell>
          <cell r="E39" t="str">
            <v>nvt</v>
          </cell>
        </row>
        <row r="40">
          <cell r="C40" t="str">
            <v>nvt</v>
          </cell>
          <cell r="D40" t="str">
            <v>nvt</v>
          </cell>
          <cell r="E40" t="str">
            <v>nvt</v>
          </cell>
        </row>
        <row r="43">
          <cell r="B43" t="str">
            <v>tussenlaag AC 22 bind</v>
          </cell>
          <cell r="C43" t="str">
            <v>tussenlaag AC 16 bind</v>
          </cell>
          <cell r="D43" t="str">
            <v>tussenlaag AC 16 bind</v>
          </cell>
          <cell r="E43" t="str">
            <v>tussenlaag AC 16 bind</v>
          </cell>
        </row>
        <row r="44">
          <cell r="B44" t="str">
            <v>test</v>
          </cell>
          <cell r="C44" t="str">
            <v>test</v>
          </cell>
          <cell r="D44" t="str">
            <v>test</v>
          </cell>
          <cell r="E44" t="str">
            <v>test</v>
          </cell>
        </row>
        <row r="45">
          <cell r="C45">
            <v>4.6399999999999997</v>
          </cell>
          <cell r="D45">
            <v>4.6399999999999997</v>
          </cell>
          <cell r="E45">
            <v>4.6399999999999997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0.5</v>
          </cell>
          <cell r="D47">
            <v>0.5</v>
          </cell>
          <cell r="E47">
            <v>0.5</v>
          </cell>
        </row>
        <row r="48">
          <cell r="C48">
            <v>1</v>
          </cell>
          <cell r="D48">
            <v>1</v>
          </cell>
          <cell r="E48">
            <v>1</v>
          </cell>
        </row>
        <row r="49">
          <cell r="C49">
            <v>10</v>
          </cell>
          <cell r="D49">
            <v>10</v>
          </cell>
          <cell r="E49">
            <v>10</v>
          </cell>
        </row>
        <row r="50">
          <cell r="C50">
            <v>15</v>
          </cell>
          <cell r="D50">
            <v>15</v>
          </cell>
          <cell r="E50">
            <v>15</v>
          </cell>
        </row>
        <row r="53">
          <cell r="B53" t="str">
            <v>onderlaag AC 22 base</v>
          </cell>
          <cell r="C53" t="str">
            <v>onderlaag AC 22 base</v>
          </cell>
          <cell r="D53" t="str">
            <v>onderlaag AC 22 base</v>
          </cell>
          <cell r="E53" t="str">
            <v>onderlaag AC 22 base</v>
          </cell>
        </row>
        <row r="54">
          <cell r="B54" t="str">
            <v>test</v>
          </cell>
          <cell r="C54" t="str">
            <v>test</v>
          </cell>
          <cell r="D54" t="str">
            <v>test</v>
          </cell>
          <cell r="E54" t="str">
            <v>test</v>
          </cell>
        </row>
        <row r="55">
          <cell r="C55">
            <v>4.6399999999999997</v>
          </cell>
          <cell r="D55">
            <v>4.6399999999999997</v>
          </cell>
          <cell r="E55">
            <v>4.6399999999999997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0.5</v>
          </cell>
          <cell r="D57">
            <v>0.5</v>
          </cell>
          <cell r="E57">
            <v>0.5</v>
          </cell>
        </row>
        <row r="58">
          <cell r="C58">
            <v>1</v>
          </cell>
          <cell r="D58">
            <v>1</v>
          </cell>
          <cell r="E58">
            <v>1</v>
          </cell>
        </row>
        <row r="59">
          <cell r="C59">
            <v>10</v>
          </cell>
          <cell r="D59">
            <v>10</v>
          </cell>
          <cell r="E59">
            <v>10</v>
          </cell>
        </row>
        <row r="60">
          <cell r="C60">
            <v>15</v>
          </cell>
          <cell r="D60">
            <v>15</v>
          </cell>
          <cell r="E60">
            <v>15</v>
          </cell>
        </row>
      </sheetData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U64"/>
  <sheetViews>
    <sheetView showGridLines="0" tabSelected="1" zoomScaleNormal="100" workbookViewId="0">
      <selection activeCell="C1" sqref="C1"/>
    </sheetView>
  </sheetViews>
  <sheetFormatPr defaultColWidth="9.1796875" defaultRowHeight="14.5"/>
  <cols>
    <col min="1" max="2" width="2.7265625" customWidth="1"/>
    <col min="3" max="3" width="19.81640625" customWidth="1"/>
    <col min="4" max="4" width="19.54296875" style="6" customWidth="1"/>
    <col min="5" max="5" width="10.54296875" bestFit="1" customWidth="1"/>
    <col min="6" max="13" width="14.453125" customWidth="1"/>
    <col min="14" max="14" width="16.7265625" bestFit="1" customWidth="1"/>
    <col min="15" max="15" width="16" style="126" customWidth="1"/>
    <col min="16" max="16" width="27.7265625" style="126" customWidth="1"/>
    <col min="17" max="17" width="16.7265625" style="126" customWidth="1"/>
    <col min="18" max="19" width="16.7265625" customWidth="1"/>
    <col min="20" max="20" width="21.26953125" customWidth="1"/>
    <col min="21" max="38" width="11.54296875" customWidth="1"/>
    <col min="39" max="39" width="9.1796875" customWidth="1"/>
    <col min="40" max="40" width="10.81640625" customWidth="1"/>
    <col min="41" max="41" width="14.453125" customWidth="1"/>
    <col min="42" max="42" width="9.1796875" customWidth="1"/>
    <col min="43" max="43" width="13.26953125" customWidth="1"/>
  </cols>
  <sheetData>
    <row r="1" spans="3:21" s="1" customFormat="1" ht="20.149999999999999" customHeight="1">
      <c r="C1" s="81" t="s">
        <v>233</v>
      </c>
    </row>
    <row r="2" spans="3:21" s="3" customFormat="1" ht="15" customHeight="1">
      <c r="C2" s="2" t="s">
        <v>125</v>
      </c>
      <c r="D2" s="2" t="s">
        <v>126</v>
      </c>
      <c r="N2" s="4"/>
      <c r="O2" s="4"/>
      <c r="Q2" s="4"/>
      <c r="R2" s="4"/>
      <c r="T2" s="4"/>
      <c r="U2" s="4"/>
    </row>
    <row r="3" spans="3:21" s="3" customFormat="1" ht="15" customHeight="1">
      <c r="C3" s="2"/>
      <c r="N3" s="4"/>
      <c r="O3" s="4"/>
      <c r="Q3" s="4"/>
      <c r="R3" s="4"/>
      <c r="T3" s="4"/>
      <c r="U3" s="4"/>
    </row>
    <row r="4" spans="3:21" s="3" customFormat="1" ht="15" customHeight="1">
      <c r="C4" s="14" t="s">
        <v>100</v>
      </c>
      <c r="D4" s="291" t="s">
        <v>101</v>
      </c>
      <c r="N4" s="4"/>
      <c r="O4" s="4"/>
      <c r="Q4" s="4"/>
      <c r="R4" s="4"/>
      <c r="T4" s="4"/>
      <c r="U4" s="4"/>
    </row>
    <row r="5" spans="3:21" s="3" customFormat="1" ht="15" customHeight="1">
      <c r="C5" s="14"/>
      <c r="D5" s="14"/>
      <c r="E5" s="14"/>
      <c r="F5" s="14"/>
      <c r="G5" s="14"/>
      <c r="H5" s="14"/>
      <c r="N5" s="4"/>
      <c r="O5" s="4"/>
      <c r="Q5" s="4"/>
      <c r="R5" s="4"/>
      <c r="T5" s="4"/>
      <c r="U5" s="4"/>
    </row>
    <row r="6" spans="3:21" s="3" customFormat="1" ht="15" customHeight="1">
      <c r="C6" s="14" t="s">
        <v>6</v>
      </c>
      <c r="D6" s="450" t="str">
        <f>IF('invulblad opdrachtnemer'!D36="","",'invulblad opdrachtnemer'!D36)</f>
        <v/>
      </c>
      <c r="N6" s="11"/>
      <c r="R6" s="82"/>
      <c r="T6" s="4"/>
      <c r="U6" s="4"/>
    </row>
    <row r="7" spans="3:21" s="3" customFormat="1" ht="15" customHeight="1"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11"/>
      <c r="R7" s="82"/>
      <c r="T7" s="4"/>
      <c r="U7" s="4"/>
    </row>
    <row r="8" spans="3:21" s="3" customFormat="1" ht="15" customHeight="1" thickBot="1">
      <c r="C8" s="14" t="s">
        <v>10</v>
      </c>
      <c r="D8"/>
      <c r="E8"/>
      <c r="G8" s="14"/>
      <c r="H8" s="14"/>
      <c r="I8" s="14"/>
      <c r="J8" s="14"/>
      <c r="K8" s="14"/>
      <c r="L8" s="14"/>
      <c r="M8" s="14"/>
      <c r="N8" s="14"/>
      <c r="R8" s="82"/>
      <c r="T8" s="4"/>
      <c r="U8" s="4"/>
    </row>
    <row r="9" spans="3:21" s="3" customFormat="1" ht="22" customHeight="1">
      <c r="C9" s="84" t="s">
        <v>9</v>
      </c>
      <c r="D9" s="29">
        <f>$N$18+$N$35</f>
        <v>0</v>
      </c>
      <c r="E9"/>
      <c r="F9" s="129"/>
      <c r="G9" s="14"/>
      <c r="H9" s="14"/>
      <c r="I9" s="14"/>
      <c r="J9" s="14"/>
      <c r="K9" s="14"/>
      <c r="L9" s="14"/>
      <c r="M9" s="14"/>
      <c r="N9" s="14"/>
      <c r="R9" s="82"/>
      <c r="T9" s="4"/>
      <c r="U9" s="4"/>
    </row>
    <row r="10" spans="3:21" s="3" customFormat="1" ht="22" customHeight="1" thickBot="1">
      <c r="C10" s="85" t="s">
        <v>41</v>
      </c>
      <c r="D10" s="28">
        <f>N19+N36</f>
        <v>60000</v>
      </c>
      <c r="E10"/>
      <c r="F10" s="14">
        <f>60/175</f>
        <v>0.34285714285714286</v>
      </c>
      <c r="G10" s="14"/>
      <c r="H10" s="14"/>
      <c r="I10" s="14"/>
      <c r="J10" s="14"/>
      <c r="K10" s="14"/>
      <c r="L10" s="14"/>
      <c r="M10" s="14"/>
      <c r="N10" s="14"/>
      <c r="R10" s="82"/>
      <c r="T10" s="4"/>
      <c r="U10" s="4"/>
    </row>
    <row r="11" spans="3:21" s="3" customFormat="1" ht="15" customHeight="1" thickBo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2"/>
      <c r="T11" s="4"/>
      <c r="U11" s="4"/>
    </row>
    <row r="12" spans="3:21" s="3" customFormat="1" ht="32.15" customHeight="1" thickBot="1">
      <c r="C12" s="12" t="s">
        <v>8</v>
      </c>
      <c r="D12" s="13"/>
      <c r="E12" s="13"/>
      <c r="F12" s="86" t="s">
        <v>37</v>
      </c>
      <c r="G12" s="128">
        <v>1</v>
      </c>
      <c r="H12" s="86" t="s">
        <v>37</v>
      </c>
      <c r="I12" s="128">
        <v>2</v>
      </c>
      <c r="J12" s="86" t="s">
        <v>37</v>
      </c>
      <c r="K12" s="128">
        <v>3</v>
      </c>
      <c r="L12" s="86" t="s">
        <v>37</v>
      </c>
      <c r="M12" s="128">
        <v>4</v>
      </c>
      <c r="N12" s="87"/>
      <c r="P12" s="297" t="s">
        <v>104</v>
      </c>
      <c r="Q12" s="298"/>
      <c r="R12" s="298"/>
      <c r="S12" s="299"/>
    </row>
    <row r="13" spans="3:21" s="5" customFormat="1" ht="32.15" customHeight="1" thickBot="1">
      <c r="C13" s="88" t="s">
        <v>13</v>
      </c>
      <c r="D13" s="89" t="s">
        <v>30</v>
      </c>
      <c r="E13" s="90" t="s">
        <v>0</v>
      </c>
      <c r="F13" s="91" t="s">
        <v>1</v>
      </c>
      <c r="G13" s="92" t="s">
        <v>86</v>
      </c>
      <c r="H13" s="91" t="s">
        <v>1</v>
      </c>
      <c r="I13" s="92" t="s">
        <v>86</v>
      </c>
      <c r="J13" s="91" t="s">
        <v>1</v>
      </c>
      <c r="K13" s="92" t="s">
        <v>86</v>
      </c>
      <c r="L13" s="91" t="s">
        <v>1</v>
      </c>
      <c r="M13" s="92" t="s">
        <v>86</v>
      </c>
      <c r="N13" s="261" t="s">
        <v>33</v>
      </c>
      <c r="P13" s="309" t="s">
        <v>105</v>
      </c>
      <c r="Q13" s="310" t="s">
        <v>106</v>
      </c>
      <c r="R13" s="310" t="s">
        <v>107</v>
      </c>
      <c r="S13" s="311" t="s">
        <v>108</v>
      </c>
    </row>
    <row r="14" spans="3:21" s="3" customFormat="1" ht="15.65" customHeight="1">
      <c r="C14" s="93" t="s">
        <v>38</v>
      </c>
      <c r="D14" s="94" t="s">
        <v>34</v>
      </c>
      <c r="E14" s="95">
        <v>10</v>
      </c>
      <c r="F14" s="96">
        <f t="shared" ref="F14:F16" si="0">IFERROR(($E14*G14),0)</f>
        <v>0</v>
      </c>
      <c r="G14" s="446">
        <f>SUMIFS('invulblad opdrachtnemer'!G$10:G$19,'invulblad opdrachtnemer'!$D$10:$D$19,'gunningscriterium SEB'!$C14,'invulblad opdrachtnemer'!$E$10:$E$19,'gunningscriterium SEB'!$D14)</f>
        <v>0</v>
      </c>
      <c r="H14" s="97">
        <f t="shared" ref="H14:H16" si="1">IFERROR(($E14*I14),0)</f>
        <v>0</v>
      </c>
      <c r="I14" s="446">
        <f>SUMIFS('invulblad opdrachtnemer'!H$10:H$19,'invulblad opdrachtnemer'!$D$10:$D$19,'gunningscriterium SEB'!$C14,'invulblad opdrachtnemer'!$E$10:$E$19,'gunningscriterium SEB'!$D14)</f>
        <v>0</v>
      </c>
      <c r="J14" s="97">
        <f t="shared" ref="J14:J16" si="2">IFERROR(($E14*K14),0)</f>
        <v>0</v>
      </c>
      <c r="K14" s="446">
        <f>SUMIFS('invulblad opdrachtnemer'!I$10:I$19,'invulblad opdrachtnemer'!$D$10:$D$19,'gunningscriterium SEB'!$C14,'invulblad opdrachtnemer'!$E$10:$E$19,'gunningscriterium SEB'!$D14)</f>
        <v>0</v>
      </c>
      <c r="L14" s="97">
        <f t="shared" ref="L14:L16" si="3">IFERROR(($E14*M14),0)</f>
        <v>0</v>
      </c>
      <c r="M14" s="446">
        <f>SUMIFS('invulblad opdrachtnemer'!J$10:J$19,'invulblad opdrachtnemer'!$D$10:$D$19,'gunningscriterium SEB'!$C14,'invulblad opdrachtnemer'!$E$10:$E$19,'gunningscriterium SEB'!$D14)</f>
        <v>0</v>
      </c>
      <c r="N14" s="98"/>
      <c r="P14" s="312" t="s">
        <v>109</v>
      </c>
      <c r="Q14" s="387" t="s">
        <v>110</v>
      </c>
      <c r="R14" s="313" t="s">
        <v>111</v>
      </c>
      <c r="S14" s="314" t="s">
        <v>111</v>
      </c>
    </row>
    <row r="15" spans="3:21" s="3" customFormat="1">
      <c r="C15" s="99" t="s">
        <v>38</v>
      </c>
      <c r="D15" s="118" t="s">
        <v>35</v>
      </c>
      <c r="E15" s="300">
        <v>10</v>
      </c>
      <c r="F15" s="301">
        <f t="shared" si="0"/>
        <v>0</v>
      </c>
      <c r="G15" s="445">
        <f>SUMIFS('invulblad opdrachtnemer'!G$10:G$19,'invulblad opdrachtnemer'!$D$10:$D$19,'gunningscriterium SEB'!$C15,'invulblad opdrachtnemer'!$E$10:$E$19,'gunningscriterium SEB'!$D15)</f>
        <v>0</v>
      </c>
      <c r="H15" s="302">
        <f t="shared" si="1"/>
        <v>0</v>
      </c>
      <c r="I15" s="445">
        <f>SUMIFS('invulblad opdrachtnemer'!H$10:H$19,'invulblad opdrachtnemer'!$D$10:$D$19,'gunningscriterium SEB'!$C15,'invulblad opdrachtnemer'!$E$10:$E$19,'gunningscriterium SEB'!$D15)</f>
        <v>0</v>
      </c>
      <c r="J15" s="302">
        <f t="shared" si="2"/>
        <v>0</v>
      </c>
      <c r="K15" s="445">
        <f>SUMIFS('invulblad opdrachtnemer'!I$10:I$19,'invulblad opdrachtnemer'!$D$10:$D$19,'gunningscriterium SEB'!$C15,'invulblad opdrachtnemer'!$E$10:$E$19,'gunningscriterium SEB'!$D15)</f>
        <v>0</v>
      </c>
      <c r="L15" s="302">
        <f t="shared" si="3"/>
        <v>0</v>
      </c>
      <c r="M15" s="444">
        <f>SUMIFS('invulblad opdrachtnemer'!J$10:J$19,'invulblad opdrachtnemer'!$D$10:$D$19,'gunningscriterium SEB'!$C15,'invulblad opdrachtnemer'!$E$10:$E$19,'gunningscriterium SEB'!$D15)</f>
        <v>0</v>
      </c>
      <c r="N15" s="98"/>
      <c r="P15" s="312" t="s">
        <v>112</v>
      </c>
      <c r="Q15" s="387"/>
      <c r="R15" s="387" t="s">
        <v>113</v>
      </c>
      <c r="S15" s="389"/>
    </row>
    <row r="16" spans="3:21" s="3" customFormat="1" ht="15" thickBot="1">
      <c r="C16" s="99" t="s">
        <v>2</v>
      </c>
      <c r="D16" s="303" t="s">
        <v>36</v>
      </c>
      <c r="E16" s="304">
        <v>0</v>
      </c>
      <c r="F16" s="305">
        <f t="shared" si="0"/>
        <v>0</v>
      </c>
      <c r="G16" s="445">
        <f>SUMIFS('invulblad opdrachtnemer'!G$10:G$19,'invulblad opdrachtnemer'!$D$10:$D$19,'gunningscriterium SEB'!$C16,'invulblad opdrachtnemer'!$E$10:$E$19,'gunningscriterium SEB'!$D16)</f>
        <v>0</v>
      </c>
      <c r="H16" s="306">
        <f t="shared" si="1"/>
        <v>0</v>
      </c>
      <c r="I16" s="445">
        <f>SUMIFS('invulblad opdrachtnemer'!H$10:H$19,'invulblad opdrachtnemer'!$D$10:$D$19,'gunningscriterium SEB'!$C16,'invulblad opdrachtnemer'!$E$10:$E$19,'gunningscriterium SEB'!$D16)</f>
        <v>0</v>
      </c>
      <c r="J16" s="306">
        <f t="shared" si="2"/>
        <v>0</v>
      </c>
      <c r="K16" s="445">
        <f>SUMIFS('invulblad opdrachtnemer'!I$10:I$19,'invulblad opdrachtnemer'!$D$10:$D$19,'gunningscriterium SEB'!$C16,'invulblad opdrachtnemer'!$E$10:$E$19,'gunningscriterium SEB'!$D16)</f>
        <v>0</v>
      </c>
      <c r="L16" s="306">
        <f t="shared" si="3"/>
        <v>0</v>
      </c>
      <c r="M16" s="444">
        <f>SUMIFS('invulblad opdrachtnemer'!J$10:J$19,'invulblad opdrachtnemer'!$D$10:$D$19,'gunningscriterium SEB'!$C16,'invulblad opdrachtnemer'!$E$10:$E$19,'gunningscriterium SEB'!$D16)</f>
        <v>0</v>
      </c>
      <c r="N16" s="98"/>
      <c r="P16" s="315" t="s">
        <v>114</v>
      </c>
      <c r="Q16" s="388"/>
      <c r="R16" s="388"/>
      <c r="S16" s="390"/>
    </row>
    <row r="17" spans="3:19" s="10" customFormat="1" ht="15" customHeight="1" thickBot="1">
      <c r="C17" s="100"/>
      <c r="D17" s="101"/>
      <c r="E17" s="102" t="s">
        <v>33</v>
      </c>
      <c r="F17" s="52">
        <f t="shared" ref="F17:M17" si="4">SUM(F14:F16)</f>
        <v>0</v>
      </c>
      <c r="G17" s="442">
        <f t="shared" si="4"/>
        <v>0</v>
      </c>
      <c r="H17" s="52">
        <f t="shared" si="4"/>
        <v>0</v>
      </c>
      <c r="I17" s="442">
        <f t="shared" si="4"/>
        <v>0</v>
      </c>
      <c r="J17" s="52">
        <f t="shared" si="4"/>
        <v>0</v>
      </c>
      <c r="K17" s="442">
        <f t="shared" si="4"/>
        <v>0</v>
      </c>
      <c r="L17" s="52">
        <f t="shared" si="4"/>
        <v>0</v>
      </c>
      <c r="M17" s="443">
        <f t="shared" si="4"/>
        <v>0</v>
      </c>
      <c r="N17" s="103"/>
    </row>
    <row r="18" spans="3:19" s="10" customFormat="1" ht="20.149999999999999" customHeight="1">
      <c r="C18" s="104"/>
      <c r="D18" s="105"/>
      <c r="E18" s="106" t="s">
        <v>42</v>
      </c>
      <c r="F18" s="107"/>
      <c r="G18" s="50">
        <f>IFERROR(((F17/G17)/10)*G19,0)</f>
        <v>0</v>
      </c>
      <c r="H18" s="49"/>
      <c r="I18" s="50">
        <f>IFERROR(((H17/I17)/10)*I19,0)</f>
        <v>0</v>
      </c>
      <c r="J18" s="49"/>
      <c r="K18" s="50">
        <f>IFERROR(((J17/K17)/10)*K19,0)</f>
        <v>0</v>
      </c>
      <c r="L18" s="49"/>
      <c r="M18" s="50">
        <f>IFERROR(((L17/M17)/10)*M19,0)</f>
        <v>0</v>
      </c>
      <c r="N18" s="108">
        <f>SUM(F18:M18)</f>
        <v>0</v>
      </c>
    </row>
    <row r="19" spans="3:19" s="3" customFormat="1" ht="20.149999999999999" customHeight="1" thickBot="1">
      <c r="C19" s="109"/>
      <c r="D19" s="110"/>
      <c r="E19" s="111" t="s">
        <v>43</v>
      </c>
      <c r="F19" s="112"/>
      <c r="G19" s="130">
        <v>3000</v>
      </c>
      <c r="H19" s="48"/>
      <c r="I19" s="130">
        <v>3000</v>
      </c>
      <c r="J19" s="48"/>
      <c r="K19" s="130">
        <v>4000</v>
      </c>
      <c r="L19" s="48"/>
      <c r="M19" s="130">
        <v>5000</v>
      </c>
      <c r="N19" s="51">
        <f>SUM(F19:M19)</f>
        <v>15000</v>
      </c>
    </row>
    <row r="20" spans="3:19" s="3" customFormat="1" ht="15" customHeight="1" thickBot="1">
      <c r="E20" s="8"/>
      <c r="F20" s="8"/>
      <c r="G20" s="8"/>
      <c r="H20" s="8"/>
      <c r="I20" s="8"/>
      <c r="J20" s="8"/>
      <c r="K20" s="8"/>
      <c r="L20" s="8"/>
      <c r="M20" s="8"/>
      <c r="N20" s="113"/>
    </row>
    <row r="21" spans="3:19" s="5" customFormat="1" ht="50.15" customHeight="1" thickBot="1">
      <c r="C21" s="12" t="s">
        <v>119</v>
      </c>
      <c r="D21" s="13"/>
      <c r="E21" s="13"/>
      <c r="F21" s="86" t="s">
        <v>37</v>
      </c>
      <c r="G21" s="128">
        <v>1</v>
      </c>
      <c r="H21" s="86" t="s">
        <v>37</v>
      </c>
      <c r="I21" s="128">
        <v>2</v>
      </c>
      <c r="J21" s="86" t="s">
        <v>37</v>
      </c>
      <c r="K21" s="128">
        <v>3</v>
      </c>
      <c r="L21" s="86" t="s">
        <v>37</v>
      </c>
      <c r="M21" s="128">
        <v>4</v>
      </c>
      <c r="N21" s="87"/>
      <c r="P21" s="297" t="s">
        <v>104</v>
      </c>
      <c r="Q21" s="298"/>
      <c r="R21" s="298"/>
      <c r="S21" s="299"/>
    </row>
    <row r="22" spans="3:19" s="3" customFormat="1" ht="32.15" customHeight="1" thickBot="1">
      <c r="C22" s="88" t="s">
        <v>13</v>
      </c>
      <c r="D22" s="89" t="s">
        <v>30</v>
      </c>
      <c r="E22" s="90" t="s">
        <v>0</v>
      </c>
      <c r="F22" s="88" t="s">
        <v>1</v>
      </c>
      <c r="G22" s="114" t="s">
        <v>86</v>
      </c>
      <c r="H22" s="115" t="s">
        <v>1</v>
      </c>
      <c r="I22" s="114" t="s">
        <v>86</v>
      </c>
      <c r="J22" s="115" t="s">
        <v>1</v>
      </c>
      <c r="K22" s="114" t="s">
        <v>86</v>
      </c>
      <c r="L22" s="115" t="s">
        <v>1</v>
      </c>
      <c r="M22" s="92" t="s">
        <v>86</v>
      </c>
      <c r="N22" s="261" t="s">
        <v>33</v>
      </c>
      <c r="P22" s="309" t="s">
        <v>115</v>
      </c>
      <c r="Q22" s="310" t="s">
        <v>106</v>
      </c>
      <c r="R22" s="310" t="s">
        <v>107</v>
      </c>
      <c r="S22" s="311" t="s">
        <v>108</v>
      </c>
    </row>
    <row r="23" spans="3:19" s="3" customFormat="1" ht="15" customHeight="1">
      <c r="C23" s="93" t="s">
        <v>38</v>
      </c>
      <c r="D23" s="94" t="s">
        <v>34</v>
      </c>
      <c r="E23" s="116">
        <v>10</v>
      </c>
      <c r="F23" s="26">
        <f t="shared" ref="F23:F33" si="5">$E23*G23</f>
        <v>0</v>
      </c>
      <c r="G23" s="447">
        <f>SUMIFS('invulblad opdrachtnemer'!G$23:G$34,'invulblad opdrachtnemer'!$D$23:$D$34,'gunningscriterium SEB'!$C23,'invulblad opdrachtnemer'!$E$23:$E$34,'gunningscriterium SEB'!$D23)</f>
        <v>0</v>
      </c>
      <c r="H23" s="27">
        <f t="shared" ref="H23:H33" si="6">$E23*I23</f>
        <v>0</v>
      </c>
      <c r="I23" s="447">
        <f>SUMIFS('invulblad opdrachtnemer'!H$23:H$34,'invulblad opdrachtnemer'!$D$23:$D$34,'gunningscriterium SEB'!$C23,'invulblad opdrachtnemer'!$E$23:$E$34,'gunningscriterium SEB'!$D23)</f>
        <v>0</v>
      </c>
      <c r="J23" s="27">
        <f t="shared" ref="J23:J33" si="7">$E23*K23</f>
        <v>0</v>
      </c>
      <c r="K23" s="447">
        <f>SUMIFS('invulblad opdrachtnemer'!I$23:I$34,'invulblad opdrachtnemer'!$D$23:$D$34,'gunningscriterium SEB'!$C23,'invulblad opdrachtnemer'!$E$23:$E$34,'gunningscriterium SEB'!$D23)</f>
        <v>0</v>
      </c>
      <c r="L23" s="27">
        <f>$E23*M23</f>
        <v>0</v>
      </c>
      <c r="M23" s="447">
        <f>SUMIFS('invulblad opdrachtnemer'!J$23:J$34,'invulblad opdrachtnemer'!$D$23:$D$34,'gunningscriterium SEB'!$C23,'invulblad opdrachtnemer'!$E$23:$E$34,'gunningscriterium SEB'!$D23)</f>
        <v>0</v>
      </c>
      <c r="N23" s="117"/>
      <c r="P23" s="391" t="s">
        <v>116</v>
      </c>
      <c r="Q23" s="394" t="s">
        <v>117</v>
      </c>
      <c r="R23" s="395"/>
      <c r="S23" s="396"/>
    </row>
    <row r="24" spans="3:19" s="3" customFormat="1" ht="15" customHeight="1">
      <c r="C24" s="99" t="s">
        <v>38</v>
      </c>
      <c r="D24" s="118" t="s">
        <v>35</v>
      </c>
      <c r="E24" s="119">
        <v>10</v>
      </c>
      <c r="F24" s="9">
        <f t="shared" si="5"/>
        <v>0</v>
      </c>
      <c r="G24" s="444">
        <f>SUMIFS('invulblad opdrachtnemer'!G$23:G$34,'invulblad opdrachtnemer'!$D$23:$D$34,'gunningscriterium SEB'!$C24,'invulblad opdrachtnemer'!$E$23:$E$34,'gunningscriterium SEB'!$D24)</f>
        <v>0</v>
      </c>
      <c r="H24" s="16">
        <f t="shared" si="6"/>
        <v>0</v>
      </c>
      <c r="I24" s="444">
        <f>SUMIFS('invulblad opdrachtnemer'!H$23:H$34,'invulblad opdrachtnemer'!$D$23:$D$34,'gunningscriterium SEB'!$C24,'invulblad opdrachtnemer'!$E$23:$E$34,'gunningscriterium SEB'!$D24)</f>
        <v>0</v>
      </c>
      <c r="J24" s="16">
        <f t="shared" si="7"/>
        <v>0</v>
      </c>
      <c r="K24" s="444">
        <f>SUMIFS('invulblad opdrachtnemer'!I$23:I$34,'invulblad opdrachtnemer'!$D$23:$D$34,'gunningscriterium SEB'!$C24,'invulblad opdrachtnemer'!$E$23:$E$34,'gunningscriterium SEB'!$D24)</f>
        <v>0</v>
      </c>
      <c r="L24" s="16">
        <f t="shared" ref="L24:L33" si="8">$E24*M24</f>
        <v>0</v>
      </c>
      <c r="M24" s="444">
        <f>SUMIFS('invulblad opdrachtnemer'!J$23:J$34,'invulblad opdrachtnemer'!$D$23:$D$34,'gunningscriterium SEB'!$C24,'invulblad opdrachtnemer'!$E$23:$E$34,'gunningscriterium SEB'!$D24)</f>
        <v>0</v>
      </c>
      <c r="N24" s="98"/>
      <c r="P24" s="392"/>
      <c r="Q24" s="395"/>
      <c r="R24" s="395"/>
      <c r="S24" s="396"/>
    </row>
    <row r="25" spans="3:19" s="3" customFormat="1" ht="15" customHeight="1">
      <c r="C25" s="307" t="s">
        <v>39</v>
      </c>
      <c r="D25" s="118" t="s">
        <v>4</v>
      </c>
      <c r="E25" s="308">
        <v>5.5</v>
      </c>
      <c r="F25" s="9">
        <f t="shared" si="5"/>
        <v>0</v>
      </c>
      <c r="G25" s="444">
        <f>SUMIFS('invulblad opdrachtnemer'!G$23:G$34,'invulblad opdrachtnemer'!$D$23:$D$34,'gunningscriterium SEB'!$C25,'invulblad opdrachtnemer'!$E$23:$E$34,'gunningscriterium SEB'!$D25)</f>
        <v>0</v>
      </c>
      <c r="H25" s="16">
        <f t="shared" si="6"/>
        <v>0</v>
      </c>
      <c r="I25" s="444">
        <f>SUMIFS('invulblad opdrachtnemer'!H$23:H$34,'invulblad opdrachtnemer'!$D$23:$D$34,'gunningscriterium SEB'!$C25,'invulblad opdrachtnemer'!$E$23:$E$34,'gunningscriterium SEB'!$D25)</f>
        <v>0</v>
      </c>
      <c r="J25" s="16">
        <f t="shared" si="7"/>
        <v>0</v>
      </c>
      <c r="K25" s="444">
        <f>SUMIFS('invulblad opdrachtnemer'!I$23:I$34,'invulblad opdrachtnemer'!$D$23:$D$34,'gunningscriterium SEB'!$C25,'invulblad opdrachtnemer'!$E$23:$E$34,'gunningscriterium SEB'!$D25)</f>
        <v>0</v>
      </c>
      <c r="L25" s="16">
        <f t="shared" si="8"/>
        <v>0</v>
      </c>
      <c r="M25" s="444">
        <f>SUMIFS('invulblad opdrachtnemer'!J$23:J$34,'invulblad opdrachtnemer'!$D$23:$D$34,'gunningscriterium SEB'!$C25,'invulblad opdrachtnemer'!$E$23:$E$34,'gunningscriterium SEB'!$D25)</f>
        <v>0</v>
      </c>
      <c r="N25" s="98"/>
      <c r="O25" s="113"/>
      <c r="P25" s="392"/>
      <c r="Q25" s="395"/>
      <c r="R25" s="395"/>
      <c r="S25" s="396"/>
    </row>
    <row r="26" spans="3:19" s="3" customFormat="1" ht="15" customHeight="1" thickBot="1">
      <c r="C26" s="99" t="s">
        <v>39</v>
      </c>
      <c r="D26" s="118" t="s">
        <v>5</v>
      </c>
      <c r="E26" s="119">
        <v>4.5</v>
      </c>
      <c r="F26" s="9">
        <f t="shared" si="5"/>
        <v>0</v>
      </c>
      <c r="G26" s="444">
        <f>SUMIFS('invulblad opdrachtnemer'!G$23:G$34,'invulblad opdrachtnemer'!$D$23:$D$34,'gunningscriterium SEB'!$C26,'invulblad opdrachtnemer'!$E$23:$E$34,'gunningscriterium SEB'!$D26)</f>
        <v>0</v>
      </c>
      <c r="H26" s="16">
        <f t="shared" si="6"/>
        <v>0</v>
      </c>
      <c r="I26" s="444">
        <f>SUMIFS('invulblad opdrachtnemer'!H$23:H$34,'invulblad opdrachtnemer'!$D$23:$D$34,'gunningscriterium SEB'!$C26,'invulblad opdrachtnemer'!$E$23:$E$34,'gunningscriterium SEB'!$D26)</f>
        <v>0</v>
      </c>
      <c r="J26" s="16">
        <f t="shared" si="7"/>
        <v>0</v>
      </c>
      <c r="K26" s="444">
        <f>SUMIFS('invulblad opdrachtnemer'!I$23:I$34,'invulblad opdrachtnemer'!$D$23:$D$34,'gunningscriterium SEB'!$C26,'invulblad opdrachtnemer'!$E$23:$E$34,'gunningscriterium SEB'!$D26)</f>
        <v>0</v>
      </c>
      <c r="L26" s="16">
        <f t="shared" si="8"/>
        <v>0</v>
      </c>
      <c r="M26" s="444">
        <f>SUMIFS('invulblad opdrachtnemer'!J$23:J$34,'invulblad opdrachtnemer'!$D$23:$D$34,'gunningscriterium SEB'!$C26,'invulblad opdrachtnemer'!$E$23:$E$34,'gunningscriterium SEB'!$D26)</f>
        <v>0</v>
      </c>
      <c r="N26" s="98"/>
      <c r="P26" s="393"/>
      <c r="Q26" s="397"/>
      <c r="R26" s="397"/>
      <c r="S26" s="398"/>
    </row>
    <row r="27" spans="3:19" s="3" customFormat="1" ht="15" customHeight="1">
      <c r="C27" s="99" t="s">
        <v>39</v>
      </c>
      <c r="D27" s="118" t="s">
        <v>36</v>
      </c>
      <c r="E27" s="119">
        <v>4.5</v>
      </c>
      <c r="F27" s="9">
        <f t="shared" si="5"/>
        <v>0</v>
      </c>
      <c r="G27" s="444">
        <f>SUMIFS('invulblad opdrachtnemer'!G$23:G$34,'invulblad opdrachtnemer'!$D$23:$D$34,'gunningscriterium SEB'!$C27,'invulblad opdrachtnemer'!$E$23:$E$34,'gunningscriterium SEB'!$D27)</f>
        <v>0</v>
      </c>
      <c r="H27" s="16">
        <f t="shared" si="6"/>
        <v>0</v>
      </c>
      <c r="I27" s="444">
        <f>SUMIFS('invulblad opdrachtnemer'!H$23:H$34,'invulblad opdrachtnemer'!$D$23:$D$34,'gunningscriterium SEB'!$C27,'invulblad opdrachtnemer'!$E$23:$E$34,'gunningscriterium SEB'!$D27)</f>
        <v>0</v>
      </c>
      <c r="J27" s="16">
        <f t="shared" si="7"/>
        <v>0</v>
      </c>
      <c r="K27" s="444">
        <f>SUMIFS('invulblad opdrachtnemer'!I$23:I$34,'invulblad opdrachtnemer'!$D$23:$D$34,'gunningscriterium SEB'!$C27,'invulblad opdrachtnemer'!$E$23:$E$34,'gunningscriterium SEB'!$D27)</f>
        <v>0</v>
      </c>
      <c r="L27" s="16">
        <f t="shared" si="8"/>
        <v>0</v>
      </c>
      <c r="M27" s="444">
        <f>SUMIFS('invulblad opdrachtnemer'!J$23:J$34,'invulblad opdrachtnemer'!$D$23:$D$34,'gunningscriterium SEB'!$C27,'invulblad opdrachtnemer'!$E$23:$E$34,'gunningscriterium SEB'!$D27)</f>
        <v>0</v>
      </c>
      <c r="N27" s="98"/>
    </row>
    <row r="28" spans="3:19" s="3" customFormat="1" ht="15" customHeight="1">
      <c r="C28" s="307" t="s">
        <v>40</v>
      </c>
      <c r="D28" s="118" t="s">
        <v>4</v>
      </c>
      <c r="E28" s="308">
        <v>3.5</v>
      </c>
      <c r="F28" s="9">
        <f t="shared" si="5"/>
        <v>0</v>
      </c>
      <c r="G28" s="444">
        <f>SUMIFS('invulblad opdrachtnemer'!G$23:G$34,'invulblad opdrachtnemer'!$D$23:$D$34,'gunningscriterium SEB'!$C28,'invulblad opdrachtnemer'!$E$23:$E$34,'gunningscriterium SEB'!$D28)</f>
        <v>0</v>
      </c>
      <c r="H28" s="16">
        <f t="shared" si="6"/>
        <v>0</v>
      </c>
      <c r="I28" s="444">
        <f>SUMIFS('invulblad opdrachtnemer'!H$23:H$34,'invulblad opdrachtnemer'!$D$23:$D$34,'gunningscriterium SEB'!$C28,'invulblad opdrachtnemer'!$E$23:$E$34,'gunningscriterium SEB'!$D28)</f>
        <v>0</v>
      </c>
      <c r="J28" s="16">
        <f t="shared" si="7"/>
        <v>0</v>
      </c>
      <c r="K28" s="444">
        <f>SUMIFS('invulblad opdrachtnemer'!I$23:I$34,'invulblad opdrachtnemer'!$D$23:$D$34,'gunningscriterium SEB'!$C28,'invulblad opdrachtnemer'!$E$23:$E$34,'gunningscriterium SEB'!$D28)</f>
        <v>0</v>
      </c>
      <c r="L28" s="16">
        <f t="shared" si="8"/>
        <v>0</v>
      </c>
      <c r="M28" s="444">
        <f>SUMIFS('invulblad opdrachtnemer'!J$23:J$34,'invulblad opdrachtnemer'!$D$23:$D$34,'gunningscriterium SEB'!$C28,'invulblad opdrachtnemer'!$E$23:$E$34,'gunningscriterium SEB'!$D28)</f>
        <v>0</v>
      </c>
      <c r="N28" s="98"/>
    </row>
    <row r="29" spans="3:19" s="3" customFormat="1" ht="15" customHeight="1">
      <c r="C29" s="99" t="s">
        <v>40</v>
      </c>
      <c r="D29" s="118" t="s">
        <v>5</v>
      </c>
      <c r="E29" s="119">
        <v>2.5</v>
      </c>
      <c r="F29" s="9">
        <f t="shared" si="5"/>
        <v>0</v>
      </c>
      <c r="G29" s="444">
        <f>SUMIFS('invulblad opdrachtnemer'!G$23:G$34,'invulblad opdrachtnemer'!$D$23:$D$34,'gunningscriterium SEB'!$C29,'invulblad opdrachtnemer'!$E$23:$E$34,'gunningscriterium SEB'!$D29)</f>
        <v>0</v>
      </c>
      <c r="H29" s="16">
        <f t="shared" si="6"/>
        <v>0</v>
      </c>
      <c r="I29" s="444">
        <f>SUMIFS('invulblad opdrachtnemer'!H$23:H$34,'invulblad opdrachtnemer'!$D$23:$D$34,'gunningscriterium SEB'!$C29,'invulblad opdrachtnemer'!$E$23:$E$34,'gunningscriterium SEB'!$D29)</f>
        <v>0</v>
      </c>
      <c r="J29" s="16">
        <f t="shared" si="7"/>
        <v>0</v>
      </c>
      <c r="K29" s="444">
        <f>SUMIFS('invulblad opdrachtnemer'!I$23:I$34,'invulblad opdrachtnemer'!$D$23:$D$34,'gunningscriterium SEB'!$C29,'invulblad opdrachtnemer'!$E$23:$E$34,'gunningscriterium SEB'!$D29)</f>
        <v>0</v>
      </c>
      <c r="L29" s="16">
        <f t="shared" si="8"/>
        <v>0</v>
      </c>
      <c r="M29" s="444">
        <f>SUMIFS('invulblad opdrachtnemer'!J$23:J$34,'invulblad opdrachtnemer'!$D$23:$D$34,'gunningscriterium SEB'!$C29,'invulblad opdrachtnemer'!$E$23:$E$34,'gunningscriterium SEB'!$D29)</f>
        <v>0</v>
      </c>
      <c r="N29" s="98"/>
    </row>
    <row r="30" spans="3:19" s="3" customFormat="1" ht="15" customHeight="1">
      <c r="C30" s="99" t="s">
        <v>40</v>
      </c>
      <c r="D30" s="118" t="s">
        <v>36</v>
      </c>
      <c r="E30" s="119">
        <v>2.5</v>
      </c>
      <c r="F30" s="9">
        <f t="shared" si="5"/>
        <v>0</v>
      </c>
      <c r="G30" s="444">
        <f>SUMIFS('invulblad opdrachtnemer'!G$23:G$34,'invulblad opdrachtnemer'!$D$23:$D$34,'gunningscriterium SEB'!$C30,'invulblad opdrachtnemer'!$E$23:$E$34,'gunningscriterium SEB'!$D30)</f>
        <v>0</v>
      </c>
      <c r="H30" s="16">
        <f t="shared" si="6"/>
        <v>0</v>
      </c>
      <c r="I30" s="444">
        <f>SUMIFS('invulblad opdrachtnemer'!H$23:H$34,'invulblad opdrachtnemer'!$D$23:$D$34,'gunningscriterium SEB'!$C30,'invulblad opdrachtnemer'!$E$23:$E$34,'gunningscriterium SEB'!$D30)</f>
        <v>0</v>
      </c>
      <c r="J30" s="16">
        <f t="shared" si="7"/>
        <v>0</v>
      </c>
      <c r="K30" s="444">
        <f>SUMIFS('invulblad opdrachtnemer'!I$23:I$34,'invulblad opdrachtnemer'!$D$23:$D$34,'gunningscriterium SEB'!$C30,'invulblad opdrachtnemer'!$E$23:$E$34,'gunningscriterium SEB'!$D30)</f>
        <v>0</v>
      </c>
      <c r="L30" s="16">
        <f t="shared" si="8"/>
        <v>0</v>
      </c>
      <c r="M30" s="444">
        <f>SUMIFS('invulblad opdrachtnemer'!J$23:J$34,'invulblad opdrachtnemer'!$D$23:$D$34,'gunningscriterium SEB'!$C30,'invulblad opdrachtnemer'!$E$23:$E$34,'gunningscriterium SEB'!$D30)</f>
        <v>0</v>
      </c>
      <c r="N30" s="98"/>
    </row>
    <row r="31" spans="3:19" s="3" customFormat="1" ht="15" customHeight="1">
      <c r="C31" s="99" t="s">
        <v>3</v>
      </c>
      <c r="D31" s="118" t="s">
        <v>4</v>
      </c>
      <c r="E31" s="308">
        <v>2</v>
      </c>
      <c r="F31" s="9">
        <f t="shared" si="5"/>
        <v>0</v>
      </c>
      <c r="G31" s="444">
        <f>SUMIFS('invulblad opdrachtnemer'!G$23:G$34,'invulblad opdrachtnemer'!$D$23:$D$34,'gunningscriterium SEB'!$C31,'invulblad opdrachtnemer'!$E$23:$E$34,'gunningscriterium SEB'!$D31)</f>
        <v>0</v>
      </c>
      <c r="H31" s="16">
        <f t="shared" si="6"/>
        <v>0</v>
      </c>
      <c r="I31" s="444">
        <f>SUMIFS('invulblad opdrachtnemer'!H$23:H$34,'invulblad opdrachtnemer'!$D$23:$D$34,'gunningscriterium SEB'!$C31,'invulblad opdrachtnemer'!$E$23:$E$34,'gunningscriterium SEB'!$D31)</f>
        <v>0</v>
      </c>
      <c r="J31" s="16">
        <f t="shared" si="7"/>
        <v>0</v>
      </c>
      <c r="K31" s="444">
        <f>SUMIFS('invulblad opdrachtnemer'!I$23:I$34,'invulblad opdrachtnemer'!$D$23:$D$34,'gunningscriterium SEB'!$C31,'invulblad opdrachtnemer'!$E$23:$E$34,'gunningscriterium SEB'!$D31)</f>
        <v>0</v>
      </c>
      <c r="L31" s="16">
        <f t="shared" si="8"/>
        <v>0</v>
      </c>
      <c r="M31" s="444">
        <f>SUMIFS('invulblad opdrachtnemer'!J$23:J$34,'invulblad opdrachtnemer'!$D$23:$D$34,'gunningscriterium SEB'!$C31,'invulblad opdrachtnemer'!$E$23:$E$34,'gunningscriterium SEB'!$D31)</f>
        <v>0</v>
      </c>
      <c r="N31" s="98"/>
    </row>
    <row r="32" spans="3:19" s="3" customFormat="1" ht="15" customHeight="1">
      <c r="C32" s="99" t="s">
        <v>3</v>
      </c>
      <c r="D32" s="320" t="s">
        <v>5</v>
      </c>
      <c r="E32" s="119">
        <v>0.5</v>
      </c>
      <c r="F32" s="9">
        <f t="shared" si="5"/>
        <v>0</v>
      </c>
      <c r="G32" s="444">
        <f>SUMIFS('invulblad opdrachtnemer'!G$23:G$34,'invulblad opdrachtnemer'!$D$23:$D$34,'gunningscriterium SEB'!$C32,'invulblad opdrachtnemer'!$E$23:$E$34,'gunningscriterium SEB'!$D32)</f>
        <v>0</v>
      </c>
      <c r="H32" s="16">
        <f t="shared" si="6"/>
        <v>0</v>
      </c>
      <c r="I32" s="444">
        <f>SUMIFS('invulblad opdrachtnemer'!H$23:H$34,'invulblad opdrachtnemer'!$D$23:$D$34,'gunningscriterium SEB'!$C32,'invulblad opdrachtnemer'!$E$23:$E$34,'gunningscriterium SEB'!$D32)</f>
        <v>0</v>
      </c>
      <c r="J32" s="16">
        <f t="shared" si="7"/>
        <v>0</v>
      </c>
      <c r="K32" s="444">
        <f>SUMIFS('invulblad opdrachtnemer'!I$23:I$34,'invulblad opdrachtnemer'!$D$23:$D$34,'gunningscriterium SEB'!$C32,'invulblad opdrachtnemer'!$E$23:$E$34,'gunningscriterium SEB'!$D32)</f>
        <v>0</v>
      </c>
      <c r="L32" s="16">
        <f t="shared" si="8"/>
        <v>0</v>
      </c>
      <c r="M32" s="444">
        <f>SUMIFS('invulblad opdrachtnemer'!J$23:J$34,'invulblad opdrachtnemer'!$D$23:$D$34,'gunningscriterium SEB'!$C32,'invulblad opdrachtnemer'!$E$23:$E$34,'gunningscriterium SEB'!$D32)</f>
        <v>0</v>
      </c>
      <c r="N32" s="98"/>
    </row>
    <row r="33" spans="3:21" s="3" customFormat="1" ht="15" customHeight="1" thickBot="1">
      <c r="C33" s="99" t="s">
        <v>3</v>
      </c>
      <c r="D33" s="321" t="s">
        <v>36</v>
      </c>
      <c r="E33" s="119">
        <v>0</v>
      </c>
      <c r="F33" s="9">
        <f t="shared" si="5"/>
        <v>0</v>
      </c>
      <c r="G33" s="444">
        <f>SUMIFS('invulblad opdrachtnemer'!G$23:G$34,'invulblad opdrachtnemer'!$D$23:$D$34,'gunningscriterium SEB'!$C33,'invulblad opdrachtnemer'!$E$23:$E$34,'gunningscriterium SEB'!$D33)</f>
        <v>0</v>
      </c>
      <c r="H33" s="16">
        <f t="shared" si="6"/>
        <v>0</v>
      </c>
      <c r="I33" s="444">
        <f>SUMIFS('invulblad opdrachtnemer'!H$23:H$34,'invulblad opdrachtnemer'!$D$23:$D$34,'gunningscriterium SEB'!$C33,'invulblad opdrachtnemer'!$E$23:$E$34,'gunningscriterium SEB'!$D33)</f>
        <v>0</v>
      </c>
      <c r="J33" s="16">
        <f t="shared" si="7"/>
        <v>0</v>
      </c>
      <c r="K33" s="444">
        <f>SUMIFS('invulblad opdrachtnemer'!I$23:I$34,'invulblad opdrachtnemer'!$D$23:$D$34,'gunningscriterium SEB'!$C33,'invulblad opdrachtnemer'!$E$23:$E$34,'gunningscriterium SEB'!$D33)</f>
        <v>0</v>
      </c>
      <c r="L33" s="16">
        <f t="shared" si="8"/>
        <v>0</v>
      </c>
      <c r="M33" s="444">
        <f>SUMIFS('invulblad opdrachtnemer'!J$23:J$34,'invulblad opdrachtnemer'!$D$23:$D$34,'gunningscriterium SEB'!$C33,'invulblad opdrachtnemer'!$E$23:$E$34,'gunningscriterium SEB'!$D33)</f>
        <v>0</v>
      </c>
      <c r="N33" s="98"/>
    </row>
    <row r="34" spans="3:21" s="3" customFormat="1" ht="15" customHeight="1" thickBot="1">
      <c r="C34" s="100"/>
      <c r="D34" s="101"/>
      <c r="E34" s="102" t="s">
        <v>33</v>
      </c>
      <c r="F34" s="52">
        <f t="shared" ref="F34:M34" si="9">SUM(F23:F33)</f>
        <v>0</v>
      </c>
      <c r="G34" s="442">
        <f t="shared" si="9"/>
        <v>0</v>
      </c>
      <c r="H34" s="52">
        <f t="shared" si="9"/>
        <v>0</v>
      </c>
      <c r="I34" s="442">
        <f t="shared" si="9"/>
        <v>0</v>
      </c>
      <c r="J34" s="52">
        <f t="shared" si="9"/>
        <v>0</v>
      </c>
      <c r="K34" s="442">
        <f t="shared" si="9"/>
        <v>0</v>
      </c>
      <c r="L34" s="52">
        <f t="shared" si="9"/>
        <v>0</v>
      </c>
      <c r="M34" s="442">
        <f t="shared" si="9"/>
        <v>0</v>
      </c>
      <c r="N34" s="103"/>
    </row>
    <row r="35" spans="3:21" s="10" customFormat="1" ht="20.149999999999999" customHeight="1">
      <c r="C35" s="104"/>
      <c r="D35" s="105"/>
      <c r="E35" s="106" t="s">
        <v>42</v>
      </c>
      <c r="F35" s="107"/>
      <c r="G35" s="50">
        <f>IFERROR(((F34/G34)/10)*G36,0)</f>
        <v>0</v>
      </c>
      <c r="H35" s="49"/>
      <c r="I35" s="50">
        <f>IFERROR(((H34/I34)/10)*I36,0)</f>
        <v>0</v>
      </c>
      <c r="J35" s="49"/>
      <c r="K35" s="50">
        <f>IFERROR(((J34/K34)/10)*K36,0)</f>
        <v>0</v>
      </c>
      <c r="L35" s="49"/>
      <c r="M35" s="50">
        <f>IFERROR(((L34/M34)/10)*M36,0)</f>
        <v>0</v>
      </c>
      <c r="N35" s="108">
        <f>SUM(F35:M35)</f>
        <v>0</v>
      </c>
    </row>
    <row r="36" spans="3:21" s="10" customFormat="1" ht="20.149999999999999" customHeight="1" thickBot="1">
      <c r="C36" s="109"/>
      <c r="D36" s="110"/>
      <c r="E36" s="111" t="s">
        <v>43</v>
      </c>
      <c r="F36" s="112"/>
      <c r="G36" s="130">
        <v>8000</v>
      </c>
      <c r="H36" s="48"/>
      <c r="I36" s="130">
        <v>10000</v>
      </c>
      <c r="J36" s="48"/>
      <c r="K36" s="130">
        <v>12000</v>
      </c>
      <c r="L36" s="48"/>
      <c r="M36" s="130">
        <v>15000</v>
      </c>
      <c r="N36" s="51">
        <f>SUM(F36:M36)</f>
        <v>45000</v>
      </c>
    </row>
    <row r="37" spans="3:21" s="3" customFormat="1" ht="15" customHeight="1" thickBot="1">
      <c r="Q37" s="4"/>
    </row>
    <row r="38" spans="3:21" s="5" customFormat="1" ht="32.15" customHeight="1" thickBot="1">
      <c r="C38" s="12" t="s">
        <v>15</v>
      </c>
      <c r="D38" s="13"/>
      <c r="E38" s="13"/>
      <c r="F38" s="142"/>
      <c r="G38" s="128"/>
      <c r="H38" s="142"/>
      <c r="I38" s="128"/>
      <c r="J38" s="142"/>
      <c r="K38" s="128"/>
      <c r="L38" s="142"/>
      <c r="M38" s="128"/>
      <c r="N38" s="120"/>
      <c r="P38" s="297" t="s">
        <v>104</v>
      </c>
      <c r="Q38" s="298"/>
      <c r="R38" s="298"/>
      <c r="S38" s="299"/>
    </row>
    <row r="39" spans="3:21" s="3" customFormat="1" ht="32.15" customHeight="1">
      <c r="C39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309"/>
      <c r="Q39" s="310" t="s">
        <v>106</v>
      </c>
      <c r="R39" s="310" t="s">
        <v>107</v>
      </c>
      <c r="S39" s="311" t="s">
        <v>108</v>
      </c>
    </row>
    <row r="40" spans="3:21" s="3" customFormat="1" ht="15" customHeight="1">
      <c r="P40" s="391" t="s">
        <v>118</v>
      </c>
      <c r="Q40" s="400" t="s">
        <v>111</v>
      </c>
      <c r="R40" s="400"/>
      <c r="S40" s="401"/>
    </row>
    <row r="41" spans="3:21" s="3" customFormat="1" ht="15" customHeight="1">
      <c r="P41" s="391"/>
      <c r="Q41" s="400"/>
      <c r="R41" s="400"/>
      <c r="S41" s="401"/>
    </row>
    <row r="42" spans="3:21" s="3" customFormat="1" ht="15" customHeight="1" thickBot="1">
      <c r="P42" s="399"/>
      <c r="Q42" s="402"/>
      <c r="R42" s="402"/>
      <c r="S42" s="403"/>
    </row>
    <row r="43" spans="3:21" s="3" customFormat="1" ht="15" customHeight="1">
      <c r="O43" s="7"/>
      <c r="P43" s="7"/>
      <c r="Q43" s="7"/>
      <c r="R43" s="82"/>
      <c r="T43" s="4"/>
      <c r="U43" s="4"/>
    </row>
    <row r="44" spans="3:21" s="3" customFormat="1" ht="15" customHeight="1">
      <c r="Q44" s="4"/>
      <c r="R44" s="4"/>
      <c r="S44" s="4"/>
    </row>
    <row r="45" spans="3:21" s="3" customFormat="1" ht="10" customHeight="1">
      <c r="Q45" s="4"/>
      <c r="R45" s="4"/>
      <c r="S45" s="4"/>
    </row>
    <row r="46" spans="3:21" s="3" customFormat="1" ht="15" customHeight="1">
      <c r="Q46" s="4"/>
      <c r="R46" s="4"/>
      <c r="S46" s="4"/>
    </row>
    <row r="47" spans="3:21" s="3" customFormat="1" ht="10" customHeight="1"/>
    <row r="48" spans="3:21" s="3" customFormat="1" ht="15" customHeight="1"/>
    <row r="49" spans="3:17" s="3" customFormat="1" ht="10" customHeight="1"/>
    <row r="50" spans="3:17" s="3" customFormat="1" ht="15" customHeight="1">
      <c r="O50" s="124"/>
      <c r="Q50" s="4"/>
    </row>
    <row r="51" spans="3:17" s="3" customFormat="1" ht="10" customHeight="1">
      <c r="O51" s="124"/>
      <c r="Q51" s="4"/>
    </row>
    <row r="52" spans="3:17" s="3" customFormat="1" ht="76.5" customHeight="1">
      <c r="O52" s="124"/>
      <c r="Q52" s="4"/>
    </row>
    <row r="53" spans="3:17" s="3" customFormat="1" ht="15" customHeight="1">
      <c r="O53" s="124"/>
      <c r="Q53" s="4"/>
    </row>
    <row r="54" spans="3:17" s="3" customFormat="1" ht="10" customHeight="1">
      <c r="O54" s="124"/>
      <c r="Q54" s="4"/>
    </row>
    <row r="55" spans="3:17" s="3" customFormat="1" ht="15" customHeight="1">
      <c r="O55" s="124"/>
      <c r="Q55" s="4"/>
    </row>
    <row r="56" spans="3:17" s="3" customFormat="1" ht="10" customHeight="1">
      <c r="C56"/>
      <c r="D56" s="6"/>
      <c r="E56"/>
      <c r="F56"/>
      <c r="G56"/>
      <c r="H56"/>
      <c r="I56"/>
      <c r="J56"/>
      <c r="K56"/>
      <c r="L56"/>
      <c r="M56"/>
      <c r="N56"/>
      <c r="O56" s="124"/>
      <c r="Q56" s="4"/>
    </row>
    <row r="57" spans="3:17" s="3" customFormat="1" ht="54" customHeight="1">
      <c r="C57"/>
      <c r="D57" s="6"/>
      <c r="E57"/>
      <c r="F57"/>
      <c r="G57"/>
      <c r="H57"/>
      <c r="I57"/>
      <c r="J57"/>
      <c r="K57"/>
      <c r="L57"/>
      <c r="M57"/>
      <c r="N57"/>
      <c r="O57" s="124"/>
      <c r="Q57" s="4"/>
    </row>
    <row r="58" spans="3:17" s="3" customFormat="1" ht="10" customHeight="1">
      <c r="C58"/>
      <c r="D58" s="6"/>
      <c r="E58"/>
      <c r="F58"/>
      <c r="G58"/>
      <c r="H58"/>
      <c r="I58"/>
      <c r="J58"/>
      <c r="K58"/>
      <c r="L58"/>
      <c r="M58"/>
      <c r="N58"/>
      <c r="O58" s="124"/>
      <c r="Q58" s="4"/>
    </row>
    <row r="59" spans="3:17" s="3" customFormat="1" ht="15" customHeight="1">
      <c r="C59"/>
      <c r="D59" s="6"/>
      <c r="E59"/>
      <c r="F59"/>
      <c r="G59"/>
      <c r="H59"/>
      <c r="I59"/>
      <c r="J59"/>
      <c r="K59"/>
      <c r="L59"/>
      <c r="M59"/>
      <c r="N59"/>
      <c r="O59" s="124"/>
      <c r="Q59" s="4"/>
    </row>
    <row r="60" spans="3:17" ht="10" customHeight="1">
      <c r="O60" s="124"/>
    </row>
    <row r="61" spans="3:17" ht="15" customHeight="1">
      <c r="O61" s="124"/>
    </row>
    <row r="62" spans="3:17">
      <c r="O62" s="124"/>
    </row>
    <row r="63" spans="3:17" ht="15" customHeight="1">
      <c r="O63" s="124"/>
    </row>
    <row r="64" spans="3:17">
      <c r="O64" s="124"/>
    </row>
  </sheetData>
  <sheetProtection sheet="1" formatCells="0" formatColumns="0" formatRows="0" insertColumns="0" insertRows="0" sort="0" autoFilter="0" pivotTables="0"/>
  <mergeCells count="6">
    <mergeCell ref="Q14:Q16"/>
    <mergeCell ref="R15:S16"/>
    <mergeCell ref="P23:P26"/>
    <mergeCell ref="Q23:S26"/>
    <mergeCell ref="P40:P42"/>
    <mergeCell ref="Q40:S42"/>
  </mergeCells>
  <pageMargins left="0.25" right="0.25" top="0.75" bottom="0.75" header="0.3" footer="0.3"/>
  <pageSetup paperSize="9" scale="72" orientation="landscape" r:id="rId1"/>
  <ignoredErrors>
    <ignoredError sqref="F18 F20 F19 F22 L14:L16 H18 J18:M18 L22 J22 H22 J19 L19 H19 G20:M20 G17:M17 G21:M21 G18 I18 G14:K16 M14:M16 G34:M35 G37:M48 H36 J36 L36 L23 J33 J31:J32 J25:J27 J24 J28:J30 J23 H33 H31:H32 H25:H27 H24 H28:H30 H23 L24 L25:L27 L31:L33 L28:L30 G23 G33 G28:G30 M28:M30 M31:M33 G25:G27 M25:M27 G24 M24 I23 I28:I30 I24 I25:I27 G31:G32 I31:I32 I33 K23 K28:K30 K24 K25:K27 K31:K32 K33 M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O42"/>
  <sheetViews>
    <sheetView showGridLines="0" zoomScale="85" zoomScaleNormal="85" workbookViewId="0">
      <selection activeCell="C10" sqref="C10"/>
    </sheetView>
  </sheetViews>
  <sheetFormatPr defaultColWidth="9.1796875" defaultRowHeight="14.5"/>
  <cols>
    <col min="1" max="1" width="2.54296875" customWidth="1"/>
    <col min="2" max="2" width="3" style="263" bestFit="1" customWidth="1"/>
    <col min="3" max="3" width="45.81640625" bestFit="1" customWidth="1"/>
    <col min="4" max="4" width="16.54296875" customWidth="1"/>
    <col min="5" max="5" width="19.08984375" bestFit="1" customWidth="1"/>
    <col min="6" max="6" width="16.54296875" customWidth="1"/>
    <col min="7" max="10" width="16.453125" customWidth="1"/>
  </cols>
  <sheetData>
    <row r="1" spans="2:10" ht="20.149999999999999" customHeight="1">
      <c r="C1" s="81" t="str">
        <f>'gunningscriterium SEB'!C1</f>
        <v>Wegdekreiniging en calamiteitenbestrijding</v>
      </c>
      <c r="E1" s="404" t="e" vm="1">
        <v>#VALUE!</v>
      </c>
      <c r="F1" s="404"/>
    </row>
    <row r="2" spans="2:10" ht="15" customHeight="1">
      <c r="B2" s="264"/>
      <c r="C2" s="2" t="s">
        <v>102</v>
      </c>
      <c r="E2" s="404"/>
      <c r="F2" s="404"/>
    </row>
    <row r="3" spans="2:10" ht="15" customHeight="1">
      <c r="B3" s="264"/>
      <c r="C3" s="3"/>
    </row>
    <row r="4" spans="2:10" ht="15" customHeight="1">
      <c r="B4" s="264"/>
      <c r="C4" s="14" t="s">
        <v>12</v>
      </c>
      <c r="D4" s="131" t="s">
        <v>122</v>
      </c>
      <c r="E4" s="131"/>
    </row>
    <row r="5" spans="2:10" ht="15" customHeight="1">
      <c r="B5" s="264"/>
      <c r="C5" s="14"/>
      <c r="D5" s="14"/>
      <c r="E5" s="14"/>
      <c r="F5" s="14"/>
    </row>
    <row r="6" spans="2:10" ht="15" customHeight="1">
      <c r="B6" s="264"/>
      <c r="C6" s="14"/>
      <c r="D6" s="122"/>
      <c r="E6" s="3"/>
    </row>
    <row r="7" spans="2:10" ht="15" customHeight="1" thickBot="1">
      <c r="B7" s="264"/>
      <c r="D7" s="7"/>
      <c r="E7" s="7"/>
      <c r="F7" s="7"/>
    </row>
    <row r="8" spans="2:10" s="38" customFormat="1" ht="59.15" customHeight="1" thickBot="1">
      <c r="B8" s="264"/>
      <c r="C8" s="12" t="str">
        <f>'gunningscriterium SEB'!C12</f>
        <v>WERKTUIGEN</v>
      </c>
      <c r="D8" s="405" t="s">
        <v>207</v>
      </c>
      <c r="E8" s="406"/>
      <c r="F8" s="266" t="s">
        <v>37</v>
      </c>
      <c r="G8" s="267">
        <f>'gunningscriterium SEB'!G12</f>
        <v>1</v>
      </c>
      <c r="H8" s="270">
        <f>'gunningscriterium SEB'!I12</f>
        <v>2</v>
      </c>
      <c r="I8" s="268">
        <f>'gunningscriterium SEB'!K12</f>
        <v>3</v>
      </c>
      <c r="J8" s="269">
        <f>'gunningscriterium SEB'!M12</f>
        <v>4</v>
      </c>
    </row>
    <row r="9" spans="2:10" s="38" customFormat="1" ht="70.5" thickBot="1">
      <c r="B9" s="264"/>
      <c r="C9" s="132" t="s">
        <v>206</v>
      </c>
      <c r="D9" s="133" t="s">
        <v>13</v>
      </c>
      <c r="E9" s="134" t="s">
        <v>30</v>
      </c>
      <c r="F9" s="319" t="s">
        <v>32</v>
      </c>
      <c r="G9" s="35" t="s">
        <v>120</v>
      </c>
      <c r="H9" s="36" t="s">
        <v>120</v>
      </c>
      <c r="I9" s="36" t="s">
        <v>120</v>
      </c>
      <c r="J9" s="259" t="s">
        <v>120</v>
      </c>
    </row>
    <row r="10" spans="2:10" s="38" customFormat="1" ht="15" customHeight="1">
      <c r="B10" s="265">
        <v>1</v>
      </c>
      <c r="C10" s="31"/>
      <c r="D10" s="32"/>
      <c r="E10" s="67"/>
      <c r="F10" s="316"/>
      <c r="G10" s="271"/>
      <c r="H10" s="272"/>
      <c r="I10" s="272"/>
      <c r="J10" s="273"/>
    </row>
    <row r="11" spans="2:10" s="38" customFormat="1" ht="15" customHeight="1">
      <c r="B11" s="265">
        <v>2</v>
      </c>
      <c r="C11" s="31"/>
      <c r="D11" s="32"/>
      <c r="E11" s="67"/>
      <c r="F11" s="317"/>
      <c r="G11" s="274"/>
      <c r="H11" s="275"/>
      <c r="I11" s="275"/>
      <c r="J11" s="276"/>
    </row>
    <row r="12" spans="2:10" s="38" customFormat="1" ht="15" customHeight="1">
      <c r="B12" s="265">
        <v>3</v>
      </c>
      <c r="C12" s="31"/>
      <c r="D12" s="32"/>
      <c r="E12" s="67"/>
      <c r="F12" s="317"/>
      <c r="G12" s="274"/>
      <c r="H12" s="275"/>
      <c r="I12" s="275"/>
      <c r="J12" s="276"/>
    </row>
    <row r="13" spans="2:10" s="38" customFormat="1" ht="15" customHeight="1">
      <c r="B13" s="265">
        <v>4</v>
      </c>
      <c r="C13" s="31"/>
      <c r="D13" s="32"/>
      <c r="E13" s="67"/>
      <c r="F13" s="317"/>
      <c r="G13" s="274"/>
      <c r="H13" s="275"/>
      <c r="I13" s="275"/>
      <c r="J13" s="276"/>
    </row>
    <row r="14" spans="2:10" s="38" customFormat="1" ht="15" customHeight="1">
      <c r="B14" s="265">
        <v>5</v>
      </c>
      <c r="C14" s="31"/>
      <c r="D14" s="32"/>
      <c r="E14" s="67"/>
      <c r="F14" s="317"/>
      <c r="G14" s="274"/>
      <c r="H14" s="275"/>
      <c r="I14" s="275"/>
      <c r="J14" s="276"/>
    </row>
    <row r="15" spans="2:10" s="38" customFormat="1" ht="15" customHeight="1">
      <c r="B15" s="265">
        <v>6</v>
      </c>
      <c r="C15" s="31"/>
      <c r="D15" s="32"/>
      <c r="E15" s="67"/>
      <c r="F15" s="317"/>
      <c r="G15" s="274"/>
      <c r="H15" s="275"/>
      <c r="I15" s="275"/>
      <c r="J15" s="276"/>
    </row>
    <row r="16" spans="2:10" s="38" customFormat="1" ht="15" customHeight="1">
      <c r="B16" s="265">
        <v>7</v>
      </c>
      <c r="C16" s="31"/>
      <c r="D16" s="32"/>
      <c r="E16" s="67"/>
      <c r="F16" s="317"/>
      <c r="G16" s="274"/>
      <c r="H16" s="275"/>
      <c r="I16" s="275"/>
      <c r="J16" s="276"/>
    </row>
    <row r="17" spans="2:15" s="38" customFormat="1" ht="15" customHeight="1">
      <c r="B17" s="265">
        <v>8</v>
      </c>
      <c r="C17" s="31"/>
      <c r="D17" s="32"/>
      <c r="E17" s="67"/>
      <c r="F17" s="317"/>
      <c r="G17" s="274"/>
      <c r="H17" s="275"/>
      <c r="I17" s="275"/>
      <c r="J17" s="276"/>
    </row>
    <row r="18" spans="2:15" s="38" customFormat="1" ht="15" customHeight="1">
      <c r="B18" s="265">
        <v>9</v>
      </c>
      <c r="C18" s="74"/>
      <c r="D18" s="32"/>
      <c r="E18" s="262"/>
      <c r="F18" s="317"/>
      <c r="G18" s="274"/>
      <c r="H18" s="275"/>
      <c r="I18" s="275"/>
      <c r="J18" s="276"/>
    </row>
    <row r="19" spans="2:15" s="38" customFormat="1" ht="15" customHeight="1" thickBot="1">
      <c r="B19" s="265">
        <v>10</v>
      </c>
      <c r="C19" s="61"/>
      <c r="D19" s="33"/>
      <c r="E19" s="362"/>
      <c r="F19" s="318"/>
      <c r="G19" s="277"/>
      <c r="H19" s="278"/>
      <c r="I19" s="278"/>
      <c r="J19" s="279"/>
    </row>
    <row r="20" spans="2:15" ht="15" customHeight="1" thickBot="1">
      <c r="B20" s="264"/>
      <c r="C20" s="135"/>
      <c r="D20" s="136"/>
      <c r="E20" s="136"/>
      <c r="F20" s="135"/>
      <c r="G20" s="135"/>
    </row>
    <row r="21" spans="2:15" s="38" customFormat="1" ht="59.15" customHeight="1" thickBot="1">
      <c r="B21" s="264"/>
      <c r="C21" s="12" t="str">
        <f>'gunningscriterium SEB'!C21</f>
        <v>TRANSPORTMIDDELEN (N1, N2 en N3)</v>
      </c>
      <c r="D21" s="405" t="s">
        <v>208</v>
      </c>
      <c r="E21" s="405"/>
      <c r="F21" s="266" t="s">
        <v>37</v>
      </c>
      <c r="G21" s="267">
        <f>'gunningscriterium SEB'!G21</f>
        <v>1</v>
      </c>
      <c r="H21" s="270">
        <f>'gunningscriterium SEB'!I21</f>
        <v>2</v>
      </c>
      <c r="I21" s="268">
        <f>'gunningscriterium SEB'!K21</f>
        <v>3</v>
      </c>
      <c r="J21" s="269">
        <f>'gunningscriterium SEB'!M21</f>
        <v>4</v>
      </c>
    </row>
    <row r="22" spans="2:15" s="38" customFormat="1" ht="70.5" thickBot="1">
      <c r="B22" s="264"/>
      <c r="C22" s="132" t="s">
        <v>205</v>
      </c>
      <c r="D22" s="133" t="s">
        <v>13</v>
      </c>
      <c r="E22" s="134" t="s">
        <v>30</v>
      </c>
      <c r="F22" s="134" t="s">
        <v>32</v>
      </c>
      <c r="G22" s="35" t="s">
        <v>120</v>
      </c>
      <c r="H22" s="36" t="s">
        <v>120</v>
      </c>
      <c r="I22" s="36" t="s">
        <v>120</v>
      </c>
      <c r="J22" s="259" t="s">
        <v>120</v>
      </c>
    </row>
    <row r="23" spans="2:15" s="38" customFormat="1" ht="15" customHeight="1">
      <c r="B23" s="265">
        <v>1</v>
      </c>
      <c r="C23" s="64"/>
      <c r="D23" s="71"/>
      <c r="E23" s="71"/>
      <c r="F23" s="316"/>
      <c r="G23" s="271"/>
      <c r="H23" s="272"/>
      <c r="I23" s="272"/>
      <c r="J23" s="273"/>
      <c r="K23" s="451"/>
      <c r="L23" s="452"/>
      <c r="M23" s="452"/>
      <c r="N23" s="452"/>
      <c r="O23" s="452"/>
    </row>
    <row r="24" spans="2:15" s="38" customFormat="1" ht="15" customHeight="1">
      <c r="B24" s="265">
        <v>2</v>
      </c>
      <c r="C24" s="74"/>
      <c r="D24" s="72"/>
      <c r="E24" s="72"/>
      <c r="F24" s="317"/>
      <c r="G24" s="274"/>
      <c r="H24" s="275"/>
      <c r="I24" s="275"/>
      <c r="J24" s="276"/>
      <c r="K24" s="451"/>
      <c r="L24" s="452"/>
      <c r="M24" s="452"/>
      <c r="N24" s="452"/>
      <c r="O24" s="452"/>
    </row>
    <row r="25" spans="2:15" s="38" customFormat="1" ht="15" customHeight="1">
      <c r="B25" s="265">
        <v>3</v>
      </c>
      <c r="C25" s="74"/>
      <c r="D25" s="72"/>
      <c r="E25" s="72"/>
      <c r="F25" s="317"/>
      <c r="G25" s="274"/>
      <c r="H25" s="275"/>
      <c r="I25" s="275"/>
      <c r="J25" s="276"/>
      <c r="K25" s="451"/>
      <c r="L25" s="452"/>
      <c r="M25" s="452"/>
      <c r="N25" s="452"/>
      <c r="O25" s="452"/>
    </row>
    <row r="26" spans="2:15" s="38" customFormat="1" ht="15" customHeight="1">
      <c r="B26" s="265">
        <v>4</v>
      </c>
      <c r="C26" s="74"/>
      <c r="D26" s="72"/>
      <c r="E26" s="72"/>
      <c r="F26" s="317"/>
      <c r="G26" s="434"/>
      <c r="H26" s="435"/>
      <c r="I26" s="435"/>
      <c r="J26" s="436"/>
      <c r="K26" s="451"/>
      <c r="L26" s="452"/>
      <c r="M26" s="452"/>
      <c r="N26" s="452"/>
      <c r="O26" s="452"/>
    </row>
    <row r="27" spans="2:15" s="38" customFormat="1" ht="15" customHeight="1">
      <c r="B27" s="265">
        <v>5</v>
      </c>
      <c r="C27" s="74"/>
      <c r="D27" s="72"/>
      <c r="E27" s="72"/>
      <c r="F27" s="317"/>
      <c r="G27" s="274"/>
      <c r="H27" s="275"/>
      <c r="I27" s="275"/>
      <c r="J27" s="276"/>
      <c r="K27" s="451"/>
      <c r="L27" s="452"/>
      <c r="M27" s="452"/>
      <c r="N27" s="452"/>
      <c r="O27" s="452"/>
    </row>
    <row r="28" spans="2:15" s="38" customFormat="1" ht="15" customHeight="1">
      <c r="B28" s="265">
        <v>6</v>
      </c>
      <c r="C28" s="74"/>
      <c r="D28" s="72"/>
      <c r="E28" s="72"/>
      <c r="F28" s="317"/>
      <c r="G28" s="274"/>
      <c r="H28" s="275"/>
      <c r="I28" s="275"/>
      <c r="J28" s="276"/>
      <c r="K28" s="437"/>
      <c r="L28" s="437"/>
      <c r="M28" s="437"/>
      <c r="N28" s="437"/>
    </row>
    <row r="29" spans="2:15" s="38" customFormat="1" ht="15" customHeight="1">
      <c r="B29" s="265">
        <v>7</v>
      </c>
      <c r="C29" s="74"/>
      <c r="D29" s="72"/>
      <c r="E29" s="72"/>
      <c r="F29" s="317"/>
      <c r="G29" s="274"/>
      <c r="H29" s="275"/>
      <c r="I29" s="275"/>
      <c r="J29" s="276"/>
      <c r="K29" s="437"/>
      <c r="L29" s="437"/>
      <c r="M29" s="437"/>
      <c r="N29" s="437"/>
    </row>
    <row r="30" spans="2:15" s="38" customFormat="1" ht="15" customHeight="1">
      <c r="B30" s="265">
        <v>8</v>
      </c>
      <c r="C30" s="74"/>
      <c r="D30" s="72"/>
      <c r="E30" s="72"/>
      <c r="F30" s="317"/>
      <c r="G30" s="274"/>
      <c r="H30" s="275"/>
      <c r="I30" s="275"/>
      <c r="J30" s="276"/>
      <c r="K30" s="437"/>
      <c r="L30" s="437"/>
      <c r="M30" s="437"/>
      <c r="N30" s="437"/>
    </row>
    <row r="31" spans="2:15" s="38" customFormat="1" ht="15" customHeight="1">
      <c r="B31" s="265">
        <v>9</v>
      </c>
      <c r="C31" s="74"/>
      <c r="D31" s="72"/>
      <c r="E31" s="72"/>
      <c r="F31" s="317"/>
      <c r="G31" s="274"/>
      <c r="H31" s="275"/>
      <c r="I31" s="275"/>
      <c r="J31" s="276"/>
    </row>
    <row r="32" spans="2:15" s="38" customFormat="1" ht="15" customHeight="1">
      <c r="B32" s="265">
        <v>10</v>
      </c>
      <c r="C32" s="74"/>
      <c r="D32" s="72"/>
      <c r="E32" s="72"/>
      <c r="F32" s="317"/>
      <c r="G32" s="274"/>
      <c r="H32" s="275"/>
      <c r="I32" s="275"/>
      <c r="J32" s="276"/>
    </row>
    <row r="33" spans="2:10" s="38" customFormat="1" ht="15" customHeight="1">
      <c r="B33" s="265">
        <v>11</v>
      </c>
      <c r="C33" s="438"/>
      <c r="D33" s="439"/>
      <c r="E33" s="439"/>
      <c r="F33" s="448"/>
      <c r="G33" s="449"/>
      <c r="H33" s="440"/>
      <c r="I33" s="440"/>
      <c r="J33" s="441"/>
    </row>
    <row r="34" spans="2:10" s="38" customFormat="1" ht="15" customHeight="1" thickBot="1">
      <c r="B34" s="265">
        <v>12</v>
      </c>
      <c r="C34" s="61"/>
      <c r="D34" s="73"/>
      <c r="E34" s="73"/>
      <c r="F34" s="318"/>
      <c r="G34" s="277"/>
      <c r="H34" s="278"/>
      <c r="I34" s="278"/>
      <c r="J34" s="279"/>
    </row>
    <row r="35" spans="2:10" ht="15" customHeight="1">
      <c r="B35" s="264"/>
      <c r="C35" s="135"/>
      <c r="D35" s="136"/>
      <c r="E35" s="136"/>
      <c r="F35" s="135"/>
    </row>
    <row r="36" spans="2:10" ht="15" customHeight="1">
      <c r="C36" s="121" t="s">
        <v>6</v>
      </c>
      <c r="D36" s="75"/>
      <c r="E36" s="292"/>
      <c r="F36" s="3"/>
      <c r="G36" s="5"/>
      <c r="H36" s="5"/>
      <c r="I36" s="3"/>
    </row>
    <row r="37" spans="2:10" ht="15" customHeight="1">
      <c r="C37" s="121"/>
      <c r="D37" s="3"/>
      <c r="E37" s="3"/>
      <c r="F37" s="3"/>
      <c r="G37" s="5"/>
      <c r="H37" s="5"/>
      <c r="I37" s="3"/>
    </row>
    <row r="38" spans="2:10">
      <c r="C38" s="121" t="s">
        <v>68</v>
      </c>
      <c r="D38" s="75"/>
      <c r="E38" s="3"/>
      <c r="F38" s="3"/>
      <c r="G38" s="5"/>
      <c r="H38" s="5"/>
      <c r="I38" s="3"/>
    </row>
    <row r="39" spans="2:10">
      <c r="C39" s="121"/>
      <c r="D39" s="123"/>
      <c r="E39" s="5"/>
      <c r="F39" s="5"/>
      <c r="G39" s="5"/>
      <c r="H39" s="5"/>
      <c r="I39" s="3"/>
    </row>
    <row r="40" spans="2:10">
      <c r="C40" s="121" t="s">
        <v>11</v>
      </c>
      <c r="D40" s="76">
        <v>45987</v>
      </c>
      <c r="E40" s="3"/>
      <c r="F40" s="3"/>
      <c r="G40" s="124"/>
      <c r="H40" s="124"/>
      <c r="I40" s="124"/>
    </row>
    <row r="41" spans="2:10">
      <c r="C41" s="121"/>
      <c r="D41" s="123"/>
      <c r="E41" s="5"/>
      <c r="F41" s="5"/>
      <c r="G41" s="124"/>
      <c r="H41" s="124"/>
      <c r="I41" s="124"/>
    </row>
    <row r="42" spans="2:10" ht="84" customHeight="1">
      <c r="C42" s="121" t="s">
        <v>7</v>
      </c>
      <c r="D42" s="75"/>
      <c r="E42" s="292"/>
      <c r="F42" s="292"/>
      <c r="G42" s="124"/>
      <c r="H42" s="124"/>
      <c r="I42" s="124"/>
    </row>
  </sheetData>
  <sheetProtection sheet="1" formatCells="0" formatColumns="0" formatRows="0" insertColumns="0" insertRows="0" sort="0" autoFilter="0" pivotTables="0"/>
  <mergeCells count="3">
    <mergeCell ref="E1:F2"/>
    <mergeCell ref="D8:E8"/>
    <mergeCell ref="D21:E21"/>
  </mergeCells>
  <phoneticPr fontId="19" type="noConversion"/>
  <dataValidations count="2">
    <dataValidation type="list" allowBlank="1" showInputMessage="1" showErrorMessage="1" sqref="F35 F22 F20:G20" xr:uid="{57EDA702-E0C0-47A8-B6E6-7C923C8D697A}">
      <formula1>"kleiner dan 8 kW, vanaf 8 t/m 18kW , vanaf 19kW t/m 55 kW, vanaf 56kW t/m 129kW, vanaf 130kW"</formula1>
    </dataValidation>
    <dataValidation type="list" allowBlank="1" showInputMessage="1" showErrorMessage="1" sqref="D38" xr:uid="{909A8533-FBE2-4E50-AEFA-8133B50D6573}">
      <formula1>"ja,nee"</formula1>
    </dataValidation>
  </dataValidations>
  <pageMargins left="0.7" right="0.7" top="0.75" bottom="0.75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SEB'!$C$5:$C$48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F23:F34</xm:sqref>
        </x14:dataValidation>
        <x14:dataValidation type="list" allowBlank="1" showInputMessage="1" showErrorMessage="1" xr:uid="{0BAF77E5-AD79-47CC-A116-7F1597C556E2}">
          <x14:formula1>
            <xm:f>'gunningscriterium SEB'!$C$14:$C$16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'gunningscriterium SEB'!$D$14:$D$16</xm:f>
          </x14:formula1>
          <xm:sqref>E10:E19</xm:sqref>
        </x14:dataValidation>
        <x14:dataValidation type="list" allowBlank="1" showInputMessage="1" showErrorMessage="1" xr:uid="{D72A39E8-FD51-4443-B0C6-1FE6B70BFC21}">
          <x14:formula1>
            <xm:f>'gunningscriterium SEB'!$C$23:$C$33</xm:f>
          </x14:formula1>
          <xm:sqref>D23:D34</xm:sqref>
        </x14:dataValidation>
        <x14:dataValidation type="list" allowBlank="1" showInputMessage="1" showErrorMessage="1" xr:uid="{0986CFF1-2286-4394-B2D2-E6356038C2A2}">
          <x14:formula1>
            <xm:f>'gunningscriterium SEB'!$D$23:$D$33</xm:f>
          </x14:formula1>
          <xm:sqref>E23:E34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SEB'!$C$64:$C$87</xm:f>
          </x14:formula1>
          <xm:sqref>C23:C34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O58"/>
  <sheetViews>
    <sheetView showGridLines="0" zoomScaleNormal="100" workbookViewId="0">
      <selection activeCell="I30" sqref="I30"/>
    </sheetView>
  </sheetViews>
  <sheetFormatPr defaultColWidth="9.1796875" defaultRowHeight="14.5"/>
  <cols>
    <col min="1" max="1" width="2.7265625" style="162" customWidth="1"/>
    <col min="2" max="2" width="3.1796875" bestFit="1" customWidth="1"/>
    <col min="3" max="3" width="32.453125" customWidth="1"/>
    <col min="4" max="5" width="16.54296875" customWidth="1"/>
    <col min="6" max="6" width="17.81640625" customWidth="1"/>
    <col min="7" max="7" width="16.54296875" style="69" customWidth="1"/>
    <col min="8" max="10" width="16.54296875" style="6" customWidth="1"/>
    <col min="11" max="12" width="16.54296875" style="69" customWidth="1"/>
    <col min="13" max="13" width="16.54296875" style="126" customWidth="1"/>
    <col min="14" max="15" width="4.54296875" style="126" customWidth="1"/>
    <col min="16" max="25" width="4.54296875" customWidth="1"/>
    <col min="26" max="27" width="16.54296875" customWidth="1"/>
    <col min="28" max="39" width="4.54296875" customWidth="1"/>
    <col min="40" max="41" width="16.54296875" customWidth="1"/>
    <col min="42" max="53" width="4.54296875" customWidth="1"/>
    <col min="54" max="55" width="16.54296875" customWidth="1"/>
    <col min="56" max="67" width="4.54296875" customWidth="1"/>
  </cols>
  <sheetData>
    <row r="1" spans="1:67" s="1" customFormat="1" ht="20.149999999999999" customHeight="1">
      <c r="C1" s="81" t="str">
        <f>'gunningscriterium SEB'!C1</f>
        <v>Wegdekreiniging en calamiteitenbestrijding</v>
      </c>
      <c r="E1" s="404"/>
      <c r="F1" s="404"/>
      <c r="G1" s="68"/>
      <c r="K1" s="68"/>
      <c r="L1" s="68"/>
    </row>
    <row r="2" spans="1:67" s="3" customFormat="1" ht="15" customHeight="1">
      <c r="A2" s="10"/>
      <c r="C2" s="2" t="s">
        <v>103</v>
      </c>
      <c r="E2" s="404"/>
      <c r="F2" s="404"/>
      <c r="G2" s="4"/>
      <c r="K2" s="4"/>
      <c r="L2" s="4"/>
      <c r="O2" s="4"/>
      <c r="P2" s="4"/>
      <c r="Y2" s="4"/>
      <c r="Z2" s="4"/>
      <c r="AA2" s="4"/>
      <c r="AB2" s="4"/>
    </row>
    <row r="3" spans="1:67" s="3" customFormat="1" ht="15" customHeight="1">
      <c r="A3" s="10"/>
      <c r="C3" s="14"/>
      <c r="G3" s="4"/>
      <c r="H3"/>
      <c r="K3" s="4"/>
      <c r="L3" s="4"/>
      <c r="O3" s="4"/>
      <c r="P3" s="4"/>
      <c r="Y3" s="4"/>
      <c r="Z3" s="4"/>
      <c r="AA3" s="4"/>
      <c r="AB3" s="4"/>
    </row>
    <row r="4" spans="1:67" s="3" customFormat="1" ht="15" customHeight="1">
      <c r="A4" s="10"/>
      <c r="C4" s="14" t="s">
        <v>12</v>
      </c>
      <c r="D4" s="131" t="s">
        <v>67</v>
      </c>
      <c r="E4" s="125"/>
      <c r="F4" s="125"/>
      <c r="G4" s="4"/>
      <c r="K4" s="4"/>
      <c r="L4" s="4"/>
      <c r="M4" s="4"/>
      <c r="N4" s="138"/>
      <c r="O4" s="4"/>
      <c r="P4" s="4"/>
      <c r="Y4" s="4"/>
      <c r="Z4" s="4"/>
      <c r="AA4" s="4"/>
      <c r="AB4" s="4"/>
    </row>
    <row r="5" spans="1:67" s="3" customFormat="1" ht="15" customHeight="1">
      <c r="A5" s="10"/>
      <c r="C5" s="14"/>
      <c r="G5" s="4"/>
      <c r="K5" s="4"/>
      <c r="L5" s="4"/>
      <c r="M5" s="4"/>
      <c r="N5" s="139"/>
      <c r="O5" s="4"/>
      <c r="P5" s="4"/>
      <c r="Y5" s="4"/>
      <c r="Z5" s="4"/>
      <c r="AA5" s="4"/>
      <c r="AB5" s="4"/>
    </row>
    <row r="6" spans="1:67" s="3" customFormat="1" ht="15" customHeight="1">
      <c r="A6" s="10"/>
      <c r="C6" s="14" t="s">
        <v>31</v>
      </c>
      <c r="D6" s="3" t="str">
        <f>IF('invulblad opdrachtnemer'!D36="","",'invulblad opdrachtnemer'!D36)</f>
        <v/>
      </c>
      <c r="G6" s="4"/>
      <c r="K6" s="4"/>
      <c r="L6" s="4"/>
      <c r="N6" s="139"/>
      <c r="P6" s="82"/>
      <c r="Y6" s="4"/>
      <c r="Z6" s="4"/>
      <c r="AA6" s="4"/>
      <c r="AB6" s="4"/>
    </row>
    <row r="7" spans="1:67" s="3" customFormat="1" ht="15" customHeight="1" thickBot="1">
      <c r="A7" s="10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7"/>
      <c r="P7" s="82"/>
      <c r="Y7" s="4"/>
      <c r="Z7" s="4"/>
      <c r="AA7" s="4"/>
      <c r="AB7" s="4"/>
    </row>
    <row r="8" spans="1:67" s="3" customFormat="1" ht="50.25" customHeight="1" thickBot="1">
      <c r="A8" s="10"/>
      <c r="C8" s="12" t="str">
        <f>'gunningscriterium SEB'!C12</f>
        <v>WERKTUIGEN</v>
      </c>
      <c r="D8" s="13"/>
      <c r="E8" s="13"/>
      <c r="F8" s="13"/>
      <c r="G8" s="30"/>
      <c r="H8" s="13"/>
      <c r="I8" s="13"/>
      <c r="J8" s="13"/>
      <c r="K8" s="30"/>
      <c r="L8" s="30"/>
      <c r="M8" s="15"/>
      <c r="N8" s="13" t="s">
        <v>37</v>
      </c>
      <c r="O8" s="141"/>
      <c r="P8" s="141"/>
      <c r="Q8" s="141"/>
      <c r="R8" s="13">
        <f>'gunningscriterium SEB'!G12</f>
        <v>1</v>
      </c>
      <c r="S8" s="416" t="s">
        <v>121</v>
      </c>
      <c r="T8" s="416"/>
      <c r="U8" s="416"/>
      <c r="V8" s="416"/>
      <c r="W8" s="416"/>
      <c r="X8" s="416"/>
      <c r="Y8" s="417"/>
      <c r="Z8" s="360"/>
      <c r="AA8" s="360"/>
      <c r="AB8" s="141"/>
      <c r="AC8" s="141"/>
      <c r="AD8" s="141"/>
      <c r="AE8" s="141"/>
      <c r="AF8" s="141"/>
      <c r="AG8" s="142" t="s">
        <v>37</v>
      </c>
      <c r="AH8" s="13">
        <f>'gunningscriterium SEB'!I12</f>
        <v>2</v>
      </c>
      <c r="AI8" s="141"/>
      <c r="AJ8" s="141"/>
      <c r="AK8" s="141"/>
      <c r="AL8" s="141"/>
      <c r="AM8" s="143"/>
      <c r="AN8" s="141"/>
      <c r="AO8" s="141"/>
      <c r="AP8" s="141"/>
      <c r="AQ8" s="141"/>
      <c r="AR8" s="141"/>
      <c r="AS8" s="141"/>
      <c r="AT8" s="141"/>
      <c r="AU8" s="142" t="s">
        <v>37</v>
      </c>
      <c r="AV8" s="13">
        <f>'gunningscriterium SEB'!K12</f>
        <v>3</v>
      </c>
      <c r="AW8" s="141"/>
      <c r="AX8" s="141"/>
      <c r="AY8" s="141"/>
      <c r="AZ8" s="141"/>
      <c r="BA8" s="143"/>
      <c r="BB8" s="141"/>
      <c r="BC8" s="141"/>
      <c r="BD8" s="141"/>
      <c r="BE8" s="141"/>
      <c r="BF8" s="141"/>
      <c r="BG8" s="141"/>
      <c r="BH8" s="141"/>
      <c r="BI8" s="142" t="s">
        <v>37</v>
      </c>
      <c r="BJ8" s="13">
        <f>'gunningscriterium SEB'!M12</f>
        <v>4</v>
      </c>
      <c r="BK8" s="141"/>
      <c r="BL8" s="141"/>
      <c r="BM8" s="141"/>
      <c r="BN8" s="141"/>
      <c r="BO8" s="143"/>
    </row>
    <row r="9" spans="1:67" s="34" customFormat="1" ht="32.15" customHeight="1" thickBot="1">
      <c r="A9" s="144"/>
      <c r="C9" s="145" t="s">
        <v>29</v>
      </c>
      <c r="D9" s="146" t="s">
        <v>13</v>
      </c>
      <c r="E9" s="147" t="s">
        <v>30</v>
      </c>
      <c r="F9" s="59" t="s">
        <v>209</v>
      </c>
      <c r="G9" s="70" t="s">
        <v>66</v>
      </c>
      <c r="H9" s="58" t="s">
        <v>14</v>
      </c>
      <c r="I9" s="58" t="s">
        <v>28</v>
      </c>
      <c r="J9" s="59" t="s">
        <v>63</v>
      </c>
      <c r="K9" s="70" t="s">
        <v>16</v>
      </c>
      <c r="L9" s="366" t="s">
        <v>232</v>
      </c>
      <c r="M9" s="349" t="s">
        <v>222</v>
      </c>
      <c r="N9" s="151" t="s">
        <v>17</v>
      </c>
      <c r="O9" s="149" t="s">
        <v>18</v>
      </c>
      <c r="P9" s="150" t="s">
        <v>19</v>
      </c>
      <c r="Q9" s="151" t="s">
        <v>20</v>
      </c>
      <c r="R9" s="152" t="s">
        <v>21</v>
      </c>
      <c r="S9" s="150" t="s">
        <v>22</v>
      </c>
      <c r="T9" s="153" t="s">
        <v>23</v>
      </c>
      <c r="U9" s="152" t="s">
        <v>24</v>
      </c>
      <c r="V9" s="150" t="s">
        <v>55</v>
      </c>
      <c r="W9" s="153" t="s">
        <v>25</v>
      </c>
      <c r="X9" s="152" t="s">
        <v>26</v>
      </c>
      <c r="Y9" s="154" t="s">
        <v>27</v>
      </c>
      <c r="Z9" s="366" t="s">
        <v>232</v>
      </c>
      <c r="AA9" s="349" t="s">
        <v>221</v>
      </c>
      <c r="AB9" s="148" t="s">
        <v>17</v>
      </c>
      <c r="AC9" s="149" t="s">
        <v>18</v>
      </c>
      <c r="AD9" s="150" t="s">
        <v>19</v>
      </c>
      <c r="AE9" s="151" t="s">
        <v>20</v>
      </c>
      <c r="AF9" s="152" t="s">
        <v>21</v>
      </c>
      <c r="AG9" s="150" t="s">
        <v>22</v>
      </c>
      <c r="AH9" s="153" t="s">
        <v>23</v>
      </c>
      <c r="AI9" s="152" t="s">
        <v>24</v>
      </c>
      <c r="AJ9" s="150" t="s">
        <v>55</v>
      </c>
      <c r="AK9" s="153" t="s">
        <v>25</v>
      </c>
      <c r="AL9" s="152" t="s">
        <v>26</v>
      </c>
      <c r="AM9" s="154" t="s">
        <v>27</v>
      </c>
      <c r="AN9" s="366" t="s">
        <v>232</v>
      </c>
      <c r="AO9" s="349" t="s">
        <v>221</v>
      </c>
      <c r="AP9" s="148" t="s">
        <v>17</v>
      </c>
      <c r="AQ9" s="149" t="s">
        <v>18</v>
      </c>
      <c r="AR9" s="150" t="s">
        <v>19</v>
      </c>
      <c r="AS9" s="151" t="s">
        <v>20</v>
      </c>
      <c r="AT9" s="152" t="s">
        <v>21</v>
      </c>
      <c r="AU9" s="150" t="s">
        <v>22</v>
      </c>
      <c r="AV9" s="153" t="s">
        <v>23</v>
      </c>
      <c r="AW9" s="152" t="s">
        <v>24</v>
      </c>
      <c r="AX9" s="150" t="s">
        <v>55</v>
      </c>
      <c r="AY9" s="153" t="s">
        <v>25</v>
      </c>
      <c r="AZ9" s="152" t="s">
        <v>26</v>
      </c>
      <c r="BA9" s="154" t="s">
        <v>27</v>
      </c>
      <c r="BB9" s="366" t="s">
        <v>232</v>
      </c>
      <c r="BC9" s="349" t="s">
        <v>221</v>
      </c>
      <c r="BD9" s="148" t="s">
        <v>17</v>
      </c>
      <c r="BE9" s="149" t="s">
        <v>18</v>
      </c>
      <c r="BF9" s="150" t="s">
        <v>19</v>
      </c>
      <c r="BG9" s="151" t="s">
        <v>20</v>
      </c>
      <c r="BH9" s="152" t="s">
        <v>21</v>
      </c>
      <c r="BI9" s="150" t="s">
        <v>22</v>
      </c>
      <c r="BJ9" s="153" t="s">
        <v>23</v>
      </c>
      <c r="BK9" s="152" t="s">
        <v>24</v>
      </c>
      <c r="BL9" s="150" t="s">
        <v>55</v>
      </c>
      <c r="BM9" s="153" t="s">
        <v>25</v>
      </c>
      <c r="BN9" s="152" t="s">
        <v>26</v>
      </c>
      <c r="BO9" s="154" t="s">
        <v>27</v>
      </c>
    </row>
    <row r="10" spans="1:67" s="3" customFormat="1" ht="15" customHeight="1">
      <c r="A10" s="63"/>
      <c r="B10" s="3">
        <v>1</v>
      </c>
      <c r="C10" s="39" t="str">
        <f>IF('invulblad opdrachtnemer'!C10="","",'invulblad opdrachtnemer'!C10)</f>
        <v/>
      </c>
      <c r="D10" s="54" t="str">
        <f>IF('invulblad opdrachtnemer'!D10="","",'invulblad opdrachtnemer'!D10)</f>
        <v/>
      </c>
      <c r="E10" s="62" t="str">
        <f>IF('invulblad opdrachtnemer'!E10="","",'invulblad opdrachtnemer'!E10)</f>
        <v/>
      </c>
      <c r="F10" s="54" t="str">
        <f>IF('invulblad opdrachtnemer'!F10="","",'invulblad opdrachtnemer'!F10)</f>
        <v/>
      </c>
      <c r="G10" s="163"/>
      <c r="H10" s="164"/>
      <c r="I10" s="164"/>
      <c r="J10" s="164"/>
      <c r="K10" s="363"/>
      <c r="L10" s="367">
        <f>'invulblad opdrachtnemer'!G10</f>
        <v>0</v>
      </c>
      <c r="M10" s="371">
        <f>SUM(N10:Y10)</f>
        <v>0</v>
      </c>
      <c r="N10" s="42"/>
      <c r="O10" s="19"/>
      <c r="P10" s="46"/>
      <c r="Q10" s="42"/>
      <c r="R10" s="20"/>
      <c r="S10" s="46"/>
      <c r="T10" s="44"/>
      <c r="U10" s="20"/>
      <c r="V10" s="46"/>
      <c r="W10" s="44"/>
      <c r="X10" s="20"/>
      <c r="Y10" s="21"/>
      <c r="Z10" s="367">
        <f>'invulblad opdrachtnemer'!H10</f>
        <v>0</v>
      </c>
      <c r="AA10" s="371">
        <f>SUM(AB10:AM10)</f>
        <v>0</v>
      </c>
      <c r="AB10" s="18"/>
      <c r="AC10" s="19"/>
      <c r="AD10" s="46"/>
      <c r="AE10" s="42"/>
      <c r="AF10" s="20"/>
      <c r="AG10" s="46"/>
      <c r="AH10" s="44"/>
      <c r="AI10" s="20"/>
      <c r="AJ10" s="46"/>
      <c r="AK10" s="44"/>
      <c r="AL10" s="20"/>
      <c r="AM10" s="21"/>
      <c r="AN10" s="367">
        <f>'invulblad opdrachtnemer'!I10</f>
        <v>0</v>
      </c>
      <c r="AO10" s="371">
        <f>SUM(AP10:BA10)</f>
        <v>0</v>
      </c>
      <c r="AP10" s="18"/>
      <c r="AQ10" s="19"/>
      <c r="AR10" s="46"/>
      <c r="AS10" s="42"/>
      <c r="AT10" s="20"/>
      <c r="AU10" s="46"/>
      <c r="AV10" s="44"/>
      <c r="AW10" s="20"/>
      <c r="AX10" s="46"/>
      <c r="AY10" s="44"/>
      <c r="AZ10" s="20"/>
      <c r="BA10" s="21"/>
      <c r="BB10" s="367">
        <f>'invulblad opdrachtnemer'!J10</f>
        <v>0</v>
      </c>
      <c r="BC10" s="371">
        <f>SUM(BD10:BO10)</f>
        <v>0</v>
      </c>
      <c r="BD10" s="18"/>
      <c r="BE10" s="19"/>
      <c r="BF10" s="46"/>
      <c r="BG10" s="42"/>
      <c r="BH10" s="20"/>
      <c r="BI10" s="46"/>
      <c r="BJ10" s="44"/>
      <c r="BK10" s="20"/>
      <c r="BL10" s="46"/>
      <c r="BM10" s="44"/>
      <c r="BN10" s="20"/>
      <c r="BO10" s="21"/>
    </row>
    <row r="11" spans="1:67" s="3" customFormat="1" ht="15" customHeight="1">
      <c r="A11" s="280"/>
      <c r="B11" s="3">
        <v>2</v>
      </c>
      <c r="C11" s="17" t="str">
        <f>IF('invulblad opdrachtnemer'!C11="","",'invulblad opdrachtnemer'!C11)</f>
        <v/>
      </c>
      <c r="D11" s="55" t="str">
        <f>IF('invulblad opdrachtnemer'!D11="","",'invulblad opdrachtnemer'!D11)</f>
        <v/>
      </c>
      <c r="E11" s="155" t="str">
        <f>IF('invulblad opdrachtnemer'!E11="","",'invulblad opdrachtnemer'!E11)</f>
        <v/>
      </c>
      <c r="F11" s="55" t="str">
        <f>IF('invulblad opdrachtnemer'!F11="","",'invulblad opdrachtnemer'!F11)</f>
        <v/>
      </c>
      <c r="G11" s="166"/>
      <c r="H11" s="167"/>
      <c r="I11" s="167"/>
      <c r="J11" s="167"/>
      <c r="K11" s="364"/>
      <c r="L11" s="368">
        <f>'invulblad opdrachtnemer'!G11</f>
        <v>0</v>
      </c>
      <c r="M11" s="372">
        <f>SUM(N11:Y11)</f>
        <v>0</v>
      </c>
      <c r="N11" s="43"/>
      <c r="O11" s="23"/>
      <c r="P11" s="47"/>
      <c r="Q11" s="43"/>
      <c r="R11" s="24"/>
      <c r="S11" s="47"/>
      <c r="T11" s="45"/>
      <c r="U11" s="24"/>
      <c r="V11" s="47"/>
      <c r="W11" s="45"/>
      <c r="X11" s="24"/>
      <c r="Y11" s="25"/>
      <c r="Z11" s="368">
        <f>'invulblad opdrachtnemer'!H11</f>
        <v>0</v>
      </c>
      <c r="AA11" s="372">
        <f t="shared" ref="AA11:AA19" si="0">SUM(AB11:CC11)</f>
        <v>0</v>
      </c>
      <c r="AB11" s="22"/>
      <c r="AC11" s="23"/>
      <c r="AD11" s="47"/>
      <c r="AE11" s="43"/>
      <c r="AF11" s="24"/>
      <c r="AG11" s="47"/>
      <c r="AH11" s="45"/>
      <c r="AI11" s="24"/>
      <c r="AJ11" s="47"/>
      <c r="AK11" s="45"/>
      <c r="AL11" s="24"/>
      <c r="AM11" s="25"/>
      <c r="AN11" s="368">
        <f>'invulblad opdrachtnemer'!I11</f>
        <v>0</v>
      </c>
      <c r="AO11" s="372">
        <f t="shared" ref="AO11:AO19" si="1">SUM(AP11:CQ11)</f>
        <v>0</v>
      </c>
      <c r="AP11" s="22"/>
      <c r="AQ11" s="23"/>
      <c r="AR11" s="47"/>
      <c r="AS11" s="43"/>
      <c r="AT11" s="24"/>
      <c r="AU11" s="47"/>
      <c r="AV11" s="45"/>
      <c r="AW11" s="24"/>
      <c r="AX11" s="47"/>
      <c r="AY11" s="45"/>
      <c r="AZ11" s="24"/>
      <c r="BA11" s="25"/>
      <c r="BB11" s="368">
        <f>'invulblad opdrachtnemer'!J11</f>
        <v>0</v>
      </c>
      <c r="BC11" s="372">
        <f t="shared" ref="BC11:BC19" si="2">SUM(BD11:DE11)</f>
        <v>0</v>
      </c>
      <c r="BD11" s="22"/>
      <c r="BE11" s="23"/>
      <c r="BF11" s="47"/>
      <c r="BG11" s="43"/>
      <c r="BH11" s="24"/>
      <c r="BI11" s="47"/>
      <c r="BJ11" s="45"/>
      <c r="BK11" s="24"/>
      <c r="BL11" s="47"/>
      <c r="BM11" s="45"/>
      <c r="BN11" s="24"/>
      <c r="BO11" s="25"/>
    </row>
    <row r="12" spans="1:67" s="3" customFormat="1" ht="15" customHeight="1">
      <c r="A12" s="280"/>
      <c r="B12" s="3">
        <v>3</v>
      </c>
      <c r="C12" s="17" t="str">
        <f>IF('invulblad opdrachtnemer'!C12="","",'invulblad opdrachtnemer'!C12)</f>
        <v/>
      </c>
      <c r="D12" s="55" t="str">
        <f>IF('invulblad opdrachtnemer'!D12="","",'invulblad opdrachtnemer'!D12)</f>
        <v/>
      </c>
      <c r="E12" s="155" t="str">
        <f>IF('invulblad opdrachtnemer'!E12="","",'invulblad opdrachtnemer'!E12)</f>
        <v/>
      </c>
      <c r="F12" s="55" t="str">
        <f>IF('invulblad opdrachtnemer'!F12="","",'invulblad opdrachtnemer'!F12)</f>
        <v/>
      </c>
      <c r="G12" s="166"/>
      <c r="H12" s="167"/>
      <c r="I12" s="167"/>
      <c r="J12" s="167"/>
      <c r="K12" s="364"/>
      <c r="L12" s="368">
        <f>'invulblad opdrachtnemer'!G12</f>
        <v>0</v>
      </c>
      <c r="M12" s="372">
        <f t="shared" ref="M12:M19" si="3">SUM(N12:Y12)</f>
        <v>0</v>
      </c>
      <c r="N12" s="43"/>
      <c r="O12" s="23"/>
      <c r="P12" s="47"/>
      <c r="Q12" s="43"/>
      <c r="R12" s="24"/>
      <c r="S12" s="47"/>
      <c r="T12" s="45"/>
      <c r="U12" s="24"/>
      <c r="V12" s="47"/>
      <c r="W12" s="45"/>
      <c r="X12" s="24"/>
      <c r="Y12" s="25"/>
      <c r="Z12" s="368">
        <f>'invulblad opdrachtnemer'!H12</f>
        <v>0</v>
      </c>
      <c r="AA12" s="372">
        <f t="shared" si="0"/>
        <v>0</v>
      </c>
      <c r="AB12" s="22"/>
      <c r="AC12" s="23"/>
      <c r="AD12" s="47"/>
      <c r="AE12" s="43"/>
      <c r="AF12" s="24"/>
      <c r="AG12" s="47"/>
      <c r="AH12" s="45"/>
      <c r="AI12" s="24"/>
      <c r="AJ12" s="47"/>
      <c r="AK12" s="45"/>
      <c r="AL12" s="24"/>
      <c r="AM12" s="25"/>
      <c r="AN12" s="368">
        <f>'invulblad opdrachtnemer'!I12</f>
        <v>0</v>
      </c>
      <c r="AO12" s="372">
        <f t="shared" si="1"/>
        <v>0</v>
      </c>
      <c r="AP12" s="22"/>
      <c r="AQ12" s="23"/>
      <c r="AR12" s="47"/>
      <c r="AS12" s="43"/>
      <c r="AT12" s="24"/>
      <c r="AU12" s="47"/>
      <c r="AV12" s="45"/>
      <c r="AW12" s="24"/>
      <c r="AX12" s="47"/>
      <c r="AY12" s="45"/>
      <c r="AZ12" s="24"/>
      <c r="BA12" s="25"/>
      <c r="BB12" s="368">
        <f>'invulblad opdrachtnemer'!J12</f>
        <v>0</v>
      </c>
      <c r="BC12" s="372">
        <f t="shared" si="2"/>
        <v>0</v>
      </c>
      <c r="BD12" s="22"/>
      <c r="BE12" s="23"/>
      <c r="BF12" s="47"/>
      <c r="BG12" s="43"/>
      <c r="BH12" s="24"/>
      <c r="BI12" s="47"/>
      <c r="BJ12" s="45"/>
      <c r="BK12" s="24"/>
      <c r="BL12" s="47"/>
      <c r="BM12" s="45"/>
      <c r="BN12" s="24"/>
      <c r="BO12" s="25"/>
    </row>
    <row r="13" spans="1:67" s="3" customFormat="1" ht="15" customHeight="1">
      <c r="A13" s="280"/>
      <c r="B13" s="3">
        <v>4</v>
      </c>
      <c r="C13" s="17" t="str">
        <f>IF('invulblad opdrachtnemer'!C13="","",'invulblad opdrachtnemer'!C13)</f>
        <v/>
      </c>
      <c r="D13" s="55" t="str">
        <f>IF('invulblad opdrachtnemer'!D13="","",'invulblad opdrachtnemer'!D13)</f>
        <v/>
      </c>
      <c r="E13" s="155" t="str">
        <f>IF('invulblad opdrachtnemer'!E13="","",'invulblad opdrachtnemer'!E13)</f>
        <v/>
      </c>
      <c r="F13" s="55" t="str">
        <f>IF('invulblad opdrachtnemer'!F13="","",'invulblad opdrachtnemer'!F13)</f>
        <v/>
      </c>
      <c r="G13" s="166"/>
      <c r="H13" s="167"/>
      <c r="I13" s="167"/>
      <c r="J13" s="167"/>
      <c r="K13" s="364"/>
      <c r="L13" s="368">
        <f>'invulblad opdrachtnemer'!G13</f>
        <v>0</v>
      </c>
      <c r="M13" s="372">
        <f t="shared" si="3"/>
        <v>0</v>
      </c>
      <c r="N13" s="43"/>
      <c r="O13" s="23"/>
      <c r="P13" s="47"/>
      <c r="Q13" s="43"/>
      <c r="R13" s="24"/>
      <c r="S13" s="47"/>
      <c r="T13" s="45"/>
      <c r="U13" s="24"/>
      <c r="V13" s="47"/>
      <c r="W13" s="45"/>
      <c r="X13" s="24"/>
      <c r="Y13" s="25"/>
      <c r="Z13" s="368">
        <f>'invulblad opdrachtnemer'!H13</f>
        <v>0</v>
      </c>
      <c r="AA13" s="372">
        <f t="shared" si="0"/>
        <v>0</v>
      </c>
      <c r="AB13" s="22"/>
      <c r="AC13" s="23"/>
      <c r="AD13" s="47"/>
      <c r="AE13" s="43"/>
      <c r="AF13" s="24"/>
      <c r="AG13" s="47"/>
      <c r="AH13" s="45"/>
      <c r="AI13" s="24"/>
      <c r="AJ13" s="47"/>
      <c r="AK13" s="45"/>
      <c r="AL13" s="24"/>
      <c r="AM13" s="25"/>
      <c r="AN13" s="368">
        <f>'invulblad opdrachtnemer'!I13</f>
        <v>0</v>
      </c>
      <c r="AO13" s="372">
        <f t="shared" si="1"/>
        <v>0</v>
      </c>
      <c r="AP13" s="22"/>
      <c r="AQ13" s="23"/>
      <c r="AR13" s="47"/>
      <c r="AS13" s="43"/>
      <c r="AT13" s="24"/>
      <c r="AU13" s="47"/>
      <c r="AV13" s="45"/>
      <c r="AW13" s="24"/>
      <c r="AX13" s="47"/>
      <c r="AY13" s="45"/>
      <c r="AZ13" s="24"/>
      <c r="BA13" s="25"/>
      <c r="BB13" s="368">
        <f>'invulblad opdrachtnemer'!J13</f>
        <v>0</v>
      </c>
      <c r="BC13" s="372">
        <f t="shared" si="2"/>
        <v>0</v>
      </c>
      <c r="BD13" s="22"/>
      <c r="BE13" s="23"/>
      <c r="BF13" s="47"/>
      <c r="BG13" s="43"/>
      <c r="BH13" s="24"/>
      <c r="BI13" s="47"/>
      <c r="BJ13" s="45"/>
      <c r="BK13" s="24"/>
      <c r="BL13" s="47"/>
      <c r="BM13" s="45"/>
      <c r="BN13" s="24"/>
      <c r="BO13" s="25"/>
    </row>
    <row r="14" spans="1:67" s="3" customFormat="1" ht="15" customHeight="1">
      <c r="A14" s="280"/>
      <c r="B14" s="3">
        <v>5</v>
      </c>
      <c r="C14" s="17" t="str">
        <f>IF('invulblad opdrachtnemer'!C14="","",'invulblad opdrachtnemer'!C14)</f>
        <v/>
      </c>
      <c r="D14" s="55" t="str">
        <f>IF('invulblad opdrachtnemer'!D14="","",'invulblad opdrachtnemer'!D14)</f>
        <v/>
      </c>
      <c r="E14" s="55" t="str">
        <f>IF('invulblad opdrachtnemer'!E14="","",'invulblad opdrachtnemer'!E14)</f>
        <v/>
      </c>
      <c r="F14" s="55" t="str">
        <f>IF('invulblad opdrachtnemer'!F14="","",'invulblad opdrachtnemer'!F14)</f>
        <v/>
      </c>
      <c r="G14" s="166"/>
      <c r="H14" s="167"/>
      <c r="I14" s="167"/>
      <c r="J14" s="167"/>
      <c r="K14" s="364"/>
      <c r="L14" s="368">
        <f>'invulblad opdrachtnemer'!G14</f>
        <v>0</v>
      </c>
      <c r="M14" s="372">
        <f t="shared" si="3"/>
        <v>0</v>
      </c>
      <c r="N14" s="43"/>
      <c r="O14" s="23"/>
      <c r="P14" s="47"/>
      <c r="Q14" s="43"/>
      <c r="R14" s="24"/>
      <c r="S14" s="47"/>
      <c r="T14" s="45"/>
      <c r="U14" s="24"/>
      <c r="V14" s="47"/>
      <c r="W14" s="45"/>
      <c r="X14" s="24"/>
      <c r="Y14" s="25"/>
      <c r="Z14" s="368">
        <f>'invulblad opdrachtnemer'!H14</f>
        <v>0</v>
      </c>
      <c r="AA14" s="372">
        <f t="shared" si="0"/>
        <v>0</v>
      </c>
      <c r="AB14" s="22"/>
      <c r="AC14" s="23"/>
      <c r="AD14" s="47"/>
      <c r="AE14" s="43"/>
      <c r="AF14" s="24"/>
      <c r="AG14" s="47"/>
      <c r="AH14" s="45"/>
      <c r="AI14" s="24"/>
      <c r="AJ14" s="47"/>
      <c r="AK14" s="45"/>
      <c r="AL14" s="24"/>
      <c r="AM14" s="25"/>
      <c r="AN14" s="368">
        <f>'invulblad opdrachtnemer'!I14</f>
        <v>0</v>
      </c>
      <c r="AO14" s="372">
        <f t="shared" si="1"/>
        <v>0</v>
      </c>
      <c r="AP14" s="22"/>
      <c r="AQ14" s="23"/>
      <c r="AR14" s="47"/>
      <c r="AS14" s="43"/>
      <c r="AT14" s="24"/>
      <c r="AU14" s="47"/>
      <c r="AV14" s="45"/>
      <c r="AW14" s="24"/>
      <c r="AX14" s="47"/>
      <c r="AY14" s="45"/>
      <c r="AZ14" s="24"/>
      <c r="BA14" s="25"/>
      <c r="BB14" s="368">
        <f>'invulblad opdrachtnemer'!J14</f>
        <v>0</v>
      </c>
      <c r="BC14" s="372">
        <f t="shared" si="2"/>
        <v>0</v>
      </c>
      <c r="BD14" s="22"/>
      <c r="BE14" s="23"/>
      <c r="BF14" s="47"/>
      <c r="BG14" s="43"/>
      <c r="BH14" s="24"/>
      <c r="BI14" s="47"/>
      <c r="BJ14" s="45"/>
      <c r="BK14" s="24"/>
      <c r="BL14" s="47"/>
      <c r="BM14" s="45"/>
      <c r="BN14" s="24"/>
      <c r="BO14" s="25"/>
    </row>
    <row r="15" spans="1:67" s="3" customFormat="1" ht="15" customHeight="1">
      <c r="A15" s="63"/>
      <c r="B15" s="3">
        <v>6</v>
      </c>
      <c r="C15" s="17" t="str">
        <f>IF('invulblad opdrachtnemer'!C15="","",'invulblad opdrachtnemer'!C15)</f>
        <v/>
      </c>
      <c r="D15" s="55" t="str">
        <f>IF('invulblad opdrachtnemer'!D15="","",'invulblad opdrachtnemer'!D15)</f>
        <v/>
      </c>
      <c r="E15" s="55" t="str">
        <f>IF('invulblad opdrachtnemer'!E15="","",'invulblad opdrachtnemer'!E15)</f>
        <v/>
      </c>
      <c r="F15" s="55" t="str">
        <f>IF('invulblad opdrachtnemer'!F15="","",'invulblad opdrachtnemer'!F15)</f>
        <v/>
      </c>
      <c r="G15" s="166"/>
      <c r="H15" s="167"/>
      <c r="I15" s="167"/>
      <c r="J15" s="167"/>
      <c r="K15" s="364"/>
      <c r="L15" s="368">
        <f>'invulblad opdrachtnemer'!G15</f>
        <v>0</v>
      </c>
      <c r="M15" s="372">
        <f t="shared" si="3"/>
        <v>0</v>
      </c>
      <c r="N15" s="43"/>
      <c r="O15" s="23"/>
      <c r="P15" s="47"/>
      <c r="Q15" s="43"/>
      <c r="R15" s="24"/>
      <c r="S15" s="47"/>
      <c r="T15" s="45"/>
      <c r="U15" s="24"/>
      <c r="V15" s="47"/>
      <c r="W15" s="45"/>
      <c r="X15" s="24"/>
      <c r="Y15" s="25"/>
      <c r="Z15" s="368">
        <f>'invulblad opdrachtnemer'!H15</f>
        <v>0</v>
      </c>
      <c r="AA15" s="372">
        <f t="shared" si="0"/>
        <v>0</v>
      </c>
      <c r="AB15" s="22"/>
      <c r="AC15" s="23"/>
      <c r="AD15" s="47"/>
      <c r="AE15" s="43"/>
      <c r="AF15" s="24"/>
      <c r="AG15" s="47"/>
      <c r="AH15" s="45"/>
      <c r="AI15" s="24"/>
      <c r="AJ15" s="47"/>
      <c r="AK15" s="45"/>
      <c r="AL15" s="24"/>
      <c r="AM15" s="25"/>
      <c r="AN15" s="368">
        <f>'invulblad opdrachtnemer'!I15</f>
        <v>0</v>
      </c>
      <c r="AO15" s="372">
        <f t="shared" si="1"/>
        <v>0</v>
      </c>
      <c r="AP15" s="22"/>
      <c r="AQ15" s="23"/>
      <c r="AR15" s="47"/>
      <c r="AS15" s="43"/>
      <c r="AT15" s="24"/>
      <c r="AU15" s="47"/>
      <c r="AV15" s="45"/>
      <c r="AW15" s="24"/>
      <c r="AX15" s="47"/>
      <c r="AY15" s="45"/>
      <c r="AZ15" s="24"/>
      <c r="BA15" s="25"/>
      <c r="BB15" s="368">
        <f>'invulblad opdrachtnemer'!J15</f>
        <v>0</v>
      </c>
      <c r="BC15" s="372">
        <f t="shared" si="2"/>
        <v>0</v>
      </c>
      <c r="BD15" s="22"/>
      <c r="BE15" s="23"/>
      <c r="BF15" s="47"/>
      <c r="BG15" s="43"/>
      <c r="BH15" s="24"/>
      <c r="BI15" s="47"/>
      <c r="BJ15" s="45"/>
      <c r="BK15" s="24"/>
      <c r="BL15" s="47"/>
      <c r="BM15" s="45"/>
      <c r="BN15" s="24"/>
      <c r="BO15" s="25"/>
    </row>
    <row r="16" spans="1:67" s="3" customFormat="1" ht="15" customHeight="1">
      <c r="A16" s="280"/>
      <c r="B16" s="3">
        <v>7</v>
      </c>
      <c r="C16" s="17" t="str">
        <f>IF('invulblad opdrachtnemer'!C16="","",'invulblad opdrachtnemer'!C16)</f>
        <v/>
      </c>
      <c r="D16" s="55" t="str">
        <f>IF('invulblad opdrachtnemer'!D16="","",'invulblad opdrachtnemer'!D16)</f>
        <v/>
      </c>
      <c r="E16" s="55" t="str">
        <f>IF('invulblad opdrachtnemer'!E16="","",'invulblad opdrachtnemer'!E16)</f>
        <v/>
      </c>
      <c r="F16" s="55" t="str">
        <f>IF('invulblad opdrachtnemer'!F16="","",'invulblad opdrachtnemer'!F16)</f>
        <v/>
      </c>
      <c r="G16" s="166"/>
      <c r="H16" s="167"/>
      <c r="I16" s="167"/>
      <c r="J16" s="167"/>
      <c r="K16" s="364"/>
      <c r="L16" s="368">
        <f>'invulblad opdrachtnemer'!G16</f>
        <v>0</v>
      </c>
      <c r="M16" s="372">
        <f t="shared" si="3"/>
        <v>0</v>
      </c>
      <c r="N16" s="43"/>
      <c r="O16" s="23"/>
      <c r="P16" s="47"/>
      <c r="Q16" s="43"/>
      <c r="R16" s="24"/>
      <c r="S16" s="47"/>
      <c r="T16" s="45"/>
      <c r="U16" s="24"/>
      <c r="V16" s="47"/>
      <c r="W16" s="45"/>
      <c r="X16" s="24"/>
      <c r="Y16" s="25"/>
      <c r="Z16" s="368">
        <f>'invulblad opdrachtnemer'!H16</f>
        <v>0</v>
      </c>
      <c r="AA16" s="372">
        <f t="shared" si="0"/>
        <v>0</v>
      </c>
      <c r="AB16" s="22"/>
      <c r="AC16" s="23"/>
      <c r="AD16" s="47"/>
      <c r="AE16" s="43"/>
      <c r="AF16" s="24"/>
      <c r="AG16" s="47"/>
      <c r="AH16" s="45"/>
      <c r="AI16" s="24"/>
      <c r="AJ16" s="47"/>
      <c r="AK16" s="45"/>
      <c r="AL16" s="24"/>
      <c r="AM16" s="25"/>
      <c r="AN16" s="368">
        <f>'invulblad opdrachtnemer'!I16</f>
        <v>0</v>
      </c>
      <c r="AO16" s="372">
        <f t="shared" si="1"/>
        <v>0</v>
      </c>
      <c r="AP16" s="22"/>
      <c r="AQ16" s="23"/>
      <c r="AR16" s="47"/>
      <c r="AS16" s="43"/>
      <c r="AT16" s="24"/>
      <c r="AU16" s="47"/>
      <c r="AV16" s="45"/>
      <c r="AW16" s="24"/>
      <c r="AX16" s="47"/>
      <c r="AY16" s="45"/>
      <c r="AZ16" s="24"/>
      <c r="BA16" s="25"/>
      <c r="BB16" s="368">
        <f>'invulblad opdrachtnemer'!J16</f>
        <v>0</v>
      </c>
      <c r="BC16" s="372">
        <f t="shared" si="2"/>
        <v>0</v>
      </c>
      <c r="BD16" s="22"/>
      <c r="BE16" s="23"/>
      <c r="BF16" s="47"/>
      <c r="BG16" s="43"/>
      <c r="BH16" s="24"/>
      <c r="BI16" s="47"/>
      <c r="BJ16" s="45"/>
      <c r="BK16" s="24"/>
      <c r="BL16" s="47"/>
      <c r="BM16" s="45"/>
      <c r="BN16" s="24"/>
      <c r="BO16" s="25"/>
    </row>
    <row r="17" spans="1:67" s="3" customFormat="1" ht="15" customHeight="1">
      <c r="A17" s="280"/>
      <c r="B17" s="3">
        <v>8</v>
      </c>
      <c r="C17" s="17" t="str">
        <f>IF('invulblad opdrachtnemer'!C17="","",'invulblad opdrachtnemer'!C17)</f>
        <v/>
      </c>
      <c r="D17" s="55" t="str">
        <f>IF('invulblad opdrachtnemer'!D17="","",'invulblad opdrachtnemer'!D17)</f>
        <v/>
      </c>
      <c r="E17" s="55" t="str">
        <f>IF('invulblad opdrachtnemer'!E17="","",'invulblad opdrachtnemer'!E17)</f>
        <v/>
      </c>
      <c r="F17" s="55" t="str">
        <f>IF('invulblad opdrachtnemer'!F17="","",'invulblad opdrachtnemer'!F17)</f>
        <v/>
      </c>
      <c r="G17" s="166"/>
      <c r="H17" s="167"/>
      <c r="I17" s="167"/>
      <c r="J17" s="167"/>
      <c r="K17" s="364"/>
      <c r="L17" s="368">
        <f>'invulblad opdrachtnemer'!G17</f>
        <v>0</v>
      </c>
      <c r="M17" s="372">
        <f t="shared" si="3"/>
        <v>0</v>
      </c>
      <c r="N17" s="43"/>
      <c r="O17" s="23"/>
      <c r="P17" s="47"/>
      <c r="Q17" s="43"/>
      <c r="R17" s="24"/>
      <c r="S17" s="47"/>
      <c r="T17" s="45"/>
      <c r="U17" s="24"/>
      <c r="V17" s="47"/>
      <c r="W17" s="45"/>
      <c r="X17" s="24"/>
      <c r="Y17" s="25"/>
      <c r="Z17" s="368">
        <f>'invulblad opdrachtnemer'!H17</f>
        <v>0</v>
      </c>
      <c r="AA17" s="372">
        <f t="shared" si="0"/>
        <v>0</v>
      </c>
      <c r="AB17" s="22"/>
      <c r="AC17" s="23"/>
      <c r="AD17" s="47"/>
      <c r="AE17" s="43"/>
      <c r="AF17" s="24"/>
      <c r="AG17" s="47"/>
      <c r="AH17" s="45"/>
      <c r="AI17" s="24"/>
      <c r="AJ17" s="47"/>
      <c r="AK17" s="45"/>
      <c r="AL17" s="24"/>
      <c r="AM17" s="25"/>
      <c r="AN17" s="368">
        <f>'invulblad opdrachtnemer'!I17</f>
        <v>0</v>
      </c>
      <c r="AO17" s="372">
        <f t="shared" si="1"/>
        <v>0</v>
      </c>
      <c r="AP17" s="22"/>
      <c r="AQ17" s="23"/>
      <c r="AR17" s="47"/>
      <c r="AS17" s="43"/>
      <c r="AT17" s="24"/>
      <c r="AU17" s="47"/>
      <c r="AV17" s="45"/>
      <c r="AW17" s="24"/>
      <c r="AX17" s="47"/>
      <c r="AY17" s="45"/>
      <c r="AZ17" s="24"/>
      <c r="BA17" s="25"/>
      <c r="BB17" s="368">
        <f>'invulblad opdrachtnemer'!J17</f>
        <v>0</v>
      </c>
      <c r="BC17" s="372">
        <f t="shared" si="2"/>
        <v>0</v>
      </c>
      <c r="BD17" s="22"/>
      <c r="BE17" s="23"/>
      <c r="BF17" s="47"/>
      <c r="BG17" s="43"/>
      <c r="BH17" s="24"/>
      <c r="BI17" s="47"/>
      <c r="BJ17" s="45"/>
      <c r="BK17" s="24"/>
      <c r="BL17" s="47"/>
      <c r="BM17" s="45"/>
      <c r="BN17" s="24"/>
      <c r="BO17" s="25"/>
    </row>
    <row r="18" spans="1:67" s="10" customFormat="1" ht="15" customHeight="1">
      <c r="A18" s="280"/>
      <c r="B18" s="3">
        <v>9</v>
      </c>
      <c r="C18" s="17" t="str">
        <f>IF('invulblad opdrachtnemer'!C18="","",'invulblad opdrachtnemer'!C18)</f>
        <v/>
      </c>
      <c r="D18" s="55" t="str">
        <f>IF('invulblad opdrachtnemer'!D18="","",'invulblad opdrachtnemer'!D18)</f>
        <v/>
      </c>
      <c r="E18" s="55" t="str">
        <f>IF('invulblad opdrachtnemer'!E18="","",'invulblad opdrachtnemer'!E18)</f>
        <v/>
      </c>
      <c r="F18" s="55" t="str">
        <f>IF('invulblad opdrachtnemer'!F18="","",'invulblad opdrachtnemer'!F18)</f>
        <v/>
      </c>
      <c r="G18" s="166"/>
      <c r="H18" s="167"/>
      <c r="I18" s="167"/>
      <c r="J18" s="167"/>
      <c r="K18" s="364"/>
      <c r="L18" s="368">
        <f>'invulblad opdrachtnemer'!G18</f>
        <v>0</v>
      </c>
      <c r="M18" s="372">
        <f t="shared" si="3"/>
        <v>0</v>
      </c>
      <c r="N18" s="43"/>
      <c r="O18" s="23"/>
      <c r="P18" s="47"/>
      <c r="Q18" s="43"/>
      <c r="R18" s="24"/>
      <c r="S18" s="47"/>
      <c r="T18" s="45"/>
      <c r="U18" s="24"/>
      <c r="V18" s="47"/>
      <c r="W18" s="45"/>
      <c r="X18" s="24"/>
      <c r="Y18" s="25"/>
      <c r="Z18" s="368">
        <f>'invulblad opdrachtnemer'!H18</f>
        <v>0</v>
      </c>
      <c r="AA18" s="372">
        <f t="shared" si="0"/>
        <v>0</v>
      </c>
      <c r="AB18" s="22"/>
      <c r="AC18" s="23"/>
      <c r="AD18" s="47"/>
      <c r="AE18" s="43"/>
      <c r="AF18" s="24"/>
      <c r="AG18" s="47"/>
      <c r="AH18" s="45"/>
      <c r="AI18" s="24"/>
      <c r="AJ18" s="47"/>
      <c r="AK18" s="45"/>
      <c r="AL18" s="24"/>
      <c r="AM18" s="25"/>
      <c r="AN18" s="368">
        <f>'invulblad opdrachtnemer'!I18</f>
        <v>0</v>
      </c>
      <c r="AO18" s="372">
        <f t="shared" si="1"/>
        <v>0</v>
      </c>
      <c r="AP18" s="22"/>
      <c r="AQ18" s="23"/>
      <c r="AR18" s="47"/>
      <c r="AS18" s="43"/>
      <c r="AT18" s="24"/>
      <c r="AU18" s="47"/>
      <c r="AV18" s="45"/>
      <c r="AW18" s="24"/>
      <c r="AX18" s="47"/>
      <c r="AY18" s="45"/>
      <c r="AZ18" s="24"/>
      <c r="BA18" s="25"/>
      <c r="BB18" s="368">
        <f>'invulblad opdrachtnemer'!J18</f>
        <v>0</v>
      </c>
      <c r="BC18" s="372">
        <f t="shared" si="2"/>
        <v>0</v>
      </c>
      <c r="BD18" s="22"/>
      <c r="BE18" s="23"/>
      <c r="BF18" s="47"/>
      <c r="BG18" s="43"/>
      <c r="BH18" s="24"/>
      <c r="BI18" s="47"/>
      <c r="BJ18" s="45"/>
      <c r="BK18" s="24"/>
      <c r="BL18" s="47"/>
      <c r="BM18" s="45"/>
      <c r="BN18" s="24"/>
      <c r="BO18" s="25"/>
    </row>
    <row r="19" spans="1:67" s="10" customFormat="1" ht="15" customHeight="1" thickBot="1">
      <c r="A19" s="280"/>
      <c r="B19" s="3">
        <v>10</v>
      </c>
      <c r="C19" s="40" t="str">
        <f>IF('invulblad opdrachtnemer'!C19="","",'invulblad opdrachtnemer'!C19)</f>
        <v/>
      </c>
      <c r="D19" s="57" t="str">
        <f>IF('invulblad opdrachtnemer'!D19="","",'invulblad opdrachtnemer'!D19)</f>
        <v/>
      </c>
      <c r="E19" s="57" t="str">
        <f>IF('invulblad opdrachtnemer'!E19="","",'invulblad opdrachtnemer'!E19)</f>
        <v/>
      </c>
      <c r="F19" s="57" t="str">
        <f>IF('invulblad opdrachtnemer'!F19="","",'invulblad opdrachtnemer'!F19)</f>
        <v/>
      </c>
      <c r="G19" s="172"/>
      <c r="H19" s="173"/>
      <c r="I19" s="173"/>
      <c r="J19" s="173"/>
      <c r="K19" s="365"/>
      <c r="L19" s="369">
        <f>'invulblad opdrachtnemer'!G19</f>
        <v>0</v>
      </c>
      <c r="M19" s="373">
        <f t="shared" si="3"/>
        <v>0</v>
      </c>
      <c r="N19" s="284"/>
      <c r="O19" s="282"/>
      <c r="P19" s="283"/>
      <c r="Q19" s="284"/>
      <c r="R19" s="285"/>
      <c r="S19" s="283"/>
      <c r="T19" s="286"/>
      <c r="U19" s="285"/>
      <c r="V19" s="283"/>
      <c r="W19" s="286"/>
      <c r="X19" s="285"/>
      <c r="Y19" s="41"/>
      <c r="Z19" s="369">
        <f>'invulblad opdrachtnemer'!H19</f>
        <v>0</v>
      </c>
      <c r="AA19" s="373">
        <f t="shared" si="0"/>
        <v>0</v>
      </c>
      <c r="AB19" s="281"/>
      <c r="AC19" s="282"/>
      <c r="AD19" s="283"/>
      <c r="AE19" s="284"/>
      <c r="AF19" s="285"/>
      <c r="AG19" s="283"/>
      <c r="AH19" s="286"/>
      <c r="AI19" s="285"/>
      <c r="AJ19" s="283"/>
      <c r="AK19" s="286"/>
      <c r="AL19" s="285"/>
      <c r="AM19" s="41"/>
      <c r="AN19" s="369">
        <f>'invulblad opdrachtnemer'!I19</f>
        <v>0</v>
      </c>
      <c r="AO19" s="373">
        <f t="shared" si="1"/>
        <v>0</v>
      </c>
      <c r="AP19" s="281"/>
      <c r="AQ19" s="282"/>
      <c r="AR19" s="283"/>
      <c r="AS19" s="284"/>
      <c r="AT19" s="285"/>
      <c r="AU19" s="283"/>
      <c r="AV19" s="286"/>
      <c r="AW19" s="285"/>
      <c r="AX19" s="283"/>
      <c r="AY19" s="286"/>
      <c r="AZ19" s="285"/>
      <c r="BA19" s="41"/>
      <c r="BB19" s="369">
        <f>'invulblad opdrachtnemer'!J19</f>
        <v>0</v>
      </c>
      <c r="BC19" s="373">
        <f t="shared" si="2"/>
        <v>0</v>
      </c>
      <c r="BD19" s="281"/>
      <c r="BE19" s="282"/>
      <c r="BF19" s="283"/>
      <c r="BG19" s="284"/>
      <c r="BH19" s="285"/>
      <c r="BI19" s="283"/>
      <c r="BJ19" s="286"/>
      <c r="BK19" s="285"/>
      <c r="BL19" s="283"/>
      <c r="BM19" s="286"/>
      <c r="BN19" s="285"/>
      <c r="BO19" s="41"/>
    </row>
    <row r="20" spans="1:67" s="3" customFormat="1" ht="15" thickBot="1">
      <c r="A20" s="137"/>
      <c r="G20" s="4"/>
      <c r="K20" s="4"/>
      <c r="L20" s="4"/>
      <c r="M20" s="4"/>
      <c r="N20" s="113"/>
      <c r="O20" s="4"/>
      <c r="AB20" s="113"/>
      <c r="AC20" s="4"/>
      <c r="AP20" s="113"/>
      <c r="AQ20" s="4"/>
      <c r="BD20" s="113"/>
      <c r="BE20" s="4"/>
    </row>
    <row r="21" spans="1:67" s="5" customFormat="1" ht="50.25" customHeight="1" thickBot="1">
      <c r="A21" s="157"/>
      <c r="C21" s="12" t="str">
        <f>'gunningscriterium SEB'!C21</f>
        <v>TRANSPORTMIDDELEN (N1, N2 en N3)</v>
      </c>
      <c r="D21" s="13"/>
      <c r="E21" s="13"/>
      <c r="F21" s="13"/>
      <c r="G21" s="30"/>
      <c r="H21" s="13"/>
      <c r="I21" s="13"/>
      <c r="J21" s="13"/>
      <c r="K21" s="30"/>
      <c r="L21" s="30"/>
      <c r="M21" s="15"/>
      <c r="N21" s="13" t="s">
        <v>37</v>
      </c>
      <c r="O21" s="141"/>
      <c r="P21" s="141"/>
      <c r="Q21" s="141"/>
      <c r="R21" s="13">
        <f>'gunningscriterium SEB'!G21</f>
        <v>1</v>
      </c>
      <c r="S21" s="416" t="s">
        <v>121</v>
      </c>
      <c r="T21" s="416"/>
      <c r="U21" s="416"/>
      <c r="V21" s="416"/>
      <c r="W21" s="416"/>
      <c r="X21" s="416"/>
      <c r="Y21" s="417"/>
      <c r="Z21" s="360"/>
      <c r="AA21" s="360"/>
      <c r="AB21" s="141"/>
      <c r="AC21" s="141"/>
      <c r="AD21" s="141"/>
      <c r="AE21" s="141"/>
      <c r="AF21" s="141"/>
      <c r="AG21" s="142" t="s">
        <v>37</v>
      </c>
      <c r="AH21" s="13">
        <f>'gunningscriterium SEB'!I21</f>
        <v>2</v>
      </c>
      <c r="AI21" s="141"/>
      <c r="AJ21" s="141"/>
      <c r="AK21" s="141"/>
      <c r="AL21" s="141"/>
      <c r="AM21" s="143"/>
      <c r="AN21" s="141"/>
      <c r="AO21" s="141"/>
      <c r="AP21" s="141"/>
      <c r="AQ21" s="141"/>
      <c r="AR21" s="141"/>
      <c r="AS21" s="141"/>
      <c r="AT21" s="141"/>
      <c r="AU21" s="142" t="s">
        <v>37</v>
      </c>
      <c r="AV21" s="13">
        <f>'gunningscriterium SEB'!K21</f>
        <v>3</v>
      </c>
      <c r="AW21" s="141"/>
      <c r="AX21" s="141"/>
      <c r="AY21" s="141"/>
      <c r="AZ21" s="141"/>
      <c r="BA21" s="143"/>
      <c r="BB21" s="141"/>
      <c r="BC21" s="141"/>
      <c r="BD21" s="141"/>
      <c r="BE21" s="141"/>
      <c r="BF21" s="141"/>
      <c r="BG21" s="141"/>
      <c r="BH21" s="141"/>
      <c r="BI21" s="142" t="s">
        <v>37</v>
      </c>
      <c r="BJ21" s="13">
        <f>'gunningscriterium SEB'!M21</f>
        <v>4</v>
      </c>
      <c r="BK21" s="141"/>
      <c r="BL21" s="141"/>
      <c r="BM21" s="141"/>
      <c r="BN21" s="141"/>
      <c r="BO21" s="143"/>
    </row>
    <row r="22" spans="1:67" s="37" customFormat="1" ht="32.15" customHeight="1" thickBot="1">
      <c r="A22" s="158"/>
      <c r="C22" s="145" t="s">
        <v>29</v>
      </c>
      <c r="D22" s="159" t="s">
        <v>13</v>
      </c>
      <c r="E22" s="160" t="s">
        <v>30</v>
      </c>
      <c r="F22" s="59" t="s">
        <v>209</v>
      </c>
      <c r="G22" s="70" t="s">
        <v>66</v>
      </c>
      <c r="H22" s="58" t="s">
        <v>14</v>
      </c>
      <c r="I22" s="58" t="s">
        <v>28</v>
      </c>
      <c r="J22" s="59" t="s">
        <v>63</v>
      </c>
      <c r="K22" s="70" t="s">
        <v>16</v>
      </c>
      <c r="L22" s="370" t="s">
        <v>232</v>
      </c>
      <c r="M22" s="259" t="s">
        <v>222</v>
      </c>
      <c r="N22" s="148" t="s">
        <v>17</v>
      </c>
      <c r="O22" s="149" t="s">
        <v>18</v>
      </c>
      <c r="P22" s="152" t="s">
        <v>19</v>
      </c>
      <c r="Q22" s="161" t="s">
        <v>20</v>
      </c>
      <c r="R22" s="152" t="s">
        <v>21</v>
      </c>
      <c r="S22" s="152" t="s">
        <v>22</v>
      </c>
      <c r="T22" s="161" t="s">
        <v>23</v>
      </c>
      <c r="U22" s="152" t="s">
        <v>24</v>
      </c>
      <c r="V22" s="150" t="s">
        <v>55</v>
      </c>
      <c r="W22" s="152" t="s">
        <v>25</v>
      </c>
      <c r="X22" s="152" t="s">
        <v>26</v>
      </c>
      <c r="Y22" s="154" t="s">
        <v>27</v>
      </c>
      <c r="Z22" s="370" t="s">
        <v>232</v>
      </c>
      <c r="AA22" s="259" t="s">
        <v>222</v>
      </c>
      <c r="AB22" s="148" t="s">
        <v>17</v>
      </c>
      <c r="AC22" s="149" t="s">
        <v>18</v>
      </c>
      <c r="AD22" s="152" t="s">
        <v>19</v>
      </c>
      <c r="AE22" s="161" t="s">
        <v>20</v>
      </c>
      <c r="AF22" s="152" t="s">
        <v>21</v>
      </c>
      <c r="AG22" s="152" t="s">
        <v>22</v>
      </c>
      <c r="AH22" s="161" t="s">
        <v>23</v>
      </c>
      <c r="AI22" s="152" t="s">
        <v>24</v>
      </c>
      <c r="AJ22" s="150" t="s">
        <v>55</v>
      </c>
      <c r="AK22" s="152" t="s">
        <v>25</v>
      </c>
      <c r="AL22" s="152" t="s">
        <v>26</v>
      </c>
      <c r="AM22" s="154" t="s">
        <v>27</v>
      </c>
      <c r="AN22" s="370" t="s">
        <v>232</v>
      </c>
      <c r="AO22" s="259" t="s">
        <v>222</v>
      </c>
      <c r="AP22" s="148" t="s">
        <v>17</v>
      </c>
      <c r="AQ22" s="149" t="s">
        <v>18</v>
      </c>
      <c r="AR22" s="152" t="s">
        <v>19</v>
      </c>
      <c r="AS22" s="161" t="s">
        <v>20</v>
      </c>
      <c r="AT22" s="152" t="s">
        <v>21</v>
      </c>
      <c r="AU22" s="152" t="s">
        <v>22</v>
      </c>
      <c r="AV22" s="161" t="s">
        <v>23</v>
      </c>
      <c r="AW22" s="152" t="s">
        <v>24</v>
      </c>
      <c r="AX22" s="150" t="s">
        <v>55</v>
      </c>
      <c r="AY22" s="152" t="s">
        <v>25</v>
      </c>
      <c r="AZ22" s="152" t="s">
        <v>26</v>
      </c>
      <c r="BA22" s="154" t="s">
        <v>27</v>
      </c>
      <c r="BB22" s="370" t="s">
        <v>232</v>
      </c>
      <c r="BC22" s="259" t="s">
        <v>222</v>
      </c>
      <c r="BD22" s="148" t="s">
        <v>17</v>
      </c>
      <c r="BE22" s="149" t="s">
        <v>18</v>
      </c>
      <c r="BF22" s="152" t="s">
        <v>19</v>
      </c>
      <c r="BG22" s="161" t="s">
        <v>20</v>
      </c>
      <c r="BH22" s="152" t="s">
        <v>21</v>
      </c>
      <c r="BI22" s="152" t="s">
        <v>22</v>
      </c>
      <c r="BJ22" s="161" t="s">
        <v>23</v>
      </c>
      <c r="BK22" s="152" t="s">
        <v>24</v>
      </c>
      <c r="BL22" s="150" t="s">
        <v>55</v>
      </c>
      <c r="BM22" s="152" t="s">
        <v>25</v>
      </c>
      <c r="BN22" s="152" t="s">
        <v>26</v>
      </c>
      <c r="BO22" s="154" t="s">
        <v>27</v>
      </c>
    </row>
    <row r="23" spans="1:67" s="3" customFormat="1" ht="15" customHeight="1">
      <c r="A23" s="63"/>
      <c r="B23" s="3">
        <v>1</v>
      </c>
      <c r="C23" s="39" t="str">
        <f>IF('invulblad opdrachtnemer'!C23="","",'invulblad opdrachtnemer'!C23)</f>
        <v/>
      </c>
      <c r="D23" s="54" t="str">
        <f>IF('invulblad opdrachtnemer'!D23="","",'invulblad opdrachtnemer'!D23)</f>
        <v/>
      </c>
      <c r="E23" s="62" t="str">
        <f>IF('invulblad opdrachtnemer'!E23="","",'invulblad opdrachtnemer'!E23)</f>
        <v/>
      </c>
      <c r="F23" s="54" t="str">
        <f>IF('invulblad opdrachtnemer'!F23="","",'invulblad opdrachtnemer'!F23)</f>
        <v/>
      </c>
      <c r="G23" s="163"/>
      <c r="H23" s="164"/>
      <c r="I23" s="164"/>
      <c r="J23" s="164"/>
      <c r="K23" s="165"/>
      <c r="L23" s="374">
        <f>'invulblad opdrachtnemer'!G23</f>
        <v>0</v>
      </c>
      <c r="M23" s="371">
        <f>SUM(N23:Y23)</f>
        <v>0</v>
      </c>
      <c r="N23" s="18"/>
      <c r="O23" s="19"/>
      <c r="P23" s="46"/>
      <c r="Q23" s="42"/>
      <c r="R23" s="20"/>
      <c r="S23" s="46"/>
      <c r="T23" s="44"/>
      <c r="U23" s="20"/>
      <c r="V23" s="46"/>
      <c r="W23" s="44"/>
      <c r="X23" s="20"/>
      <c r="Y23" s="21"/>
      <c r="Z23" s="367">
        <f>'invulblad opdrachtnemer'!H23</f>
        <v>0</v>
      </c>
      <c r="AA23" s="371">
        <f>SUM(AB23:CC23)</f>
        <v>0</v>
      </c>
      <c r="AB23" s="18"/>
      <c r="AC23" s="19"/>
      <c r="AD23" s="46"/>
      <c r="AE23" s="42"/>
      <c r="AF23" s="20"/>
      <c r="AG23" s="46"/>
      <c r="AH23" s="44"/>
      <c r="AI23" s="20"/>
      <c r="AJ23" s="46"/>
      <c r="AK23" s="44"/>
      <c r="AL23" s="20"/>
      <c r="AM23" s="21"/>
      <c r="AN23" s="367">
        <f>'invulblad opdrachtnemer'!I23</f>
        <v>0</v>
      </c>
      <c r="AO23" s="371">
        <f>SUM(AP23:CQ23)</f>
        <v>0</v>
      </c>
      <c r="AP23" s="18"/>
      <c r="AQ23" s="19"/>
      <c r="AR23" s="46"/>
      <c r="AS23" s="42"/>
      <c r="AT23" s="20"/>
      <c r="AU23" s="46"/>
      <c r="AV23" s="44"/>
      <c r="AW23" s="20"/>
      <c r="AX23" s="46"/>
      <c r="AY23" s="44"/>
      <c r="AZ23" s="20"/>
      <c r="BA23" s="21"/>
      <c r="BB23" s="367">
        <f>'invulblad opdrachtnemer'!J23</f>
        <v>0</v>
      </c>
      <c r="BC23" s="371">
        <f>SUM(BD23:DE23)</f>
        <v>0</v>
      </c>
      <c r="BD23" s="18"/>
      <c r="BE23" s="19"/>
      <c r="BF23" s="46"/>
      <c r="BG23" s="42"/>
      <c r="BH23" s="20"/>
      <c r="BI23" s="46"/>
      <c r="BJ23" s="44"/>
      <c r="BK23" s="20"/>
      <c r="BL23" s="46"/>
      <c r="BM23" s="44"/>
      <c r="BN23" s="20"/>
      <c r="BO23" s="21"/>
    </row>
    <row r="24" spans="1:67" s="3" customFormat="1" ht="15" customHeight="1">
      <c r="A24" s="280"/>
      <c r="B24" s="3">
        <v>2</v>
      </c>
      <c r="C24" s="17" t="str">
        <f>IF('invulblad opdrachtnemer'!C24="","",'invulblad opdrachtnemer'!C24)</f>
        <v/>
      </c>
      <c r="D24" s="55" t="str">
        <f>IF('invulblad opdrachtnemer'!D24="","",'invulblad opdrachtnemer'!D24)</f>
        <v/>
      </c>
      <c r="E24" s="155" t="str">
        <f>IF('invulblad opdrachtnemer'!E24="","",'invulblad opdrachtnemer'!E24)</f>
        <v/>
      </c>
      <c r="F24" s="55" t="str">
        <f>IF('invulblad opdrachtnemer'!F24="","",'invulblad opdrachtnemer'!F24)</f>
        <v/>
      </c>
      <c r="G24" s="166"/>
      <c r="H24" s="167"/>
      <c r="I24" s="167"/>
      <c r="J24" s="167"/>
      <c r="K24" s="168"/>
      <c r="L24" s="375">
        <f>'invulblad opdrachtnemer'!G24</f>
        <v>0</v>
      </c>
      <c r="M24" s="372">
        <f>SUM(N24:Y24)</f>
        <v>0</v>
      </c>
      <c r="N24" s="22"/>
      <c r="O24" s="23"/>
      <c r="P24" s="47"/>
      <c r="Q24" s="43"/>
      <c r="R24" s="24"/>
      <c r="S24" s="47"/>
      <c r="T24" s="45"/>
      <c r="U24" s="24"/>
      <c r="V24" s="47"/>
      <c r="W24" s="45"/>
      <c r="X24" s="24"/>
      <c r="Y24" s="25"/>
      <c r="Z24" s="368">
        <f>'invulblad opdrachtnemer'!H24</f>
        <v>0</v>
      </c>
      <c r="AA24" s="372">
        <f t="shared" ref="AA24:AA32" si="4">SUM(AB24:CC24)</f>
        <v>0</v>
      </c>
      <c r="AB24" s="22"/>
      <c r="AC24" s="23"/>
      <c r="AD24" s="47"/>
      <c r="AE24" s="43"/>
      <c r="AF24" s="24"/>
      <c r="AG24" s="47"/>
      <c r="AH24" s="45"/>
      <c r="AI24" s="24"/>
      <c r="AJ24" s="47"/>
      <c r="AK24" s="45"/>
      <c r="AL24" s="24"/>
      <c r="AM24" s="25"/>
      <c r="AN24" s="368">
        <f>'invulblad opdrachtnemer'!I24</f>
        <v>0</v>
      </c>
      <c r="AO24" s="372">
        <f t="shared" ref="AO24:AO32" si="5">SUM(AP24:CQ24)</f>
        <v>0</v>
      </c>
      <c r="AP24" s="22"/>
      <c r="AQ24" s="23"/>
      <c r="AR24" s="47"/>
      <c r="AS24" s="43"/>
      <c r="AT24" s="24"/>
      <c r="AU24" s="47"/>
      <c r="AV24" s="45"/>
      <c r="AW24" s="24"/>
      <c r="AX24" s="47"/>
      <c r="AY24" s="45"/>
      <c r="AZ24" s="24"/>
      <c r="BA24" s="25"/>
      <c r="BB24" s="368">
        <f>'invulblad opdrachtnemer'!J24</f>
        <v>0</v>
      </c>
      <c r="BC24" s="372">
        <f t="shared" ref="BC24:BC32" si="6">SUM(BD24:DE24)</f>
        <v>0</v>
      </c>
      <c r="BD24" s="22"/>
      <c r="BE24" s="23"/>
      <c r="BF24" s="47"/>
      <c r="BG24" s="43"/>
      <c r="BH24" s="24"/>
      <c r="BI24" s="47"/>
      <c r="BJ24" s="45"/>
      <c r="BK24" s="24"/>
      <c r="BL24" s="47"/>
      <c r="BM24" s="45"/>
      <c r="BN24" s="24"/>
      <c r="BO24" s="25"/>
    </row>
    <row r="25" spans="1:67" s="3" customFormat="1" ht="15" customHeight="1">
      <c r="A25" s="280"/>
      <c r="B25" s="3">
        <v>3</v>
      </c>
      <c r="C25" s="17" t="str">
        <f>IF('invulblad opdrachtnemer'!C25="","",'invulblad opdrachtnemer'!C25)</f>
        <v/>
      </c>
      <c r="D25" s="55" t="str">
        <f>IF('invulblad opdrachtnemer'!D25="","",'invulblad opdrachtnemer'!D25)</f>
        <v/>
      </c>
      <c r="E25" s="155" t="str">
        <f>IF('invulblad opdrachtnemer'!E25="","",'invulblad opdrachtnemer'!E25)</f>
        <v/>
      </c>
      <c r="F25" s="55" t="str">
        <f>IF('invulblad opdrachtnemer'!F25="","",'invulblad opdrachtnemer'!F25)</f>
        <v/>
      </c>
      <c r="G25" s="166"/>
      <c r="H25" s="167"/>
      <c r="I25" s="167"/>
      <c r="J25" s="167"/>
      <c r="K25" s="168"/>
      <c r="L25" s="375">
        <f>'invulblad opdrachtnemer'!G25</f>
        <v>0</v>
      </c>
      <c r="M25" s="372">
        <f t="shared" ref="M25:M34" si="7">SUM(N25:Y25)</f>
        <v>0</v>
      </c>
      <c r="N25" s="22"/>
      <c r="O25" s="23"/>
      <c r="P25" s="47"/>
      <c r="Q25" s="43"/>
      <c r="R25" s="24"/>
      <c r="S25" s="47"/>
      <c r="T25" s="45"/>
      <c r="U25" s="24"/>
      <c r="V25" s="47"/>
      <c r="W25" s="45"/>
      <c r="X25" s="24"/>
      <c r="Y25" s="25"/>
      <c r="Z25" s="368">
        <f>'invulblad opdrachtnemer'!H25</f>
        <v>0</v>
      </c>
      <c r="AA25" s="372">
        <f t="shared" si="4"/>
        <v>0</v>
      </c>
      <c r="AB25" s="22"/>
      <c r="AC25" s="23"/>
      <c r="AD25" s="47"/>
      <c r="AE25" s="43"/>
      <c r="AF25" s="24"/>
      <c r="AG25" s="47"/>
      <c r="AH25" s="45"/>
      <c r="AI25" s="24"/>
      <c r="AJ25" s="47"/>
      <c r="AK25" s="45"/>
      <c r="AL25" s="24"/>
      <c r="AM25" s="25"/>
      <c r="AN25" s="368">
        <f>'invulblad opdrachtnemer'!I25</f>
        <v>0</v>
      </c>
      <c r="AO25" s="372">
        <f t="shared" si="5"/>
        <v>0</v>
      </c>
      <c r="AP25" s="22"/>
      <c r="AQ25" s="23"/>
      <c r="AR25" s="47"/>
      <c r="AS25" s="43"/>
      <c r="AT25" s="24"/>
      <c r="AU25" s="47"/>
      <c r="AV25" s="45"/>
      <c r="AW25" s="24"/>
      <c r="AX25" s="47"/>
      <c r="AY25" s="45"/>
      <c r="AZ25" s="24"/>
      <c r="BA25" s="25"/>
      <c r="BB25" s="368">
        <f>'invulblad opdrachtnemer'!J25</f>
        <v>0</v>
      </c>
      <c r="BC25" s="372">
        <f t="shared" si="6"/>
        <v>0</v>
      </c>
      <c r="BD25" s="22"/>
      <c r="BE25" s="23"/>
      <c r="BF25" s="47"/>
      <c r="BG25" s="43"/>
      <c r="BH25" s="24"/>
      <c r="BI25" s="47"/>
      <c r="BJ25" s="45"/>
      <c r="BK25" s="24"/>
      <c r="BL25" s="47"/>
      <c r="BM25" s="45"/>
      <c r="BN25" s="24"/>
      <c r="BO25" s="25"/>
    </row>
    <row r="26" spans="1:67" s="3" customFormat="1" ht="15" customHeight="1">
      <c r="A26" s="280"/>
      <c r="B26" s="3">
        <v>4</v>
      </c>
      <c r="C26" s="17" t="str">
        <f>IF('invulblad opdrachtnemer'!C26="","",'invulblad opdrachtnemer'!C26)</f>
        <v/>
      </c>
      <c r="D26" s="55" t="str">
        <f>IF('invulblad opdrachtnemer'!D26="","",'invulblad opdrachtnemer'!D26)</f>
        <v/>
      </c>
      <c r="E26" s="155" t="str">
        <f>IF('invulblad opdrachtnemer'!E26="","",'invulblad opdrachtnemer'!E26)</f>
        <v/>
      </c>
      <c r="F26" s="55" t="str">
        <f>IF('invulblad opdrachtnemer'!F26="","",'invulblad opdrachtnemer'!F26)</f>
        <v/>
      </c>
      <c r="G26" s="166"/>
      <c r="H26" s="167"/>
      <c r="I26" s="167"/>
      <c r="J26" s="167"/>
      <c r="K26" s="168"/>
      <c r="L26" s="375">
        <f>'invulblad opdrachtnemer'!G26</f>
        <v>0</v>
      </c>
      <c r="M26" s="372">
        <f t="shared" si="7"/>
        <v>0</v>
      </c>
      <c r="N26" s="22"/>
      <c r="O26" s="23"/>
      <c r="P26" s="47"/>
      <c r="Q26" s="43"/>
      <c r="R26" s="24"/>
      <c r="S26" s="47"/>
      <c r="T26" s="45"/>
      <c r="U26" s="24"/>
      <c r="V26" s="47"/>
      <c r="W26" s="45"/>
      <c r="X26" s="24"/>
      <c r="Y26" s="25"/>
      <c r="Z26" s="368">
        <f>'invulblad opdrachtnemer'!H26</f>
        <v>0</v>
      </c>
      <c r="AA26" s="372">
        <f t="shared" si="4"/>
        <v>0</v>
      </c>
      <c r="AB26" s="22"/>
      <c r="AC26" s="23"/>
      <c r="AD26" s="47"/>
      <c r="AE26" s="43"/>
      <c r="AF26" s="24"/>
      <c r="AG26" s="47"/>
      <c r="AH26" s="45"/>
      <c r="AI26" s="24"/>
      <c r="AJ26" s="47"/>
      <c r="AK26" s="45"/>
      <c r="AL26" s="24"/>
      <c r="AM26" s="25"/>
      <c r="AN26" s="368">
        <f>'invulblad opdrachtnemer'!I26</f>
        <v>0</v>
      </c>
      <c r="AO26" s="372">
        <f t="shared" si="5"/>
        <v>0</v>
      </c>
      <c r="AP26" s="22"/>
      <c r="AQ26" s="23"/>
      <c r="AR26" s="47"/>
      <c r="AS26" s="43"/>
      <c r="AT26" s="24"/>
      <c r="AU26" s="47"/>
      <c r="AV26" s="45"/>
      <c r="AW26" s="24"/>
      <c r="AX26" s="47"/>
      <c r="AY26" s="45"/>
      <c r="AZ26" s="24"/>
      <c r="BA26" s="25"/>
      <c r="BB26" s="368">
        <f>'invulblad opdrachtnemer'!J26</f>
        <v>0</v>
      </c>
      <c r="BC26" s="372">
        <f t="shared" si="6"/>
        <v>0</v>
      </c>
      <c r="BD26" s="22"/>
      <c r="BE26" s="23"/>
      <c r="BF26" s="47"/>
      <c r="BG26" s="43"/>
      <c r="BH26" s="24"/>
      <c r="BI26" s="47"/>
      <c r="BJ26" s="45"/>
      <c r="BK26" s="24"/>
      <c r="BL26" s="47"/>
      <c r="BM26" s="45"/>
      <c r="BN26" s="24"/>
      <c r="BO26" s="25"/>
    </row>
    <row r="27" spans="1:67" s="3" customFormat="1" ht="15" customHeight="1">
      <c r="A27" s="280"/>
      <c r="B27" s="3">
        <v>5</v>
      </c>
      <c r="C27" s="53" t="str">
        <f>IF('invulblad opdrachtnemer'!C27="","",'invulblad opdrachtnemer'!C27)</f>
        <v/>
      </c>
      <c r="D27" s="56" t="str">
        <f>IF('invulblad opdrachtnemer'!D27="","",'invulblad opdrachtnemer'!D27)</f>
        <v/>
      </c>
      <c r="E27" s="156" t="str">
        <f>IF('invulblad opdrachtnemer'!E27="","",'invulblad opdrachtnemer'!E27)</f>
        <v/>
      </c>
      <c r="F27" s="56" t="str">
        <f>IF('invulblad opdrachtnemer'!F27="","",'invulblad opdrachtnemer'!F27)</f>
        <v/>
      </c>
      <c r="G27" s="169"/>
      <c r="H27" s="170"/>
      <c r="I27" s="170"/>
      <c r="J27" s="170"/>
      <c r="K27" s="171"/>
      <c r="L27" s="375">
        <f>'invulblad opdrachtnemer'!G27</f>
        <v>0</v>
      </c>
      <c r="M27" s="372">
        <f t="shared" si="7"/>
        <v>0</v>
      </c>
      <c r="N27" s="22"/>
      <c r="O27" s="23"/>
      <c r="P27" s="47"/>
      <c r="Q27" s="43"/>
      <c r="R27" s="24"/>
      <c r="S27" s="47"/>
      <c r="T27" s="45"/>
      <c r="U27" s="24"/>
      <c r="V27" s="47"/>
      <c r="W27" s="45"/>
      <c r="X27" s="24"/>
      <c r="Y27" s="25"/>
      <c r="Z27" s="368">
        <f>'invulblad opdrachtnemer'!H27</f>
        <v>0</v>
      </c>
      <c r="AA27" s="372">
        <f t="shared" si="4"/>
        <v>0</v>
      </c>
      <c r="AB27" s="22"/>
      <c r="AC27" s="23"/>
      <c r="AD27" s="47"/>
      <c r="AE27" s="43"/>
      <c r="AF27" s="24"/>
      <c r="AG27" s="47"/>
      <c r="AH27" s="45"/>
      <c r="AI27" s="24"/>
      <c r="AJ27" s="47"/>
      <c r="AK27" s="45"/>
      <c r="AL27" s="24"/>
      <c r="AM27" s="25"/>
      <c r="AN27" s="368">
        <f>'invulblad opdrachtnemer'!I27</f>
        <v>0</v>
      </c>
      <c r="AO27" s="372">
        <f t="shared" si="5"/>
        <v>0</v>
      </c>
      <c r="AP27" s="22"/>
      <c r="AQ27" s="23"/>
      <c r="AR27" s="47"/>
      <c r="AS27" s="43"/>
      <c r="AT27" s="24"/>
      <c r="AU27" s="47"/>
      <c r="AV27" s="45"/>
      <c r="AW27" s="24"/>
      <c r="AX27" s="47"/>
      <c r="AY27" s="45"/>
      <c r="AZ27" s="24"/>
      <c r="BA27" s="25"/>
      <c r="BB27" s="368">
        <f>'invulblad opdrachtnemer'!J27</f>
        <v>0</v>
      </c>
      <c r="BC27" s="372">
        <f t="shared" si="6"/>
        <v>0</v>
      </c>
      <c r="BD27" s="22"/>
      <c r="BE27" s="23"/>
      <c r="BF27" s="47"/>
      <c r="BG27" s="43"/>
      <c r="BH27" s="24"/>
      <c r="BI27" s="47"/>
      <c r="BJ27" s="45"/>
      <c r="BK27" s="24"/>
      <c r="BL27" s="47"/>
      <c r="BM27" s="45"/>
      <c r="BN27" s="24"/>
      <c r="BO27" s="25"/>
    </row>
    <row r="28" spans="1:67" s="3" customFormat="1" ht="15" customHeight="1">
      <c r="A28" s="280"/>
      <c r="B28" s="3">
        <v>6</v>
      </c>
      <c r="C28" s="53" t="str">
        <f>IF('invulblad opdrachtnemer'!C28="","",'invulblad opdrachtnemer'!C28)</f>
        <v/>
      </c>
      <c r="D28" s="56" t="str">
        <f>IF('invulblad opdrachtnemer'!D28="","",'invulblad opdrachtnemer'!D28)</f>
        <v/>
      </c>
      <c r="E28" s="156" t="str">
        <f>IF('invulblad opdrachtnemer'!E28="","",'invulblad opdrachtnemer'!E28)</f>
        <v/>
      </c>
      <c r="F28" s="56" t="str">
        <f>IF('invulblad opdrachtnemer'!F28="","",'invulblad opdrachtnemer'!F28)</f>
        <v/>
      </c>
      <c r="G28" s="169"/>
      <c r="H28" s="170"/>
      <c r="I28" s="170"/>
      <c r="J28" s="170"/>
      <c r="K28" s="171"/>
      <c r="L28" s="375">
        <f>'invulblad opdrachtnemer'!G28</f>
        <v>0</v>
      </c>
      <c r="M28" s="372">
        <f t="shared" si="7"/>
        <v>0</v>
      </c>
      <c r="N28" s="22"/>
      <c r="O28" s="23"/>
      <c r="P28" s="47"/>
      <c r="Q28" s="43"/>
      <c r="R28" s="24"/>
      <c r="S28" s="47"/>
      <c r="T28" s="45"/>
      <c r="U28" s="24"/>
      <c r="V28" s="47"/>
      <c r="W28" s="45"/>
      <c r="X28" s="24"/>
      <c r="Y28" s="25"/>
      <c r="Z28" s="368">
        <f>'invulblad opdrachtnemer'!H28</f>
        <v>0</v>
      </c>
      <c r="AA28" s="372">
        <f t="shared" si="4"/>
        <v>0</v>
      </c>
      <c r="AB28" s="22"/>
      <c r="AC28" s="23"/>
      <c r="AD28" s="47"/>
      <c r="AE28" s="43"/>
      <c r="AF28" s="24"/>
      <c r="AG28" s="47"/>
      <c r="AH28" s="45"/>
      <c r="AI28" s="24"/>
      <c r="AJ28" s="47"/>
      <c r="AK28" s="45"/>
      <c r="AL28" s="24"/>
      <c r="AM28" s="25"/>
      <c r="AN28" s="368">
        <f>'invulblad opdrachtnemer'!I28</f>
        <v>0</v>
      </c>
      <c r="AO28" s="372">
        <f t="shared" si="5"/>
        <v>0</v>
      </c>
      <c r="AP28" s="22"/>
      <c r="AQ28" s="23"/>
      <c r="AR28" s="47"/>
      <c r="AS28" s="43"/>
      <c r="AT28" s="24"/>
      <c r="AU28" s="47"/>
      <c r="AV28" s="45"/>
      <c r="AW28" s="24"/>
      <c r="AX28" s="47"/>
      <c r="AY28" s="45"/>
      <c r="AZ28" s="24"/>
      <c r="BA28" s="25"/>
      <c r="BB28" s="368">
        <f>'invulblad opdrachtnemer'!J28</f>
        <v>0</v>
      </c>
      <c r="BC28" s="372">
        <f t="shared" si="6"/>
        <v>0</v>
      </c>
      <c r="BD28" s="22"/>
      <c r="BE28" s="23"/>
      <c r="BF28" s="47"/>
      <c r="BG28" s="43"/>
      <c r="BH28" s="24"/>
      <c r="BI28" s="47"/>
      <c r="BJ28" s="45"/>
      <c r="BK28" s="24"/>
      <c r="BL28" s="47"/>
      <c r="BM28" s="45"/>
      <c r="BN28" s="24"/>
      <c r="BO28" s="25"/>
    </row>
    <row r="29" spans="1:67" s="3" customFormat="1" ht="15" customHeight="1">
      <c r="A29" s="280"/>
      <c r="B29" s="3">
        <v>7</v>
      </c>
      <c r="C29" s="53" t="str">
        <f>IF('invulblad opdrachtnemer'!C29="","",'invulblad opdrachtnemer'!C29)</f>
        <v/>
      </c>
      <c r="D29" s="56" t="str">
        <f>IF('invulblad opdrachtnemer'!D29="","",'invulblad opdrachtnemer'!D29)</f>
        <v/>
      </c>
      <c r="E29" s="156" t="str">
        <f>IF('invulblad opdrachtnemer'!E29="","",'invulblad opdrachtnemer'!E29)</f>
        <v/>
      </c>
      <c r="F29" s="56" t="str">
        <f>IF('invulblad opdrachtnemer'!F29="","",'invulblad opdrachtnemer'!F29)</f>
        <v/>
      </c>
      <c r="G29" s="169"/>
      <c r="H29" s="170"/>
      <c r="I29" s="170"/>
      <c r="J29" s="170"/>
      <c r="K29" s="171"/>
      <c r="L29" s="375">
        <f>'invulblad opdrachtnemer'!G29</f>
        <v>0</v>
      </c>
      <c r="M29" s="372">
        <f t="shared" si="7"/>
        <v>0</v>
      </c>
      <c r="N29" s="22"/>
      <c r="O29" s="23"/>
      <c r="P29" s="47"/>
      <c r="Q29" s="43"/>
      <c r="R29" s="24"/>
      <c r="S29" s="47"/>
      <c r="T29" s="45"/>
      <c r="U29" s="24"/>
      <c r="V29" s="47"/>
      <c r="W29" s="45"/>
      <c r="X29" s="24"/>
      <c r="Y29" s="25"/>
      <c r="Z29" s="368">
        <f>'invulblad opdrachtnemer'!H29</f>
        <v>0</v>
      </c>
      <c r="AA29" s="372">
        <f t="shared" si="4"/>
        <v>0</v>
      </c>
      <c r="AB29" s="22"/>
      <c r="AC29" s="23"/>
      <c r="AD29" s="47"/>
      <c r="AE29" s="43"/>
      <c r="AF29" s="24"/>
      <c r="AG29" s="47"/>
      <c r="AH29" s="45"/>
      <c r="AI29" s="24"/>
      <c r="AJ29" s="47"/>
      <c r="AK29" s="45"/>
      <c r="AL29" s="24"/>
      <c r="AM29" s="25"/>
      <c r="AN29" s="368">
        <f>'invulblad opdrachtnemer'!I29</f>
        <v>0</v>
      </c>
      <c r="AO29" s="372">
        <f t="shared" si="5"/>
        <v>0</v>
      </c>
      <c r="AP29" s="22"/>
      <c r="AQ29" s="23"/>
      <c r="AR29" s="47"/>
      <c r="AS29" s="43"/>
      <c r="AT29" s="24"/>
      <c r="AU29" s="47"/>
      <c r="AV29" s="45"/>
      <c r="AW29" s="24"/>
      <c r="AX29" s="47"/>
      <c r="AY29" s="45"/>
      <c r="AZ29" s="24"/>
      <c r="BA29" s="25"/>
      <c r="BB29" s="368">
        <f>'invulblad opdrachtnemer'!J29</f>
        <v>0</v>
      </c>
      <c r="BC29" s="372">
        <f t="shared" si="6"/>
        <v>0</v>
      </c>
      <c r="BD29" s="22"/>
      <c r="BE29" s="23"/>
      <c r="BF29" s="47"/>
      <c r="BG29" s="43"/>
      <c r="BH29" s="24"/>
      <c r="BI29" s="47"/>
      <c r="BJ29" s="45"/>
      <c r="BK29" s="24"/>
      <c r="BL29" s="47"/>
      <c r="BM29" s="45"/>
      <c r="BN29" s="24"/>
      <c r="BO29" s="25"/>
    </row>
    <row r="30" spans="1:67" s="3" customFormat="1" ht="15" customHeight="1">
      <c r="A30" s="280"/>
      <c r="B30" s="3">
        <v>8</v>
      </c>
      <c r="C30" s="53" t="str">
        <f>IF('invulblad opdrachtnemer'!C30="","",'invulblad opdrachtnemer'!C30)</f>
        <v/>
      </c>
      <c r="D30" s="56" t="str">
        <f>IF('invulblad opdrachtnemer'!D30="","",'invulblad opdrachtnemer'!D30)</f>
        <v/>
      </c>
      <c r="E30" s="156" t="str">
        <f>IF('invulblad opdrachtnemer'!E30="","",'invulblad opdrachtnemer'!E30)</f>
        <v/>
      </c>
      <c r="F30" s="56" t="str">
        <f>IF('invulblad opdrachtnemer'!F30="","",'invulblad opdrachtnemer'!F30)</f>
        <v/>
      </c>
      <c r="G30" s="169"/>
      <c r="H30" s="170"/>
      <c r="I30" s="170"/>
      <c r="J30" s="170"/>
      <c r="K30" s="171"/>
      <c r="L30" s="375">
        <f>'invulblad opdrachtnemer'!G30</f>
        <v>0</v>
      </c>
      <c r="M30" s="372">
        <f t="shared" si="7"/>
        <v>0</v>
      </c>
      <c r="N30" s="22"/>
      <c r="O30" s="23"/>
      <c r="P30" s="47"/>
      <c r="Q30" s="43"/>
      <c r="R30" s="24"/>
      <c r="S30" s="47"/>
      <c r="T30" s="45"/>
      <c r="U30" s="24"/>
      <c r="V30" s="47"/>
      <c r="W30" s="45"/>
      <c r="X30" s="24"/>
      <c r="Y30" s="25"/>
      <c r="Z30" s="368">
        <f>'invulblad opdrachtnemer'!H30</f>
        <v>0</v>
      </c>
      <c r="AA30" s="372">
        <f t="shared" si="4"/>
        <v>0</v>
      </c>
      <c r="AB30" s="22"/>
      <c r="AC30" s="23"/>
      <c r="AD30" s="47"/>
      <c r="AE30" s="43"/>
      <c r="AF30" s="24"/>
      <c r="AG30" s="47"/>
      <c r="AH30" s="45"/>
      <c r="AI30" s="24"/>
      <c r="AJ30" s="47"/>
      <c r="AK30" s="45"/>
      <c r="AL30" s="24"/>
      <c r="AM30" s="25"/>
      <c r="AN30" s="368">
        <f>'invulblad opdrachtnemer'!I30</f>
        <v>0</v>
      </c>
      <c r="AO30" s="372">
        <f t="shared" si="5"/>
        <v>0</v>
      </c>
      <c r="AP30" s="22"/>
      <c r="AQ30" s="23"/>
      <c r="AR30" s="47"/>
      <c r="AS30" s="43"/>
      <c r="AT30" s="24"/>
      <c r="AU30" s="47"/>
      <c r="AV30" s="45"/>
      <c r="AW30" s="24"/>
      <c r="AX30" s="47"/>
      <c r="AY30" s="45"/>
      <c r="AZ30" s="24"/>
      <c r="BA30" s="25"/>
      <c r="BB30" s="368">
        <f>'invulblad opdrachtnemer'!J30</f>
        <v>0</v>
      </c>
      <c r="BC30" s="372">
        <f t="shared" si="6"/>
        <v>0</v>
      </c>
      <c r="BD30" s="22"/>
      <c r="BE30" s="23"/>
      <c r="BF30" s="47"/>
      <c r="BG30" s="43"/>
      <c r="BH30" s="24"/>
      <c r="BI30" s="47"/>
      <c r="BJ30" s="45"/>
      <c r="BK30" s="24"/>
      <c r="BL30" s="47"/>
      <c r="BM30" s="45"/>
      <c r="BN30" s="24"/>
      <c r="BO30" s="25"/>
    </row>
    <row r="31" spans="1:67" s="3" customFormat="1" ht="15" customHeight="1">
      <c r="A31" s="280"/>
      <c r="B31" s="3">
        <v>9</v>
      </c>
      <c r="C31" s="53" t="str">
        <f>IF('invulblad opdrachtnemer'!C31="","",'invulblad opdrachtnemer'!C31)</f>
        <v/>
      </c>
      <c r="D31" s="56" t="str">
        <f>IF('invulblad opdrachtnemer'!D31="","",'invulblad opdrachtnemer'!D31)</f>
        <v/>
      </c>
      <c r="E31" s="156" t="str">
        <f>IF('invulblad opdrachtnemer'!E31="","",'invulblad opdrachtnemer'!E31)</f>
        <v/>
      </c>
      <c r="F31" s="56" t="str">
        <f>IF('invulblad opdrachtnemer'!F31="","",'invulblad opdrachtnemer'!F31)</f>
        <v/>
      </c>
      <c r="G31" s="169"/>
      <c r="H31" s="170"/>
      <c r="I31" s="170"/>
      <c r="J31" s="170"/>
      <c r="K31" s="171"/>
      <c r="L31" s="375">
        <f>'invulblad opdrachtnemer'!G31</f>
        <v>0</v>
      </c>
      <c r="M31" s="372">
        <f t="shared" si="7"/>
        <v>0</v>
      </c>
      <c r="N31" s="22"/>
      <c r="O31" s="23"/>
      <c r="P31" s="47"/>
      <c r="Q31" s="43"/>
      <c r="R31" s="24"/>
      <c r="S31" s="47"/>
      <c r="T31" s="45"/>
      <c r="U31" s="24"/>
      <c r="V31" s="47"/>
      <c r="W31" s="45"/>
      <c r="X31" s="24"/>
      <c r="Y31" s="25"/>
      <c r="Z31" s="368">
        <f>'invulblad opdrachtnemer'!H31</f>
        <v>0</v>
      </c>
      <c r="AA31" s="372">
        <f t="shared" si="4"/>
        <v>0</v>
      </c>
      <c r="AB31" s="22"/>
      <c r="AC31" s="23"/>
      <c r="AD31" s="47"/>
      <c r="AE31" s="43"/>
      <c r="AF31" s="24"/>
      <c r="AG31" s="47"/>
      <c r="AH31" s="45"/>
      <c r="AI31" s="24"/>
      <c r="AJ31" s="47"/>
      <c r="AK31" s="45"/>
      <c r="AL31" s="24"/>
      <c r="AM31" s="25"/>
      <c r="AN31" s="368">
        <f>'invulblad opdrachtnemer'!I31</f>
        <v>0</v>
      </c>
      <c r="AO31" s="372">
        <f t="shared" si="5"/>
        <v>0</v>
      </c>
      <c r="AP31" s="22"/>
      <c r="AQ31" s="23"/>
      <c r="AR31" s="47"/>
      <c r="AS31" s="43"/>
      <c r="AT31" s="24"/>
      <c r="AU31" s="47"/>
      <c r="AV31" s="45"/>
      <c r="AW31" s="24"/>
      <c r="AX31" s="47"/>
      <c r="AY31" s="45"/>
      <c r="AZ31" s="24"/>
      <c r="BA31" s="25"/>
      <c r="BB31" s="368">
        <f>'invulblad opdrachtnemer'!J31</f>
        <v>0</v>
      </c>
      <c r="BC31" s="372">
        <f t="shared" si="6"/>
        <v>0</v>
      </c>
      <c r="BD31" s="22"/>
      <c r="BE31" s="23"/>
      <c r="BF31" s="47"/>
      <c r="BG31" s="43"/>
      <c r="BH31" s="24"/>
      <c r="BI31" s="47"/>
      <c r="BJ31" s="45"/>
      <c r="BK31" s="24"/>
      <c r="BL31" s="47"/>
      <c r="BM31" s="45"/>
      <c r="BN31" s="24"/>
      <c r="BO31" s="25"/>
    </row>
    <row r="32" spans="1:67" s="3" customFormat="1" ht="15" customHeight="1">
      <c r="A32" s="280"/>
      <c r="B32" s="3">
        <v>10</v>
      </c>
      <c r="C32" s="53" t="str">
        <f>IF('invulblad opdrachtnemer'!C32="","",'invulblad opdrachtnemer'!C32)</f>
        <v/>
      </c>
      <c r="D32" s="56" t="str">
        <f>IF('invulblad opdrachtnemer'!D32="","",'invulblad opdrachtnemer'!D32)</f>
        <v/>
      </c>
      <c r="E32" s="156" t="str">
        <f>IF('invulblad opdrachtnemer'!E32="","",'invulblad opdrachtnemer'!E32)</f>
        <v/>
      </c>
      <c r="F32" s="56" t="str">
        <f>IF('invulblad opdrachtnemer'!F32="","",'invulblad opdrachtnemer'!F32)</f>
        <v/>
      </c>
      <c r="G32" s="169"/>
      <c r="H32" s="170"/>
      <c r="I32" s="170"/>
      <c r="J32" s="170"/>
      <c r="K32" s="171"/>
      <c r="L32" s="375">
        <f>'invulblad opdrachtnemer'!G32</f>
        <v>0</v>
      </c>
      <c r="M32" s="372">
        <f t="shared" si="7"/>
        <v>0</v>
      </c>
      <c r="N32" s="22"/>
      <c r="O32" s="23"/>
      <c r="P32" s="47"/>
      <c r="Q32" s="43"/>
      <c r="R32" s="24"/>
      <c r="S32" s="47"/>
      <c r="T32" s="45"/>
      <c r="U32" s="24"/>
      <c r="V32" s="47"/>
      <c r="W32" s="45"/>
      <c r="X32" s="24"/>
      <c r="Y32" s="25"/>
      <c r="Z32" s="368">
        <f>'invulblad opdrachtnemer'!H32</f>
        <v>0</v>
      </c>
      <c r="AA32" s="372">
        <f t="shared" si="4"/>
        <v>0</v>
      </c>
      <c r="AB32" s="22"/>
      <c r="AC32" s="23"/>
      <c r="AD32" s="47"/>
      <c r="AE32" s="43"/>
      <c r="AF32" s="24"/>
      <c r="AG32" s="47"/>
      <c r="AH32" s="45"/>
      <c r="AI32" s="24"/>
      <c r="AJ32" s="47"/>
      <c r="AK32" s="45"/>
      <c r="AL32" s="24"/>
      <c r="AM32" s="25"/>
      <c r="AN32" s="368">
        <f>'invulblad opdrachtnemer'!I32</f>
        <v>0</v>
      </c>
      <c r="AO32" s="372">
        <f t="shared" si="5"/>
        <v>0</v>
      </c>
      <c r="AP32" s="22"/>
      <c r="AQ32" s="23"/>
      <c r="AR32" s="47"/>
      <c r="AS32" s="43"/>
      <c r="AT32" s="24"/>
      <c r="AU32" s="47"/>
      <c r="AV32" s="45"/>
      <c r="AW32" s="24"/>
      <c r="AX32" s="47"/>
      <c r="AY32" s="45"/>
      <c r="AZ32" s="24"/>
      <c r="BA32" s="25"/>
      <c r="BB32" s="368">
        <f>'invulblad opdrachtnemer'!J32</f>
        <v>0</v>
      </c>
      <c r="BC32" s="372">
        <f t="shared" si="6"/>
        <v>0</v>
      </c>
      <c r="BD32" s="22"/>
      <c r="BE32" s="23"/>
      <c r="BF32" s="47"/>
      <c r="BG32" s="43"/>
      <c r="BH32" s="24"/>
      <c r="BI32" s="47"/>
      <c r="BJ32" s="45"/>
      <c r="BK32" s="24"/>
      <c r="BL32" s="47"/>
      <c r="BM32" s="45"/>
      <c r="BN32" s="24"/>
      <c r="BO32" s="25"/>
    </row>
    <row r="33" spans="1:67" s="3" customFormat="1" ht="15" customHeight="1">
      <c r="A33" s="280"/>
      <c r="B33" s="3">
        <v>11</v>
      </c>
      <c r="C33" s="53" t="str">
        <f>IF('invulblad opdrachtnemer'!C33="","",'invulblad opdrachtnemer'!C33)</f>
        <v/>
      </c>
      <c r="D33" s="56" t="str">
        <f>IF('invulblad opdrachtnemer'!D33="","",'invulblad opdrachtnemer'!D33)</f>
        <v/>
      </c>
      <c r="E33" s="156" t="str">
        <f>IF('invulblad opdrachtnemer'!E33="","",'invulblad opdrachtnemer'!E33)</f>
        <v/>
      </c>
      <c r="F33" s="56" t="str">
        <f>IF('invulblad opdrachtnemer'!F33="","",'invulblad opdrachtnemer'!F33)</f>
        <v/>
      </c>
      <c r="G33" s="169"/>
      <c r="H33" s="170"/>
      <c r="I33" s="170"/>
      <c r="J33" s="170"/>
      <c r="K33" s="171"/>
      <c r="L33" s="375">
        <f>'invulblad opdrachtnemer'!G33</f>
        <v>0</v>
      </c>
      <c r="M33" s="372">
        <f t="shared" si="7"/>
        <v>0</v>
      </c>
      <c r="N33" s="22"/>
      <c r="O33" s="23"/>
      <c r="P33" s="47"/>
      <c r="Q33" s="43"/>
      <c r="R33" s="24"/>
      <c r="S33" s="47"/>
      <c r="T33" s="45"/>
      <c r="U33" s="24"/>
      <c r="V33" s="47"/>
      <c r="W33" s="45"/>
      <c r="X33" s="24"/>
      <c r="Y33" s="25"/>
      <c r="Z33" s="368"/>
      <c r="AA33" s="372"/>
      <c r="AB33" s="22"/>
      <c r="AC33" s="23"/>
      <c r="AD33" s="47"/>
      <c r="AE33" s="43"/>
      <c r="AF33" s="24"/>
      <c r="AG33" s="47"/>
      <c r="AH33" s="45"/>
      <c r="AI33" s="24"/>
      <c r="AJ33" s="47"/>
      <c r="AK33" s="45"/>
      <c r="AL33" s="24"/>
      <c r="AM33" s="25"/>
      <c r="AN33" s="368"/>
      <c r="AO33" s="372"/>
      <c r="AP33" s="22"/>
      <c r="AQ33" s="23"/>
      <c r="AR33" s="47"/>
      <c r="AS33" s="43"/>
      <c r="AT33" s="24"/>
      <c r="AU33" s="47"/>
      <c r="AV33" s="45"/>
      <c r="AW33" s="24"/>
      <c r="AX33" s="47"/>
      <c r="AY33" s="45"/>
      <c r="AZ33" s="24"/>
      <c r="BA33" s="25"/>
      <c r="BB33" s="368"/>
      <c r="BC33" s="372"/>
      <c r="BD33" s="22"/>
      <c r="BE33" s="23"/>
      <c r="BF33" s="47"/>
      <c r="BG33" s="43"/>
      <c r="BH33" s="24"/>
      <c r="BI33" s="47"/>
      <c r="BJ33" s="45"/>
      <c r="BK33" s="24"/>
      <c r="BL33" s="47"/>
      <c r="BM33" s="45"/>
      <c r="BN33" s="24"/>
      <c r="BO33" s="25"/>
    </row>
    <row r="34" spans="1:67" s="3" customFormat="1" ht="15" customHeight="1" thickBot="1">
      <c r="A34" s="280"/>
      <c r="B34" s="3">
        <v>12</v>
      </c>
      <c r="C34" s="40" t="str">
        <f>IF('invulblad opdrachtnemer'!C34="","",'invulblad opdrachtnemer'!C34)</f>
        <v/>
      </c>
      <c r="D34" s="57" t="str">
        <f>IF('invulblad opdrachtnemer'!D34="","",'invulblad opdrachtnemer'!D34)</f>
        <v/>
      </c>
      <c r="E34" s="57" t="str">
        <f>IF('invulblad opdrachtnemer'!E34="","",'invulblad opdrachtnemer'!E34)</f>
        <v/>
      </c>
      <c r="F34" s="57" t="str">
        <f>IF('invulblad opdrachtnemer'!F34="","",'invulblad opdrachtnemer'!F34)</f>
        <v/>
      </c>
      <c r="G34" s="172"/>
      <c r="H34" s="173"/>
      <c r="I34" s="173"/>
      <c r="J34" s="173"/>
      <c r="K34" s="287"/>
      <c r="L34" s="376">
        <f>'invulblad opdrachtnemer'!G34</f>
        <v>0</v>
      </c>
      <c r="M34" s="373">
        <f t="shared" si="7"/>
        <v>0</v>
      </c>
      <c r="N34" s="281"/>
      <c r="O34" s="282"/>
      <c r="P34" s="283"/>
      <c r="Q34" s="284"/>
      <c r="R34" s="285"/>
      <c r="S34" s="283"/>
      <c r="T34" s="286"/>
      <c r="U34" s="285"/>
      <c r="V34" s="283"/>
      <c r="W34" s="286"/>
      <c r="X34" s="285"/>
      <c r="Y34" s="41"/>
      <c r="Z34" s="369"/>
      <c r="AA34" s="373"/>
      <c r="AB34" s="281"/>
      <c r="AC34" s="282"/>
      <c r="AD34" s="283"/>
      <c r="AE34" s="284"/>
      <c r="AF34" s="285"/>
      <c r="AG34" s="283"/>
      <c r="AH34" s="286"/>
      <c r="AI34" s="285"/>
      <c r="AJ34" s="283"/>
      <c r="AK34" s="286"/>
      <c r="AL34" s="285"/>
      <c r="AM34" s="41"/>
      <c r="AN34" s="369"/>
      <c r="AO34" s="373"/>
      <c r="AP34" s="281"/>
      <c r="AQ34" s="282"/>
      <c r="AR34" s="283"/>
      <c r="AS34" s="284"/>
      <c r="AT34" s="285"/>
      <c r="AU34" s="283"/>
      <c r="AV34" s="286"/>
      <c r="AW34" s="285"/>
      <c r="AX34" s="283"/>
      <c r="AY34" s="286"/>
      <c r="AZ34" s="285"/>
      <c r="BA34" s="41"/>
      <c r="BB34" s="369"/>
      <c r="BC34" s="373"/>
      <c r="BD34" s="281"/>
      <c r="BE34" s="282"/>
      <c r="BF34" s="283"/>
      <c r="BG34" s="284"/>
      <c r="BH34" s="285"/>
      <c r="BI34" s="283"/>
      <c r="BJ34" s="286"/>
      <c r="BK34" s="285"/>
      <c r="BL34" s="283"/>
      <c r="BM34" s="286"/>
      <c r="BN34" s="285"/>
      <c r="BO34" s="41"/>
    </row>
    <row r="35" spans="1:67" s="10" customFormat="1" ht="15" thickBot="1">
      <c r="C35" s="3"/>
      <c r="D35" s="3"/>
      <c r="E35" s="3"/>
      <c r="F35" s="3"/>
      <c r="G35" s="4"/>
      <c r="H35" s="3"/>
      <c r="I35" s="3"/>
      <c r="J35" s="3"/>
      <c r="K35" s="4"/>
      <c r="L35" s="4"/>
      <c r="M35" s="4"/>
      <c r="N35" s="3"/>
      <c r="O35" s="4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4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spans="1:67" ht="50.25" customHeight="1" thickBot="1">
      <c r="C36" s="12" t="s">
        <v>212</v>
      </c>
      <c r="D36" s="405" t="s">
        <v>210</v>
      </c>
      <c r="E36" s="405"/>
      <c r="F36" s="405"/>
      <c r="G36" s="141"/>
      <c r="H36" s="141"/>
      <c r="I36" s="141"/>
      <c r="J36" s="141"/>
      <c r="K36" s="361"/>
      <c r="L36" s="418" t="s">
        <v>231</v>
      </c>
      <c r="M36" s="419"/>
      <c r="N36" s="13" t="s">
        <v>37</v>
      </c>
      <c r="O36" s="141"/>
      <c r="P36" s="141"/>
      <c r="Q36" s="141"/>
      <c r="R36" s="13">
        <f>$R$21</f>
        <v>1</v>
      </c>
      <c r="S36" s="416" t="s">
        <v>121</v>
      </c>
      <c r="T36" s="416"/>
      <c r="U36" s="416"/>
      <c r="V36" s="416"/>
      <c r="W36" s="416"/>
      <c r="X36" s="416"/>
      <c r="Y36" s="417"/>
      <c r="Z36" s="360"/>
      <c r="AA36" s="360"/>
      <c r="AB36" s="141"/>
      <c r="AC36" s="141"/>
      <c r="AD36" s="141"/>
      <c r="AE36" s="141"/>
      <c r="AF36" s="141"/>
      <c r="AG36" s="142" t="s">
        <v>37</v>
      </c>
      <c r="AH36" s="13">
        <f>AH21</f>
        <v>2</v>
      </c>
      <c r="AI36" s="141"/>
      <c r="AJ36" s="141"/>
      <c r="AK36" s="141"/>
      <c r="AL36" s="141"/>
      <c r="AM36" s="143"/>
      <c r="AN36" s="141"/>
      <c r="AO36" s="141"/>
      <c r="AP36" s="141"/>
      <c r="AQ36" s="141"/>
      <c r="AR36" s="141"/>
      <c r="AS36" s="141"/>
      <c r="AT36" s="141"/>
      <c r="AU36" s="142" t="s">
        <v>37</v>
      </c>
      <c r="AV36" s="13">
        <f>AV21</f>
        <v>3</v>
      </c>
      <c r="AW36" s="141"/>
      <c r="AX36" s="141"/>
      <c r="AY36" s="141"/>
      <c r="AZ36" s="141"/>
      <c r="BA36" s="143"/>
      <c r="BB36" s="141"/>
      <c r="BC36" s="141"/>
      <c r="BD36" s="141"/>
      <c r="BE36" s="141"/>
      <c r="BF36" s="141"/>
      <c r="BG36" s="141"/>
      <c r="BH36" s="141"/>
      <c r="BI36" s="142" t="s">
        <v>37</v>
      </c>
      <c r="BJ36" s="13">
        <f>$BJ$21</f>
        <v>4</v>
      </c>
      <c r="BK36" s="141"/>
      <c r="BL36" s="141"/>
      <c r="BM36" s="141"/>
      <c r="BN36" s="141"/>
      <c r="BO36" s="143"/>
    </row>
    <row r="37" spans="1:67" s="38" customFormat="1" ht="32.15" customHeight="1" thickBot="1">
      <c r="A37" s="14"/>
      <c r="C37" s="322" t="s">
        <v>211</v>
      </c>
      <c r="D37" s="323"/>
      <c r="E37" s="323"/>
      <c r="F37" s="58" t="s">
        <v>209</v>
      </c>
      <c r="G37" s="344"/>
      <c r="H37" s="36" t="s">
        <v>14</v>
      </c>
      <c r="I37" s="193"/>
      <c r="J37" s="327"/>
      <c r="K37" s="328"/>
      <c r="L37" s="339" t="s">
        <v>230</v>
      </c>
      <c r="M37" s="259" t="s">
        <v>222</v>
      </c>
      <c r="N37" s="148" t="s">
        <v>17</v>
      </c>
      <c r="O37" s="149" t="s">
        <v>18</v>
      </c>
      <c r="P37" s="152" t="s">
        <v>19</v>
      </c>
      <c r="Q37" s="161" t="s">
        <v>20</v>
      </c>
      <c r="R37" s="152" t="s">
        <v>21</v>
      </c>
      <c r="S37" s="152" t="s">
        <v>22</v>
      </c>
      <c r="T37" s="161" t="s">
        <v>23</v>
      </c>
      <c r="U37" s="152" t="s">
        <v>24</v>
      </c>
      <c r="V37" s="150" t="s">
        <v>55</v>
      </c>
      <c r="W37" s="152" t="s">
        <v>25</v>
      </c>
      <c r="X37" s="152" t="s">
        <v>26</v>
      </c>
      <c r="Y37" s="154" t="s">
        <v>27</v>
      </c>
      <c r="Z37" s="339" t="s">
        <v>230</v>
      </c>
      <c r="AA37" s="259" t="s">
        <v>222</v>
      </c>
      <c r="AB37" s="148" t="s">
        <v>17</v>
      </c>
      <c r="AC37" s="149" t="s">
        <v>18</v>
      </c>
      <c r="AD37" s="152" t="s">
        <v>19</v>
      </c>
      <c r="AE37" s="161" t="s">
        <v>20</v>
      </c>
      <c r="AF37" s="152" t="s">
        <v>21</v>
      </c>
      <c r="AG37" s="152" t="s">
        <v>22</v>
      </c>
      <c r="AH37" s="161" t="s">
        <v>23</v>
      </c>
      <c r="AI37" s="152" t="s">
        <v>24</v>
      </c>
      <c r="AJ37" s="150" t="s">
        <v>55</v>
      </c>
      <c r="AK37" s="152" t="s">
        <v>25</v>
      </c>
      <c r="AL37" s="152" t="s">
        <v>26</v>
      </c>
      <c r="AM37" s="154" t="s">
        <v>27</v>
      </c>
      <c r="AN37" s="339" t="s">
        <v>230</v>
      </c>
      <c r="AO37" s="259" t="s">
        <v>222</v>
      </c>
      <c r="AP37" s="148" t="s">
        <v>17</v>
      </c>
      <c r="AQ37" s="149" t="s">
        <v>18</v>
      </c>
      <c r="AR37" s="152" t="s">
        <v>19</v>
      </c>
      <c r="AS37" s="161" t="s">
        <v>20</v>
      </c>
      <c r="AT37" s="152" t="s">
        <v>21</v>
      </c>
      <c r="AU37" s="152" t="s">
        <v>22</v>
      </c>
      <c r="AV37" s="161" t="s">
        <v>23</v>
      </c>
      <c r="AW37" s="152" t="s">
        <v>24</v>
      </c>
      <c r="AX37" s="150" t="s">
        <v>55</v>
      </c>
      <c r="AY37" s="152" t="s">
        <v>25</v>
      </c>
      <c r="AZ37" s="152" t="s">
        <v>26</v>
      </c>
      <c r="BA37" s="154" t="s">
        <v>27</v>
      </c>
      <c r="BB37" s="339" t="s">
        <v>230</v>
      </c>
      <c r="BC37" s="259" t="s">
        <v>222</v>
      </c>
      <c r="BD37" s="148" t="s">
        <v>17</v>
      </c>
      <c r="BE37" s="149" t="s">
        <v>18</v>
      </c>
      <c r="BF37" s="152" t="s">
        <v>19</v>
      </c>
      <c r="BG37" s="161" t="s">
        <v>20</v>
      </c>
      <c r="BH37" s="152" t="s">
        <v>21</v>
      </c>
      <c r="BI37" s="152" t="s">
        <v>22</v>
      </c>
      <c r="BJ37" s="161" t="s">
        <v>23</v>
      </c>
      <c r="BK37" s="152" t="s">
        <v>24</v>
      </c>
      <c r="BL37" s="150" t="s">
        <v>55</v>
      </c>
      <c r="BM37" s="152" t="s">
        <v>25</v>
      </c>
      <c r="BN37" s="152" t="s">
        <v>26</v>
      </c>
      <c r="BO37" s="154" t="s">
        <v>27</v>
      </c>
    </row>
    <row r="38" spans="1:67" ht="15" customHeight="1">
      <c r="A38" s="63"/>
      <c r="B38" s="3">
        <v>1</v>
      </c>
      <c r="C38" s="420"/>
      <c r="D38" s="421"/>
      <c r="E38" s="422"/>
      <c r="F38" s="324"/>
      <c r="G38" s="345"/>
      <c r="H38" s="164"/>
      <c r="I38" s="329"/>
      <c r="J38" s="330"/>
      <c r="K38" s="331"/>
      <c r="L38" s="377"/>
      <c r="M38" s="371">
        <f>SUM(N38:Y38)</f>
        <v>0</v>
      </c>
      <c r="N38" s="18"/>
      <c r="O38" s="19"/>
      <c r="P38" s="46"/>
      <c r="Q38" s="42"/>
      <c r="R38" s="20"/>
      <c r="S38" s="46"/>
      <c r="T38" s="44"/>
      <c r="U38" s="20"/>
      <c r="V38" s="46"/>
      <c r="W38" s="44"/>
      <c r="X38" s="20"/>
      <c r="Y38" s="21"/>
      <c r="Z38" s="377"/>
      <c r="AA38" s="371">
        <f>SUM(AB38:AM38)</f>
        <v>0</v>
      </c>
      <c r="AB38" s="18"/>
      <c r="AC38" s="19"/>
      <c r="AD38" s="46"/>
      <c r="AE38" s="42"/>
      <c r="AF38" s="20"/>
      <c r="AG38" s="46"/>
      <c r="AH38" s="44"/>
      <c r="AI38" s="20"/>
      <c r="AJ38" s="46"/>
      <c r="AK38" s="44"/>
      <c r="AL38" s="20"/>
      <c r="AM38" s="21"/>
      <c r="AN38" s="377"/>
      <c r="AO38" s="371">
        <f>SUM(AP38:BA38)</f>
        <v>0</v>
      </c>
      <c r="AP38" s="18"/>
      <c r="AQ38" s="19"/>
      <c r="AR38" s="46"/>
      <c r="AS38" s="42"/>
      <c r="AT38" s="20"/>
      <c r="AU38" s="46"/>
      <c r="AV38" s="44"/>
      <c r="AW38" s="20"/>
      <c r="AX38" s="46"/>
      <c r="AY38" s="44"/>
      <c r="AZ38" s="20"/>
      <c r="BA38" s="21"/>
      <c r="BB38" s="377"/>
      <c r="BC38" s="371">
        <f>SUM(BD38:BO38)</f>
        <v>0</v>
      </c>
      <c r="BD38" s="18"/>
      <c r="BE38" s="19"/>
      <c r="BF38" s="46"/>
      <c r="BG38" s="42"/>
      <c r="BH38" s="20"/>
      <c r="BI38" s="46"/>
      <c r="BJ38" s="44"/>
      <c r="BK38" s="20"/>
      <c r="BL38" s="46"/>
      <c r="BM38" s="44"/>
      <c r="BN38" s="20"/>
      <c r="BO38" s="21"/>
    </row>
    <row r="39" spans="1:67" ht="15" customHeight="1">
      <c r="A39" s="280"/>
      <c r="B39" s="3">
        <v>2</v>
      </c>
      <c r="C39" s="410"/>
      <c r="D39" s="411"/>
      <c r="E39" s="412"/>
      <c r="F39" s="325"/>
      <c r="G39" s="346"/>
      <c r="H39" s="167"/>
      <c r="I39" s="332"/>
      <c r="J39" s="333"/>
      <c r="K39" s="334"/>
      <c r="L39" s="378"/>
      <c r="M39" s="372">
        <f>SUM(N39:Y39)</f>
        <v>0</v>
      </c>
      <c r="N39" s="22"/>
      <c r="O39" s="23"/>
      <c r="P39" s="47"/>
      <c r="Q39" s="43"/>
      <c r="R39" s="24"/>
      <c r="S39" s="47"/>
      <c r="T39" s="45"/>
      <c r="U39" s="24"/>
      <c r="V39" s="47"/>
      <c r="W39" s="45"/>
      <c r="X39" s="24"/>
      <c r="Y39" s="25"/>
      <c r="Z39" s="378"/>
      <c r="AA39" s="372">
        <f>SUM(AB39:AM39)</f>
        <v>0</v>
      </c>
      <c r="AB39" s="22"/>
      <c r="AC39" s="23"/>
      <c r="AD39" s="47"/>
      <c r="AE39" s="43"/>
      <c r="AF39" s="24"/>
      <c r="AG39" s="47"/>
      <c r="AH39" s="45"/>
      <c r="AI39" s="24"/>
      <c r="AJ39" s="47"/>
      <c r="AK39" s="45"/>
      <c r="AL39" s="24"/>
      <c r="AM39" s="25"/>
      <c r="AN39" s="378"/>
      <c r="AO39" s="372">
        <f>SUM(AP39:BA39)</f>
        <v>0</v>
      </c>
      <c r="AP39" s="22"/>
      <c r="AQ39" s="23"/>
      <c r="AR39" s="47"/>
      <c r="AS39" s="43"/>
      <c r="AT39" s="24"/>
      <c r="AU39" s="47"/>
      <c r="AV39" s="45"/>
      <c r="AW39" s="24"/>
      <c r="AX39" s="47"/>
      <c r="AY39" s="45"/>
      <c r="AZ39" s="24"/>
      <c r="BA39" s="25"/>
      <c r="BB39" s="378"/>
      <c r="BC39" s="372">
        <f>SUM(BD39:BO39)</f>
        <v>0</v>
      </c>
      <c r="BD39" s="22"/>
      <c r="BE39" s="23"/>
      <c r="BF39" s="47"/>
      <c r="BG39" s="43"/>
      <c r="BH39" s="24"/>
      <c r="BI39" s="47"/>
      <c r="BJ39" s="45"/>
      <c r="BK39" s="24"/>
      <c r="BL39" s="47"/>
      <c r="BM39" s="45"/>
      <c r="BN39" s="24"/>
      <c r="BO39" s="25"/>
    </row>
    <row r="40" spans="1:67" ht="15" customHeight="1">
      <c r="A40" s="280"/>
      <c r="B40" s="3">
        <v>3</v>
      </c>
      <c r="C40" s="410"/>
      <c r="D40" s="411"/>
      <c r="E40" s="412"/>
      <c r="F40" s="325"/>
      <c r="G40" s="346"/>
      <c r="H40" s="167"/>
      <c r="I40" s="332"/>
      <c r="J40" s="333"/>
      <c r="K40" s="334"/>
      <c r="L40" s="378"/>
      <c r="M40" s="372">
        <f>SUM(N40:Y40)</f>
        <v>0</v>
      </c>
      <c r="N40" s="22"/>
      <c r="O40" s="23"/>
      <c r="P40" s="47"/>
      <c r="Q40" s="43"/>
      <c r="R40" s="24"/>
      <c r="S40" s="47"/>
      <c r="T40" s="45"/>
      <c r="U40" s="24"/>
      <c r="V40" s="47"/>
      <c r="W40" s="45"/>
      <c r="X40" s="24"/>
      <c r="Y40" s="25"/>
      <c r="Z40" s="378"/>
      <c r="AA40" s="372">
        <f t="shared" ref="AA40:AA42" si="8">SUM(AB40:AM40)</f>
        <v>0</v>
      </c>
      <c r="AB40" s="22"/>
      <c r="AC40" s="23"/>
      <c r="AD40" s="47"/>
      <c r="AE40" s="43"/>
      <c r="AF40" s="24"/>
      <c r="AG40" s="47"/>
      <c r="AH40" s="45"/>
      <c r="AI40" s="24"/>
      <c r="AJ40" s="47"/>
      <c r="AK40" s="45"/>
      <c r="AL40" s="24"/>
      <c r="AM40" s="25"/>
      <c r="AN40" s="378"/>
      <c r="AO40" s="372">
        <f t="shared" ref="AO40:AO42" si="9">SUM(AP40:BA40)</f>
        <v>0</v>
      </c>
      <c r="AP40" s="22"/>
      <c r="AQ40" s="23"/>
      <c r="AR40" s="47"/>
      <c r="AS40" s="43"/>
      <c r="AT40" s="24"/>
      <c r="AU40" s="47"/>
      <c r="AV40" s="45"/>
      <c r="AW40" s="24"/>
      <c r="AX40" s="47"/>
      <c r="AY40" s="45"/>
      <c r="AZ40" s="24"/>
      <c r="BA40" s="25"/>
      <c r="BB40" s="378"/>
      <c r="BC40" s="372">
        <f t="shared" ref="BC40:BC42" si="10">SUM(BD40:BO40)</f>
        <v>0</v>
      </c>
      <c r="BD40" s="22"/>
      <c r="BE40" s="23"/>
      <c r="BF40" s="47"/>
      <c r="BG40" s="43"/>
      <c r="BH40" s="24"/>
      <c r="BI40" s="47"/>
      <c r="BJ40" s="45"/>
      <c r="BK40" s="24"/>
      <c r="BL40" s="47"/>
      <c r="BM40" s="45"/>
      <c r="BN40" s="24"/>
      <c r="BO40" s="25"/>
    </row>
    <row r="41" spans="1:67" ht="15" customHeight="1">
      <c r="A41" s="280"/>
      <c r="B41" s="3">
        <v>4</v>
      </c>
      <c r="C41" s="410"/>
      <c r="D41" s="411"/>
      <c r="E41" s="412"/>
      <c r="F41" s="325"/>
      <c r="G41" s="346"/>
      <c r="H41" s="167"/>
      <c r="I41" s="332"/>
      <c r="J41" s="333"/>
      <c r="K41" s="334"/>
      <c r="L41" s="378"/>
      <c r="M41" s="372">
        <f t="shared" ref="M41:M42" si="11">SUM(N41:Y41)</f>
        <v>0</v>
      </c>
      <c r="N41" s="22"/>
      <c r="O41" s="23"/>
      <c r="P41" s="47"/>
      <c r="Q41" s="43"/>
      <c r="R41" s="24"/>
      <c r="S41" s="47"/>
      <c r="T41" s="45"/>
      <c r="U41" s="24"/>
      <c r="V41" s="47"/>
      <c r="W41" s="45"/>
      <c r="X41" s="24"/>
      <c r="Y41" s="25"/>
      <c r="Z41" s="378"/>
      <c r="AA41" s="372">
        <f t="shared" si="8"/>
        <v>0</v>
      </c>
      <c r="AB41" s="22"/>
      <c r="AC41" s="23"/>
      <c r="AD41" s="47"/>
      <c r="AE41" s="43"/>
      <c r="AF41" s="24"/>
      <c r="AG41" s="47"/>
      <c r="AH41" s="45"/>
      <c r="AI41" s="24"/>
      <c r="AJ41" s="47"/>
      <c r="AK41" s="45"/>
      <c r="AL41" s="24"/>
      <c r="AM41" s="25"/>
      <c r="AN41" s="378"/>
      <c r="AO41" s="372">
        <f t="shared" si="9"/>
        <v>0</v>
      </c>
      <c r="AP41" s="22"/>
      <c r="AQ41" s="23"/>
      <c r="AR41" s="47"/>
      <c r="AS41" s="43"/>
      <c r="AT41" s="24"/>
      <c r="AU41" s="47"/>
      <c r="AV41" s="45"/>
      <c r="AW41" s="24"/>
      <c r="AX41" s="47"/>
      <c r="AY41" s="45"/>
      <c r="AZ41" s="24"/>
      <c r="BA41" s="25"/>
      <c r="BB41" s="378"/>
      <c r="BC41" s="372">
        <f t="shared" si="10"/>
        <v>0</v>
      </c>
      <c r="BD41" s="22"/>
      <c r="BE41" s="23"/>
      <c r="BF41" s="47"/>
      <c r="BG41" s="43"/>
      <c r="BH41" s="24"/>
      <c r="BI41" s="47"/>
      <c r="BJ41" s="45"/>
      <c r="BK41" s="24"/>
      <c r="BL41" s="47"/>
      <c r="BM41" s="45"/>
      <c r="BN41" s="24"/>
      <c r="BO41" s="25"/>
    </row>
    <row r="42" spans="1:67" ht="15" customHeight="1" thickBot="1">
      <c r="A42" s="280"/>
      <c r="B42" s="3">
        <v>5</v>
      </c>
      <c r="C42" s="413"/>
      <c r="D42" s="414"/>
      <c r="E42" s="415"/>
      <c r="F42" s="326"/>
      <c r="G42" s="347"/>
      <c r="H42" s="173"/>
      <c r="I42" s="335"/>
      <c r="J42" s="336"/>
      <c r="K42" s="337"/>
      <c r="L42" s="379"/>
      <c r="M42" s="373">
        <f t="shared" si="11"/>
        <v>0</v>
      </c>
      <c r="N42" s="281"/>
      <c r="O42" s="282"/>
      <c r="P42" s="283"/>
      <c r="Q42" s="284"/>
      <c r="R42" s="285"/>
      <c r="S42" s="283"/>
      <c r="T42" s="286"/>
      <c r="U42" s="285"/>
      <c r="V42" s="283"/>
      <c r="W42" s="286"/>
      <c r="X42" s="285"/>
      <c r="Y42" s="41"/>
      <c r="Z42" s="379"/>
      <c r="AA42" s="373">
        <f t="shared" si="8"/>
        <v>0</v>
      </c>
      <c r="AB42" s="281"/>
      <c r="AC42" s="282"/>
      <c r="AD42" s="283"/>
      <c r="AE42" s="284"/>
      <c r="AF42" s="285"/>
      <c r="AG42" s="283"/>
      <c r="AH42" s="286"/>
      <c r="AI42" s="285"/>
      <c r="AJ42" s="283"/>
      <c r="AK42" s="286"/>
      <c r="AL42" s="285"/>
      <c r="AM42" s="41"/>
      <c r="AN42" s="379"/>
      <c r="AO42" s="373">
        <f t="shared" si="9"/>
        <v>0</v>
      </c>
      <c r="AP42" s="281"/>
      <c r="AQ42" s="282"/>
      <c r="AR42" s="283"/>
      <c r="AS42" s="284"/>
      <c r="AT42" s="285"/>
      <c r="AU42" s="283"/>
      <c r="AV42" s="286"/>
      <c r="AW42" s="285"/>
      <c r="AX42" s="283"/>
      <c r="AY42" s="286"/>
      <c r="AZ42" s="285"/>
      <c r="BA42" s="41"/>
      <c r="BB42" s="379"/>
      <c r="BC42" s="373">
        <f t="shared" si="10"/>
        <v>0</v>
      </c>
      <c r="BD42" s="281"/>
      <c r="BE42" s="282"/>
      <c r="BF42" s="283"/>
      <c r="BG42" s="284"/>
      <c r="BH42" s="285"/>
      <c r="BI42" s="283"/>
      <c r="BJ42" s="286"/>
      <c r="BK42" s="285"/>
      <c r="BL42" s="283"/>
      <c r="BM42" s="286"/>
      <c r="BN42" s="285"/>
      <c r="BO42" s="41"/>
    </row>
    <row r="43" spans="1:67" ht="15" thickBot="1"/>
    <row r="44" spans="1:67" ht="50.25" customHeight="1" thickBot="1">
      <c r="C44" s="140" t="s">
        <v>213</v>
      </c>
      <c r="D44" s="141"/>
      <c r="E44" s="141"/>
      <c r="F44" s="141"/>
      <c r="G44" s="141"/>
      <c r="H44" s="141"/>
      <c r="I44" s="141"/>
      <c r="J44" s="141"/>
      <c r="K44" s="361"/>
      <c r="L44" s="418" t="s">
        <v>216</v>
      </c>
      <c r="M44" s="419"/>
      <c r="N44" s="13" t="s">
        <v>37</v>
      </c>
      <c r="O44" s="141"/>
      <c r="P44" s="141"/>
      <c r="Q44" s="141"/>
      <c r="R44" s="13">
        <f>$R$21</f>
        <v>1</v>
      </c>
      <c r="S44" s="416" t="s">
        <v>121</v>
      </c>
      <c r="T44" s="416"/>
      <c r="U44" s="416"/>
      <c r="V44" s="416"/>
      <c r="W44" s="416"/>
      <c r="X44" s="416"/>
      <c r="Y44" s="417"/>
      <c r="Z44" s="360"/>
      <c r="AA44" s="360"/>
      <c r="AB44" s="141"/>
      <c r="AC44" s="141"/>
      <c r="AD44" s="141"/>
      <c r="AE44" s="141"/>
      <c r="AF44" s="141"/>
      <c r="AG44" s="142" t="s">
        <v>37</v>
      </c>
      <c r="AH44" s="13">
        <f>$AH$21</f>
        <v>2</v>
      </c>
      <c r="AI44" s="141"/>
      <c r="AJ44" s="141"/>
      <c r="AK44" s="141"/>
      <c r="AL44" s="141"/>
      <c r="AM44" s="143"/>
      <c r="AN44" s="141"/>
      <c r="AO44" s="141"/>
      <c r="AP44" s="141"/>
      <c r="AQ44" s="141"/>
      <c r="AR44" s="141"/>
      <c r="AS44" s="141"/>
      <c r="AT44" s="141"/>
      <c r="AU44" s="142" t="s">
        <v>37</v>
      </c>
      <c r="AV44" s="13">
        <f>$AV$21</f>
        <v>3</v>
      </c>
      <c r="AW44" s="141"/>
      <c r="AX44" s="141"/>
      <c r="AY44" s="141"/>
      <c r="AZ44" s="141"/>
      <c r="BA44" s="143"/>
      <c r="BB44" s="141"/>
      <c r="BC44" s="141"/>
      <c r="BD44" s="141"/>
      <c r="BE44" s="141"/>
      <c r="BF44" s="141"/>
      <c r="BG44" s="141"/>
      <c r="BH44" s="141"/>
      <c r="BI44" s="142" t="s">
        <v>37</v>
      </c>
      <c r="BJ44" s="13">
        <f>$BJ$21</f>
        <v>4</v>
      </c>
      <c r="BK44" s="141"/>
      <c r="BL44" s="141"/>
      <c r="BM44" s="141"/>
      <c r="BN44" s="141"/>
      <c r="BO44" s="143"/>
    </row>
    <row r="45" spans="1:67" ht="31.5" thickBot="1">
      <c r="B45" s="38"/>
      <c r="C45" s="322" t="s">
        <v>211</v>
      </c>
      <c r="D45" s="323"/>
      <c r="E45" s="338"/>
      <c r="F45" s="36" t="s">
        <v>214</v>
      </c>
      <c r="G45" s="344"/>
      <c r="H45" s="36" t="s">
        <v>14</v>
      </c>
      <c r="I45" s="193"/>
      <c r="J45" s="327"/>
      <c r="K45" s="328"/>
      <c r="L45" s="35" t="s">
        <v>230</v>
      </c>
      <c r="M45" s="380" t="s">
        <v>222</v>
      </c>
      <c r="N45" s="148" t="s">
        <v>17</v>
      </c>
      <c r="O45" s="149" t="s">
        <v>18</v>
      </c>
      <c r="P45" s="152" t="s">
        <v>19</v>
      </c>
      <c r="Q45" s="161" t="s">
        <v>20</v>
      </c>
      <c r="R45" s="152" t="s">
        <v>21</v>
      </c>
      <c r="S45" s="152" t="s">
        <v>22</v>
      </c>
      <c r="T45" s="161" t="s">
        <v>23</v>
      </c>
      <c r="U45" s="152" t="s">
        <v>24</v>
      </c>
      <c r="V45" s="150" t="s">
        <v>55</v>
      </c>
      <c r="W45" s="152" t="s">
        <v>25</v>
      </c>
      <c r="X45" s="152" t="s">
        <v>26</v>
      </c>
      <c r="Y45" s="154" t="s">
        <v>27</v>
      </c>
      <c r="Z45" s="339" t="s">
        <v>230</v>
      </c>
      <c r="AA45" s="259" t="s">
        <v>222</v>
      </c>
      <c r="AB45" s="148" t="s">
        <v>17</v>
      </c>
      <c r="AC45" s="149" t="s">
        <v>18</v>
      </c>
      <c r="AD45" s="152" t="s">
        <v>19</v>
      </c>
      <c r="AE45" s="161" t="s">
        <v>20</v>
      </c>
      <c r="AF45" s="152" t="s">
        <v>21</v>
      </c>
      <c r="AG45" s="152" t="s">
        <v>22</v>
      </c>
      <c r="AH45" s="161" t="s">
        <v>23</v>
      </c>
      <c r="AI45" s="152" t="s">
        <v>24</v>
      </c>
      <c r="AJ45" s="150" t="s">
        <v>55</v>
      </c>
      <c r="AK45" s="152" t="s">
        <v>25</v>
      </c>
      <c r="AL45" s="152" t="s">
        <v>26</v>
      </c>
      <c r="AM45" s="154" t="s">
        <v>27</v>
      </c>
      <c r="AN45" s="339" t="s">
        <v>230</v>
      </c>
      <c r="AO45" s="259" t="s">
        <v>222</v>
      </c>
      <c r="AP45" s="148" t="s">
        <v>17</v>
      </c>
      <c r="AQ45" s="149" t="s">
        <v>18</v>
      </c>
      <c r="AR45" s="152" t="s">
        <v>19</v>
      </c>
      <c r="AS45" s="161" t="s">
        <v>20</v>
      </c>
      <c r="AT45" s="152" t="s">
        <v>21</v>
      </c>
      <c r="AU45" s="152" t="s">
        <v>22</v>
      </c>
      <c r="AV45" s="161" t="s">
        <v>23</v>
      </c>
      <c r="AW45" s="152" t="s">
        <v>24</v>
      </c>
      <c r="AX45" s="150" t="s">
        <v>55</v>
      </c>
      <c r="AY45" s="152" t="s">
        <v>25</v>
      </c>
      <c r="AZ45" s="152" t="s">
        <v>26</v>
      </c>
      <c r="BA45" s="154" t="s">
        <v>27</v>
      </c>
      <c r="BB45" s="339" t="s">
        <v>230</v>
      </c>
      <c r="BC45" s="259" t="s">
        <v>222</v>
      </c>
      <c r="BD45" s="148" t="s">
        <v>17</v>
      </c>
      <c r="BE45" s="149" t="s">
        <v>18</v>
      </c>
      <c r="BF45" s="152" t="s">
        <v>19</v>
      </c>
      <c r="BG45" s="161" t="s">
        <v>20</v>
      </c>
      <c r="BH45" s="152" t="s">
        <v>21</v>
      </c>
      <c r="BI45" s="152" t="s">
        <v>22</v>
      </c>
      <c r="BJ45" s="161" t="s">
        <v>23</v>
      </c>
      <c r="BK45" s="152" t="s">
        <v>24</v>
      </c>
      <c r="BL45" s="150" t="s">
        <v>55</v>
      </c>
      <c r="BM45" s="152" t="s">
        <v>25</v>
      </c>
      <c r="BN45" s="152" t="s">
        <v>26</v>
      </c>
      <c r="BO45" s="154" t="s">
        <v>27</v>
      </c>
    </row>
    <row r="46" spans="1:67" ht="15.5">
      <c r="B46" s="3">
        <v>1</v>
      </c>
      <c r="C46" s="407"/>
      <c r="D46" s="408"/>
      <c r="E46" s="409"/>
      <c r="F46" s="356"/>
      <c r="G46" s="345"/>
      <c r="H46" s="164"/>
      <c r="I46" s="329"/>
      <c r="J46" s="330"/>
      <c r="K46" s="331"/>
      <c r="L46" s="384"/>
      <c r="M46" s="381">
        <f>SUM(N46:Y46)</f>
        <v>0</v>
      </c>
      <c r="N46" s="18"/>
      <c r="O46" s="19"/>
      <c r="P46" s="46"/>
      <c r="Q46" s="42"/>
      <c r="R46" s="20"/>
      <c r="S46" s="46"/>
      <c r="T46" s="44"/>
      <c r="U46" s="20"/>
      <c r="V46" s="46"/>
      <c r="W46" s="44"/>
      <c r="X46" s="20"/>
      <c r="Y46" s="21"/>
      <c r="Z46" s="377"/>
      <c r="AA46" s="371">
        <f>SUM(AB46:AM46)</f>
        <v>0</v>
      </c>
      <c r="AB46" s="18"/>
      <c r="AC46" s="19"/>
      <c r="AD46" s="46"/>
      <c r="AE46" s="42"/>
      <c r="AF46" s="20"/>
      <c r="AG46" s="46"/>
      <c r="AH46" s="44"/>
      <c r="AI46" s="20"/>
      <c r="AJ46" s="46"/>
      <c r="AK46" s="44"/>
      <c r="AL46" s="20"/>
      <c r="AM46" s="21"/>
      <c r="AN46" s="377"/>
      <c r="AO46" s="371">
        <f>SUM(AP46:BA46)</f>
        <v>0</v>
      </c>
      <c r="AP46" s="18"/>
      <c r="AQ46" s="19"/>
      <c r="AR46" s="46"/>
      <c r="AS46" s="42"/>
      <c r="AT46" s="20"/>
      <c r="AU46" s="46"/>
      <c r="AV46" s="44"/>
      <c r="AW46" s="20"/>
      <c r="AX46" s="46"/>
      <c r="AY46" s="44"/>
      <c r="AZ46" s="20"/>
      <c r="BA46" s="21"/>
      <c r="BB46" s="377"/>
      <c r="BC46" s="371">
        <f>SUM(BD46:BO46)</f>
        <v>0</v>
      </c>
      <c r="BD46" s="18"/>
      <c r="BE46" s="19"/>
      <c r="BF46" s="46"/>
      <c r="BG46" s="42"/>
      <c r="BH46" s="20"/>
      <c r="BI46" s="46"/>
      <c r="BJ46" s="44"/>
      <c r="BK46" s="20"/>
      <c r="BL46" s="46"/>
      <c r="BM46" s="44"/>
      <c r="BN46" s="20"/>
      <c r="BO46" s="21"/>
    </row>
    <row r="47" spans="1:67" ht="15.5">
      <c r="B47" s="3">
        <v>2</v>
      </c>
      <c r="C47" s="410"/>
      <c r="D47" s="411"/>
      <c r="E47" s="412"/>
      <c r="F47" s="357"/>
      <c r="G47" s="346"/>
      <c r="H47" s="167"/>
      <c r="I47" s="332"/>
      <c r="J47" s="333"/>
      <c r="K47" s="334"/>
      <c r="L47" s="385"/>
      <c r="M47" s="382">
        <f>SUM(N47:Y47)</f>
        <v>0</v>
      </c>
      <c r="N47" s="22"/>
      <c r="O47" s="23"/>
      <c r="P47" s="47"/>
      <c r="Q47" s="43"/>
      <c r="R47" s="24"/>
      <c r="S47" s="47"/>
      <c r="T47" s="45"/>
      <c r="U47" s="24"/>
      <c r="V47" s="47"/>
      <c r="W47" s="45"/>
      <c r="X47" s="24"/>
      <c r="Y47" s="25"/>
      <c r="Z47" s="378"/>
      <c r="AA47" s="372">
        <f>SUM(AB47:AM47)</f>
        <v>0</v>
      </c>
      <c r="AB47" s="22"/>
      <c r="AC47" s="23"/>
      <c r="AD47" s="47"/>
      <c r="AE47" s="43"/>
      <c r="AF47" s="24"/>
      <c r="AG47" s="47"/>
      <c r="AH47" s="45"/>
      <c r="AI47" s="24"/>
      <c r="AJ47" s="47"/>
      <c r="AK47" s="45"/>
      <c r="AL47" s="24"/>
      <c r="AM47" s="25"/>
      <c r="AN47" s="378"/>
      <c r="AO47" s="372">
        <f>SUM(AP47:BA47)</f>
        <v>0</v>
      </c>
      <c r="AP47" s="22"/>
      <c r="AQ47" s="23"/>
      <c r="AR47" s="47"/>
      <c r="AS47" s="43"/>
      <c r="AT47" s="24"/>
      <c r="AU47" s="47"/>
      <c r="AV47" s="45"/>
      <c r="AW47" s="24"/>
      <c r="AX47" s="47"/>
      <c r="AY47" s="45"/>
      <c r="AZ47" s="24"/>
      <c r="BA47" s="25"/>
      <c r="BB47" s="378"/>
      <c r="BC47" s="372">
        <f>SUM(BD47:BO47)</f>
        <v>0</v>
      </c>
      <c r="BD47" s="22"/>
      <c r="BE47" s="23"/>
      <c r="BF47" s="47"/>
      <c r="BG47" s="43"/>
      <c r="BH47" s="24"/>
      <c r="BI47" s="47"/>
      <c r="BJ47" s="45"/>
      <c r="BK47" s="24"/>
      <c r="BL47" s="47"/>
      <c r="BM47" s="45"/>
      <c r="BN47" s="24"/>
      <c r="BO47" s="25"/>
    </row>
    <row r="48" spans="1:67" ht="15.5">
      <c r="B48" s="3">
        <v>3</v>
      </c>
      <c r="C48" s="410"/>
      <c r="D48" s="411"/>
      <c r="E48" s="412"/>
      <c r="F48" s="357"/>
      <c r="G48" s="346"/>
      <c r="H48" s="167"/>
      <c r="I48" s="332"/>
      <c r="J48" s="333"/>
      <c r="K48" s="334"/>
      <c r="L48" s="385"/>
      <c r="M48" s="382">
        <f t="shared" ref="M48:M50" si="12">SUM(N48:Y48)</f>
        <v>0</v>
      </c>
      <c r="N48" s="22"/>
      <c r="O48" s="23"/>
      <c r="P48" s="47"/>
      <c r="Q48" s="43"/>
      <c r="R48" s="24"/>
      <c r="S48" s="47"/>
      <c r="T48" s="45"/>
      <c r="U48" s="24"/>
      <c r="V48" s="47"/>
      <c r="W48" s="45"/>
      <c r="X48" s="24"/>
      <c r="Y48" s="25"/>
      <c r="Z48" s="378"/>
      <c r="AA48" s="372">
        <f t="shared" ref="AA48:AA50" si="13">SUM(AB48:AM48)</f>
        <v>0</v>
      </c>
      <c r="AB48" s="22"/>
      <c r="AC48" s="23"/>
      <c r="AD48" s="47"/>
      <c r="AE48" s="43"/>
      <c r="AF48" s="24"/>
      <c r="AG48" s="47"/>
      <c r="AH48" s="45"/>
      <c r="AI48" s="24"/>
      <c r="AJ48" s="47"/>
      <c r="AK48" s="45"/>
      <c r="AL48" s="24"/>
      <c r="AM48" s="25"/>
      <c r="AN48" s="378"/>
      <c r="AO48" s="372">
        <f t="shared" ref="AO48:AO50" si="14">SUM(AP48:BA48)</f>
        <v>0</v>
      </c>
      <c r="AP48" s="22"/>
      <c r="AQ48" s="23"/>
      <c r="AR48" s="47"/>
      <c r="AS48" s="43"/>
      <c r="AT48" s="24"/>
      <c r="AU48" s="47"/>
      <c r="AV48" s="45"/>
      <c r="AW48" s="24"/>
      <c r="AX48" s="47"/>
      <c r="AY48" s="45"/>
      <c r="AZ48" s="24"/>
      <c r="BA48" s="25"/>
      <c r="BB48" s="378"/>
      <c r="BC48" s="372">
        <f t="shared" ref="BC48:BC50" si="15">SUM(BD48:BO48)</f>
        <v>0</v>
      </c>
      <c r="BD48" s="22"/>
      <c r="BE48" s="23"/>
      <c r="BF48" s="47"/>
      <c r="BG48" s="43"/>
      <c r="BH48" s="24"/>
      <c r="BI48" s="47"/>
      <c r="BJ48" s="45"/>
      <c r="BK48" s="24"/>
      <c r="BL48" s="47"/>
      <c r="BM48" s="45"/>
      <c r="BN48" s="24"/>
      <c r="BO48" s="25"/>
    </row>
    <row r="49" spans="2:67" ht="15.5">
      <c r="B49" s="3">
        <v>4</v>
      </c>
      <c r="C49" s="410"/>
      <c r="D49" s="411"/>
      <c r="E49" s="412"/>
      <c r="F49" s="357"/>
      <c r="G49" s="346"/>
      <c r="H49" s="167"/>
      <c r="I49" s="332"/>
      <c r="J49" s="333"/>
      <c r="K49" s="334"/>
      <c r="L49" s="385"/>
      <c r="M49" s="382">
        <f t="shared" si="12"/>
        <v>0</v>
      </c>
      <c r="N49" s="22"/>
      <c r="O49" s="23"/>
      <c r="P49" s="47"/>
      <c r="Q49" s="43"/>
      <c r="R49" s="24"/>
      <c r="S49" s="47"/>
      <c r="T49" s="45"/>
      <c r="U49" s="24"/>
      <c r="V49" s="47"/>
      <c r="W49" s="45"/>
      <c r="X49" s="24"/>
      <c r="Y49" s="25"/>
      <c r="Z49" s="378"/>
      <c r="AA49" s="372">
        <f t="shared" si="13"/>
        <v>0</v>
      </c>
      <c r="AB49" s="22"/>
      <c r="AC49" s="23"/>
      <c r="AD49" s="47"/>
      <c r="AE49" s="43"/>
      <c r="AF49" s="24"/>
      <c r="AG49" s="47"/>
      <c r="AH49" s="45"/>
      <c r="AI49" s="24"/>
      <c r="AJ49" s="47"/>
      <c r="AK49" s="45"/>
      <c r="AL49" s="24"/>
      <c r="AM49" s="25"/>
      <c r="AN49" s="378"/>
      <c r="AO49" s="372">
        <f t="shared" si="14"/>
        <v>0</v>
      </c>
      <c r="AP49" s="22"/>
      <c r="AQ49" s="23"/>
      <c r="AR49" s="47"/>
      <c r="AS49" s="43"/>
      <c r="AT49" s="24"/>
      <c r="AU49" s="47"/>
      <c r="AV49" s="45"/>
      <c r="AW49" s="24"/>
      <c r="AX49" s="47"/>
      <c r="AY49" s="45"/>
      <c r="AZ49" s="24"/>
      <c r="BA49" s="25"/>
      <c r="BB49" s="378"/>
      <c r="BC49" s="372">
        <f t="shared" si="15"/>
        <v>0</v>
      </c>
      <c r="BD49" s="22"/>
      <c r="BE49" s="23"/>
      <c r="BF49" s="47"/>
      <c r="BG49" s="43"/>
      <c r="BH49" s="24"/>
      <c r="BI49" s="47"/>
      <c r="BJ49" s="45"/>
      <c r="BK49" s="24"/>
      <c r="BL49" s="47"/>
      <c r="BM49" s="45"/>
      <c r="BN49" s="24"/>
      <c r="BO49" s="25"/>
    </row>
    <row r="50" spans="2:67" ht="16" thickBot="1">
      <c r="B50" s="3">
        <v>5</v>
      </c>
      <c r="C50" s="413"/>
      <c r="D50" s="414"/>
      <c r="E50" s="415"/>
      <c r="F50" s="358"/>
      <c r="G50" s="347"/>
      <c r="H50" s="173"/>
      <c r="I50" s="335"/>
      <c r="J50" s="336"/>
      <c r="K50" s="337"/>
      <c r="L50" s="386"/>
      <c r="M50" s="383">
        <f t="shared" si="12"/>
        <v>0</v>
      </c>
      <c r="N50" s="281"/>
      <c r="O50" s="282"/>
      <c r="P50" s="283"/>
      <c r="Q50" s="284"/>
      <c r="R50" s="285"/>
      <c r="S50" s="283"/>
      <c r="T50" s="286"/>
      <c r="U50" s="285"/>
      <c r="V50" s="283"/>
      <c r="W50" s="286"/>
      <c r="X50" s="285"/>
      <c r="Y50" s="41"/>
      <c r="Z50" s="379"/>
      <c r="AA50" s="373">
        <f t="shared" si="13"/>
        <v>0</v>
      </c>
      <c r="AB50" s="281"/>
      <c r="AC50" s="282"/>
      <c r="AD50" s="283"/>
      <c r="AE50" s="284"/>
      <c r="AF50" s="285"/>
      <c r="AG50" s="283"/>
      <c r="AH50" s="286"/>
      <c r="AI50" s="285"/>
      <c r="AJ50" s="283"/>
      <c r="AK50" s="286"/>
      <c r="AL50" s="285"/>
      <c r="AM50" s="41"/>
      <c r="AN50" s="379"/>
      <c r="AO50" s="373">
        <f t="shared" si="14"/>
        <v>0</v>
      </c>
      <c r="AP50" s="281"/>
      <c r="AQ50" s="282"/>
      <c r="AR50" s="283"/>
      <c r="AS50" s="284"/>
      <c r="AT50" s="285"/>
      <c r="AU50" s="283"/>
      <c r="AV50" s="286"/>
      <c r="AW50" s="285"/>
      <c r="AX50" s="283"/>
      <c r="AY50" s="286"/>
      <c r="AZ50" s="285"/>
      <c r="BA50" s="41"/>
      <c r="BB50" s="379"/>
      <c r="BC50" s="373">
        <f t="shared" si="15"/>
        <v>0</v>
      </c>
      <c r="BD50" s="281"/>
      <c r="BE50" s="282"/>
      <c r="BF50" s="283"/>
      <c r="BG50" s="284"/>
      <c r="BH50" s="285"/>
      <c r="BI50" s="283"/>
      <c r="BJ50" s="286"/>
      <c r="BK50" s="285"/>
      <c r="BL50" s="283"/>
      <c r="BM50" s="286"/>
      <c r="BN50" s="285"/>
      <c r="BO50" s="41"/>
    </row>
    <row r="51" spans="2:67" ht="15" thickBot="1"/>
    <row r="52" spans="2:67" ht="61.5" customHeight="1" thickBot="1">
      <c r="C52" s="140" t="s">
        <v>215</v>
      </c>
      <c r="D52" s="361"/>
      <c r="E52" s="361"/>
      <c r="F52" s="361"/>
      <c r="G52" s="141"/>
      <c r="H52" s="141"/>
      <c r="I52" s="141"/>
      <c r="J52" s="141"/>
      <c r="K52" s="361"/>
      <c r="L52" s="418" t="s">
        <v>216</v>
      </c>
      <c r="M52" s="419"/>
      <c r="N52" s="13" t="s">
        <v>37</v>
      </c>
      <c r="O52" s="141"/>
      <c r="P52" s="141"/>
      <c r="Q52" s="141"/>
      <c r="R52" s="13">
        <f>$R$21</f>
        <v>1</v>
      </c>
      <c r="S52" s="416" t="s">
        <v>121</v>
      </c>
      <c r="T52" s="416"/>
      <c r="U52" s="416"/>
      <c r="V52" s="416"/>
      <c r="W52" s="416"/>
      <c r="X52" s="416"/>
      <c r="Y52" s="417"/>
      <c r="Z52" s="360"/>
      <c r="AA52" s="360"/>
      <c r="AB52" s="141"/>
      <c r="AC52" s="141"/>
      <c r="AD52" s="141"/>
      <c r="AE52" s="141"/>
      <c r="AF52" s="141"/>
      <c r="AG52" s="142" t="s">
        <v>37</v>
      </c>
      <c r="AH52" s="13">
        <f>$AH$21</f>
        <v>2</v>
      </c>
      <c r="AI52" s="141"/>
      <c r="AJ52" s="141"/>
      <c r="AK52" s="141"/>
      <c r="AL52" s="141"/>
      <c r="AM52" s="143"/>
      <c r="AN52" s="141"/>
      <c r="AO52" s="141"/>
      <c r="AP52" s="141"/>
      <c r="AQ52" s="141"/>
      <c r="AR52" s="141"/>
      <c r="AS52" s="141"/>
      <c r="AT52" s="141"/>
      <c r="AU52" s="142" t="s">
        <v>37</v>
      </c>
      <c r="AV52" s="13">
        <f>$AV$21</f>
        <v>3</v>
      </c>
      <c r="AW52" s="141"/>
      <c r="AX52" s="141"/>
      <c r="AY52" s="141"/>
      <c r="AZ52" s="141"/>
      <c r="BA52" s="143"/>
      <c r="BB52" s="141"/>
      <c r="BC52" s="141"/>
      <c r="BD52" s="141"/>
      <c r="BE52" s="141"/>
      <c r="BF52" s="141"/>
      <c r="BG52" s="141"/>
      <c r="BH52" s="141"/>
      <c r="BI52" s="142" t="s">
        <v>37</v>
      </c>
      <c r="BJ52" s="13">
        <f>$BJ$21</f>
        <v>4</v>
      </c>
      <c r="BK52" s="141"/>
      <c r="BL52" s="141"/>
      <c r="BM52" s="141"/>
      <c r="BN52" s="141"/>
      <c r="BO52" s="143"/>
    </row>
    <row r="53" spans="2:67" ht="31.5" thickBot="1">
      <c r="B53" s="38"/>
      <c r="C53" s="322" t="s">
        <v>217</v>
      </c>
      <c r="D53" s="323"/>
      <c r="E53" s="338"/>
      <c r="F53" s="36" t="s">
        <v>209</v>
      </c>
      <c r="G53" s="344"/>
      <c r="H53" s="36" t="s">
        <v>14</v>
      </c>
      <c r="I53" s="193"/>
      <c r="J53" s="327"/>
      <c r="K53" s="328"/>
      <c r="L53" s="35" t="s">
        <v>230</v>
      </c>
      <c r="M53" s="380" t="s">
        <v>222</v>
      </c>
      <c r="N53" s="148" t="s">
        <v>17</v>
      </c>
      <c r="O53" s="149" t="s">
        <v>18</v>
      </c>
      <c r="P53" s="152" t="s">
        <v>19</v>
      </c>
      <c r="Q53" s="161" t="s">
        <v>20</v>
      </c>
      <c r="R53" s="152" t="s">
        <v>21</v>
      </c>
      <c r="S53" s="152" t="s">
        <v>22</v>
      </c>
      <c r="T53" s="161" t="s">
        <v>23</v>
      </c>
      <c r="U53" s="152" t="s">
        <v>24</v>
      </c>
      <c r="V53" s="150" t="s">
        <v>55</v>
      </c>
      <c r="W53" s="152" t="s">
        <v>25</v>
      </c>
      <c r="X53" s="152" t="s">
        <v>26</v>
      </c>
      <c r="Y53" s="154" t="s">
        <v>27</v>
      </c>
      <c r="Z53" s="339" t="s">
        <v>230</v>
      </c>
      <c r="AA53" s="259" t="s">
        <v>222</v>
      </c>
      <c r="AB53" s="148" t="s">
        <v>17</v>
      </c>
      <c r="AC53" s="149" t="s">
        <v>18</v>
      </c>
      <c r="AD53" s="152" t="s">
        <v>19</v>
      </c>
      <c r="AE53" s="161" t="s">
        <v>20</v>
      </c>
      <c r="AF53" s="152" t="s">
        <v>21</v>
      </c>
      <c r="AG53" s="152" t="s">
        <v>22</v>
      </c>
      <c r="AH53" s="161" t="s">
        <v>23</v>
      </c>
      <c r="AI53" s="152" t="s">
        <v>24</v>
      </c>
      <c r="AJ53" s="150" t="s">
        <v>55</v>
      </c>
      <c r="AK53" s="152" t="s">
        <v>25</v>
      </c>
      <c r="AL53" s="152" t="s">
        <v>26</v>
      </c>
      <c r="AM53" s="154" t="s">
        <v>27</v>
      </c>
      <c r="AN53" s="339" t="s">
        <v>230</v>
      </c>
      <c r="AO53" s="259" t="s">
        <v>222</v>
      </c>
      <c r="AP53" s="148" t="s">
        <v>17</v>
      </c>
      <c r="AQ53" s="149" t="s">
        <v>18</v>
      </c>
      <c r="AR53" s="152" t="s">
        <v>19</v>
      </c>
      <c r="AS53" s="161" t="s">
        <v>20</v>
      </c>
      <c r="AT53" s="152" t="s">
        <v>21</v>
      </c>
      <c r="AU53" s="152" t="s">
        <v>22</v>
      </c>
      <c r="AV53" s="161" t="s">
        <v>23</v>
      </c>
      <c r="AW53" s="152" t="s">
        <v>24</v>
      </c>
      <c r="AX53" s="150" t="s">
        <v>55</v>
      </c>
      <c r="AY53" s="152" t="s">
        <v>25</v>
      </c>
      <c r="AZ53" s="152" t="s">
        <v>26</v>
      </c>
      <c r="BA53" s="154" t="s">
        <v>27</v>
      </c>
      <c r="BB53" s="339" t="s">
        <v>230</v>
      </c>
      <c r="BC53" s="259" t="s">
        <v>222</v>
      </c>
      <c r="BD53" s="148" t="s">
        <v>17</v>
      </c>
      <c r="BE53" s="149" t="s">
        <v>18</v>
      </c>
      <c r="BF53" s="152" t="s">
        <v>19</v>
      </c>
      <c r="BG53" s="161" t="s">
        <v>20</v>
      </c>
      <c r="BH53" s="152" t="s">
        <v>21</v>
      </c>
      <c r="BI53" s="152" t="s">
        <v>22</v>
      </c>
      <c r="BJ53" s="161" t="s">
        <v>23</v>
      </c>
      <c r="BK53" s="152" t="s">
        <v>24</v>
      </c>
      <c r="BL53" s="150" t="s">
        <v>55</v>
      </c>
      <c r="BM53" s="152" t="s">
        <v>25</v>
      </c>
      <c r="BN53" s="152" t="s">
        <v>26</v>
      </c>
      <c r="BO53" s="154" t="s">
        <v>27</v>
      </c>
    </row>
    <row r="54" spans="2:67" ht="15.5">
      <c r="B54" s="3">
        <v>1</v>
      </c>
      <c r="C54" s="407"/>
      <c r="D54" s="408"/>
      <c r="E54" s="409"/>
      <c r="F54" s="348"/>
      <c r="G54" s="345"/>
      <c r="H54" s="164"/>
      <c r="I54" s="329"/>
      <c r="J54" s="330"/>
      <c r="K54" s="331"/>
      <c r="L54" s="384"/>
      <c r="M54" s="381">
        <f>SUM(N54:Y54)</f>
        <v>0</v>
      </c>
      <c r="N54" s="18"/>
      <c r="O54" s="19"/>
      <c r="P54" s="46"/>
      <c r="Q54" s="42"/>
      <c r="R54" s="20"/>
      <c r="S54" s="46"/>
      <c r="T54" s="44"/>
      <c r="U54" s="20"/>
      <c r="V54" s="46"/>
      <c r="W54" s="44"/>
      <c r="X54" s="20"/>
      <c r="Y54" s="21"/>
      <c r="Z54" s="377"/>
      <c r="AA54" s="371">
        <f>SUM(AB54:AM54)</f>
        <v>0</v>
      </c>
      <c r="AB54" s="18"/>
      <c r="AC54" s="19"/>
      <c r="AD54" s="46"/>
      <c r="AE54" s="42"/>
      <c r="AF54" s="20"/>
      <c r="AG54" s="46"/>
      <c r="AH54" s="44"/>
      <c r="AI54" s="20"/>
      <c r="AJ54" s="46"/>
      <c r="AK54" s="44"/>
      <c r="AL54" s="20"/>
      <c r="AM54" s="21"/>
      <c r="AN54" s="377"/>
      <c r="AO54" s="371">
        <f>SUM(AP54:BA54)</f>
        <v>0</v>
      </c>
      <c r="AP54" s="18"/>
      <c r="AQ54" s="19"/>
      <c r="AR54" s="46"/>
      <c r="AS54" s="42"/>
      <c r="AT54" s="20"/>
      <c r="AU54" s="46"/>
      <c r="AV54" s="44"/>
      <c r="AW54" s="20"/>
      <c r="AX54" s="46"/>
      <c r="AY54" s="44"/>
      <c r="AZ54" s="20"/>
      <c r="BA54" s="21"/>
      <c r="BB54" s="377"/>
      <c r="BC54" s="371">
        <f>SUM(BD54:BO54)</f>
        <v>0</v>
      </c>
      <c r="BD54" s="18"/>
      <c r="BE54" s="19"/>
      <c r="BF54" s="46"/>
      <c r="BG54" s="42"/>
      <c r="BH54" s="20"/>
      <c r="BI54" s="46"/>
      <c r="BJ54" s="44"/>
      <c r="BK54" s="20"/>
      <c r="BL54" s="46"/>
      <c r="BM54" s="44"/>
      <c r="BN54" s="20"/>
      <c r="BO54" s="21"/>
    </row>
    <row r="55" spans="2:67" ht="15.5">
      <c r="B55" s="3">
        <v>2</v>
      </c>
      <c r="C55" s="410"/>
      <c r="D55" s="411"/>
      <c r="E55" s="412"/>
      <c r="F55" s="359"/>
      <c r="G55" s="346"/>
      <c r="H55" s="167"/>
      <c r="I55" s="332"/>
      <c r="J55" s="333"/>
      <c r="K55" s="334"/>
      <c r="L55" s="385"/>
      <c r="M55" s="382">
        <f>SUM(N55:Y55)</f>
        <v>0</v>
      </c>
      <c r="N55" s="22"/>
      <c r="O55" s="23"/>
      <c r="P55" s="47"/>
      <c r="Q55" s="43"/>
      <c r="R55" s="24"/>
      <c r="S55" s="47"/>
      <c r="T55" s="45"/>
      <c r="U55" s="24"/>
      <c r="V55" s="47"/>
      <c r="W55" s="45"/>
      <c r="X55" s="24"/>
      <c r="Y55" s="25"/>
      <c r="Z55" s="378"/>
      <c r="AA55" s="372">
        <f>SUM(AB55:AM55)</f>
        <v>0</v>
      </c>
      <c r="AB55" s="22"/>
      <c r="AC55" s="23"/>
      <c r="AD55" s="47"/>
      <c r="AE55" s="43"/>
      <c r="AF55" s="24"/>
      <c r="AG55" s="47"/>
      <c r="AH55" s="45"/>
      <c r="AI55" s="24"/>
      <c r="AJ55" s="47"/>
      <c r="AK55" s="45"/>
      <c r="AL55" s="24"/>
      <c r="AM55" s="25"/>
      <c r="AN55" s="378"/>
      <c r="AO55" s="372">
        <f>SUM(AP55:BA55)</f>
        <v>0</v>
      </c>
      <c r="AP55" s="22"/>
      <c r="AQ55" s="23"/>
      <c r="AR55" s="47"/>
      <c r="AS55" s="43"/>
      <c r="AT55" s="24"/>
      <c r="AU55" s="47"/>
      <c r="AV55" s="45"/>
      <c r="AW55" s="24"/>
      <c r="AX55" s="47"/>
      <c r="AY55" s="45"/>
      <c r="AZ55" s="24"/>
      <c r="BA55" s="25"/>
      <c r="BB55" s="378"/>
      <c r="BC55" s="372">
        <f>SUM(BD55:BO55)</f>
        <v>0</v>
      </c>
      <c r="BD55" s="22"/>
      <c r="BE55" s="23"/>
      <c r="BF55" s="47"/>
      <c r="BG55" s="43"/>
      <c r="BH55" s="24"/>
      <c r="BI55" s="47"/>
      <c r="BJ55" s="45"/>
      <c r="BK55" s="24"/>
      <c r="BL55" s="47"/>
      <c r="BM55" s="45"/>
      <c r="BN55" s="24"/>
      <c r="BO55" s="25"/>
    </row>
    <row r="56" spans="2:67" ht="15.5">
      <c r="B56" s="3">
        <v>3</v>
      </c>
      <c r="C56" s="410"/>
      <c r="D56" s="411"/>
      <c r="E56" s="412"/>
      <c r="F56" s="325"/>
      <c r="G56" s="346"/>
      <c r="H56" s="167"/>
      <c r="I56" s="332"/>
      <c r="J56" s="333"/>
      <c r="K56" s="334"/>
      <c r="L56" s="385"/>
      <c r="M56" s="382">
        <f t="shared" ref="M56:M58" si="16">SUM(N56:Y56)</f>
        <v>0</v>
      </c>
      <c r="N56" s="22"/>
      <c r="O56" s="23"/>
      <c r="P56" s="47"/>
      <c r="Q56" s="43"/>
      <c r="R56" s="24"/>
      <c r="S56" s="47"/>
      <c r="T56" s="45"/>
      <c r="U56" s="24"/>
      <c r="V56" s="47"/>
      <c r="W56" s="45"/>
      <c r="X56" s="24"/>
      <c r="Y56" s="25"/>
      <c r="Z56" s="378"/>
      <c r="AA56" s="372">
        <f t="shared" ref="AA56:AA58" si="17">SUM(AB56:AM56)</f>
        <v>0</v>
      </c>
      <c r="AB56" s="22"/>
      <c r="AC56" s="23"/>
      <c r="AD56" s="47"/>
      <c r="AE56" s="43"/>
      <c r="AF56" s="24"/>
      <c r="AG56" s="47"/>
      <c r="AH56" s="45"/>
      <c r="AI56" s="24"/>
      <c r="AJ56" s="47"/>
      <c r="AK56" s="45"/>
      <c r="AL56" s="24"/>
      <c r="AM56" s="25"/>
      <c r="AN56" s="378"/>
      <c r="AO56" s="372">
        <f t="shared" ref="AO56:AO58" si="18">SUM(AP56:BA56)</f>
        <v>0</v>
      </c>
      <c r="AP56" s="22"/>
      <c r="AQ56" s="23"/>
      <c r="AR56" s="47"/>
      <c r="AS56" s="43"/>
      <c r="AT56" s="24"/>
      <c r="AU56" s="47"/>
      <c r="AV56" s="45"/>
      <c r="AW56" s="24"/>
      <c r="AX56" s="47"/>
      <c r="AY56" s="45"/>
      <c r="AZ56" s="24"/>
      <c r="BA56" s="25"/>
      <c r="BB56" s="378"/>
      <c r="BC56" s="372">
        <f t="shared" ref="BC56:BC58" si="19">SUM(BD56:BO56)</f>
        <v>0</v>
      </c>
      <c r="BD56" s="22"/>
      <c r="BE56" s="23"/>
      <c r="BF56" s="47"/>
      <c r="BG56" s="43"/>
      <c r="BH56" s="24"/>
      <c r="BI56" s="47"/>
      <c r="BJ56" s="45"/>
      <c r="BK56" s="24"/>
      <c r="BL56" s="47"/>
      <c r="BM56" s="45"/>
      <c r="BN56" s="24"/>
      <c r="BO56" s="25"/>
    </row>
    <row r="57" spans="2:67" ht="15.5">
      <c r="B57" s="3">
        <v>4</v>
      </c>
      <c r="C57" s="410"/>
      <c r="D57" s="411"/>
      <c r="E57" s="412"/>
      <c r="F57" s="325"/>
      <c r="G57" s="346"/>
      <c r="H57" s="167"/>
      <c r="I57" s="332"/>
      <c r="J57" s="333"/>
      <c r="K57" s="334"/>
      <c r="L57" s="385"/>
      <c r="M57" s="382">
        <f t="shared" si="16"/>
        <v>0</v>
      </c>
      <c r="N57" s="22"/>
      <c r="O57" s="23"/>
      <c r="P57" s="47"/>
      <c r="Q57" s="43"/>
      <c r="R57" s="24"/>
      <c r="S57" s="47"/>
      <c r="T57" s="45"/>
      <c r="U57" s="24"/>
      <c r="V57" s="47"/>
      <c r="W57" s="45"/>
      <c r="X57" s="24"/>
      <c r="Y57" s="25"/>
      <c r="Z57" s="378"/>
      <c r="AA57" s="372">
        <f t="shared" si="17"/>
        <v>0</v>
      </c>
      <c r="AB57" s="22"/>
      <c r="AC57" s="23"/>
      <c r="AD57" s="47"/>
      <c r="AE57" s="43"/>
      <c r="AF57" s="24"/>
      <c r="AG57" s="47"/>
      <c r="AH57" s="45"/>
      <c r="AI57" s="24"/>
      <c r="AJ57" s="47"/>
      <c r="AK57" s="45"/>
      <c r="AL57" s="24"/>
      <c r="AM57" s="25"/>
      <c r="AN57" s="378"/>
      <c r="AO57" s="372">
        <f t="shared" si="18"/>
        <v>0</v>
      </c>
      <c r="AP57" s="22"/>
      <c r="AQ57" s="23"/>
      <c r="AR57" s="47"/>
      <c r="AS57" s="43"/>
      <c r="AT57" s="24"/>
      <c r="AU57" s="47"/>
      <c r="AV57" s="45"/>
      <c r="AW57" s="24"/>
      <c r="AX57" s="47"/>
      <c r="AY57" s="45"/>
      <c r="AZ57" s="24"/>
      <c r="BA57" s="25"/>
      <c r="BB57" s="378"/>
      <c r="BC57" s="372">
        <f t="shared" si="19"/>
        <v>0</v>
      </c>
      <c r="BD57" s="22"/>
      <c r="BE57" s="23"/>
      <c r="BF57" s="47"/>
      <c r="BG57" s="43"/>
      <c r="BH57" s="24"/>
      <c r="BI57" s="47"/>
      <c r="BJ57" s="45"/>
      <c r="BK57" s="24"/>
      <c r="BL57" s="47"/>
      <c r="BM57" s="45"/>
      <c r="BN57" s="24"/>
      <c r="BO57" s="25"/>
    </row>
    <row r="58" spans="2:67" ht="16" thickBot="1">
      <c r="B58" s="3">
        <v>5</v>
      </c>
      <c r="C58" s="413"/>
      <c r="D58" s="414"/>
      <c r="E58" s="415"/>
      <c r="F58" s="326"/>
      <c r="G58" s="347"/>
      <c r="H58" s="173"/>
      <c r="I58" s="335"/>
      <c r="J58" s="336"/>
      <c r="K58" s="337"/>
      <c r="L58" s="386"/>
      <c r="M58" s="383">
        <f t="shared" si="16"/>
        <v>0</v>
      </c>
      <c r="N58" s="281"/>
      <c r="O58" s="282"/>
      <c r="P58" s="283"/>
      <c r="Q58" s="284"/>
      <c r="R58" s="285"/>
      <c r="S58" s="283"/>
      <c r="T58" s="286"/>
      <c r="U58" s="285"/>
      <c r="V58" s="283"/>
      <c r="W58" s="286"/>
      <c r="X58" s="285"/>
      <c r="Y58" s="41"/>
      <c r="Z58" s="379"/>
      <c r="AA58" s="373">
        <f t="shared" si="17"/>
        <v>0</v>
      </c>
      <c r="AB58" s="281"/>
      <c r="AC58" s="282"/>
      <c r="AD58" s="283"/>
      <c r="AE58" s="284"/>
      <c r="AF58" s="285"/>
      <c r="AG58" s="283"/>
      <c r="AH58" s="286"/>
      <c r="AI58" s="285"/>
      <c r="AJ58" s="283"/>
      <c r="AK58" s="286"/>
      <c r="AL58" s="285"/>
      <c r="AM58" s="41"/>
      <c r="AN58" s="379"/>
      <c r="AO58" s="373">
        <f t="shared" si="18"/>
        <v>0</v>
      </c>
      <c r="AP58" s="281"/>
      <c r="AQ58" s="282"/>
      <c r="AR58" s="283"/>
      <c r="AS58" s="284"/>
      <c r="AT58" s="285"/>
      <c r="AU58" s="283"/>
      <c r="AV58" s="286"/>
      <c r="AW58" s="285"/>
      <c r="AX58" s="283"/>
      <c r="AY58" s="286"/>
      <c r="AZ58" s="285"/>
      <c r="BA58" s="41"/>
      <c r="BB58" s="379"/>
      <c r="BC58" s="373">
        <f t="shared" si="19"/>
        <v>0</v>
      </c>
      <c r="BD58" s="281"/>
      <c r="BE58" s="282"/>
      <c r="BF58" s="283"/>
      <c r="BG58" s="284"/>
      <c r="BH58" s="285"/>
      <c r="BI58" s="283"/>
      <c r="BJ58" s="286"/>
      <c r="BK58" s="285"/>
      <c r="BL58" s="283"/>
      <c r="BM58" s="286"/>
      <c r="BN58" s="285"/>
      <c r="BO58" s="41"/>
    </row>
  </sheetData>
  <sheetProtection sheet="1" formatCells="0" formatColumns="0" formatRows="0" insertColumns="0" insertRows="0" insertHyperlinks="0" sort="0" autoFilter="0" pivotTables="0"/>
  <mergeCells count="25">
    <mergeCell ref="S44:Y44"/>
    <mergeCell ref="L44:M44"/>
    <mergeCell ref="E1:F2"/>
    <mergeCell ref="S8:Y8"/>
    <mergeCell ref="S21:Y21"/>
    <mergeCell ref="S36:Y36"/>
    <mergeCell ref="D36:F36"/>
    <mergeCell ref="L36:M36"/>
    <mergeCell ref="C42:E42"/>
    <mergeCell ref="C41:E41"/>
    <mergeCell ref="C40:E40"/>
    <mergeCell ref="C39:E39"/>
    <mergeCell ref="C38:E38"/>
    <mergeCell ref="C49:E49"/>
    <mergeCell ref="C50:E50"/>
    <mergeCell ref="S52:Y52"/>
    <mergeCell ref="L52:M52"/>
    <mergeCell ref="C46:E46"/>
    <mergeCell ref="C47:E47"/>
    <mergeCell ref="C48:E48"/>
    <mergeCell ref="C54:E54"/>
    <mergeCell ref="C55:E55"/>
    <mergeCell ref="C56:E56"/>
    <mergeCell ref="C57:E57"/>
    <mergeCell ref="C58:E58"/>
  </mergeCells>
  <dataValidations count="2">
    <dataValidation type="list" allowBlank="1" showInputMessage="1" showErrorMessage="1" sqref="J23:J34 J10:J19 J38:J42" xr:uid="{1B39A12B-B70F-4B88-8E48-CCFD2C042AC6}">
      <formula1>"ja,nee"</formula1>
    </dataValidation>
    <dataValidation type="decimal" allowBlank="1" showInputMessage="1" showErrorMessage="1" sqref="G46:G50 G54:G58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F54:F58</xm:sqref>
        </x14:dataValidation>
        <x14:dataValidation type="list" allowBlank="1" showInputMessage="1" showErrorMessage="1" xr:uid="{E0474376-96D6-434D-91A5-7E90D4484C07}">
          <x14:formula1>
            <xm:f>'machinelijst SEB'!$C$50:$C$56</xm:f>
          </x14:formula1>
          <xm:sqref>C38:E42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C46:E50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C54:E58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F38:F42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D5" sqref="D5"/>
    </sheetView>
  </sheetViews>
  <sheetFormatPr defaultColWidth="9.1796875" defaultRowHeight="14.5"/>
  <cols>
    <col min="1" max="2" width="2.7265625" customWidth="1"/>
    <col min="3" max="3" width="28.54296875" customWidth="1"/>
    <col min="4" max="5" width="16.54296875" style="6" customWidth="1"/>
    <col min="6" max="6" width="17.7265625" style="6" customWidth="1"/>
    <col min="7" max="7" width="16.54296875" style="6" customWidth="1"/>
    <col min="8" max="9" width="16.54296875" customWidth="1"/>
    <col min="10" max="10" width="2.54296875" customWidth="1"/>
    <col min="11" max="13" width="16.54296875" customWidth="1"/>
    <col min="14" max="14" width="2.54296875" style="126" customWidth="1"/>
    <col min="15" max="15" width="16.54296875" style="126" customWidth="1"/>
    <col min="16" max="16" width="14.453125" bestFit="1" customWidth="1"/>
  </cols>
  <sheetData>
    <row r="1" spans="1:16" s="1" customFormat="1" ht="20.149999999999999" customHeight="1" thickBot="1">
      <c r="C1" s="81" t="str">
        <f>'gunningscriterium SEB'!C1</f>
        <v>Wegdekreiniging en calamiteitenbestrijding</v>
      </c>
      <c r="E1" s="432"/>
      <c r="F1" s="432"/>
      <c r="K1" s="174" t="s">
        <v>62</v>
      </c>
      <c r="L1" s="100" t="s">
        <v>71</v>
      </c>
      <c r="M1" s="175" t="s">
        <v>57</v>
      </c>
      <c r="O1" s="354" t="s">
        <v>71</v>
      </c>
      <c r="P1" s="175" t="s">
        <v>57</v>
      </c>
    </row>
    <row r="2" spans="1:16" s="3" customFormat="1" ht="15" customHeight="1">
      <c r="C2" s="2" t="s">
        <v>82</v>
      </c>
      <c r="D2" s="2"/>
      <c r="E2" s="432"/>
      <c r="F2" s="432"/>
      <c r="G2" s="10"/>
      <c r="J2" s="1"/>
      <c r="K2" s="176"/>
      <c r="L2" s="176" t="s">
        <v>64</v>
      </c>
      <c r="M2" s="177">
        <v>0</v>
      </c>
      <c r="N2" s="4"/>
      <c r="O2" s="355" t="s">
        <v>223</v>
      </c>
      <c r="P2" s="177">
        <v>0</v>
      </c>
    </row>
    <row r="3" spans="1:16" s="3" customFormat="1" ht="15" customHeight="1">
      <c r="C3" s="14" t="s">
        <v>12</v>
      </c>
      <c r="D3" s="131" t="s">
        <v>88</v>
      </c>
      <c r="E3" s="125"/>
      <c r="F3" s="125"/>
      <c r="G3" s="125"/>
      <c r="H3" s="125"/>
      <c r="I3" s="125"/>
      <c r="K3" s="178" t="s">
        <v>72</v>
      </c>
      <c r="L3" s="179" t="s">
        <v>69</v>
      </c>
      <c r="M3" s="180">
        <v>30</v>
      </c>
      <c r="N3" s="4"/>
      <c r="O3" s="183" t="s">
        <v>224</v>
      </c>
      <c r="P3" s="184">
        <v>13</v>
      </c>
    </row>
    <row r="4" spans="1:16" s="3" customFormat="1" ht="15" customHeight="1" thickBot="1">
      <c r="D4" s="181" t="s">
        <v>77</v>
      </c>
      <c r="E4" t="s">
        <v>78</v>
      </c>
      <c r="F4" t="s">
        <v>79</v>
      </c>
      <c r="G4" s="3" t="s">
        <v>81</v>
      </c>
      <c r="H4" t="s">
        <v>68</v>
      </c>
      <c r="I4" s="3" t="s">
        <v>58</v>
      </c>
      <c r="K4" s="182" t="s">
        <v>73</v>
      </c>
      <c r="L4" s="183" t="s">
        <v>65</v>
      </c>
      <c r="M4" s="184">
        <v>54</v>
      </c>
      <c r="N4" s="4"/>
      <c r="O4" s="183" t="s">
        <v>225</v>
      </c>
      <c r="P4" s="184">
        <v>32</v>
      </c>
    </row>
    <row r="5" spans="1:16" s="3" customFormat="1" ht="15" customHeight="1" thickBot="1">
      <c r="D5" s="65"/>
      <c r="E5" s="66"/>
      <c r="F5" s="66"/>
      <c r="G5" s="65"/>
      <c r="H5" s="185" t="str">
        <f>IF('invulblad opdrachtnemer'!D38="","",'invulblad opdrachtnemer'!D38)</f>
        <v/>
      </c>
      <c r="I5" s="186">
        <f>SUM(H10:H19)+SUM(H23:H32)+SUM(H36:H56)</f>
        <v>0</v>
      </c>
      <c r="K5" s="187" t="s">
        <v>74</v>
      </c>
      <c r="L5" s="188" t="s">
        <v>76</v>
      </c>
      <c r="M5" s="189">
        <v>240</v>
      </c>
      <c r="N5" s="4"/>
      <c r="O5" s="183" t="s">
        <v>226</v>
      </c>
      <c r="P5" s="184">
        <v>93</v>
      </c>
    </row>
    <row r="6" spans="1:16" s="3" customFormat="1" ht="15" customHeight="1" thickBot="1">
      <c r="C6" s="14" t="s">
        <v>6</v>
      </c>
      <c r="D6" s="3" t="str">
        <f>IF('invulblad opdrachtnemer'!D36="","",'invulblad opdrachtnemer'!D36)</f>
        <v/>
      </c>
      <c r="K6" s="190" t="s">
        <v>75</v>
      </c>
      <c r="L6" s="191" t="s">
        <v>70</v>
      </c>
      <c r="M6" s="192">
        <v>450</v>
      </c>
      <c r="N6" s="4"/>
      <c r="O6" s="183" t="s">
        <v>227</v>
      </c>
      <c r="P6" s="184">
        <v>138</v>
      </c>
    </row>
    <row r="7" spans="1:16" s="3" customFormat="1" ht="15" customHeight="1" thickBot="1">
      <c r="C7" s="433" t="s">
        <v>59</v>
      </c>
      <c r="D7" s="433"/>
      <c r="K7" s="181"/>
      <c r="L7" s="181"/>
      <c r="M7" s="181"/>
      <c r="N7" s="4"/>
      <c r="O7" s="183" t="s">
        <v>228</v>
      </c>
      <c r="P7" s="184">
        <v>208</v>
      </c>
    </row>
    <row r="8" spans="1:16" s="3" customFormat="1" ht="32.15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81"/>
      <c r="L8" s="181"/>
      <c r="M8" s="181"/>
      <c r="N8" s="4"/>
      <c r="O8" s="191" t="s">
        <v>229</v>
      </c>
      <c r="P8" s="192">
        <v>352</v>
      </c>
    </row>
    <row r="9" spans="1:16" s="3" customFormat="1" ht="32.15" customHeight="1" thickBot="1">
      <c r="A9" s="34"/>
      <c r="B9" s="5"/>
      <c r="C9" s="35" t="s">
        <v>29</v>
      </c>
      <c r="D9" s="36" t="s">
        <v>13</v>
      </c>
      <c r="E9" s="193" t="s">
        <v>30</v>
      </c>
      <c r="F9" s="36" t="s">
        <v>209</v>
      </c>
      <c r="G9" s="349" t="s">
        <v>60</v>
      </c>
      <c r="H9" s="36" t="s">
        <v>61</v>
      </c>
      <c r="I9" s="259" t="s">
        <v>80</v>
      </c>
      <c r="J9" s="5"/>
      <c r="N9" s="4"/>
    </row>
    <row r="10" spans="1:16" s="5" customFormat="1" ht="15" hidden="1" customHeight="1">
      <c r="A10" s="63"/>
      <c r="B10" s="3">
        <v>1</v>
      </c>
      <c r="C10" s="194" t="str">
        <f>IF('invulblad opdrachtnemer'!C10="","",'invulblad opdrachtnemer'!C10)</f>
        <v/>
      </c>
      <c r="D10" s="195" t="str">
        <f>IF('invulblad opdrachtnemer'!D10="","",'invulblad opdrachtnemer'!D10)</f>
        <v/>
      </c>
      <c r="E10" s="195" t="str">
        <f>IF('invulblad opdrachtnemer'!E10="","",'invulblad opdrachtnemer'!E10)</f>
        <v/>
      </c>
      <c r="F10" s="195" t="str">
        <f>IF('invulblad opdrachtnemer'!F10="","",'invulblad opdrachtnemer'!F10)</f>
        <v/>
      </c>
      <c r="G10" s="350" t="str">
        <f t="shared" ref="G10:G19" si="0">IFERROR(IF(AND(COUNTIF(machinelijst,C10),D10="elektromotor",NOT(F10=$L$2)),"Ja","Nee"),"")</f>
        <v>Nee</v>
      </c>
      <c r="H10" s="196">
        <f t="shared" ref="H10:H19" si="1">IF(AND(COUNTIF(machinelijst,C10),D10="elektromotor",G10="ja"),_xlfn.XLOOKUP(F10,$L$2:$L$6,$M$2:$M$6)*I10,)</f>
        <v>0</v>
      </c>
      <c r="I10" s="288" t="str">
        <f>IF(G10="ja",(_xlfn.CEILING.MATH(SUM('invulblad opdrachtnemer'!G10:J10)/8)),"")</f>
        <v/>
      </c>
      <c r="J10" s="3"/>
    </row>
    <row r="11" spans="1:16" s="3" customFormat="1" ht="15" hidden="1" customHeight="1">
      <c r="A11" s="280"/>
      <c r="B11" s="3">
        <v>2</v>
      </c>
      <c r="C11" s="197" t="str">
        <f>IF('invulblad opdrachtnemer'!C11="","",'invulblad opdrachtnemer'!C11)</f>
        <v/>
      </c>
      <c r="D11" s="198" t="str">
        <f>IF('invulblad opdrachtnemer'!D11="","",'invulblad opdrachtnemer'!D11)</f>
        <v/>
      </c>
      <c r="E11" s="198" t="str">
        <f>IF('invulblad opdrachtnemer'!E11="","",'invulblad opdrachtnemer'!E11)</f>
        <v/>
      </c>
      <c r="F11" s="198" t="str">
        <f>IF('invulblad opdrachtnemer'!F11="","",'invulblad opdrachtnemer'!F11)</f>
        <v/>
      </c>
      <c r="G11" s="351" t="str">
        <f t="shared" si="0"/>
        <v>Nee</v>
      </c>
      <c r="H11" s="199">
        <f t="shared" si="1"/>
        <v>0</v>
      </c>
      <c r="I11" s="289" t="str">
        <f>IF(G11="ja",(_xlfn.CEILING.MATH(SUM('invulblad opdrachtnemer'!G11:J11)/8)),"")</f>
        <v/>
      </c>
    </row>
    <row r="12" spans="1:16" s="3" customFormat="1" ht="15" hidden="1" customHeight="1">
      <c r="A12" s="63"/>
      <c r="B12" s="3">
        <v>3</v>
      </c>
      <c r="C12" s="197" t="str">
        <f>IF('invulblad opdrachtnemer'!C12="","",'invulblad opdrachtnemer'!C12)</f>
        <v/>
      </c>
      <c r="D12" s="198" t="str">
        <f>IF('invulblad opdrachtnemer'!D12="","",'invulblad opdrachtnemer'!D12)</f>
        <v/>
      </c>
      <c r="E12" s="198" t="str">
        <f>IF('invulblad opdrachtnemer'!E12="","",'invulblad opdrachtnemer'!E12)</f>
        <v/>
      </c>
      <c r="F12" s="198" t="str">
        <f>IF('invulblad opdrachtnemer'!F12="","",'invulblad opdrachtnemer'!F12)</f>
        <v/>
      </c>
      <c r="G12" s="351" t="str">
        <f t="shared" si="0"/>
        <v>Nee</v>
      </c>
      <c r="H12" s="199">
        <f t="shared" si="1"/>
        <v>0</v>
      </c>
      <c r="I12" s="289" t="str">
        <f>IF(G12="ja",(_xlfn.CEILING.MATH(SUM('invulblad opdrachtnemer'!G12:J12)/8)),"")</f>
        <v/>
      </c>
    </row>
    <row r="13" spans="1:16" s="3" customFormat="1" ht="15" hidden="1" customHeight="1">
      <c r="A13" s="280"/>
      <c r="B13" s="3">
        <v>4</v>
      </c>
      <c r="C13" s="197" t="str">
        <f>IF('invulblad opdrachtnemer'!C13="","",'invulblad opdrachtnemer'!C13)</f>
        <v/>
      </c>
      <c r="D13" s="198" t="str">
        <f>IF('invulblad opdrachtnemer'!D13="","",'invulblad opdrachtnemer'!D13)</f>
        <v/>
      </c>
      <c r="E13" s="198" t="str">
        <f>IF('invulblad opdrachtnemer'!E13="","",'invulblad opdrachtnemer'!E13)</f>
        <v/>
      </c>
      <c r="F13" s="198" t="str">
        <f>IF('invulblad opdrachtnemer'!F13="","",'invulblad opdrachtnemer'!F13)</f>
        <v/>
      </c>
      <c r="G13" s="351" t="str">
        <f t="shared" si="0"/>
        <v>Nee</v>
      </c>
      <c r="H13" s="199">
        <f t="shared" si="1"/>
        <v>0</v>
      </c>
      <c r="I13" s="289" t="str">
        <f>IF(G13="ja",(_xlfn.CEILING.MATH(SUM('invulblad opdrachtnemer'!G13:J13)/8)),"")</f>
        <v/>
      </c>
    </row>
    <row r="14" spans="1:16" s="3" customFormat="1" ht="15" hidden="1" customHeight="1">
      <c r="A14" s="63"/>
      <c r="B14" s="3">
        <v>5</v>
      </c>
      <c r="C14" s="197" t="str">
        <f>IF('invulblad opdrachtnemer'!C14="","",'invulblad opdrachtnemer'!C14)</f>
        <v/>
      </c>
      <c r="D14" s="198" t="str">
        <f>IF('invulblad opdrachtnemer'!D14="","",'invulblad opdrachtnemer'!D14)</f>
        <v/>
      </c>
      <c r="E14" s="198" t="str">
        <f>IF('invulblad opdrachtnemer'!E14="","",'invulblad opdrachtnemer'!E14)</f>
        <v/>
      </c>
      <c r="F14" s="198" t="str">
        <f>IF('invulblad opdrachtnemer'!F14="","",'invulblad opdrachtnemer'!F14)</f>
        <v/>
      </c>
      <c r="G14" s="351" t="str">
        <f t="shared" si="0"/>
        <v>Nee</v>
      </c>
      <c r="H14" s="199">
        <f t="shared" si="1"/>
        <v>0</v>
      </c>
      <c r="I14" s="289" t="str">
        <f>IF(G14="ja",(_xlfn.CEILING.MATH(SUM('invulblad opdrachtnemer'!G14:J14)/8)),"")</f>
        <v/>
      </c>
    </row>
    <row r="15" spans="1:16" s="3" customFormat="1" ht="15" hidden="1" customHeight="1">
      <c r="A15" s="280"/>
      <c r="B15" s="3">
        <v>6</v>
      </c>
      <c r="C15" s="197" t="str">
        <f>IF('invulblad opdrachtnemer'!C15="","",'invulblad opdrachtnemer'!C15)</f>
        <v/>
      </c>
      <c r="D15" s="198" t="str">
        <f>IF('invulblad opdrachtnemer'!D15="","",'invulblad opdrachtnemer'!D15)</f>
        <v/>
      </c>
      <c r="E15" s="198" t="str">
        <f>IF('invulblad opdrachtnemer'!E15="","",'invulblad opdrachtnemer'!E15)</f>
        <v/>
      </c>
      <c r="F15" s="198" t="str">
        <f>IF('invulblad opdrachtnemer'!F15="","",'invulblad opdrachtnemer'!F15)</f>
        <v/>
      </c>
      <c r="G15" s="351" t="str">
        <f t="shared" si="0"/>
        <v>Nee</v>
      </c>
      <c r="H15" s="199">
        <f t="shared" si="1"/>
        <v>0</v>
      </c>
      <c r="I15" s="289" t="str">
        <f>IF(G15="ja",(_xlfn.CEILING.MATH(SUM('invulblad opdrachtnemer'!G15:J15)/8)),"")</f>
        <v/>
      </c>
    </row>
    <row r="16" spans="1:16" s="3" customFormat="1" ht="15" hidden="1" customHeight="1">
      <c r="A16" s="63"/>
      <c r="B16" s="3">
        <v>7</v>
      </c>
      <c r="C16" s="197" t="str">
        <f>IF('invulblad opdrachtnemer'!C16="","",'invulblad opdrachtnemer'!C16)</f>
        <v/>
      </c>
      <c r="D16" s="198" t="str">
        <f>IF('invulblad opdrachtnemer'!D16="","",'invulblad opdrachtnemer'!D16)</f>
        <v/>
      </c>
      <c r="E16" s="198" t="str">
        <f>IF('invulblad opdrachtnemer'!E16="","",'invulblad opdrachtnemer'!E16)</f>
        <v/>
      </c>
      <c r="F16" s="198" t="str">
        <f>IF('invulblad opdrachtnemer'!F16="","",'invulblad opdrachtnemer'!F16)</f>
        <v/>
      </c>
      <c r="G16" s="351" t="str">
        <f t="shared" si="0"/>
        <v>Nee</v>
      </c>
      <c r="H16" s="199">
        <f t="shared" si="1"/>
        <v>0</v>
      </c>
      <c r="I16" s="289" t="str">
        <f>IF(G16="ja",(_xlfn.CEILING.MATH(SUM('invulblad opdrachtnemer'!G16:J16)/8)),"")</f>
        <v/>
      </c>
    </row>
    <row r="17" spans="1:14" s="3" customFormat="1" ht="15" hidden="1" customHeight="1">
      <c r="A17" s="280"/>
      <c r="B17" s="3">
        <v>8</v>
      </c>
      <c r="C17" s="197" t="str">
        <f>IF('invulblad opdrachtnemer'!C17="","",'invulblad opdrachtnemer'!C17)</f>
        <v/>
      </c>
      <c r="D17" s="198" t="str">
        <f>IF('invulblad opdrachtnemer'!D17="","",'invulblad opdrachtnemer'!D17)</f>
        <v/>
      </c>
      <c r="E17" s="198" t="str">
        <f>IF('invulblad opdrachtnemer'!E17="","",'invulblad opdrachtnemer'!E17)</f>
        <v/>
      </c>
      <c r="F17" s="198" t="str">
        <f>IF('invulblad opdrachtnemer'!F17="","",'invulblad opdrachtnemer'!F17)</f>
        <v/>
      </c>
      <c r="G17" s="351" t="str">
        <f t="shared" si="0"/>
        <v>Nee</v>
      </c>
      <c r="H17" s="199">
        <f t="shared" si="1"/>
        <v>0</v>
      </c>
      <c r="I17" s="289" t="str">
        <f>IF(G17="ja",(_xlfn.CEILING.MATH(SUM('invulblad opdrachtnemer'!G17:J17)/8)),"")</f>
        <v/>
      </c>
    </row>
    <row r="18" spans="1:14" s="3" customFormat="1" ht="15" hidden="1" customHeight="1">
      <c r="A18" s="63"/>
      <c r="B18" s="3">
        <v>9</v>
      </c>
      <c r="C18" s="197" t="str">
        <f>IF('invulblad opdrachtnemer'!C18="","",'invulblad opdrachtnemer'!C18)</f>
        <v/>
      </c>
      <c r="D18" s="198" t="str">
        <f>IF('invulblad opdrachtnemer'!D18="","",'invulblad opdrachtnemer'!D18)</f>
        <v/>
      </c>
      <c r="E18" s="198" t="str">
        <f>IF('invulblad opdrachtnemer'!E18="","",'invulblad opdrachtnemer'!E18)</f>
        <v/>
      </c>
      <c r="F18" s="198" t="str">
        <f>IF('invulblad opdrachtnemer'!F18="","",'invulblad opdrachtnemer'!F18)</f>
        <v/>
      </c>
      <c r="G18" s="351" t="str">
        <f t="shared" si="0"/>
        <v>Nee</v>
      </c>
      <c r="H18" s="199">
        <f t="shared" si="1"/>
        <v>0</v>
      </c>
      <c r="I18" s="289" t="str">
        <f>IF(G18="ja",(_xlfn.CEILING.MATH(SUM('invulblad opdrachtnemer'!G18:J18)/8)),"")</f>
        <v/>
      </c>
      <c r="J18" s="10"/>
    </row>
    <row r="19" spans="1:14" s="10" customFormat="1" ht="15" hidden="1" customHeight="1" thickBot="1">
      <c r="A19" s="280"/>
      <c r="B19" s="3">
        <v>10</v>
      </c>
      <c r="C19" s="200" t="str">
        <f>IF('invulblad opdrachtnemer'!C19="","",'invulblad opdrachtnemer'!C19)</f>
        <v/>
      </c>
      <c r="D19" s="201" t="str">
        <f>IF('invulblad opdrachtnemer'!D19="","",'invulblad opdrachtnemer'!D19)</f>
        <v/>
      </c>
      <c r="E19" s="201" t="str">
        <f>IF('invulblad opdrachtnemer'!E19="","",'invulblad opdrachtnemer'!E19)</f>
        <v/>
      </c>
      <c r="F19" s="201" t="str">
        <f>IF('invulblad opdrachtnemer'!F19="","",'invulblad opdrachtnemer'!F19)</f>
        <v/>
      </c>
      <c r="G19" s="352" t="str">
        <f t="shared" si="0"/>
        <v>Nee</v>
      </c>
      <c r="H19" s="202">
        <f t="shared" si="1"/>
        <v>0</v>
      </c>
      <c r="I19" s="290" t="str">
        <f>IF(G19="ja",(_xlfn.CEILING.MATH(SUM('invulblad opdrachtnemer'!G19:J19)/8)),"")</f>
        <v/>
      </c>
    </row>
    <row r="20" spans="1:14" s="3" customFormat="1" ht="15" customHeight="1" thickBot="1">
      <c r="A20" s="60"/>
      <c r="N20" s="4"/>
    </row>
    <row r="21" spans="1:14" s="3" customFormat="1" ht="32.15" customHeight="1" thickBot="1">
      <c r="A21" s="5"/>
      <c r="B21" s="5"/>
      <c r="C21" s="12" t="str">
        <f>'gunningscriterium SEB'!C21</f>
        <v>TRANSPORTMIDDELEN (N1, 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5" customHeight="1" thickBot="1">
      <c r="A22" s="37"/>
      <c r="B22" s="3"/>
      <c r="C22" s="35" t="s">
        <v>29</v>
      </c>
      <c r="D22" s="36" t="s">
        <v>13</v>
      </c>
      <c r="E22" s="193" t="s">
        <v>30</v>
      </c>
      <c r="F22" s="36" t="s">
        <v>209</v>
      </c>
      <c r="G22" s="349" t="s">
        <v>60</v>
      </c>
      <c r="H22" s="36" t="s">
        <v>61</v>
      </c>
      <c r="I22" s="259" t="s">
        <v>80</v>
      </c>
      <c r="J22" s="3"/>
    </row>
    <row r="23" spans="1:14" s="3" customFormat="1" ht="15" hidden="1" customHeight="1">
      <c r="A23" s="63"/>
      <c r="B23" s="3">
        <v>1</v>
      </c>
      <c r="C23" s="194" t="str">
        <f>IF('invulblad opdrachtnemer'!C23="","",'invulblad opdrachtnemer'!C23)</f>
        <v/>
      </c>
      <c r="D23" s="195" t="str">
        <f>IF('invulblad opdrachtnemer'!D23="","",'invulblad opdrachtnemer'!D23)</f>
        <v/>
      </c>
      <c r="E23" s="195" t="str">
        <f>IF('invulblad opdrachtnemer'!E23="","",'invulblad opdrachtnemer'!E23)</f>
        <v/>
      </c>
      <c r="F23" s="195" t="str">
        <f>IF('invulblad opdrachtnemer'!F23="","",'invulblad opdrachtnemer'!F23)</f>
        <v/>
      </c>
      <c r="G23" s="350" t="str">
        <f t="shared" ref="G23:G27" si="2">IFERROR(IF(AND(COUNTIF(machinelijst,C23),D23="elektromotor",NOT(F23=$L$2)),"Ja","Nee"),"")</f>
        <v>Nee</v>
      </c>
      <c r="H23" s="196">
        <f t="shared" ref="H23:H27" si="3">IF(AND(COUNTIF(machinelijst,C23),D23="elektromotor",G23="ja"),_xlfn.XLOOKUP(F23,$L$2:$L$6,$M$2:$M$6)*I23,)</f>
        <v>0</v>
      </c>
      <c r="I23" s="288" t="str">
        <f>IF(G23="ja",(SUM('invulblad opdrachtnemer'!G23:J23)),"")</f>
        <v/>
      </c>
    </row>
    <row r="24" spans="1:14" s="3" customFormat="1" ht="15" hidden="1" customHeight="1">
      <c r="A24" s="280"/>
      <c r="B24" s="3">
        <v>2</v>
      </c>
      <c r="C24" s="197" t="str">
        <f>IF('invulblad opdrachtnemer'!C24="","",'invulblad opdrachtnemer'!C24)</f>
        <v/>
      </c>
      <c r="D24" s="198" t="str">
        <f>IF('invulblad opdrachtnemer'!D24="","",'invulblad opdrachtnemer'!D24)</f>
        <v/>
      </c>
      <c r="E24" s="198" t="str">
        <f>IF('invulblad opdrachtnemer'!E24="","",'invulblad opdrachtnemer'!E24)</f>
        <v/>
      </c>
      <c r="F24" s="198" t="str">
        <f>IF('invulblad opdrachtnemer'!F24="","",'invulblad opdrachtnemer'!F24)</f>
        <v/>
      </c>
      <c r="G24" s="351" t="str">
        <f t="shared" si="2"/>
        <v>Nee</v>
      </c>
      <c r="H24" s="199">
        <f>IF(AND(COUNTIF(machinelijst,C24),D24="elektromotor",G24="ja"),_xlfn.XLOOKUP(F24,$L$2:$L$6,$M$2:$M$6)*I24,)</f>
        <v>0</v>
      </c>
      <c r="I24" s="289" t="str">
        <f>IF(G24="ja",(SUM('invulblad opdrachtnemer'!G24:J24)),"")</f>
        <v/>
      </c>
    </row>
    <row r="25" spans="1:14" s="3" customFormat="1" ht="15" hidden="1" customHeight="1">
      <c r="A25" s="63"/>
      <c r="B25" s="3">
        <v>3</v>
      </c>
      <c r="C25" s="197" t="str">
        <f>IF('invulblad opdrachtnemer'!C25="","",'invulblad opdrachtnemer'!C25)</f>
        <v/>
      </c>
      <c r="D25" s="198" t="str">
        <f>IF('invulblad opdrachtnemer'!D25="","",'invulblad opdrachtnemer'!D25)</f>
        <v/>
      </c>
      <c r="E25" s="198" t="str">
        <f>IF('invulblad opdrachtnemer'!E25="","",'invulblad opdrachtnemer'!E25)</f>
        <v/>
      </c>
      <c r="F25" s="198" t="str">
        <f>IF('invulblad opdrachtnemer'!F25="","",'invulblad opdrachtnemer'!F25)</f>
        <v/>
      </c>
      <c r="G25" s="351" t="str">
        <f t="shared" si="2"/>
        <v>Nee</v>
      </c>
      <c r="H25" s="199">
        <f t="shared" si="3"/>
        <v>0</v>
      </c>
      <c r="I25" s="289" t="str">
        <f>IF(G25="ja",(SUM('invulblad opdrachtnemer'!G25:J25)),"")</f>
        <v/>
      </c>
    </row>
    <row r="26" spans="1:14" s="3" customFormat="1" ht="15" hidden="1" customHeight="1">
      <c r="A26" s="280"/>
      <c r="B26" s="3">
        <v>4</v>
      </c>
      <c r="C26" s="197" t="str">
        <f>IF('invulblad opdrachtnemer'!C26="","",'invulblad opdrachtnemer'!C26)</f>
        <v/>
      </c>
      <c r="D26" s="198" t="str">
        <f>IF('invulblad opdrachtnemer'!D26="","",'invulblad opdrachtnemer'!D26)</f>
        <v/>
      </c>
      <c r="E26" s="198" t="str">
        <f>IF('invulblad opdrachtnemer'!E26="","",'invulblad opdrachtnemer'!E26)</f>
        <v/>
      </c>
      <c r="F26" s="198" t="str">
        <f>IF('invulblad opdrachtnemer'!F26="","",'invulblad opdrachtnemer'!F26)</f>
        <v/>
      </c>
      <c r="G26" s="351" t="str">
        <f t="shared" si="2"/>
        <v>Nee</v>
      </c>
      <c r="H26" s="199">
        <f t="shared" si="3"/>
        <v>0</v>
      </c>
      <c r="I26" s="289" t="str">
        <f>IF(G26="ja",(SUM('invulblad opdrachtnemer'!G26:J26)),"")</f>
        <v/>
      </c>
    </row>
    <row r="27" spans="1:14" s="3" customFormat="1" ht="15" hidden="1" customHeight="1">
      <c r="A27" s="63"/>
      <c r="B27" s="3">
        <v>5</v>
      </c>
      <c r="C27" s="197" t="str">
        <f>IF('invulblad opdrachtnemer'!C27="","",'invulblad opdrachtnemer'!C27)</f>
        <v/>
      </c>
      <c r="D27" s="198" t="str">
        <f>IF('invulblad opdrachtnemer'!D27="","",'invulblad opdrachtnemer'!D27)</f>
        <v/>
      </c>
      <c r="E27" s="198" t="str">
        <f>IF('invulblad opdrachtnemer'!E27="","",'invulblad opdrachtnemer'!E27)</f>
        <v/>
      </c>
      <c r="F27" s="198" t="str">
        <f>IF('invulblad opdrachtnemer'!F27="","",'invulblad opdrachtnemer'!F27)</f>
        <v/>
      </c>
      <c r="G27" s="351" t="str">
        <f t="shared" si="2"/>
        <v>Nee</v>
      </c>
      <c r="H27" s="199">
        <f t="shared" si="3"/>
        <v>0</v>
      </c>
      <c r="I27" s="289" t="str">
        <f>IF(G27="ja",(SUM('invulblad opdrachtnemer'!G27:J27)),"")</f>
        <v/>
      </c>
    </row>
    <row r="28" spans="1:14" s="3" customFormat="1" ht="15" hidden="1" customHeight="1">
      <c r="A28" s="280"/>
      <c r="B28" s="3">
        <v>6</v>
      </c>
      <c r="C28" s="197" t="str">
        <f>IF('invulblad opdrachtnemer'!C28="","",'invulblad opdrachtnemer'!C28)</f>
        <v/>
      </c>
      <c r="D28" s="198" t="str">
        <f>IF('invulblad opdrachtnemer'!D28="","",'invulblad opdrachtnemer'!D28)</f>
        <v/>
      </c>
      <c r="E28" s="198" t="str">
        <f>IF('invulblad opdrachtnemer'!E28="","",'invulblad opdrachtnemer'!E28)</f>
        <v/>
      </c>
      <c r="F28" s="198" t="str">
        <f>IF('invulblad opdrachtnemer'!F28="","",'invulblad opdrachtnemer'!F28)</f>
        <v/>
      </c>
      <c r="G28" s="351" t="str">
        <f t="shared" ref="G28:G32" si="4">IFERROR(IF(AND(COUNTIF(machinelijst,C28),D28="elektromotor",NOT(F28=$L$2)),"Ja","Nee"),"")</f>
        <v>Nee</v>
      </c>
      <c r="H28" s="199">
        <f t="shared" ref="H28:H32" si="5">IF(AND(COUNTIF(machinelijst,C28),D28="elektromotor",G28="ja"),_xlfn.XLOOKUP(F28,$L$2:$L$6,$M$2:$M$6)*I28,)</f>
        <v>0</v>
      </c>
      <c r="I28" s="289" t="str">
        <f>IF(G28="ja",(SUM('invulblad opdrachtnemer'!G28:J28)),"")</f>
        <v/>
      </c>
    </row>
    <row r="29" spans="1:14" s="3" customFormat="1" ht="15" hidden="1" customHeight="1">
      <c r="A29" s="63"/>
      <c r="B29" s="3">
        <v>7</v>
      </c>
      <c r="C29" s="197" t="str">
        <f>IF('invulblad opdrachtnemer'!C29="","",'invulblad opdrachtnemer'!C29)</f>
        <v/>
      </c>
      <c r="D29" s="198" t="str">
        <f>IF('invulblad opdrachtnemer'!D29="","",'invulblad opdrachtnemer'!D29)</f>
        <v/>
      </c>
      <c r="E29" s="198" t="str">
        <f>IF('invulblad opdrachtnemer'!E29="","",'invulblad opdrachtnemer'!E29)</f>
        <v/>
      </c>
      <c r="F29" s="198" t="str">
        <f>IF('invulblad opdrachtnemer'!F29="","",'invulblad opdrachtnemer'!F29)</f>
        <v/>
      </c>
      <c r="G29" s="351" t="str">
        <f t="shared" si="4"/>
        <v>Nee</v>
      </c>
      <c r="H29" s="199">
        <f t="shared" si="5"/>
        <v>0</v>
      </c>
      <c r="I29" s="289" t="str">
        <f>IF(G29="ja",(SUM('invulblad opdrachtnemer'!G29:J29)),"")</f>
        <v/>
      </c>
    </row>
    <row r="30" spans="1:14" s="3" customFormat="1" ht="15" hidden="1" customHeight="1">
      <c r="A30" s="280"/>
      <c r="B30" s="3">
        <v>8</v>
      </c>
      <c r="C30" s="197" t="str">
        <f>IF('invulblad opdrachtnemer'!C30="","",'invulblad opdrachtnemer'!C30)</f>
        <v/>
      </c>
      <c r="D30" s="198" t="str">
        <f>IF('invulblad opdrachtnemer'!D30="","",'invulblad opdrachtnemer'!D30)</f>
        <v/>
      </c>
      <c r="E30" s="198" t="str">
        <f>IF('invulblad opdrachtnemer'!E30="","",'invulblad opdrachtnemer'!E30)</f>
        <v/>
      </c>
      <c r="F30" s="198" t="str">
        <f>IF('invulblad opdrachtnemer'!F30="","",'invulblad opdrachtnemer'!F30)</f>
        <v/>
      </c>
      <c r="G30" s="351" t="str">
        <f t="shared" si="4"/>
        <v>Nee</v>
      </c>
      <c r="H30" s="199">
        <f t="shared" si="5"/>
        <v>0</v>
      </c>
      <c r="I30" s="289" t="str">
        <f>IF(G30="ja",(SUM('invulblad opdrachtnemer'!G30:J30)),"")</f>
        <v/>
      </c>
    </row>
    <row r="31" spans="1:14" s="3" customFormat="1" ht="15" hidden="1" customHeight="1">
      <c r="A31" s="63"/>
      <c r="B31" s="3">
        <v>9</v>
      </c>
      <c r="C31" s="197" t="str">
        <f>IF('invulblad opdrachtnemer'!C31="","",'invulblad opdrachtnemer'!C31)</f>
        <v/>
      </c>
      <c r="D31" s="198" t="str">
        <f>IF('invulblad opdrachtnemer'!D31="","",'invulblad opdrachtnemer'!D31)</f>
        <v/>
      </c>
      <c r="E31" s="198" t="str">
        <f>IF('invulblad opdrachtnemer'!E31="","",'invulblad opdrachtnemer'!E31)</f>
        <v/>
      </c>
      <c r="F31" s="198" t="str">
        <f>IF('invulblad opdrachtnemer'!F31="","",'invulblad opdrachtnemer'!F31)</f>
        <v/>
      </c>
      <c r="G31" s="351" t="str">
        <f t="shared" si="4"/>
        <v>Nee</v>
      </c>
      <c r="H31" s="199">
        <f t="shared" si="5"/>
        <v>0</v>
      </c>
      <c r="I31" s="289" t="str">
        <f>IF(G31="ja",(SUM('invulblad opdrachtnemer'!G31:J31)),"")</f>
        <v/>
      </c>
    </row>
    <row r="32" spans="1:14" s="3" customFormat="1" ht="15" hidden="1" customHeight="1" thickBot="1">
      <c r="A32" s="280"/>
      <c r="B32" s="3">
        <v>10</v>
      </c>
      <c r="C32" s="200" t="str">
        <f>IF('invulblad opdrachtnemer'!C32="","",'invulblad opdrachtnemer'!C32)</f>
        <v/>
      </c>
      <c r="D32" s="201" t="str">
        <f>IF('invulblad opdrachtnemer'!D32="","",'invulblad opdrachtnemer'!D32)</f>
        <v/>
      </c>
      <c r="E32" s="201" t="str">
        <f>IF('invulblad opdrachtnemer'!E32="","",'invulblad opdrachtnemer'!E32)</f>
        <v/>
      </c>
      <c r="F32" s="201" t="str">
        <f>IF('invulblad opdrachtnemer'!F32="","",'invulblad opdrachtnemer'!F32)</f>
        <v/>
      </c>
      <c r="G32" s="352" t="str">
        <f t="shared" si="4"/>
        <v>Nee</v>
      </c>
      <c r="H32" s="202">
        <f t="shared" si="5"/>
        <v>0</v>
      </c>
      <c r="I32" s="290" t="str">
        <f>IF(G32="ja",(SUM('invulblad opdrachtnemer'!G32:J32)),"")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5" customHeight="1" thickBot="1">
      <c r="B34" s="5"/>
      <c r="C34" s="12" t="s">
        <v>15</v>
      </c>
      <c r="D34" s="13"/>
      <c r="E34" s="13"/>
      <c r="F34" s="30"/>
      <c r="G34" s="30"/>
      <c r="H34" s="30"/>
      <c r="I34" s="15"/>
      <c r="J34"/>
    </row>
    <row r="35" spans="1:15" ht="32.15" customHeight="1" thickBot="1">
      <c r="A35" s="38"/>
      <c r="B35" s="3"/>
      <c r="C35" s="339" t="s">
        <v>29</v>
      </c>
      <c r="D35" s="340"/>
      <c r="E35" s="340"/>
      <c r="F35" s="36" t="s">
        <v>209</v>
      </c>
      <c r="G35" s="349" t="s">
        <v>60</v>
      </c>
      <c r="H35" s="36" t="s">
        <v>61</v>
      </c>
      <c r="I35" s="259" t="s">
        <v>80</v>
      </c>
      <c r="N35"/>
      <c r="O35"/>
    </row>
    <row r="36" spans="1:15" ht="15" hidden="1" customHeight="1">
      <c r="A36" s="63"/>
      <c r="B36" s="3">
        <v>1</v>
      </c>
      <c r="C36" s="423" t="str">
        <f>IF('logboek opdrachtnemer'!C38="","",'logboek opdrachtnemer'!C38)</f>
        <v/>
      </c>
      <c r="D36" s="424"/>
      <c r="E36" s="425"/>
      <c r="F36" s="195" t="str">
        <f>IF('logboek opdrachtnemer'!F38="","",'logboek opdrachtnemer'!F38)</f>
        <v/>
      </c>
      <c r="G36" s="350" t="str">
        <f>IFERROR(IF(AND(COUNTIF(machinelijst,C36),NOT(C36=""),NOT(F36=$L$2)),"Ja","Nee"),"")</f>
        <v>Nee</v>
      </c>
      <c r="H36" s="196">
        <f>IF(AND(COUNTIF(machinelijst,C36),G36="Ja"),_xlfn.XLOOKUP(F36,$L$2:$L$6,$M$2:$M$6)*I36,0)</f>
        <v>0</v>
      </c>
      <c r="I36" s="288" t="str">
        <f>IF(G36="ja",(SUM('logboek opdrachtnemer'!L38)),"")</f>
        <v/>
      </c>
      <c r="N36"/>
      <c r="O36"/>
    </row>
    <row r="37" spans="1:15" ht="15" hidden="1" customHeight="1">
      <c r="A37" s="280"/>
      <c r="B37" s="3">
        <v>2</v>
      </c>
      <c r="C37" s="426" t="str">
        <f>IF('logboek opdrachtnemer'!C39="","",'logboek opdrachtnemer'!C39)</f>
        <v/>
      </c>
      <c r="D37" s="427"/>
      <c r="E37" s="428"/>
      <c r="F37" s="198" t="str">
        <f>IF('logboek opdrachtnemer'!F39="","",'logboek opdrachtnemer'!F39)</f>
        <v/>
      </c>
      <c r="G37" s="351" t="str">
        <f>IFERROR(IF(AND(COUNTIF(machinelijst,C37),NOT(C37=""),NOT(F37=$L$2)),"Ja","Nee"),"")</f>
        <v>Nee</v>
      </c>
      <c r="H37" s="199">
        <f>IF(AND(COUNTIF(machinelijst,C37),G37="Ja"),_xlfn.XLOOKUP(F37,$L$2:$L$6,$M$2:$M$6)*I37,0)</f>
        <v>0</v>
      </c>
      <c r="I37" s="289" t="str">
        <f>IF(G37="ja",(SUM('logboek opdrachtnemer'!L39)),"")</f>
        <v/>
      </c>
      <c r="N37"/>
      <c r="O37"/>
    </row>
    <row r="38" spans="1:15" ht="15" hidden="1" customHeight="1">
      <c r="A38" s="63"/>
      <c r="B38" s="3">
        <v>3</v>
      </c>
      <c r="C38" s="426" t="str">
        <f>IF('logboek opdrachtnemer'!C40="","",'logboek opdrachtnemer'!C40)</f>
        <v/>
      </c>
      <c r="D38" s="427"/>
      <c r="E38" s="428"/>
      <c r="F38" s="198" t="str">
        <f>IF('logboek opdrachtnemer'!F40="","",'logboek opdrachtnemer'!F40)</f>
        <v/>
      </c>
      <c r="G38" s="351" t="str">
        <f>IFERROR(IF(AND(COUNTIF(machinelijst,C38),NOT(C38=""),NOT(F38=$L$2)),"Ja","Nee"),"")</f>
        <v>Nee</v>
      </c>
      <c r="H38" s="199">
        <f>IF(AND(COUNTIF(machinelijst,C38),G38="Ja"),_xlfn.XLOOKUP(F38,$L$2:$L$6,$M$2:$M$6)*I38,0)</f>
        <v>0</v>
      </c>
      <c r="I38" s="289" t="str">
        <f>IF(G38="ja",(SUM('logboek opdrachtnemer'!L40)),"")</f>
        <v/>
      </c>
      <c r="N38"/>
      <c r="O38"/>
    </row>
    <row r="39" spans="1:15" ht="15" hidden="1" customHeight="1">
      <c r="A39" s="280"/>
      <c r="B39" s="3">
        <v>4</v>
      </c>
      <c r="C39" s="426" t="str">
        <f>IF('logboek opdrachtnemer'!C41="","",'logboek opdrachtnemer'!C41)</f>
        <v/>
      </c>
      <c r="D39" s="427"/>
      <c r="E39" s="428"/>
      <c r="F39" s="198" t="str">
        <f>IF('logboek opdrachtnemer'!F41="","",'logboek opdrachtnemer'!F41)</f>
        <v/>
      </c>
      <c r="G39" s="351" t="str">
        <f>IFERROR(IF(AND(COUNTIF(machinelijst,C39),NOT(C39=""),NOT(F39=$L$2)),"Ja","Nee"),"")</f>
        <v>Nee</v>
      </c>
      <c r="H39" s="199">
        <f>IF(AND(COUNTIF(machinelijst,C39),G39="Ja"),_xlfn.XLOOKUP(F39,$L$2:$L$6,$M$2:$M$6)*I39,0)</f>
        <v>0</v>
      </c>
      <c r="I39" s="289" t="str">
        <f>IF(G39="ja",(SUM('logboek opdrachtnemer'!L41)),"")</f>
        <v/>
      </c>
      <c r="N39"/>
      <c r="O39"/>
    </row>
    <row r="40" spans="1:15" ht="15" hidden="1" customHeight="1" thickBot="1">
      <c r="A40" s="63"/>
      <c r="B40" s="3">
        <v>5</v>
      </c>
      <c r="C40" s="429" t="str">
        <f>IF('logboek opdrachtnemer'!C42="","",'logboek opdrachtnemer'!C42)</f>
        <v/>
      </c>
      <c r="D40" s="430"/>
      <c r="E40" s="431"/>
      <c r="F40" s="201" t="str">
        <f>IF('logboek opdrachtnemer'!F42="","",'logboek opdrachtnemer'!F42)</f>
        <v/>
      </c>
      <c r="G40" s="352" t="str">
        <f>IFERROR(IF(AND(COUNTIF(machinelijst,C40),NOT(C40=""),NOT(F40=$L$2)),"Ja","Nee"),"")</f>
        <v>Nee</v>
      </c>
      <c r="H40" s="202">
        <f>IF(AND(COUNTIF(machinelijst,C40),G40="Ja"),_xlfn.XLOOKUP(F40,$L$2:$L$6,$M$2:$M$6)*I40,0)</f>
        <v>0</v>
      </c>
      <c r="I40" s="290" t="str">
        <f>IF(G40="ja",(SUM('logboek opdrachtnemer'!L42)),"")</f>
        <v/>
      </c>
      <c r="N40"/>
      <c r="O40"/>
    </row>
    <row r="41" spans="1:15" ht="15" customHeight="1" thickBot="1">
      <c r="A41" s="280"/>
      <c r="B41" s="3"/>
      <c r="G41" s="260" t="s">
        <v>99</v>
      </c>
      <c r="N41"/>
      <c r="O41"/>
    </row>
    <row r="42" spans="1:15" ht="32.25" customHeight="1" thickBot="1">
      <c r="A42" s="63"/>
      <c r="B42" s="3"/>
      <c r="C42" s="12" t="s">
        <v>213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80"/>
      <c r="B43" s="3"/>
      <c r="C43" s="339" t="s">
        <v>29</v>
      </c>
      <c r="D43" s="340"/>
      <c r="E43" s="340"/>
      <c r="F43" s="353" t="s">
        <v>219</v>
      </c>
      <c r="G43" s="349" t="s">
        <v>60</v>
      </c>
      <c r="H43" s="36" t="s">
        <v>61</v>
      </c>
      <c r="I43" s="259" t="s">
        <v>220</v>
      </c>
      <c r="N43"/>
      <c r="O43"/>
    </row>
    <row r="44" spans="1:15" ht="15" hidden="1" customHeight="1">
      <c r="A44" s="63"/>
      <c r="B44" s="3">
        <v>1</v>
      </c>
      <c r="C44" s="423" t="str">
        <f>IF('logboek opdrachtnemer'!C46="","",'logboek opdrachtnemer'!C46)</f>
        <v/>
      </c>
      <c r="D44" s="424"/>
      <c r="E44" s="425"/>
      <c r="F44" s="343" t="str">
        <f>IF('logboek opdrachtnemer'!F46="","",'logboek opdrachtnemer'!F46)</f>
        <v/>
      </c>
      <c r="G44" s="350" t="str">
        <f>IF(AND(COUNTIF(machinelijst,C44),NOT(C44 = "")),"Ja","Nee")</f>
        <v>Nee</v>
      </c>
      <c r="H44" s="199">
        <f>IF(G44="Ja",I44*0.4*F44,0)</f>
        <v>0</v>
      </c>
      <c r="I44" s="288" t="str">
        <f>IF(G44="ja",(SUM('logboek opdrachtnemer'!L46)),"")</f>
        <v/>
      </c>
      <c r="N44"/>
      <c r="O44"/>
    </row>
    <row r="45" spans="1:15" ht="15" hidden="1" customHeight="1">
      <c r="A45" s="280"/>
      <c r="B45" s="3">
        <v>2</v>
      </c>
      <c r="C45" s="426" t="str">
        <f>IF('logboek opdrachtnemer'!C47="","",'logboek opdrachtnemer'!C47)</f>
        <v/>
      </c>
      <c r="D45" s="427"/>
      <c r="E45" s="428"/>
      <c r="F45" s="341" t="str">
        <f>IF('logboek opdrachtnemer'!F47="","",'logboek opdrachtnemer'!F47)</f>
        <v/>
      </c>
      <c r="G45" s="351" t="str">
        <f>IF(AND(COUNTIF(machinelijst,C45),NOT(C45 = "")),"Ja","Nee")</f>
        <v>Nee</v>
      </c>
      <c r="H45" s="199">
        <f>IF(G45="Ja",I45*0.4*F45,0)</f>
        <v>0</v>
      </c>
      <c r="I45" s="289" t="str">
        <f>IF(G45="ja",(SUM('logboek opdrachtnemer'!L47)),"")</f>
        <v/>
      </c>
      <c r="N45"/>
      <c r="O45"/>
    </row>
    <row r="46" spans="1:15" ht="15" hidden="1" customHeight="1">
      <c r="A46" s="63"/>
      <c r="B46" s="3">
        <v>3</v>
      </c>
      <c r="C46" s="426" t="str">
        <f>IF('logboek opdrachtnemer'!C48="","",'logboek opdrachtnemer'!C48)</f>
        <v/>
      </c>
      <c r="D46" s="427"/>
      <c r="E46" s="428"/>
      <c r="F46" s="341" t="str">
        <f>IF('logboek opdrachtnemer'!F48="","",'logboek opdrachtnemer'!F48)</f>
        <v/>
      </c>
      <c r="G46" s="351" t="str">
        <f>IF(AND(COUNTIF(machinelijst,C46),NOT(C46 = "")),"Ja","Nee")</f>
        <v>Nee</v>
      </c>
      <c r="H46" s="199">
        <f>IF(AND(COUNTIF(machinelijst,C46),G46="Ja"),I46*0.4*F46,0)</f>
        <v>0</v>
      </c>
      <c r="I46" s="289" t="str">
        <f>IF(G46="ja",(SUM('logboek opdrachtnemer'!L48)),"")</f>
        <v/>
      </c>
      <c r="N46"/>
      <c r="O46"/>
    </row>
    <row r="47" spans="1:15" ht="15" hidden="1" customHeight="1">
      <c r="A47" s="280"/>
      <c r="B47" s="3">
        <v>4</v>
      </c>
      <c r="C47" s="426" t="str">
        <f>IF('logboek opdrachtnemer'!C49="","",'logboek opdrachtnemer'!C49)</f>
        <v/>
      </c>
      <c r="D47" s="427"/>
      <c r="E47" s="428"/>
      <c r="F47" s="341" t="str">
        <f>IF('logboek opdrachtnemer'!F49="","",'logboek opdrachtnemer'!F49)</f>
        <v/>
      </c>
      <c r="G47" s="351" t="str">
        <f>IF(AND(COUNTIF(machinelijst,C47),NOT(C47 = "")),"Ja","Nee")</f>
        <v>Nee</v>
      </c>
      <c r="H47" s="199">
        <f>IF(AND(COUNTIF(machinelijst,C47),G47="Ja"),I47*0.4*F47,0)</f>
        <v>0</v>
      </c>
      <c r="I47" s="289" t="str">
        <f>IF(G47="ja",(SUM('logboek opdrachtnemer'!L49)),"")</f>
        <v/>
      </c>
      <c r="N47"/>
      <c r="O47"/>
    </row>
    <row r="48" spans="1:15" ht="15" hidden="1" customHeight="1" thickBot="1">
      <c r="A48" s="63"/>
      <c r="B48" s="3">
        <v>5</v>
      </c>
      <c r="C48" s="429" t="str">
        <f>IF('logboek opdrachtnemer'!C50="","",'logboek opdrachtnemer'!C50)</f>
        <v/>
      </c>
      <c r="D48" s="430"/>
      <c r="E48" s="431"/>
      <c r="F48" s="342" t="str">
        <f>IF('logboek opdrachtnemer'!F50="","",'logboek opdrachtnemer'!F50)</f>
        <v/>
      </c>
      <c r="G48" s="352" t="str">
        <f>IF(AND(COUNTIF(machinelijst,C48),NOT(C48 = "")),"Ja","Nee")</f>
        <v>Nee</v>
      </c>
      <c r="H48" s="202">
        <f>IF(AND(COUNTIF(machinelijst,C48),G48="Ja"),I48*0.4*F48,0)</f>
        <v>0</v>
      </c>
      <c r="I48" s="290" t="str">
        <f>IF(G48="ja",(SUM('logboek opdrachtnemer'!L50)),"")</f>
        <v/>
      </c>
      <c r="N48"/>
      <c r="O48"/>
    </row>
    <row r="49" spans="1:15" ht="15" customHeight="1" thickBot="1">
      <c r="A49" s="280"/>
      <c r="B49" s="3"/>
      <c r="N49"/>
      <c r="O49"/>
    </row>
    <row r="50" spans="1:15" ht="32.25" customHeight="1" thickBot="1">
      <c r="A50" s="63"/>
      <c r="B50" s="3"/>
      <c r="C50" s="12" t="s">
        <v>215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80"/>
      <c r="B51" s="3"/>
      <c r="C51" s="339" t="s">
        <v>29</v>
      </c>
      <c r="D51" s="340"/>
      <c r="E51" s="340"/>
      <c r="F51" s="353" t="s">
        <v>209</v>
      </c>
      <c r="G51" s="349" t="s">
        <v>60</v>
      </c>
      <c r="H51" s="36" t="s">
        <v>61</v>
      </c>
      <c r="I51" s="259" t="s">
        <v>220</v>
      </c>
      <c r="N51"/>
      <c r="O51"/>
    </row>
    <row r="52" spans="1:15" ht="15" hidden="1" customHeight="1">
      <c r="A52" s="63"/>
      <c r="B52" s="3">
        <v>1</v>
      </c>
      <c r="C52" s="423" t="str">
        <f>IF('logboek opdrachtnemer'!C54="","",'logboek opdrachtnemer'!C54)</f>
        <v/>
      </c>
      <c r="D52" s="424"/>
      <c r="E52" s="425"/>
      <c r="F52" s="343" t="str">
        <f>IF('logboek opdrachtnemer'!F54="","",'logboek opdrachtnemer'!F54)</f>
        <v/>
      </c>
      <c r="G52" s="350" t="str">
        <f>IF(AND(COUNTIF(machinelijst,C52),NOT(C52 = "")),"Ja","Nee")</f>
        <v>Nee</v>
      </c>
      <c r="H52" s="196">
        <f>IF(AND(COUNTIF(machinelijst,C52),G52="Ja"),_xlfn.XLOOKUP(F52,$O$2:$O$8,$P$2:$P$8)*I52,0)</f>
        <v>0</v>
      </c>
      <c r="I52" s="288" t="str">
        <f>IF(G52="ja",(SUM('logboek opdrachtnemer'!L54)),"")</f>
        <v/>
      </c>
      <c r="N52"/>
      <c r="O52"/>
    </row>
    <row r="53" spans="1:15" ht="15" hidden="1" customHeight="1">
      <c r="A53" s="280"/>
      <c r="B53" s="3">
        <v>2</v>
      </c>
      <c r="C53" s="426" t="str">
        <f>IF('logboek opdrachtnemer'!C55="","",'logboek opdrachtnemer'!C55)</f>
        <v/>
      </c>
      <c r="D53" s="427"/>
      <c r="E53" s="428"/>
      <c r="F53" s="341" t="str">
        <f>IF('logboek opdrachtnemer'!F55="","",'logboek opdrachtnemer'!F55)</f>
        <v/>
      </c>
      <c r="G53" s="351" t="str">
        <f>IF(AND(COUNTIF(machinelijst,C53),NOT(C53 = "")),"Ja","Nee")</f>
        <v>Nee</v>
      </c>
      <c r="H53" s="199">
        <f>IF(AND(COUNTIF(machinelijst,C53),G53="Ja"),_xlfn.XLOOKUP(F53,$O$2:$O$8,$P$2:$P$8)*I53,0)</f>
        <v>0</v>
      </c>
      <c r="I53" s="289" t="str">
        <f>IF(G53="ja",(SUM('logboek opdrachtnemer'!L55)),"")</f>
        <v/>
      </c>
      <c r="N53"/>
      <c r="O53"/>
    </row>
    <row r="54" spans="1:15" ht="15" hidden="1" customHeight="1">
      <c r="A54" s="63"/>
      <c r="B54" s="3">
        <v>3</v>
      </c>
      <c r="C54" s="426" t="str">
        <f>IF('logboek opdrachtnemer'!C56="","",'logboek opdrachtnemer'!C56)</f>
        <v/>
      </c>
      <c r="D54" s="427"/>
      <c r="E54" s="428"/>
      <c r="F54" s="341" t="str">
        <f>IF('logboek opdrachtnemer'!F56="","",'logboek opdrachtnemer'!F56)</f>
        <v/>
      </c>
      <c r="G54" s="351" t="str">
        <f>IF(AND(COUNTIF(machinelijst,C54),NOT(C54 = "")),"Ja","Nee")</f>
        <v>Nee</v>
      </c>
      <c r="H54" s="199">
        <f>IF(AND(COUNTIF(machinelijst,C54),G54="Ja"),_xlfn.XLOOKUP(F54,$O$2:$O$8,$P$2:$P$8)*I54,0)</f>
        <v>0</v>
      </c>
      <c r="I54" s="289" t="str">
        <f>IF(G54="ja",(SUM('logboek opdrachtnemer'!L56)),"")</f>
        <v/>
      </c>
      <c r="N54"/>
      <c r="O54"/>
    </row>
    <row r="55" spans="1:15" ht="15" hidden="1" customHeight="1">
      <c r="A55" s="280"/>
      <c r="B55" s="3">
        <v>4</v>
      </c>
      <c r="C55" s="426" t="str">
        <f>IF('logboek opdrachtnemer'!C57="","",'logboek opdrachtnemer'!C57)</f>
        <v/>
      </c>
      <c r="D55" s="427"/>
      <c r="E55" s="428"/>
      <c r="F55" s="341" t="str">
        <f>IF('logboek opdrachtnemer'!F57="","",'logboek opdrachtnemer'!F57)</f>
        <v/>
      </c>
      <c r="G55" s="351" t="str">
        <f>IF(AND(COUNTIF(machinelijst,C55),NOT(C55 = "")),"Ja","Nee")</f>
        <v>Nee</v>
      </c>
      <c r="H55" s="199">
        <f>IF(AND(COUNTIF(machinelijst,C55),G55="Ja"),_xlfn.XLOOKUP(F55,$O$2:$O$8,$P$2:$P$8)*I55,0)</f>
        <v>0</v>
      </c>
      <c r="I55" s="289" t="str">
        <f>IF(G55="ja",(SUM('logboek opdrachtnemer'!L57)),"")</f>
        <v/>
      </c>
      <c r="N55"/>
      <c r="O55"/>
    </row>
    <row r="56" spans="1:15" ht="16" hidden="1" thickBot="1">
      <c r="B56" s="3">
        <v>5</v>
      </c>
      <c r="C56" s="429" t="str">
        <f>IF('logboek opdrachtnemer'!C58="","",'logboek opdrachtnemer'!C58)</f>
        <v/>
      </c>
      <c r="D56" s="430"/>
      <c r="E56" s="431"/>
      <c r="F56" s="342" t="str">
        <f>IF('logboek opdrachtnemer'!F58="","",'logboek opdrachtnemer'!F58)</f>
        <v/>
      </c>
      <c r="G56" s="352" t="str">
        <f>IF(AND(COUNTIF(machinelijst,C56),NOT(C56 = "")),"Ja","Nee")</f>
        <v>Nee</v>
      </c>
      <c r="H56" s="202">
        <f>IF(AND(COUNTIF(machinelijst,C56),G56="Ja"),_xlfn.XLOOKUP(F56,$O$2:$O$8,$P$2:$P$8)*I56,0)</f>
        <v>0</v>
      </c>
      <c r="I56" s="290" t="str">
        <f>IF(G56="ja",(SUM('logboek opdrachtnemer'!L58)),"")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E1:F2"/>
    <mergeCell ref="C7:D7"/>
    <mergeCell ref="C40:E40"/>
    <mergeCell ref="C39:E39"/>
    <mergeCell ref="C38:E38"/>
    <mergeCell ref="C37:E37"/>
    <mergeCell ref="C36:E36"/>
    <mergeCell ref="C44:E44"/>
    <mergeCell ref="C45:E45"/>
    <mergeCell ref="C46:E46"/>
    <mergeCell ref="C47:E47"/>
    <mergeCell ref="C48:E48"/>
    <mergeCell ref="C52:E52"/>
    <mergeCell ref="C53:E53"/>
    <mergeCell ref="C54:E54"/>
    <mergeCell ref="C55:E55"/>
    <mergeCell ref="C56:E5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5" sqref="D5"/>
    </sheetView>
  </sheetViews>
  <sheetFormatPr defaultColWidth="9.1796875" defaultRowHeight="15" customHeight="1"/>
  <cols>
    <col min="1" max="2" width="2.7265625" customWidth="1"/>
    <col min="3" max="3" width="29.26953125" bestFit="1" customWidth="1"/>
    <col min="4" max="4" width="45.81640625" style="6" bestFit="1" customWidth="1"/>
    <col min="5" max="5" width="2.54296875" style="204" customWidth="1"/>
    <col min="6" max="6" width="22.81640625" customWidth="1"/>
    <col min="7" max="7" width="2.54296875" style="204" customWidth="1"/>
    <col min="8" max="8" width="22.81640625" customWidth="1"/>
    <col min="9" max="9" width="2.54296875" style="204" customWidth="1"/>
    <col min="10" max="10" width="22.81640625" customWidth="1"/>
    <col min="11" max="11" width="2.54296875" customWidth="1"/>
    <col min="12" max="12" width="22.81640625" customWidth="1"/>
    <col min="13" max="13" width="2.54296875" customWidth="1"/>
    <col min="14" max="14" width="22.81640625" customWidth="1"/>
  </cols>
  <sheetData>
    <row r="1" spans="1:14" s="293" customFormat="1" ht="20.149999999999999" customHeight="1">
      <c r="C1" s="294" t="str">
        <f>'gunningscriterium SEB'!C1</f>
        <v>Wegdekreiniging en calamiteitenbestrijding</v>
      </c>
      <c r="D1" s="295"/>
      <c r="E1" s="296"/>
      <c r="G1" s="296"/>
      <c r="I1" s="296"/>
    </row>
    <row r="2" spans="1:14" s="3" customFormat="1" ht="15" customHeight="1">
      <c r="C2" s="203" t="s">
        <v>89</v>
      </c>
      <c r="D2" s="205"/>
      <c r="E2" s="205"/>
      <c r="G2" s="206"/>
    </row>
    <row r="3" spans="1:14" s="3" customFormat="1" ht="15" customHeight="1" thickBot="1">
      <c r="C3" s="203"/>
      <c r="D3" s="205"/>
      <c r="E3" s="205"/>
      <c r="F3" s="206"/>
      <c r="G3" s="206"/>
      <c r="H3" s="206"/>
      <c r="I3" s="206"/>
      <c r="J3" s="206"/>
      <c r="K3" s="207"/>
      <c r="L3" s="207"/>
      <c r="M3" s="207"/>
      <c r="N3" s="207"/>
    </row>
    <row r="4" spans="1:14" s="37" customFormat="1" ht="25" customHeight="1">
      <c r="C4" s="208" t="s">
        <v>87</v>
      </c>
      <c r="D4" s="77"/>
      <c r="E4" s="209"/>
      <c r="F4" s="210" t="s">
        <v>92</v>
      </c>
      <c r="G4" s="211"/>
      <c r="H4" s="210" t="s">
        <v>93</v>
      </c>
      <c r="I4" s="206"/>
      <c r="J4" s="210" t="s">
        <v>94</v>
      </c>
      <c r="K4" s="207"/>
      <c r="L4" s="210" t="s">
        <v>95</v>
      </c>
      <c r="M4" s="207"/>
      <c r="N4" s="210" t="s">
        <v>96</v>
      </c>
    </row>
    <row r="5" spans="1:14" s="212" customFormat="1" ht="10" customHeight="1">
      <c r="E5" s="209"/>
      <c r="F5" s="211"/>
      <c r="G5" s="206"/>
      <c r="H5" s="211"/>
      <c r="I5" s="206"/>
      <c r="J5" s="211"/>
      <c r="K5" s="206"/>
      <c r="L5" s="211"/>
      <c r="M5" s="206"/>
      <c r="N5" s="211"/>
    </row>
    <row r="6" spans="1:14" s="37" customFormat="1" ht="25" customHeight="1" thickBot="1">
      <c r="C6" s="37" t="s">
        <v>83</v>
      </c>
      <c r="D6" s="79"/>
      <c r="E6" s="209"/>
      <c r="F6" s="244" t="s">
        <v>91</v>
      </c>
      <c r="G6" s="206"/>
      <c r="H6" s="244" t="s">
        <v>91</v>
      </c>
      <c r="I6" s="206"/>
      <c r="J6" s="244" t="s">
        <v>91</v>
      </c>
      <c r="K6" s="207"/>
      <c r="L6" s="244" t="s">
        <v>91</v>
      </c>
      <c r="M6" s="207"/>
      <c r="N6" s="244" t="s">
        <v>91</v>
      </c>
    </row>
    <row r="7" spans="1:14" s="213" customFormat="1" ht="10" customHeight="1">
      <c r="C7" s="203"/>
      <c r="E7" s="205"/>
      <c r="F7" s="214"/>
      <c r="G7" s="215"/>
      <c r="H7" s="214"/>
      <c r="I7" s="215"/>
      <c r="J7" s="214"/>
      <c r="K7" s="215"/>
      <c r="L7" s="214"/>
      <c r="M7" s="215"/>
      <c r="N7" s="214"/>
    </row>
    <row r="8" spans="1:14" s="122" customFormat="1" ht="25" customHeight="1">
      <c r="C8" s="216" t="s">
        <v>123</v>
      </c>
      <c r="D8" s="205" t="str">
        <f>'gunningscriterium SEB'!C12</f>
        <v>WERKTUIGEN</v>
      </c>
      <c r="E8" s="217"/>
      <c r="F8" s="245"/>
      <c r="G8" s="217"/>
      <c r="H8" s="245">
        <v>0</v>
      </c>
      <c r="I8" s="217"/>
      <c r="J8" s="245">
        <v>0</v>
      </c>
      <c r="K8" s="217"/>
      <c r="L8" s="245">
        <v>0</v>
      </c>
      <c r="M8" s="217"/>
      <c r="N8" s="245">
        <v>0</v>
      </c>
    </row>
    <row r="9" spans="1:14" s="213" customFormat="1" ht="10" customHeight="1">
      <c r="A9" s="218"/>
      <c r="B9" s="218"/>
      <c r="C9" s="219"/>
      <c r="D9" s="219"/>
      <c r="E9" s="220"/>
      <c r="F9" s="221"/>
      <c r="G9" s="222"/>
      <c r="H9" s="222"/>
      <c r="I9" s="222"/>
      <c r="J9" s="222"/>
      <c r="K9" s="222"/>
      <c r="L9" s="222"/>
      <c r="M9" s="222"/>
      <c r="N9" s="222"/>
    </row>
    <row r="10" spans="1:14" s="122" customFormat="1" ht="25" customHeight="1">
      <c r="A10" s="223"/>
      <c r="B10" s="223"/>
      <c r="C10" s="224" t="s">
        <v>124</v>
      </c>
      <c r="D10" s="225" t="str">
        <f>'gunningscriterium SEB'!C21</f>
        <v>TRANSPORTMIDDELEN (N1, N2 en N3)</v>
      </c>
      <c r="E10" s="225"/>
      <c r="F10" s="245"/>
      <c r="G10" s="217"/>
      <c r="H10" s="245">
        <v>0</v>
      </c>
      <c r="I10" s="217"/>
      <c r="J10" s="245">
        <v>0</v>
      </c>
      <c r="K10" s="217"/>
      <c r="L10" s="245">
        <v>0</v>
      </c>
      <c r="M10" s="217"/>
      <c r="N10" s="245">
        <v>0</v>
      </c>
    </row>
    <row r="11" spans="1:14" s="213" customFormat="1" ht="10" customHeight="1">
      <c r="A11" s="218"/>
      <c r="B11" s="218"/>
      <c r="C11" s="219"/>
      <c r="D11" s="219"/>
      <c r="E11" s="220"/>
      <c r="F11" s="221"/>
      <c r="G11" s="226"/>
      <c r="H11" s="222"/>
      <c r="I11" s="226"/>
      <c r="J11" s="222"/>
      <c r="K11" s="226"/>
      <c r="L11" s="222"/>
      <c r="M11" s="226"/>
      <c r="N11" s="222"/>
    </row>
    <row r="12" spans="1:14" s="123" customFormat="1" ht="40" customHeight="1">
      <c r="A12" s="227"/>
      <c r="B12" s="227"/>
      <c r="C12" s="224" t="s">
        <v>124</v>
      </c>
      <c r="D12" s="225" t="str">
        <f>'gunningscriterium SEB'!D2</f>
        <v>Schoon- en Emissieloos Bouwen</v>
      </c>
      <c r="E12" s="228"/>
      <c r="F12" s="229">
        <f>SUM(F8:F10)</f>
        <v>0</v>
      </c>
      <c r="G12" s="217"/>
      <c r="H12" s="229">
        <f>SUM(H8:H10)</f>
        <v>0</v>
      </c>
      <c r="I12" s="230"/>
      <c r="J12" s="229">
        <f>SUM(J8:J10)</f>
        <v>0</v>
      </c>
      <c r="K12" s="217"/>
      <c r="L12" s="229">
        <f>SUM(L8:L10)</f>
        <v>0</v>
      </c>
      <c r="M12" s="217"/>
      <c r="N12" s="229">
        <f>SUM(N8:N10)</f>
        <v>0</v>
      </c>
    </row>
    <row r="13" spans="1:14" s="3" customFormat="1" ht="10" customHeight="1">
      <c r="A13" s="218"/>
      <c r="B13" s="218"/>
      <c r="C13" s="219"/>
      <c r="D13" s="219"/>
      <c r="E13" s="220"/>
      <c r="F13" s="231"/>
      <c r="G13" s="226"/>
      <c r="H13" s="232"/>
      <c r="I13" s="226"/>
      <c r="J13" s="232"/>
      <c r="K13" s="233"/>
      <c r="L13" s="232"/>
      <c r="M13" s="233"/>
      <c r="N13" s="232"/>
    </row>
    <row r="14" spans="1:14" ht="40" customHeight="1">
      <c r="A14" s="234"/>
      <c r="B14" s="234"/>
      <c r="C14" s="224" t="s">
        <v>84</v>
      </c>
      <c r="D14" s="235"/>
      <c r="F14" s="246">
        <v>0</v>
      </c>
      <c r="G14" s="217"/>
      <c r="H14" s="246">
        <v>0</v>
      </c>
      <c r="I14" s="217"/>
      <c r="J14" s="246">
        <v>0</v>
      </c>
      <c r="K14" s="217"/>
      <c r="L14" s="246">
        <v>0</v>
      </c>
      <c r="M14" s="217"/>
      <c r="N14" s="246">
        <v>0</v>
      </c>
    </row>
    <row r="15" spans="1:14" s="204" customFormat="1" ht="10" customHeight="1" thickBot="1">
      <c r="A15" s="218"/>
      <c r="B15" s="218"/>
      <c r="C15" s="219"/>
      <c r="D15" s="219"/>
      <c r="E15" s="220"/>
      <c r="F15" s="80"/>
      <c r="G15" s="78"/>
      <c r="H15" s="78"/>
      <c r="I15" s="78"/>
      <c r="J15" s="78"/>
      <c r="K15" s="78"/>
      <c r="L15" s="78"/>
      <c r="M15" s="78"/>
      <c r="N15" s="78"/>
    </row>
    <row r="16" spans="1:14" s="204" customFormat="1" ht="40" customHeight="1" thickBot="1">
      <c r="C16" s="236" t="s">
        <v>85</v>
      </c>
      <c r="D16" s="237"/>
      <c r="F16" s="238">
        <f>F14-F12</f>
        <v>0</v>
      </c>
      <c r="G16" s="78"/>
      <c r="H16" s="238">
        <f>H14-H12</f>
        <v>0</v>
      </c>
      <c r="I16" s="78"/>
      <c r="J16" s="238">
        <f>J14-J12</f>
        <v>0</v>
      </c>
      <c r="K16" s="78"/>
      <c r="L16" s="238">
        <f>L14-L12</f>
        <v>0</v>
      </c>
      <c r="M16" s="78"/>
      <c r="N16" s="238">
        <f>N14-N12</f>
        <v>0</v>
      </c>
    </row>
    <row r="17" spans="3:14" ht="10" customHeight="1" thickBot="1"/>
    <row r="18" spans="3:14" s="204" customFormat="1" ht="40" customHeight="1" thickBot="1">
      <c r="C18" s="208" t="s">
        <v>90</v>
      </c>
      <c r="D18" s="239"/>
      <c r="F18" s="240" t="str">
        <f>IF($D$4=1,1,IF($D$4=2,RANK(F16,$F$16:$H$16,1),(IF($D$4=3,RANK(F16,$F$16:$J$16,1),IF($D$4=4,RANK(F16,$F$16:$L$16,1),IF($D$4=5,RANK(F16,$F$16:$N$16,1),""))))))</f>
        <v/>
      </c>
      <c r="G18" s="241"/>
      <c r="H18" s="240" t="str">
        <f>IF($D$4=2,RANK(H16,$F$16:$H$16,1),(IF($D$4=3,RANK(H16,$F$16:$J$16,1),IF($D$4=4,RANK(H16,$F$16:$L$16,1),IF($D$4=5,RANK(H16,$F$16:$N$16,1),"")))))</f>
        <v/>
      </c>
      <c r="I18" s="241"/>
      <c r="J18" s="240" t="str">
        <f>IF($D$4=2,"",IF($D$4=3,RANK(J16,$F$16:$J$16,1),IF($D$4=4,RANK(J16,$F$16:$L$16,1),IF($D$4=5,RANK(J16,$F$16:$N$16,1),""))))</f>
        <v/>
      </c>
      <c r="K18" s="241"/>
      <c r="L18" s="240" t="str">
        <f>IF($D$4=2,"",IF($D$4=3,"",IF($D$4=4,RANK(L16,$F$16:$L$16,1),IF($D$4=5,RANK(L16,$F$16:$N$16,1),""))))</f>
        <v/>
      </c>
      <c r="M18" s="241"/>
      <c r="N18" s="240" t="str">
        <f>IF($D$4=2,"",IF($D$4=3,"",IF($D$4=4,"",IF($D$4=5,RANK(N16,$F$16:$N$16,1),""))))</f>
        <v/>
      </c>
    </row>
    <row r="19" spans="3:14" s="204" customFormat="1" ht="10" customHeight="1">
      <c r="C19" s="208"/>
      <c r="D19" s="239"/>
      <c r="F19" s="242"/>
      <c r="G19" s="241"/>
      <c r="H19" s="242"/>
      <c r="I19" s="241"/>
      <c r="J19" s="242"/>
      <c r="K19" s="241"/>
      <c r="L19" s="242"/>
      <c r="M19" s="241"/>
      <c r="N19" s="242"/>
    </row>
    <row r="20" spans="3:14" s="204" customFormat="1" ht="54" customHeight="1">
      <c r="C20" s="216" t="s">
        <v>98</v>
      </c>
      <c r="D20" s="239"/>
      <c r="F20" s="247"/>
      <c r="G20" s="241"/>
      <c r="H20" s="247"/>
      <c r="I20" s="241"/>
      <c r="J20" s="247"/>
      <c r="K20" s="241"/>
      <c r="L20" s="247"/>
      <c r="M20" s="241"/>
      <c r="N20" s="247"/>
    </row>
    <row r="22" spans="3:14" ht="54" customHeight="1">
      <c r="C22" t="s">
        <v>7</v>
      </c>
      <c r="D22" s="248"/>
      <c r="E22" s="243"/>
      <c r="F22" s="243"/>
      <c r="G22" s="243"/>
    </row>
    <row r="24" spans="3:14" ht="15" customHeight="1">
      <c r="C24" t="s">
        <v>97</v>
      </c>
      <c r="D24" s="249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C24" sqref="C24"/>
    </sheetView>
  </sheetViews>
  <sheetFormatPr defaultColWidth="8.7265625" defaultRowHeight="21.75" customHeight="1"/>
  <cols>
    <col min="1" max="1" width="19.453125" style="251" customWidth="1"/>
    <col min="2" max="2" width="8.7265625" style="251"/>
    <col min="3" max="3" width="141.54296875" style="251" bestFit="1" customWidth="1"/>
    <col min="4" max="4" width="18" style="251" hidden="1" customWidth="1"/>
    <col min="5" max="5" width="8.453125" style="251" hidden="1" customWidth="1"/>
    <col min="6" max="7" width="8.7265625" style="251" customWidth="1"/>
    <col min="8" max="16384" width="8.7265625" style="251"/>
  </cols>
  <sheetData>
    <row r="1" spans="1:7" ht="21.75" customHeight="1">
      <c r="A1" s="250" t="s">
        <v>127</v>
      </c>
      <c r="B1" s="250"/>
      <c r="D1" s="252"/>
      <c r="E1" s="252"/>
      <c r="F1" s="252"/>
      <c r="G1" s="252"/>
    </row>
    <row r="3" spans="1:7" ht="21.75" customHeight="1">
      <c r="B3" s="253"/>
    </row>
    <row r="4" spans="1:7" ht="21.75" customHeight="1">
      <c r="A4" s="253" t="s">
        <v>49</v>
      </c>
      <c r="B4" s="254" t="s">
        <v>50</v>
      </c>
      <c r="C4" s="255"/>
    </row>
    <row r="5" spans="1:7" ht="21.75" customHeight="1">
      <c r="C5" t="s">
        <v>165</v>
      </c>
      <c r="D5" s="256" t="s">
        <v>44</v>
      </c>
      <c r="E5" s="256" t="s">
        <v>44</v>
      </c>
    </row>
    <row r="6" spans="1:7" ht="21.75" customHeight="1">
      <c r="C6" t="s">
        <v>128</v>
      </c>
      <c r="D6" s="256" t="s">
        <v>44</v>
      </c>
      <c r="E6" s="256" t="s">
        <v>44</v>
      </c>
    </row>
    <row r="7" spans="1:7" ht="21.75" customHeight="1">
      <c r="C7" t="s">
        <v>129</v>
      </c>
      <c r="D7" s="256" t="s">
        <v>44</v>
      </c>
      <c r="E7" s="256" t="s">
        <v>44</v>
      </c>
    </row>
    <row r="8" spans="1:7" ht="21.75" customHeight="1">
      <c r="C8" t="s">
        <v>130</v>
      </c>
      <c r="D8" s="256" t="s">
        <v>44</v>
      </c>
      <c r="E8" s="256" t="s">
        <v>44</v>
      </c>
      <c r="F8" s="256"/>
    </row>
    <row r="9" spans="1:7" ht="21.75" customHeight="1">
      <c r="C9" t="s">
        <v>131</v>
      </c>
      <c r="D9" s="256" t="s">
        <v>44</v>
      </c>
      <c r="E9" s="256" t="s">
        <v>44</v>
      </c>
      <c r="F9" s="256"/>
    </row>
    <row r="10" spans="1:7" ht="21.75" customHeight="1">
      <c r="C10" t="s">
        <v>132</v>
      </c>
      <c r="D10" s="256" t="s">
        <v>44</v>
      </c>
      <c r="E10" s="256" t="s">
        <v>44</v>
      </c>
      <c r="F10" s="256"/>
    </row>
    <row r="11" spans="1:7" ht="21.75" customHeight="1">
      <c r="C11" t="s">
        <v>133</v>
      </c>
      <c r="D11" s="256" t="s">
        <v>44</v>
      </c>
      <c r="E11" s="256" t="s">
        <v>44</v>
      </c>
      <c r="F11" s="256"/>
    </row>
    <row r="12" spans="1:7" ht="21.75" customHeight="1">
      <c r="C12" t="s">
        <v>134</v>
      </c>
      <c r="D12" s="256" t="s">
        <v>44</v>
      </c>
      <c r="E12" s="256" t="s">
        <v>44</v>
      </c>
      <c r="F12" s="256"/>
    </row>
    <row r="13" spans="1:7" ht="21.75" customHeight="1">
      <c r="C13" t="s">
        <v>135</v>
      </c>
      <c r="D13" s="256" t="s">
        <v>44</v>
      </c>
      <c r="E13" s="256" t="s">
        <v>44</v>
      </c>
      <c r="F13" s="256"/>
    </row>
    <row r="14" spans="1:7" ht="21.75" customHeight="1">
      <c r="C14" t="s">
        <v>136</v>
      </c>
      <c r="D14" s="256" t="s">
        <v>44</v>
      </c>
      <c r="E14" s="256" t="s">
        <v>44</v>
      </c>
      <c r="F14" s="256"/>
    </row>
    <row r="15" spans="1:7" ht="21.75" customHeight="1">
      <c r="C15" t="s">
        <v>137</v>
      </c>
      <c r="D15" s="256" t="s">
        <v>44</v>
      </c>
      <c r="E15" s="256" t="s">
        <v>44</v>
      </c>
      <c r="F15" s="256"/>
    </row>
    <row r="16" spans="1:7" ht="21.75" customHeight="1">
      <c r="C16" t="s">
        <v>138</v>
      </c>
      <c r="D16" s="256" t="s">
        <v>44</v>
      </c>
      <c r="E16" s="256" t="s">
        <v>44</v>
      </c>
      <c r="F16" s="256"/>
    </row>
    <row r="17" spans="3:6" ht="21.75" customHeight="1">
      <c r="C17" t="s">
        <v>139</v>
      </c>
      <c r="D17" s="256" t="s">
        <v>44</v>
      </c>
      <c r="E17" s="256" t="s">
        <v>44</v>
      </c>
      <c r="F17" s="256"/>
    </row>
    <row r="18" spans="3:6" ht="21.75" customHeight="1">
      <c r="C18" t="s">
        <v>140</v>
      </c>
      <c r="D18" s="256" t="s">
        <v>44</v>
      </c>
      <c r="E18" s="256" t="s">
        <v>44</v>
      </c>
      <c r="F18" s="256"/>
    </row>
    <row r="19" spans="3:6" ht="21.75" customHeight="1">
      <c r="C19" t="s">
        <v>141</v>
      </c>
      <c r="D19" s="256" t="s">
        <v>44</v>
      </c>
      <c r="E19" s="256" t="s">
        <v>44</v>
      </c>
      <c r="F19" s="256"/>
    </row>
    <row r="20" spans="3:6" ht="21.75" customHeight="1">
      <c r="C20" t="s">
        <v>166</v>
      </c>
      <c r="D20" s="256" t="s">
        <v>44</v>
      </c>
      <c r="E20" s="256" t="s">
        <v>44</v>
      </c>
      <c r="F20" s="256"/>
    </row>
    <row r="21" spans="3:6" ht="21.75" customHeight="1">
      <c r="C21" t="s">
        <v>142</v>
      </c>
      <c r="D21" s="256" t="s">
        <v>44</v>
      </c>
      <c r="E21" s="256" t="s">
        <v>45</v>
      </c>
      <c r="F21" s="256"/>
    </row>
    <row r="22" spans="3:6" ht="21.75" customHeight="1">
      <c r="C22" t="s">
        <v>143</v>
      </c>
      <c r="D22" s="256" t="s">
        <v>44</v>
      </c>
      <c r="E22" s="256" t="s">
        <v>44</v>
      </c>
      <c r="F22" s="256"/>
    </row>
    <row r="23" spans="3:6" ht="21.75" customHeight="1">
      <c r="C23" t="s">
        <v>168</v>
      </c>
      <c r="D23" s="256" t="s">
        <v>44</v>
      </c>
      <c r="E23" s="256" t="s">
        <v>44</v>
      </c>
      <c r="F23" s="256"/>
    </row>
    <row r="24" spans="3:6" ht="21.75" customHeight="1">
      <c r="C24" t="s">
        <v>144</v>
      </c>
      <c r="D24" s="256" t="s">
        <v>44</v>
      </c>
      <c r="E24" s="256" t="s">
        <v>44</v>
      </c>
      <c r="F24" s="256"/>
    </row>
    <row r="25" spans="3:6" ht="21.75" customHeight="1">
      <c r="C25" t="s">
        <v>145</v>
      </c>
      <c r="D25" s="256" t="s">
        <v>44</v>
      </c>
      <c r="E25" s="256" t="s">
        <v>44</v>
      </c>
      <c r="F25" s="256"/>
    </row>
    <row r="26" spans="3:6" ht="21.75" customHeight="1">
      <c r="C26" t="s">
        <v>167</v>
      </c>
      <c r="D26" s="256" t="s">
        <v>44</v>
      </c>
      <c r="E26" s="256" t="s">
        <v>44</v>
      </c>
      <c r="F26" s="256"/>
    </row>
    <row r="27" spans="3:6" ht="21.75" customHeight="1">
      <c r="C27" t="s">
        <v>146</v>
      </c>
      <c r="D27" s="256" t="s">
        <v>44</v>
      </c>
      <c r="E27" s="256" t="s">
        <v>44</v>
      </c>
      <c r="F27" s="256"/>
    </row>
    <row r="28" spans="3:6" ht="21.75" customHeight="1">
      <c r="C28" t="s">
        <v>147</v>
      </c>
      <c r="D28" s="256" t="s">
        <v>44</v>
      </c>
      <c r="E28" s="256" t="s">
        <v>44</v>
      </c>
      <c r="F28" s="256"/>
    </row>
    <row r="29" spans="3:6" ht="21.75" customHeight="1">
      <c r="C29" t="s">
        <v>148</v>
      </c>
      <c r="D29" s="256" t="s">
        <v>44</v>
      </c>
      <c r="E29" s="256" t="s">
        <v>44</v>
      </c>
      <c r="F29" s="256"/>
    </row>
    <row r="30" spans="3:6" ht="21.75" customHeight="1">
      <c r="C30" t="s">
        <v>169</v>
      </c>
      <c r="D30" s="256" t="s">
        <v>44</v>
      </c>
      <c r="E30" s="256" t="s">
        <v>45</v>
      </c>
      <c r="F30" s="256"/>
    </row>
    <row r="31" spans="3:6" ht="21.75" customHeight="1">
      <c r="C31" t="s">
        <v>149</v>
      </c>
      <c r="D31" s="256" t="s">
        <v>44</v>
      </c>
      <c r="E31" s="256" t="s">
        <v>44</v>
      </c>
      <c r="F31" s="256"/>
    </row>
    <row r="32" spans="3:6" ht="21.75" customHeight="1">
      <c r="C32" t="s">
        <v>150</v>
      </c>
      <c r="D32" s="256" t="s">
        <v>44</v>
      </c>
      <c r="E32" s="256" t="s">
        <v>44</v>
      </c>
      <c r="F32" s="256"/>
    </row>
    <row r="33" spans="3:6" ht="21.75" customHeight="1">
      <c r="C33" t="s">
        <v>151</v>
      </c>
      <c r="D33" s="256" t="s">
        <v>44</v>
      </c>
      <c r="E33" s="256" t="s">
        <v>44</v>
      </c>
      <c r="F33" s="256"/>
    </row>
    <row r="34" spans="3:6" ht="21.75" customHeight="1">
      <c r="C34" t="s">
        <v>152</v>
      </c>
      <c r="D34" s="256" t="s">
        <v>44</v>
      </c>
      <c r="E34" s="256" t="s">
        <v>44</v>
      </c>
      <c r="F34" s="256"/>
    </row>
    <row r="35" spans="3:6" ht="21.75" customHeight="1">
      <c r="C35" t="s">
        <v>46</v>
      </c>
      <c r="D35" s="256" t="s">
        <v>44</v>
      </c>
      <c r="E35" s="256" t="s">
        <v>44</v>
      </c>
      <c r="F35" s="256"/>
    </row>
    <row r="36" spans="3:6" ht="21.75" customHeight="1">
      <c r="C36" t="s">
        <v>153</v>
      </c>
      <c r="D36" s="256" t="s">
        <v>44</v>
      </c>
      <c r="E36" s="256" t="s">
        <v>44</v>
      </c>
      <c r="F36" s="256"/>
    </row>
    <row r="37" spans="3:6" ht="21.75" customHeight="1">
      <c r="C37" t="s">
        <v>154</v>
      </c>
      <c r="D37" s="256" t="s">
        <v>44</v>
      </c>
      <c r="E37" s="256" t="s">
        <v>44</v>
      </c>
      <c r="F37" s="256"/>
    </row>
    <row r="38" spans="3:6" ht="21.75" customHeight="1">
      <c r="C38" t="s">
        <v>155</v>
      </c>
      <c r="D38" s="256" t="s">
        <v>44</v>
      </c>
      <c r="E38" s="256" t="s">
        <v>44</v>
      </c>
      <c r="F38" s="256"/>
    </row>
    <row r="39" spans="3:6" ht="21.75" customHeight="1">
      <c r="C39" t="s">
        <v>54</v>
      </c>
      <c r="D39" s="256" t="s">
        <v>44</v>
      </c>
      <c r="E39" s="256" t="s">
        <v>44</v>
      </c>
      <c r="F39" s="256"/>
    </row>
    <row r="40" spans="3:6" ht="21.75" customHeight="1">
      <c r="C40" t="s">
        <v>156</v>
      </c>
      <c r="D40" s="256" t="s">
        <v>44</v>
      </c>
      <c r="E40" s="256" t="s">
        <v>44</v>
      </c>
      <c r="F40" s="256"/>
    </row>
    <row r="41" spans="3:6" ht="21.75" customHeight="1">
      <c r="C41" t="s">
        <v>157</v>
      </c>
      <c r="D41" s="256" t="s">
        <v>44</v>
      </c>
      <c r="E41" s="256" t="s">
        <v>44</v>
      </c>
      <c r="F41" s="256"/>
    </row>
    <row r="42" spans="3:6" ht="21.75" customHeight="1">
      <c r="C42" t="s">
        <v>158</v>
      </c>
      <c r="D42" s="256" t="s">
        <v>44</v>
      </c>
      <c r="E42" s="256" t="s">
        <v>44</v>
      </c>
      <c r="F42" s="256"/>
    </row>
    <row r="43" spans="3:6" ht="21.75" customHeight="1">
      <c r="C43" t="s">
        <v>159</v>
      </c>
      <c r="D43" s="256" t="s">
        <v>44</v>
      </c>
      <c r="E43" s="256" t="s">
        <v>44</v>
      </c>
      <c r="F43" s="256"/>
    </row>
    <row r="44" spans="3:6" ht="21.75" customHeight="1">
      <c r="C44" t="s">
        <v>160</v>
      </c>
      <c r="D44" s="256" t="s">
        <v>44</v>
      </c>
      <c r="E44" s="256" t="s">
        <v>44</v>
      </c>
      <c r="F44" s="256"/>
    </row>
    <row r="45" spans="3:6" ht="21.75" customHeight="1">
      <c r="C45" t="s">
        <v>161</v>
      </c>
      <c r="D45" s="256" t="s">
        <v>44</v>
      </c>
      <c r="E45" s="256" t="s">
        <v>44</v>
      </c>
      <c r="F45" s="256"/>
    </row>
    <row r="46" spans="3:6" ht="21.75" customHeight="1">
      <c r="C46" t="s">
        <v>162</v>
      </c>
      <c r="D46" s="256" t="s">
        <v>44</v>
      </c>
      <c r="E46" s="256" t="s">
        <v>44</v>
      </c>
      <c r="F46" s="256"/>
    </row>
    <row r="47" spans="3:6" ht="21.75" customHeight="1">
      <c r="C47" t="s">
        <v>163</v>
      </c>
      <c r="D47" s="256" t="s">
        <v>44</v>
      </c>
      <c r="E47" s="256" t="s">
        <v>44</v>
      </c>
      <c r="F47" s="256"/>
    </row>
    <row r="48" spans="3:6" ht="21.75" customHeight="1">
      <c r="C48" t="s">
        <v>164</v>
      </c>
      <c r="D48" s="256" t="s">
        <v>44</v>
      </c>
      <c r="E48" s="256" t="s">
        <v>44</v>
      </c>
    </row>
    <row r="49" spans="1:6" ht="21.75" customHeight="1">
      <c r="B49" s="257" t="s">
        <v>51</v>
      </c>
      <c r="C49" s="255"/>
      <c r="D49" s="256"/>
      <c r="E49" s="256"/>
      <c r="F49" s="127" t="s">
        <v>48</v>
      </c>
    </row>
    <row r="50" spans="1:6" ht="21.75" customHeight="1">
      <c r="C50" t="s">
        <v>171</v>
      </c>
      <c r="D50" s="256" t="s">
        <v>44</v>
      </c>
      <c r="E50" s="256" t="s">
        <v>45</v>
      </c>
      <c r="F50" s="256"/>
    </row>
    <row r="51" spans="1:6" ht="21.75" customHeight="1">
      <c r="C51" t="s">
        <v>173</v>
      </c>
      <c r="D51" s="256" t="s">
        <v>44</v>
      </c>
      <c r="E51" s="256" t="s">
        <v>44</v>
      </c>
      <c r="F51" s="256"/>
    </row>
    <row r="52" spans="1:6" ht="21.75" customHeight="1">
      <c r="C52" t="s">
        <v>174</v>
      </c>
      <c r="D52" s="256" t="s">
        <v>44</v>
      </c>
      <c r="E52" s="256" t="s">
        <v>45</v>
      </c>
      <c r="F52" s="256"/>
    </row>
    <row r="53" spans="1:6" ht="21.75" customHeight="1">
      <c r="C53" t="s">
        <v>176</v>
      </c>
      <c r="D53" s="256" t="s">
        <v>44</v>
      </c>
      <c r="E53" s="256" t="s">
        <v>45</v>
      </c>
      <c r="F53" s="256"/>
    </row>
    <row r="54" spans="1:6" ht="21.75" customHeight="1">
      <c r="C54" t="s">
        <v>177</v>
      </c>
      <c r="D54" s="256" t="s">
        <v>44</v>
      </c>
      <c r="E54" s="256" t="s">
        <v>45</v>
      </c>
      <c r="F54" s="256"/>
    </row>
    <row r="55" spans="1:6" ht="21.75" customHeight="1">
      <c r="C55" t="s">
        <v>178</v>
      </c>
      <c r="D55" s="256" t="s">
        <v>44</v>
      </c>
      <c r="E55" s="256" t="s">
        <v>45</v>
      </c>
      <c r="F55" s="256"/>
    </row>
    <row r="56" spans="1:6" ht="21.75" customHeight="1">
      <c r="C56" t="s">
        <v>180</v>
      </c>
      <c r="D56" s="256" t="s">
        <v>44</v>
      </c>
      <c r="E56" s="258" t="s">
        <v>47</v>
      </c>
      <c r="F56" s="258"/>
    </row>
    <row r="57" spans="1:6" ht="21.75" customHeight="1">
      <c r="B57" s="257" t="s">
        <v>218</v>
      </c>
      <c r="C57"/>
      <c r="D57" s="256"/>
      <c r="E57" s="256"/>
      <c r="F57" s="256"/>
    </row>
    <row r="58" spans="1:6" ht="21.75" customHeight="1">
      <c r="C58" t="s">
        <v>170</v>
      </c>
      <c r="D58" s="256"/>
      <c r="E58" s="256"/>
      <c r="F58" s="256"/>
    </row>
    <row r="59" spans="1:6" ht="21.75" customHeight="1">
      <c r="C59" t="s">
        <v>172</v>
      </c>
      <c r="D59" s="256"/>
      <c r="E59" s="256"/>
      <c r="F59" s="256"/>
    </row>
    <row r="60" spans="1:6" ht="21.75" customHeight="1">
      <c r="C60" t="s">
        <v>175</v>
      </c>
      <c r="D60" s="256"/>
      <c r="E60" s="256"/>
      <c r="F60" s="256"/>
    </row>
    <row r="61" spans="1:6" ht="21.75" customHeight="1">
      <c r="C61" t="s">
        <v>179</v>
      </c>
      <c r="D61" s="256"/>
      <c r="E61" s="256"/>
      <c r="F61" s="256"/>
    </row>
    <row r="62" spans="1:6" ht="21.75" customHeight="1">
      <c r="C62" t="s">
        <v>181</v>
      </c>
      <c r="D62" s="256"/>
      <c r="E62" s="256"/>
      <c r="F62" s="256"/>
    </row>
    <row r="63" spans="1:6" ht="21.75" customHeight="1">
      <c r="A63" s="253" t="s">
        <v>52</v>
      </c>
      <c r="B63" s="254" t="s">
        <v>194</v>
      </c>
      <c r="C63" s="255"/>
      <c r="D63" s="256"/>
      <c r="E63" s="256"/>
      <c r="F63" s="256"/>
    </row>
    <row r="64" spans="1:6" ht="21.75" customHeight="1">
      <c r="C64" t="s">
        <v>182</v>
      </c>
      <c r="D64" s="256" t="s">
        <v>44</v>
      </c>
      <c r="E64" s="256" t="s">
        <v>44</v>
      </c>
      <c r="F64" s="256"/>
    </row>
    <row r="65" spans="1:6" ht="21.75" customHeight="1">
      <c r="C65" t="s">
        <v>183</v>
      </c>
      <c r="D65" s="256" t="s">
        <v>44</v>
      </c>
      <c r="E65" s="256" t="s">
        <v>44</v>
      </c>
      <c r="F65" s="256"/>
    </row>
    <row r="66" spans="1:6" ht="21.75" customHeight="1">
      <c r="C66" t="s">
        <v>184</v>
      </c>
      <c r="D66" s="256" t="s">
        <v>44</v>
      </c>
      <c r="E66" s="256" t="s">
        <v>44</v>
      </c>
      <c r="F66" s="256"/>
    </row>
    <row r="67" spans="1:6" ht="21.75" customHeight="1">
      <c r="C67" t="s">
        <v>185</v>
      </c>
      <c r="D67" s="256" t="s">
        <v>44</v>
      </c>
      <c r="E67" s="256" t="s">
        <v>44</v>
      </c>
      <c r="F67" s="256"/>
    </row>
    <row r="68" spans="1:6" ht="21.75" customHeight="1">
      <c r="C68" t="s">
        <v>186</v>
      </c>
      <c r="D68" s="256" t="s">
        <v>44</v>
      </c>
      <c r="E68" s="256" t="s">
        <v>44</v>
      </c>
      <c r="F68" s="256"/>
    </row>
    <row r="69" spans="1:6" ht="21.75" customHeight="1">
      <c r="C69" t="s">
        <v>187</v>
      </c>
      <c r="D69" s="256" t="s">
        <v>44</v>
      </c>
      <c r="E69" s="256" t="s">
        <v>44</v>
      </c>
      <c r="F69" s="256"/>
    </row>
    <row r="70" spans="1:6" ht="21.75" customHeight="1">
      <c r="C70" t="s">
        <v>188</v>
      </c>
      <c r="D70" s="256" t="s">
        <v>44</v>
      </c>
      <c r="E70" s="256" t="s">
        <v>44</v>
      </c>
      <c r="F70" s="256"/>
    </row>
    <row r="71" spans="1:6" ht="21.75" customHeight="1">
      <c r="C71" t="s">
        <v>189</v>
      </c>
      <c r="D71" s="256" t="s">
        <v>44</v>
      </c>
      <c r="E71" s="256" t="s">
        <v>44</v>
      </c>
      <c r="F71" s="256"/>
    </row>
    <row r="72" spans="1:6" ht="21.75" customHeight="1">
      <c r="C72" t="s">
        <v>190</v>
      </c>
      <c r="D72" s="256" t="s">
        <v>44</v>
      </c>
      <c r="E72" s="256" t="s">
        <v>44</v>
      </c>
      <c r="F72" s="256"/>
    </row>
    <row r="73" spans="1:6" ht="21.75" customHeight="1">
      <c r="C73" t="s">
        <v>191</v>
      </c>
      <c r="D73" s="256" t="s">
        <v>44</v>
      </c>
      <c r="E73" s="256" t="s">
        <v>44</v>
      </c>
      <c r="F73" s="256"/>
    </row>
    <row r="74" spans="1:6" ht="21.75" customHeight="1">
      <c r="C74" t="s">
        <v>192</v>
      </c>
      <c r="D74" s="256" t="s">
        <v>44</v>
      </c>
      <c r="E74" s="256" t="s">
        <v>44</v>
      </c>
      <c r="F74" s="256"/>
    </row>
    <row r="75" spans="1:6" ht="21.75" customHeight="1">
      <c r="C75" t="s">
        <v>193</v>
      </c>
      <c r="D75" s="256"/>
      <c r="E75" s="256"/>
      <c r="F75" s="256"/>
    </row>
    <row r="76" spans="1:6" ht="21.75" customHeight="1">
      <c r="B76" s="254" t="s">
        <v>53</v>
      </c>
      <c r="D76" s="256" t="s">
        <v>44</v>
      </c>
      <c r="E76" s="256" t="s">
        <v>44</v>
      </c>
      <c r="F76" s="256"/>
    </row>
    <row r="77" spans="1:6" ht="21.75" customHeight="1">
      <c r="C77" t="s">
        <v>195</v>
      </c>
      <c r="D77" s="256" t="s">
        <v>44</v>
      </c>
      <c r="E77" s="256" t="s">
        <v>44</v>
      </c>
      <c r="F77" s="256"/>
    </row>
    <row r="78" spans="1:6" ht="21.75" customHeight="1">
      <c r="C78" t="s">
        <v>196</v>
      </c>
      <c r="D78" s="256" t="s">
        <v>44</v>
      </c>
      <c r="E78" s="256" t="s">
        <v>45</v>
      </c>
      <c r="F78" s="256"/>
    </row>
    <row r="79" spans="1:6" ht="21.75" customHeight="1">
      <c r="C79" t="s">
        <v>197</v>
      </c>
      <c r="D79" s="256" t="s">
        <v>44</v>
      </c>
      <c r="E79" s="256" t="s">
        <v>44</v>
      </c>
      <c r="F79" s="256"/>
    </row>
    <row r="80" spans="1:6" ht="21.75" customHeight="1">
      <c r="A80" s="253" t="s">
        <v>56</v>
      </c>
      <c r="C80" s="255"/>
      <c r="D80" s="256"/>
      <c r="E80" s="256"/>
      <c r="F80" s="256"/>
    </row>
    <row r="81" spans="3:6" ht="21.75" customHeight="1">
      <c r="C81" t="s">
        <v>198</v>
      </c>
      <c r="D81" s="256" t="s">
        <v>44</v>
      </c>
      <c r="E81" s="256" t="s">
        <v>44</v>
      </c>
      <c r="F81" s="256"/>
    </row>
    <row r="82" spans="3:6" ht="21.75" customHeight="1">
      <c r="C82" t="s">
        <v>199</v>
      </c>
      <c r="D82" s="256" t="s">
        <v>44</v>
      </c>
      <c r="E82" s="256" t="s">
        <v>44</v>
      </c>
      <c r="F82" s="256"/>
    </row>
    <row r="83" spans="3:6" ht="21.75" customHeight="1">
      <c r="C83" t="s">
        <v>200</v>
      </c>
      <c r="D83" s="256"/>
      <c r="E83" s="256"/>
    </row>
    <row r="84" spans="3:6" ht="21.75" customHeight="1">
      <c r="C84" t="s">
        <v>201</v>
      </c>
      <c r="D84" s="256"/>
      <c r="E84" s="256"/>
    </row>
    <row r="85" spans="3:6" ht="21.75" customHeight="1">
      <c r="C85" t="s">
        <v>202</v>
      </c>
      <c r="D85" s="256"/>
      <c r="E85" s="256"/>
    </row>
    <row r="86" spans="3:6" ht="21.75" customHeight="1">
      <c r="C86" t="s">
        <v>203</v>
      </c>
      <c r="D86" s="256"/>
      <c r="E86" s="256"/>
    </row>
    <row r="87" spans="3:6" ht="21.75" customHeight="1">
      <c r="C87" t="s">
        <v>204</v>
      </c>
      <c r="D87" s="256"/>
      <c r="E87" s="256"/>
    </row>
    <row r="88" spans="3:6" ht="21.75" customHeight="1">
      <c r="C88" s="255"/>
      <c r="D88" s="256"/>
      <c r="E88" s="256"/>
    </row>
    <row r="89" spans="3:6" ht="21.75" customHeight="1">
      <c r="D89" s="256"/>
      <c r="E89" s="256"/>
    </row>
    <row r="90" spans="3:6" ht="21.75" customHeight="1">
      <c r="D90" s="256"/>
      <c r="E90" s="256"/>
    </row>
    <row r="91" spans="3:6" ht="21.75" customHeight="1">
      <c r="D91" s="256"/>
      <c r="E91" s="256"/>
    </row>
    <row r="92" spans="3:6" ht="21.75" customHeight="1">
      <c r="D92" s="256"/>
      <c r="E92" s="256"/>
    </row>
    <row r="93" spans="3:6" ht="21.75" customHeight="1">
      <c r="D93" s="256"/>
      <c r="E93" s="256"/>
    </row>
    <row r="94" spans="3:6" ht="21.75" customHeight="1">
      <c r="D94" s="256"/>
      <c r="E94" s="256"/>
    </row>
    <row r="95" spans="3:6" ht="21.75" customHeight="1">
      <c r="D95" s="256"/>
      <c r="E95" s="256"/>
    </row>
    <row r="96" spans="3:6" ht="21.75" customHeight="1">
      <c r="D96" s="256"/>
      <c r="E96" s="256"/>
    </row>
    <row r="97" spans="4:5" ht="21.75" customHeight="1">
      <c r="D97" s="256"/>
      <c r="E97" s="256"/>
    </row>
    <row r="98" spans="4:5" ht="21.75" customHeight="1">
      <c r="D98" s="256"/>
      <c r="E98" s="256"/>
    </row>
    <row r="99" spans="4:5" ht="21.75" customHeight="1">
      <c r="D99" s="256"/>
      <c r="E99" s="256"/>
    </row>
    <row r="100" spans="4:5" ht="21.75" customHeight="1">
      <c r="D100" s="256"/>
      <c r="E100" s="256"/>
    </row>
    <row r="101" spans="4:5" ht="21.75" customHeight="1">
      <c r="D101" s="256"/>
      <c r="E101" s="256"/>
    </row>
    <row r="102" spans="4:5" ht="21.75" customHeight="1">
      <c r="D102" s="256"/>
      <c r="E102" s="256"/>
    </row>
    <row r="103" spans="4:5" ht="21.75" customHeight="1">
      <c r="D103" s="256"/>
      <c r="E103" s="256"/>
    </row>
    <row r="104" spans="4:5" ht="21.75" customHeight="1">
      <c r="D104" s="256"/>
      <c r="E104" s="256"/>
    </row>
    <row r="105" spans="4:5" ht="21.75" customHeight="1">
      <c r="D105" s="256"/>
      <c r="E105" s="256"/>
    </row>
    <row r="106" spans="4:5" ht="21.75" customHeight="1">
      <c r="D106" s="256"/>
      <c r="E106" s="256"/>
    </row>
    <row r="107" spans="4:5" ht="21.75" customHeight="1">
      <c r="D107" s="256"/>
      <c r="E107" s="256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8" ma:contentTypeDescription="Een nieuw document maken." ma:contentTypeScope="" ma:versionID="da512f468a442dd0d473e60a7605562a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35657f8da9a277ec6f56932b2cbf967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Afdeling" minOccurs="0"/>
                <xsd:element ref="ns2:Doel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14" nillable="true" ma:displayName="Afdeling" ma:format="Dropdown" ma:internalName="Afdeling">
      <xsd:simpleType>
        <xsd:union memberTypes="dms:Text">
          <xsd:simpleType>
            <xsd:restriction base="dms:Choice">
              <xsd:enumeration value="Stadsbedrijf"/>
              <xsd:enumeration value="Keuze 2"/>
              <xsd:enumeration value="Keuze 3"/>
            </xsd:restriction>
          </xsd:simpleType>
        </xsd:union>
      </xsd:simpleType>
    </xsd:element>
    <xsd:element name="Doelgroep" ma:index="15" nillable="true" ma:displayName="Specifiek onderwerp" ma:format="Dropdown" ma:internalName="Doelgroe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koop"/>
                        <xsd:enumeration value="Contractbeheer"/>
                        <xsd:enumeration value="Contractmanagement"/>
                        <xsd:enumeration value="Aanvrager"/>
                        <xsd:enumeration value="Klimaat"/>
                        <xsd:enumeration value="MVO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elgroep xmlns="d3caa92a-fb89-4e47-bb28-69eff7395f95">
      <Value>Klimaat</Value>
      <Value>MVOI</Value>
    </Doelgroep>
    <Afdeling xmlns="d3caa92a-fb89-4e47-bb28-69eff7395f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3EE31-B814-420E-A0D4-E53FCCE10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F29C01-931F-4E9C-B012-4CD8EE32A7C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3caa92a-fb89-4e47-bb28-69eff7395f9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Vieve Smulders</dc:creator>
  <cp:lastModifiedBy>Vieve Smulders</cp:lastModifiedBy>
  <cp:lastPrinted>2024-11-19T12:04:18Z</cp:lastPrinted>
  <dcterms:created xsi:type="dcterms:W3CDTF">2020-05-26T14:06:55Z</dcterms:created>
  <dcterms:modified xsi:type="dcterms:W3CDTF">2025-11-26T15:36:42Z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</Properties>
</file>