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ld.sharepoint.com/sites/prj-sgd-vervanging-en-onderhoud-openbare-verlichting-/Gedeelde documenten/General/Aanbesteding - Onderhoud OVL/Aanbestedingsdocumenten/Bijlage(n)/"/>
    </mc:Choice>
  </mc:AlternateContent>
  <xr:revisionPtr revIDLastSave="516" documentId="8_{AB7341D0-21B1-4523-A39E-F9E2AB354A90}" xr6:coauthVersionLast="47" xr6:coauthVersionMax="47" xr10:uidLastSave="{D31BBBBA-1658-48CB-B0CA-9EDEB2A7E45B}"/>
  <bookViews>
    <workbookView xWindow="-120" yWindow="-120" windowWidth="29040" windowHeight="15840" tabRatio="597" firstSheet="2" activeTab="7" xr2:uid="{00000000-000D-0000-FFFF-FFFF00000000}"/>
  </bookViews>
  <sheets>
    <sheet name="Voorblad" sheetId="6" r:id="rId1"/>
    <sheet name="Totaal overzicht inschrijving" sheetId="7" r:id="rId2"/>
    <sheet name="masten armat werkz" sheetId="2" r:id="rId3"/>
    <sheet name="grond- en straatwerk uurlonen" sheetId="3" r:id="rId4"/>
    <sheet name="aansluit" sheetId="4" r:id="rId5"/>
    <sheet name="Storingen-lampvervang-huur" sheetId="5" r:id="rId6"/>
    <sheet name="Stedin-16C overeenkomst-Kabels " sheetId="11" r:id="rId7"/>
    <sheet name="Leveringen" sheetId="8" r:id="rId8"/>
  </sheets>
  <definedNames>
    <definedName name="_xlnm._FilterDatabase" localSheetId="7" hidden="1">Leveringen!$A$55:$S$75</definedName>
    <definedName name="_Toc384132272" localSheetId="0">Voorblad!$B$3</definedName>
    <definedName name="_xlnm.Print_Area" localSheetId="4">aansluit!$A$1:$I$37</definedName>
    <definedName name="_xlnm.Print_Area" localSheetId="3">'grond- en straatwerk uurlonen'!$A$1:$I$74</definedName>
    <definedName name="_xlnm.Print_Area" localSheetId="7">Leveringen!$A$1:$L$104</definedName>
    <definedName name="_xlnm.Print_Area" localSheetId="2">'masten armat werkz'!$A$1:$I$64</definedName>
    <definedName name="_xlnm.Print_Area" localSheetId="6">'Stedin-16C overeenkomst-Kabels '!$A$1:$J$69</definedName>
    <definedName name="_xlnm.Print_Area" localSheetId="5">'Storingen-lampvervang-huur'!$A$1:$I$48</definedName>
    <definedName name="_xlnm.Print_Area" localSheetId="1">'Totaal overzicht inschrijving'!$A$1:$D$35</definedName>
    <definedName name="_xlnm.Print_Area" localSheetId="0">Voorblad!$A$1:$D$45</definedName>
    <definedName name="_xlnm.Print_Titles" localSheetId="4">aansluit!$6:$6</definedName>
    <definedName name="_xlnm.Print_Titles" localSheetId="3">'grond- en straatwerk uurlonen'!$6:$6</definedName>
    <definedName name="_xlnm.Print_Titles" localSheetId="2">'masten armat werkz'!$7:$7</definedName>
    <definedName name="_xlnm.Print_Titles" localSheetId="5">'Storingen-lampvervang-huur'!$6:$6</definedName>
    <definedName name="OLE_LINK1" localSheetId="2">'masten armat werkz'!$L$49</definedName>
    <definedName name="Z_A70A2EE7_2DDD_4B48_A0B5_D125DF5F6870_.wvu.PrintArea" localSheetId="4" hidden="1">aansluit!$A$1:$I$21</definedName>
    <definedName name="Z_A70A2EE7_2DDD_4B48_A0B5_D125DF5F6870_.wvu.PrintArea" localSheetId="3" hidden="1">'grond- en straatwerk uurlonen'!$A$1:$I$74</definedName>
    <definedName name="Z_A70A2EE7_2DDD_4B48_A0B5_D125DF5F6870_.wvu.PrintArea" localSheetId="2" hidden="1">'masten armat werkz'!$A$1:$I$64</definedName>
    <definedName name="Z_A70A2EE7_2DDD_4B48_A0B5_D125DF5F6870_.wvu.PrintArea" localSheetId="5" hidden="1">'Storingen-lampvervang-huur'!$A$1:$I$49</definedName>
    <definedName name="Z_A70A2EE7_2DDD_4B48_A0B5_D125DF5F6870_.wvu.PrintTitles" localSheetId="4" hidden="1">aansluit!$6:$6</definedName>
    <definedName name="Z_A70A2EE7_2DDD_4B48_A0B5_D125DF5F6870_.wvu.PrintTitles" localSheetId="3" hidden="1">'grond- en straatwerk uurlonen'!$6:$6</definedName>
    <definedName name="Z_A70A2EE7_2DDD_4B48_A0B5_D125DF5F6870_.wvu.PrintTitles" localSheetId="2" hidden="1">'masten armat werkz'!$7:$7</definedName>
    <definedName name="Z_A70A2EE7_2DDD_4B48_A0B5_D125DF5F6870_.wvu.PrintTitles" localSheetId="5" hidden="1">'Storingen-lampvervang-huur'!$6:$6</definedName>
  </definedNames>
  <calcPr calcId="191028"/>
  <customWorkbookViews>
    <customWorkbookView name="DONGJ - Persoonlijke weergave" guid="{A70A2EE7-2DDD-4B48-A0B5-D125DF5F6870}" mergeInterval="0" personalView="1" maximized="1" windowWidth="1270" windowHeight="849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1" l="1"/>
  <c r="G37" i="11"/>
  <c r="G36" i="11"/>
  <c r="G35" i="11"/>
  <c r="G34" i="11"/>
  <c r="G33" i="11"/>
  <c r="I33" i="11" s="1"/>
  <c r="G32" i="11"/>
  <c r="I32" i="11" s="1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19" i="4"/>
  <c r="G16" i="4"/>
  <c r="G15" i="4"/>
  <c r="G12" i="4"/>
  <c r="G11" i="4"/>
  <c r="G72" i="3"/>
  <c r="G71" i="3"/>
  <c r="G70" i="3"/>
  <c r="G69" i="3"/>
  <c r="G68" i="3"/>
  <c r="G63" i="3"/>
  <c r="G62" i="3"/>
  <c r="G61" i="3"/>
  <c r="G60" i="3"/>
  <c r="G59" i="3"/>
  <c r="G58" i="3"/>
  <c r="G57" i="3"/>
  <c r="G56" i="3"/>
  <c r="G55" i="3"/>
  <c r="G54" i="3"/>
  <c r="G53" i="3"/>
  <c r="G50" i="3"/>
  <c r="G49" i="3"/>
  <c r="G48" i="3"/>
  <c r="G46" i="3"/>
  <c r="G45" i="3"/>
  <c r="G36" i="3"/>
  <c r="G35" i="3"/>
  <c r="G30" i="3"/>
  <c r="G29" i="3"/>
  <c r="G28" i="3"/>
  <c r="G27" i="3"/>
  <c r="G26" i="3"/>
  <c r="G25" i="3"/>
  <c r="G24" i="3"/>
  <c r="G23" i="3"/>
  <c r="G20" i="3"/>
  <c r="G19" i="3"/>
  <c r="G18" i="3"/>
  <c r="G17" i="3"/>
  <c r="G16" i="3"/>
  <c r="G15" i="3"/>
  <c r="G14" i="3"/>
  <c r="G13" i="3"/>
  <c r="G12" i="3"/>
  <c r="G11" i="3"/>
  <c r="G61" i="2"/>
  <c r="G60" i="2"/>
  <c r="G59" i="2"/>
  <c r="G58" i="2"/>
  <c r="G57" i="2"/>
  <c r="G56" i="2"/>
  <c r="G54" i="2"/>
  <c r="G53" i="2"/>
  <c r="G52" i="2"/>
  <c r="G51" i="2"/>
  <c r="G48" i="2"/>
  <c r="G47" i="2"/>
  <c r="G46" i="2"/>
  <c r="G43" i="2"/>
  <c r="G42" i="2"/>
  <c r="G41" i="2"/>
  <c r="G40" i="2"/>
  <c r="G39" i="2"/>
  <c r="G38" i="2"/>
  <c r="G35" i="2"/>
  <c r="G34" i="2"/>
  <c r="G33" i="2"/>
  <c r="G32" i="2"/>
  <c r="G29" i="2"/>
  <c r="G28" i="2"/>
  <c r="G25" i="2"/>
  <c r="G24" i="2"/>
  <c r="G23" i="2"/>
  <c r="G22" i="2"/>
  <c r="G19" i="2"/>
  <c r="G18" i="2"/>
  <c r="G13" i="2"/>
  <c r="G14" i="2"/>
  <c r="G15" i="2"/>
  <c r="G12" i="2"/>
  <c r="B20" i="7"/>
  <c r="B12" i="7"/>
  <c r="B11" i="7"/>
  <c r="B9" i="7"/>
  <c r="H15" i="5"/>
  <c r="H38" i="5"/>
  <c r="H48" i="5"/>
  <c r="G46" i="5"/>
  <c r="G45" i="5"/>
  <c r="G44" i="5"/>
  <c r="G43" i="5"/>
  <c r="G36" i="5"/>
  <c r="G35" i="5"/>
  <c r="G34" i="5"/>
  <c r="G33" i="5"/>
  <c r="G32" i="5"/>
  <c r="G31" i="5"/>
  <c r="G30" i="5"/>
  <c r="G22" i="5"/>
  <c r="H22" i="5" s="1"/>
  <c r="G55" i="11"/>
  <c r="G56" i="11"/>
  <c r="G57" i="11"/>
  <c r="G58" i="11"/>
  <c r="G59" i="11"/>
  <c r="G67" i="11"/>
  <c r="G38" i="11"/>
  <c r="H55" i="8"/>
  <c r="K55" i="8" s="1"/>
  <c r="L55" i="8" l="1"/>
  <c r="G11" i="5"/>
  <c r="G12" i="5"/>
  <c r="G13" i="5"/>
  <c r="H9" i="8"/>
  <c r="K9" i="8" s="1"/>
  <c r="B32" i="7"/>
  <c r="B31" i="7"/>
  <c r="B30" i="7"/>
  <c r="H47" i="8"/>
  <c r="K47" i="8" s="1"/>
  <c r="H46" i="8"/>
  <c r="K46" i="8" s="1"/>
  <c r="L45" i="8"/>
  <c r="H25" i="8"/>
  <c r="K25" i="8" s="1"/>
  <c r="H24" i="8"/>
  <c r="K24" i="8" s="1"/>
  <c r="H20" i="8"/>
  <c r="K20" i="8" s="1"/>
  <c r="H19" i="8"/>
  <c r="K19" i="8" s="1"/>
  <c r="H18" i="8"/>
  <c r="K18" i="8" s="1"/>
  <c r="H17" i="8"/>
  <c r="K17" i="8" s="1"/>
  <c r="H16" i="8"/>
  <c r="K16" i="8" s="1"/>
  <c r="H15" i="8"/>
  <c r="K15" i="8" s="1"/>
  <c r="H14" i="8"/>
  <c r="K14" i="8" s="1"/>
  <c r="H12" i="8"/>
  <c r="K12" i="8" s="1"/>
  <c r="H11" i="8"/>
  <c r="K11" i="8" s="1"/>
  <c r="H10" i="8"/>
  <c r="K10" i="8" s="1"/>
  <c r="H32" i="8"/>
  <c r="K32" i="8" s="1"/>
  <c r="H33" i="8"/>
  <c r="K33" i="8" s="1"/>
  <c r="H34" i="8"/>
  <c r="K34" i="8" s="1"/>
  <c r="H35" i="8"/>
  <c r="K35" i="8" s="1"/>
  <c r="H38" i="8"/>
  <c r="H39" i="8"/>
  <c r="K39" i="8" s="1"/>
  <c r="L39" i="8" s="1"/>
  <c r="H40" i="8"/>
  <c r="H41" i="8"/>
  <c r="H42" i="8"/>
  <c r="H31" i="8"/>
  <c r="K31" i="8" s="1"/>
  <c r="L30" i="8"/>
  <c r="L29" i="8"/>
  <c r="L23" i="8"/>
  <c r="L18" i="8"/>
  <c r="L19" i="8"/>
  <c r="L20" i="8"/>
  <c r="L10" i="8"/>
  <c r="L11" i="8"/>
  <c r="L12" i="8"/>
  <c r="L14" i="8"/>
  <c r="L15" i="8"/>
  <c r="L16" i="8"/>
  <c r="L17" i="8"/>
  <c r="L9" i="8"/>
  <c r="B28" i="7"/>
  <c r="H56" i="8"/>
  <c r="K56" i="8" s="1"/>
  <c r="K7" i="8"/>
  <c r="H5" i="2"/>
  <c r="H41" i="5"/>
  <c r="H19" i="5"/>
  <c r="H26" i="5"/>
  <c r="K41" i="8" l="1"/>
  <c r="L41" i="8" s="1"/>
  <c r="K42" i="8"/>
  <c r="L42" i="8" s="1"/>
  <c r="K38" i="8"/>
  <c r="L38" i="8" s="1"/>
  <c r="K40" i="8"/>
  <c r="L40" i="8" s="1"/>
  <c r="L46" i="8"/>
  <c r="L47" i="8"/>
  <c r="L33" i="8"/>
  <c r="L35" i="8"/>
  <c r="L34" i="8"/>
  <c r="L32" i="8"/>
  <c r="L31" i="8"/>
  <c r="L25" i="8"/>
  <c r="L24" i="8"/>
  <c r="H72" i="3"/>
  <c r="H71" i="3"/>
  <c r="H70" i="3"/>
  <c r="H69" i="3"/>
  <c r="H68" i="3"/>
  <c r="H63" i="3"/>
  <c r="H62" i="3"/>
  <c r="H61" i="3"/>
  <c r="H60" i="3"/>
  <c r="H59" i="3"/>
  <c r="H58" i="3"/>
  <c r="H57" i="3"/>
  <c r="H56" i="3"/>
  <c r="H55" i="3"/>
  <c r="H54" i="3"/>
  <c r="H53" i="3"/>
  <c r="G51" i="3"/>
  <c r="H51" i="3" s="1"/>
  <c r="H50" i="3"/>
  <c r="H49" i="3"/>
  <c r="H48" i="3"/>
  <c r="H46" i="3"/>
  <c r="H45" i="3"/>
  <c r="G40" i="3"/>
  <c r="H40" i="3" s="1"/>
  <c r="G38" i="3"/>
  <c r="H38" i="3" s="1"/>
  <c r="H36" i="3"/>
  <c r="H35" i="3"/>
  <c r="H20" i="3"/>
  <c r="I55" i="11" l="1"/>
  <c r="G19" i="11"/>
  <c r="G20" i="11"/>
  <c r="G21" i="11"/>
  <c r="H13" i="5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16" i="4"/>
  <c r="H12" i="4"/>
  <c r="A3" i="8"/>
  <c r="A2" i="8"/>
  <c r="H15" i="4" l="1"/>
  <c r="H11" i="4"/>
  <c r="H62" i="2" l="1"/>
  <c r="H61" i="2"/>
  <c r="H60" i="2"/>
  <c r="H59" i="2"/>
  <c r="H58" i="2"/>
  <c r="H51" i="2"/>
  <c r="B25" i="7" l="1"/>
  <c r="B26" i="7"/>
  <c r="B27" i="7"/>
  <c r="I49" i="11"/>
  <c r="I64" i="11"/>
  <c r="I52" i="11"/>
  <c r="I46" i="11"/>
  <c r="H33" i="5" l="1"/>
  <c r="I38" i="11" l="1"/>
  <c r="B29" i="7"/>
  <c r="H43" i="2" l="1"/>
  <c r="B24" i="7" l="1"/>
  <c r="G10" i="11"/>
  <c r="G11" i="11"/>
  <c r="G12" i="11"/>
  <c r="G13" i="11"/>
  <c r="G14" i="11"/>
  <c r="G15" i="11"/>
  <c r="G16" i="11"/>
  <c r="G17" i="11"/>
  <c r="G18" i="11"/>
  <c r="B35" i="7" l="1"/>
  <c r="B34" i="7"/>
  <c r="B33" i="7"/>
  <c r="B23" i="7"/>
  <c r="B22" i="7"/>
  <c r="B21" i="7"/>
  <c r="H91" i="8"/>
  <c r="H97" i="8"/>
  <c r="H93" i="8"/>
  <c r="H90" i="8"/>
  <c r="H96" i="8"/>
  <c r="H92" i="8"/>
  <c r="H89" i="8"/>
  <c r="H95" i="8"/>
  <c r="H98" i="8"/>
  <c r="H94" i="8"/>
  <c r="H88" i="8"/>
  <c r="H87" i="8"/>
  <c r="H86" i="8"/>
  <c r="K86" i="8" s="1"/>
  <c r="H85" i="8"/>
  <c r="K85" i="8" s="1"/>
  <c r="K83" i="8"/>
  <c r="H75" i="8"/>
  <c r="K75" i="8" s="1"/>
  <c r="H74" i="8"/>
  <c r="K74" i="8" s="1"/>
  <c r="H73" i="8"/>
  <c r="K73" i="8" s="1"/>
  <c r="H72" i="8"/>
  <c r="K72" i="8" s="1"/>
  <c r="H71" i="8"/>
  <c r="K71" i="8" s="1"/>
  <c r="H70" i="8"/>
  <c r="K70" i="8" s="1"/>
  <c r="H69" i="8"/>
  <c r="K69" i="8" s="1"/>
  <c r="H68" i="8"/>
  <c r="K68" i="8" s="1"/>
  <c r="H67" i="8"/>
  <c r="K67" i="8" s="1"/>
  <c r="H66" i="8"/>
  <c r="K66" i="8" s="1"/>
  <c r="H65" i="8"/>
  <c r="K65" i="8" s="1"/>
  <c r="H64" i="8"/>
  <c r="K64" i="8" s="1"/>
  <c r="H63" i="8"/>
  <c r="K63" i="8" s="1"/>
  <c r="H62" i="8"/>
  <c r="K62" i="8" s="1"/>
  <c r="H61" i="8"/>
  <c r="K61" i="8" s="1"/>
  <c r="H60" i="8"/>
  <c r="K60" i="8" s="1"/>
  <c r="H59" i="8"/>
  <c r="K59" i="8" s="1"/>
  <c r="H58" i="8"/>
  <c r="K58" i="8" s="1"/>
  <c r="H57" i="8"/>
  <c r="K57" i="8" s="1"/>
  <c r="K54" i="8"/>
  <c r="K53" i="8"/>
  <c r="I34" i="11"/>
  <c r="I35" i="11"/>
  <c r="I36" i="11"/>
  <c r="I37" i="11"/>
  <c r="I29" i="11"/>
  <c r="K88" i="8" l="1"/>
  <c r="L88" i="8" s="1"/>
  <c r="L85" i="8"/>
  <c r="K94" i="8"/>
  <c r="L94" i="8" s="1"/>
  <c r="K89" i="8"/>
  <c r="L89" i="8" s="1"/>
  <c r="K93" i="8"/>
  <c r="L93" i="8" s="1"/>
  <c r="K90" i="8"/>
  <c r="L90" i="8" s="1"/>
  <c r="L86" i="8"/>
  <c r="K98" i="8"/>
  <c r="L98" i="8" s="1"/>
  <c r="K92" i="8"/>
  <c r="L92" i="8" s="1"/>
  <c r="K97" i="8"/>
  <c r="L97" i="8" s="1"/>
  <c r="K87" i="8"/>
  <c r="L87" i="8" s="1"/>
  <c r="K95" i="8"/>
  <c r="L95" i="8" s="1"/>
  <c r="K96" i="8"/>
  <c r="L96" i="8" s="1"/>
  <c r="K91" i="8"/>
  <c r="L91" i="8" s="1"/>
  <c r="L74" i="8"/>
  <c r="L71" i="8"/>
  <c r="L75" i="8"/>
  <c r="L68" i="8"/>
  <c r="L72" i="8"/>
  <c r="L70" i="8"/>
  <c r="L69" i="8"/>
  <c r="L73" i="8"/>
  <c r="L57" i="8"/>
  <c r="L56" i="8"/>
  <c r="L58" i="8"/>
  <c r="L59" i="8"/>
  <c r="L62" i="8" l="1"/>
  <c r="L61" i="8"/>
  <c r="L64" i="8"/>
  <c r="L63" i="8"/>
  <c r="L60" i="8"/>
  <c r="L65" i="8"/>
  <c r="L66" i="8"/>
  <c r="L67" i="8"/>
  <c r="H40" i="2"/>
  <c r="H41" i="2"/>
  <c r="H42" i="2"/>
  <c r="L100" i="8" l="1"/>
  <c r="B14" i="7" s="1"/>
  <c r="B10" i="7"/>
  <c r="G19" i="5"/>
  <c r="H12" i="5" l="1"/>
  <c r="H11" i="5"/>
  <c r="G41" i="5"/>
  <c r="G26" i="5"/>
  <c r="H13" i="2" l="1"/>
  <c r="H14" i="2"/>
  <c r="H15" i="2"/>
  <c r="H18" i="2"/>
  <c r="H19" i="2"/>
  <c r="H22" i="2"/>
  <c r="H23" i="2"/>
  <c r="H24" i="2"/>
  <c r="H25" i="2"/>
  <c r="H28" i="2"/>
  <c r="H29" i="2"/>
  <c r="H32" i="2"/>
  <c r="H33" i="2"/>
  <c r="H34" i="2"/>
  <c r="H35" i="2"/>
  <c r="H38" i="2"/>
  <c r="H39" i="2"/>
  <c r="H46" i="2"/>
  <c r="H47" i="2"/>
  <c r="H48" i="2"/>
  <c r="H52" i="2"/>
  <c r="H53" i="2"/>
  <c r="H54" i="2"/>
  <c r="H56" i="2"/>
  <c r="H57" i="2"/>
  <c r="H11" i="3"/>
  <c r="H12" i="3"/>
  <c r="H13" i="3"/>
  <c r="H14" i="3"/>
  <c r="H15" i="3"/>
  <c r="H16" i="3"/>
  <c r="H17" i="3"/>
  <c r="H18" i="3"/>
  <c r="H19" i="3"/>
  <c r="H23" i="3"/>
  <c r="H24" i="3"/>
  <c r="H25" i="3"/>
  <c r="H26" i="3"/>
  <c r="H27" i="3"/>
  <c r="H28" i="3"/>
  <c r="H29" i="3"/>
  <c r="H30" i="3"/>
  <c r="H19" i="4"/>
  <c r="H43" i="5"/>
  <c r="H44" i="5"/>
  <c r="H45" i="5"/>
  <c r="H46" i="5"/>
  <c r="H30" i="5"/>
  <c r="H31" i="5"/>
  <c r="H32" i="5"/>
  <c r="H34" i="5"/>
  <c r="H35" i="5"/>
  <c r="H36" i="5"/>
  <c r="G5" i="2"/>
  <c r="A2" i="11"/>
  <c r="A3" i="11"/>
  <c r="A4" i="11"/>
  <c r="A2" i="5"/>
  <c r="A3" i="5"/>
  <c r="A4" i="5"/>
  <c r="C6" i="5"/>
  <c r="A2" i="4"/>
  <c r="A3" i="4"/>
  <c r="A4" i="4"/>
  <c r="C6" i="4"/>
  <c r="A2" i="3"/>
  <c r="A3" i="3"/>
  <c r="A4" i="3"/>
  <c r="C6" i="3"/>
  <c r="H12" i="2" l="1"/>
  <c r="H64" i="2" l="1"/>
  <c r="H7" i="3" s="1"/>
  <c r="H74" i="3" s="1"/>
  <c r="H7" i="4" s="1"/>
  <c r="H37" i="4" s="1"/>
  <c r="B8" i="7" s="1"/>
  <c r="I72" i="3"/>
  <c r="I10" i="11" l="1"/>
  <c r="I17" i="11"/>
  <c r="I14" i="11"/>
  <c r="I16" i="11"/>
  <c r="I19" i="11"/>
  <c r="I18" i="11"/>
  <c r="I12" i="11"/>
  <c r="I15" i="11"/>
  <c r="I13" i="11"/>
  <c r="I20" i="11"/>
  <c r="I21" i="11"/>
  <c r="I11" i="11"/>
  <c r="I56" i="11"/>
  <c r="I59" i="11"/>
  <c r="I58" i="11"/>
  <c r="I57" i="11"/>
  <c r="I67" i="11"/>
  <c r="I69" i="11" l="1"/>
  <c r="B13" i="7" s="1"/>
  <c r="B15" i="7" s="1"/>
</calcChain>
</file>

<file path=xl/sharedStrings.xml><?xml version="1.0" encoding="utf-8"?>
<sst xmlns="http://schemas.openxmlformats.org/spreadsheetml/2006/main" count="868" uniqueCount="560">
  <si>
    <t>U verklaart zonder enig voorbehoud te kunnen voldoen aan het gevraagde.</t>
  </si>
  <si>
    <t>Inschrijver</t>
  </si>
  <si>
    <t>Datum</t>
  </si>
  <si>
    <t>Plaats</t>
  </si>
  <si>
    <t>Naam</t>
  </si>
  <si>
    <t>Functie</t>
  </si>
  <si>
    <t>Onderneming</t>
  </si>
  <si>
    <t>Handtekening</t>
  </si>
  <si>
    <t>behorende bij de</t>
  </si>
  <si>
    <t>OPENBARE EUROPESE AANBESTEDING</t>
  </si>
  <si>
    <t>ONDERHOUD EN WIJZIGING</t>
  </si>
  <si>
    <t xml:space="preserve">Openbare Verlichting </t>
  </si>
  <si>
    <t>november 2025 – november 2033</t>
  </si>
  <si>
    <t xml:space="preserve">Overzichtsblad totalen Onderhoud en Wijziging </t>
  </si>
  <si>
    <t xml:space="preserve"> FICTIEF PROJECT t.b.v. INSCHRIJVING</t>
  </si>
  <si>
    <t xml:space="preserve">Werkzaamheden en evt. bijbehorende leveranties 
blad masten armat werkz; grond- en kabel uurlonen; aansluit; </t>
  </si>
  <si>
    <t>Vaste vergoeding
blad Storingen-lampvervang-huur</t>
  </si>
  <si>
    <t>Lampstoringen / overige meldingen 
blad Storingen-lampvervang-huur</t>
  </si>
  <si>
    <t>lampvervanging 
blad Storingen-lampvervang-huur</t>
  </si>
  <si>
    <t>Huur materieel
blad Storingen-lampvervang-huur</t>
  </si>
  <si>
    <t>Kabel leveranties en Stedin werkzaamheden cf 16C overeenkomst (blad Stedin-16C overeenkomst-Kabels)</t>
  </si>
  <si>
    <t>Totaal exclusief BTW</t>
  </si>
  <si>
    <t>Bedrag overnemen op de inschrijfbiljet</t>
  </si>
  <si>
    <t>Controle of alle kortingen zijn ingevuld op tabbladen</t>
  </si>
  <si>
    <t>"masten armat" Korting/Toeslag ingevuld</t>
  </si>
  <si>
    <t>"Storingen-lampvervang-huur " Korting / toeslag lampstoringen ingevuld</t>
  </si>
  <si>
    <t>"Storingen-lampvervang-huur " Korting / toeslag lampvervanging ingevuld</t>
  </si>
  <si>
    <t>"Storingen-lampvervang-huur " Korting / toeslag huur materieel ingevuld</t>
  </si>
  <si>
    <t>"Stedin-16C overeenkomst-Kabels " toeslag stedin 16C ingevuld</t>
  </si>
  <si>
    <t>"Stedin-16C overeenkomst-Kabels " korting  aanleggen kabels ingevuld</t>
  </si>
  <si>
    <t>"Stedin-16C overeenkomst-Kabels " korting buizen boring ingevuld</t>
  </si>
  <si>
    <t>"Stedin-16C overeenkomst-Kabels " korting verwijderen kabel ingevuld</t>
  </si>
  <si>
    <t>PRIJZENBLAD: DE STAAT VAN EENHEDENLIJST t.b.v. ONDERHOUD EN WIJZIGING</t>
  </si>
  <si>
    <t xml:space="preserve">OPENBARE VERLICHTINGSINSTALLATIES  </t>
  </si>
  <si>
    <t>Korting of toeslag percentage bij korting positief getal in voeren bij toeslag negatief getal in voeren</t>
  </si>
  <si>
    <t>%</t>
  </si>
  <si>
    <t xml:space="preserve">gebaseerd op de standaard  type materialen </t>
  </si>
  <si>
    <t xml:space="preserve">Dit geld voor alle werkzaamheden </t>
  </si>
  <si>
    <t>Pos.</t>
  </si>
  <si>
    <t>Omschrijving werkzaamheden</t>
  </si>
  <si>
    <t>Aantal</t>
  </si>
  <si>
    <t>eenh.</t>
  </si>
  <si>
    <t>Vastgestelde prijs/eenh SBH</t>
  </si>
  <si>
    <t>Netto prijs/eenh. inschrijver</t>
  </si>
  <si>
    <t>Totaal</t>
  </si>
  <si>
    <t>M</t>
  </si>
  <si>
    <t>MASTEN EN ARMATUREN</t>
  </si>
  <si>
    <t>M 1</t>
  </si>
  <si>
    <t>SAMENSTELLEN EN PLAATSEN MASTEN EN ARMATUREN</t>
  </si>
  <si>
    <t xml:space="preserve">M 1.1 </t>
  </si>
  <si>
    <t>Het samenstellen en plaatsen van een lichtmast en armatuur, lph. Staal t/m 3,5 m, Alu. t/m 4m met grondstuk of voetplaat.</t>
  </si>
  <si>
    <t>st.</t>
  </si>
  <si>
    <t>M 1.2</t>
  </si>
  <si>
    <t>Het samenstellen en plaatsen van een lichtmast en armatuur, lph.Staal &gt;3,5m Alu &gt;4m t/m 8 m, met grondstuk of voetplaat.</t>
  </si>
  <si>
    <t>M 1.3</t>
  </si>
  <si>
    <t>Het samenstellen en plaatsen van een lichtmast en armatuur, lph. &gt; 8 m t/m 12 m,met grondstuk of voetplaat.</t>
  </si>
  <si>
    <t>M 1.4</t>
  </si>
  <si>
    <t>Het samenstellen en plaatsen van een lichtmast en armatuur, oud Hollandse gietijzeren mast  lph. 3,5 m.</t>
  </si>
  <si>
    <t>M 2</t>
  </si>
  <si>
    <t>SAMENSTELLEN EN PLAATSEN SEPARATE ARMATUREN</t>
  </si>
  <si>
    <t>M 2.1</t>
  </si>
  <si>
    <t>Het samenstellen en bevestigen van een armatuur aan een gevel t/m 6 m hoogte.</t>
  </si>
  <si>
    <t>M 2.2</t>
  </si>
  <si>
    <t xml:space="preserve">Het samenstellen en aanbrengen van een extra armatuur op gestreken lichtmast </t>
  </si>
  <si>
    <t>M 3</t>
  </si>
  <si>
    <t>VERWIJDEREN EN DEMONTEREN MASTEN EN ARMATUREN</t>
  </si>
  <si>
    <t>M 3.1</t>
  </si>
  <si>
    <t>Het ontgraven, verwijderen en demonteren van een lichtmast en armatuur, lph Staal t/m 3,5 m, Alu. t/m 4</t>
  </si>
  <si>
    <t>M 3.2</t>
  </si>
  <si>
    <t>Het ontgraven, verwijderen en demonteren van een lichtmast en armatuur,  lph.Staal &gt;3,5m Alu &gt;4m t/m 8 m</t>
  </si>
  <si>
    <t>M 3.3</t>
  </si>
  <si>
    <t>Het ontgraven, verwijderen en demonteren van een lichtmast en armatuur,  lph. &gt; 8 m t/m 12 m:</t>
  </si>
  <si>
    <t>M 3.4</t>
  </si>
  <si>
    <t>Het ontgraven, verwijderen en demonteren van een lichtmast en armatuur, oud Hollandse gietijzeren mast  lph. 3,5 m.</t>
  </si>
  <si>
    <t>M 4</t>
  </si>
  <si>
    <t>HET VERWIJDEREN VAN SEPARATE ARMATUREN</t>
  </si>
  <si>
    <t>M 4.1</t>
  </si>
  <si>
    <t>Het verwijderen en demonteren van een armatuur van een gevel t/m 6 m. hoog.</t>
  </si>
  <si>
    <t>M 4.2</t>
  </si>
  <si>
    <t>Het verwijderen en demonteren van een armatuur en/of uitlegger van een gestreken lichtmast</t>
  </si>
  <si>
    <t>M 5</t>
  </si>
  <si>
    <t>VERPLAATSEN VAN MASTEN</t>
  </si>
  <si>
    <t>M 5.1</t>
  </si>
  <si>
    <t>Het verplaatsen  van een lichtmast t/m lph Staal t/m 3,5 m, Alu. t/m 4m (gelijktijdig verwijderen en plaatsen)</t>
  </si>
  <si>
    <t>M 5.2</t>
  </si>
  <si>
    <t>Het verplaatsen  van een lichtmast  lph. Staal &gt;3,5m Alu &gt;4m t/m lph 8 m  (gelijktijdig verwijderen en plaatsen)</t>
  </si>
  <si>
    <t>M 5.3</t>
  </si>
  <si>
    <t>Het verplaatsen  van een lichtmast  lph. &gt; 8 m t/m lph 12 m  (gelijktijdig verwijderen en plaatsen)</t>
  </si>
  <si>
    <t>M 5.4</t>
  </si>
  <si>
    <t>Het verplaatsen  van een lichtmast  oud Hollandse gietijzeren mast  lph. 3,5 m.:</t>
  </si>
  <si>
    <t>M 6</t>
  </si>
  <si>
    <t>UITWISSELEN VAN MASTEN</t>
  </si>
  <si>
    <t>M 6.1</t>
  </si>
  <si>
    <t>Het uitwisselen van een lichtmast t/m lph. Staal t/m 3,5 m, Alu. t/m 4m, demonteren en monteren armatuur</t>
  </si>
  <si>
    <t>M 6.2</t>
  </si>
  <si>
    <t>Het uitwisselen van een lichtmast lph.&gt;lph.Staal &gt;3,5m Alu &gt;4m t/m lph 8 m, demonteren en monteren armatuur</t>
  </si>
  <si>
    <t>M 6.3</t>
  </si>
  <si>
    <r>
      <rPr>
        <sz val="10"/>
        <color rgb="FF000000"/>
        <rFont val="Arial Narrow"/>
        <family val="2"/>
      </rPr>
      <t>Het uitwisselen van een lichtmast lph. &gt; 8 m t/m lph 10 m, demonteren en monteren armatuur</t>
    </r>
  </si>
  <si>
    <t>M 6.4</t>
  </si>
  <si>
    <t>Het uitwisselen van een lichtmast oud Hollandse gietijzeren mast  lph. 3,5 m.:</t>
  </si>
  <si>
    <t>M 6.5</t>
  </si>
  <si>
    <t>Het uitwisselen van een lichtmast lph. t/m 4,5 m, met voetplaat., demonteren en monteren armatuur</t>
  </si>
  <si>
    <t>M 6.6</t>
  </si>
  <si>
    <t>Het uitwisselen van een lichtmast lph. &gt; 4,5 m t/m 10 m, met voetplaat., demonteren en monteren armatuur</t>
  </si>
  <si>
    <t>M 7</t>
  </si>
  <si>
    <t>UITWISSELEN VAN ARMATUREN</t>
  </si>
  <si>
    <t>M 7.1</t>
  </si>
  <si>
    <t>Het uitwisselen van een armatuur op een lichtmast, aan een spandraad of van gevel t/m lph. 4,5 m</t>
  </si>
  <si>
    <t>M 7.2</t>
  </si>
  <si>
    <t>Het uitwisselen van een armatuur op een lichtmast, aan een spandraad of van gevel  lph.&gt; 4,5 m t/m lph 8 m</t>
  </si>
  <si>
    <t>M 7.3</t>
  </si>
  <si>
    <t>Het uitwisselen van een armatuur op een lichtmast, aan een spandraad of van gevel  lph. &gt; 8 m t/m lph 10 m</t>
  </si>
  <si>
    <t>M 8</t>
  </si>
  <si>
    <t>OVERIGEN</t>
  </si>
  <si>
    <t>M 8.1</t>
  </si>
  <si>
    <t>Het rechtzetten, op hoogte brengen en richten van een lichtmast t/m lph. 4,5 meter.</t>
  </si>
  <si>
    <t>st</t>
  </si>
  <si>
    <t>M 8.2</t>
  </si>
  <si>
    <t>Het rechtzetten, op hoogte brengen en richten van een lichtmast lph &gt; 4,5m t/m lph. 10 meter.</t>
  </si>
  <si>
    <t>M 8.3</t>
  </si>
  <si>
    <t>Het rechtzetten, op hoogte brengen en richten van een lichtmast  gietijzer 3,5m</t>
  </si>
  <si>
    <t>M 8.4</t>
  </si>
  <si>
    <t>Het vullen van een lichtmast met zand,</t>
  </si>
  <si>
    <t>M 8.5</t>
  </si>
  <si>
    <t xml:space="preserve">Het leveren van een passende RVS mastdeur t/m 4,5m </t>
  </si>
  <si>
    <t>M 8.6</t>
  </si>
  <si>
    <t xml:space="preserve">Het leveren van een passende RVS mastdeur &gt; 4,5m </t>
  </si>
  <si>
    <t>M 8.7</t>
  </si>
  <si>
    <t xml:space="preserve">Het leveren van een passende Aluminium mastdeur t/m 4,5m </t>
  </si>
  <si>
    <t>M 8.8</t>
  </si>
  <si>
    <t xml:space="preserve">Het leveren van een passende Aluminium mastdeur &gt; 4,5m </t>
  </si>
  <si>
    <t>m.b.t. diversen</t>
  </si>
  <si>
    <t>M 8.9</t>
  </si>
  <si>
    <t>Het aanbrengen van een plakcode op lichtmast, armatuur of schakelkast.</t>
  </si>
  <si>
    <t>M 8.10</t>
  </si>
  <si>
    <t>Het verwijderen en opnieuw aanbrengen van een plakcode van/ op lichtmast, armatuur of schakelkast.</t>
  </si>
  <si>
    <t>M 8.11</t>
  </si>
  <si>
    <t>Het plaatsen of verwijderen van verkeersborden aan/van bestaande lichtmast (bij meer dan 1 bord)</t>
  </si>
  <si>
    <t>M 8.12</t>
  </si>
  <si>
    <t>Het omhoog schuiven en terug brengen (reclame) platen van 3-signborden rond de mast bij groepsgewijze lampvervanging, reinigen en/of aanbrengen OLC.</t>
  </si>
  <si>
    <t>M 8.13</t>
  </si>
  <si>
    <t>Het veilig stellen van een urgente storing / melding</t>
  </si>
  <si>
    <t>M 8.14</t>
  </si>
  <si>
    <t>Meerkosten voor het verwijderen van een mast voorzien van een betonvoet 30 cm</t>
  </si>
  <si>
    <t>M 8.15</t>
  </si>
  <si>
    <t>Kosten Verkeersbord waarborgfonds bij een aanrijding schade</t>
  </si>
  <si>
    <t>Transport</t>
  </si>
  <si>
    <t>Vastgestelde prijs/eenh</t>
  </si>
  <si>
    <t>Transport blad 1</t>
  </si>
  <si>
    <t>G</t>
  </si>
  <si>
    <t>GRONDWERK t.b.v. EIGENNET en 16C plus</t>
  </si>
  <si>
    <t>G.1</t>
  </si>
  <si>
    <t>GRAVEN EN DICHTEN</t>
  </si>
  <si>
    <t>G 1.1</t>
  </si>
  <si>
    <t>Hand graven en dichten sleuf breed 0,30 m, diep 0,60 m</t>
  </si>
  <si>
    <t>m</t>
  </si>
  <si>
    <t>G 1.2</t>
  </si>
  <si>
    <t>Mechanisch graven en dichten sleuf breed 0,30 m, diep 0,60 m</t>
  </si>
  <si>
    <t>G 1.3</t>
  </si>
  <si>
    <t>Hand graven en dichten sleuf breed 0,30 m, diep 0,70 m</t>
  </si>
  <si>
    <t>G 1.4</t>
  </si>
  <si>
    <t>Mechanisch graven en dichten sleuf breed 0,30 m, diep 0,70 m</t>
  </si>
  <si>
    <t>G 1.5</t>
  </si>
  <si>
    <t xml:space="preserve">Hand verbreden en dichten sleuf tot breed 0,50 m, diep 0,60 m </t>
  </si>
  <si>
    <t>G 1.6</t>
  </si>
  <si>
    <t xml:space="preserve">Mechanisch verbreden en dichten sleuf tot breed 0,50 m, diep 0,70 m  </t>
  </si>
  <si>
    <t>G 1.7</t>
  </si>
  <si>
    <t xml:space="preserve">Verharding in sleuf breed 30 cm opbreken per 10 cm dikte en aanvullen met zand/ grond, </t>
  </si>
  <si>
    <t>G 1.8</t>
  </si>
  <si>
    <t>Graven en dichten div. sleuf hand per strekkende meter 0,30m breed en 0,60 diep.</t>
  </si>
  <si>
    <t>G 1.9</t>
  </si>
  <si>
    <t>Graven en dichten div. sleuf machinaal per strekkende meter 0,30m breed en 0,60 diep.</t>
  </si>
  <si>
    <t>G 1.10</t>
  </si>
  <si>
    <t>Het graven en dichten van een lasgat, diep 0,70 m</t>
  </si>
  <si>
    <t>G 2</t>
  </si>
  <si>
    <t>BESTRATING EN GROEN</t>
  </si>
  <si>
    <t>G 2.1</t>
  </si>
  <si>
    <t xml:space="preserve">Het opbreken  boven sleuf van asfalt tot 10 cm dikte </t>
  </si>
  <si>
    <t>G 2.2</t>
  </si>
  <si>
    <t>Het opbreken  boven sleuf van asfalt tot 20 cm.</t>
  </si>
  <si>
    <t>G 2.3</t>
  </si>
  <si>
    <t>Het opbreken boven sleuf van opneembare klinker en tegelbestrating,</t>
  </si>
  <si>
    <t>m2</t>
  </si>
  <si>
    <t>G 2.4</t>
  </si>
  <si>
    <t>Het opnemen en herstellen boven sleuf van graszoden.</t>
  </si>
  <si>
    <t>G 2.5</t>
  </si>
  <si>
    <r>
      <rPr>
        <sz val="10"/>
        <color rgb="FF000000"/>
        <rFont val="Arial Narrow"/>
        <family val="2"/>
      </rPr>
      <t>Herstellen straatwerk bij nieuwe en verplaatsen lichtmast d.m.v knippen en/of slijpen zi</t>
    </r>
    <r>
      <rPr>
        <sz val="10"/>
        <rFont val="Arial Narrow"/>
        <family val="2"/>
      </rPr>
      <t>e bijlage W</t>
    </r>
  </si>
  <si>
    <t>G 2.6</t>
  </si>
  <si>
    <t>Het herstellen van klinkerbestrating</t>
  </si>
  <si>
    <t>G 2.7</t>
  </si>
  <si>
    <t>Het herstellen van tegelbestrating</t>
  </si>
  <si>
    <t>G 2.8</t>
  </si>
  <si>
    <t>Het tijdelijk dichtblokken van een sleuf (breed 30cm) met klinkers</t>
  </si>
  <si>
    <t>G 3</t>
  </si>
  <si>
    <t xml:space="preserve">CROW 400 </t>
  </si>
  <si>
    <t>Projectvoorbereiding</t>
  </si>
  <si>
    <t>G 3.1</t>
  </si>
  <si>
    <t>Historisch boeken onderzoek</t>
  </si>
  <si>
    <t>per project</t>
  </si>
  <si>
    <t>G 3.2</t>
  </si>
  <si>
    <t>Gericht Locatie Onderzoek  (GLO)</t>
  </si>
  <si>
    <t>Bij licht verontreinigde grond niet vluchtig</t>
  </si>
  <si>
    <t>G 3.3</t>
  </si>
  <si>
    <t>Bij aanvang werkzaamheden start-instructie</t>
  </si>
  <si>
    <t>graven &gt; 25m3 (melden omgevenigswet MBA)</t>
  </si>
  <si>
    <t>G 3.4</t>
  </si>
  <si>
    <t>Werk-, en Projectvoorbereiding en aan-, en afmelden/ informeren MBA graven</t>
  </si>
  <si>
    <t>G 4</t>
  </si>
  <si>
    <t>CROW 400 WERK BOVEN INTERVENTIEWAARDE</t>
  </si>
  <si>
    <t>Uitvoering BRL 6000</t>
  </si>
  <si>
    <t>G 4.1</t>
  </si>
  <si>
    <t>Uitvoeren noordzakelijke meldingen, voorbereiding en opstellen MKB werkplan</t>
  </si>
  <si>
    <t>G 4.2</t>
  </si>
  <si>
    <t>Millieukundige begeleiding</t>
  </si>
  <si>
    <t>dag</t>
  </si>
  <si>
    <t>Uitvoering BRL 7000-7004</t>
  </si>
  <si>
    <t>G 4.3</t>
  </si>
  <si>
    <t>KPVer conform BRL7004  (incl reiskosten)</t>
  </si>
  <si>
    <t>G 4.4</t>
  </si>
  <si>
    <t>Combi KPVer conform BRL7004 en Millieukundige begeleiding (incl. reiskosten)</t>
  </si>
  <si>
    <t>G 4.5</t>
  </si>
  <si>
    <t>Combi KPVer conform BRL7004 en DLPer registratie en toezicht cf. CROW400  (incl reiskosten)</t>
  </si>
  <si>
    <t>G 4.6</t>
  </si>
  <si>
    <t>Combi KPVer conform BRL7004, DLPer registratie en toezicht cf. CROW400 en Millieukundige begeleiding (incl. reiskosten)</t>
  </si>
  <si>
    <t>Uitvoering CROW 400</t>
  </si>
  <si>
    <t>G 4.7</t>
  </si>
  <si>
    <t>Startwerkinstructie op locatie door MvK (incl. reiskosten)</t>
  </si>
  <si>
    <t>G 4.8</t>
  </si>
  <si>
    <t>Startwerkinstructie op locatie door HvK (incl. reiskosten)</t>
  </si>
  <si>
    <t>G 4.9</t>
  </si>
  <si>
    <t>DLP'er t.b.v. registraties en toezicht conform CROW400 ( incl reiskosten)</t>
  </si>
  <si>
    <t>G 4.10</t>
  </si>
  <si>
    <t>R-DLP'er t.b.v. registraties en toezicht conform CROW400 ( incl reiskosten)</t>
  </si>
  <si>
    <t>G 4.11</t>
  </si>
  <si>
    <t xml:space="preserve">Persoonlijke beschermingsmiddelen op basis van 4 personen </t>
  </si>
  <si>
    <t>G 4.12</t>
  </si>
  <si>
    <t>Bodemsaneringswagen</t>
  </si>
  <si>
    <t>G 4.13</t>
  </si>
  <si>
    <t>Schaftwagen met toilet</t>
  </si>
  <si>
    <t>G 4.14</t>
  </si>
  <si>
    <t>Bodemvochtmeter</t>
  </si>
  <si>
    <t>G 4.15</t>
  </si>
  <si>
    <t>Inrichten saneringeslocatie en opstartkosten verontreinigde zone</t>
  </si>
  <si>
    <t>G 4.16</t>
  </si>
  <si>
    <t>Toeslag graven met overdrukcabine met overdrukfilters</t>
  </si>
  <si>
    <t>G 4.17</t>
  </si>
  <si>
    <t>Aan, - en afvoerkosten materieel/materiaal</t>
  </si>
  <si>
    <t>Omschrijving</t>
  </si>
  <si>
    <t>D 1</t>
  </si>
  <si>
    <t>UURLONEN</t>
  </si>
  <si>
    <t>D 1.1</t>
  </si>
  <si>
    <t xml:space="preserve">Uurloon grondwerker </t>
  </si>
  <si>
    <t>uur</t>
  </si>
  <si>
    <t>D 1.2</t>
  </si>
  <si>
    <t>Uurloon straatmaker</t>
  </si>
  <si>
    <t>D 1.3</t>
  </si>
  <si>
    <t xml:space="preserve">Uurloon monteur </t>
  </si>
  <si>
    <t>D 1.4</t>
  </si>
  <si>
    <t>Uurloon WVer bij vrijschakelen (16C plus)</t>
  </si>
  <si>
    <t>D 1.5</t>
  </si>
  <si>
    <t>Uurloon Verkeersregelaars (2 personen)</t>
  </si>
  <si>
    <t>transport</t>
  </si>
  <si>
    <t>Transport blad 2</t>
  </si>
  <si>
    <t>A</t>
  </si>
  <si>
    <t>AANSLUITINGEN  EN MOFFEN t.b.v. EIGENNET</t>
  </si>
  <si>
    <t>A 1</t>
  </si>
  <si>
    <t>MAKEN AANSLUITING</t>
  </si>
  <si>
    <t>A 1.1</t>
  </si>
  <si>
    <t>Maken aansluiting "in" met kabel EO-YMvKas OV t/m 4x10 mm2 in mast, armatuur, gevelsteun of kast.</t>
  </si>
  <si>
    <t>A 1.2</t>
  </si>
  <si>
    <t>Maken aansluiting "in/uit"met kabel EO-YMvKas OV t/m 4x6 mm2  in mast, armatuur, gevelsteun of kast.</t>
  </si>
  <si>
    <t>A 2</t>
  </si>
  <si>
    <t>MONTEREN  MOFFEN t.b.v. EIGENNET</t>
  </si>
  <si>
    <t>A 2.1</t>
  </si>
  <si>
    <t>Het maken van een lengte of wikkelspuitmof met max. 4 aderige kabel EO-YMvKas OV met een totaal aderdoorsnede van max. 10 mm2.</t>
  </si>
  <si>
    <t>A 2.2</t>
  </si>
  <si>
    <t xml:space="preserve">Het maken van een krimpmof of eindmof op kabeleind </t>
  </si>
  <si>
    <t>A 3</t>
  </si>
  <si>
    <t>VERWIJDEREN AANSLUITING t.b.v. EIGENNET</t>
  </si>
  <si>
    <t>A 3.1</t>
  </si>
  <si>
    <t>Losnemen en verwijderen aansl. mast,  gevelsteun of kast, met een kabel t/m EO-YMvKas OV 4x10 mm2.</t>
  </si>
  <si>
    <t>A4</t>
  </si>
  <si>
    <t>AANBRENGEN / VERWIJDEREN VAN LEIDINGEN</t>
  </si>
  <si>
    <t>A 4.1</t>
  </si>
  <si>
    <t>Het leveren van RVS buis 3/4" kwaliteit 304, lengte 3 mtr.</t>
  </si>
  <si>
    <t>A 4.1.1</t>
  </si>
  <si>
    <t>Het leveren van  RVS beugels t.b.v. RVS buis 3/4" kwaliteit 304 (27mm)</t>
  </si>
  <si>
    <t>A 4.2</t>
  </si>
  <si>
    <r>
      <t>Het monteren op muur t/m 4 m hoogte van RVS buis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3/4" met RVS beugels kwaliteit 304</t>
    </r>
  </si>
  <si>
    <t>A 4.2.1</t>
  </si>
  <si>
    <r>
      <t>Het monteren op muur hoogte &gt; 4m van RVS buis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3/4" met RVS beugels kwaliteit 304</t>
    </r>
  </si>
  <si>
    <t>A 4.3</t>
  </si>
  <si>
    <t>Het leveren RVS omega profiel h 25mm b 35mm d 0,8mm kwaliteit 304, lengte 2,5 mtr.</t>
  </si>
  <si>
    <t>A 4.3.1</t>
  </si>
  <si>
    <t>Het leveren RVS omega profiel h 25mm b 35mm d 0,8mm kwaliteit 304, lengte 3 mtr.</t>
  </si>
  <si>
    <t>A 4.4</t>
  </si>
  <si>
    <t>Het monteren op muur t/m 4 m hoogte, van RVS omega profiel h 25mm b 35mm d 0,8mm kwaliteit 304</t>
  </si>
  <si>
    <t>A 4.4.1</t>
  </si>
  <si>
    <t>Het monteren op muur, hoogte &gt; 4m,  van RVS omega profiel h 25mm b 35mm d 0,8mm kwaliteit 304</t>
  </si>
  <si>
    <t>A 4.5</t>
  </si>
  <si>
    <t>Het monteren op muur t/m 4 m hoogte van een of kabel YMvK 3x1,5 mm2  m.b.v. RVS beugels kwaliteit 304</t>
  </si>
  <si>
    <t>A 4.5.1</t>
  </si>
  <si>
    <t>Het leveren RVS beugels t.b.v. kabel YMvK 3x1,5mm (10mm)</t>
  </si>
  <si>
    <t>A 4.6</t>
  </si>
  <si>
    <t>Het monteren op muur, hoogte &gt; 4m,  van een kabel YMvK 3x1,5 mm2  m.b.v. RVS beugels kwaliteit 304</t>
  </si>
  <si>
    <t>A 4.7</t>
  </si>
  <si>
    <t>Het leveren Hostaliet buis 3/4" lengte 4 mtr.</t>
  </si>
  <si>
    <t>A 4.7.1</t>
  </si>
  <si>
    <t>Het leveren RVS beugels t.b.v. hostalietbuis 3/4" (19mm)</t>
  </si>
  <si>
    <t>A 4.8</t>
  </si>
  <si>
    <t xml:space="preserve">Het monteren op muur t/m 4 m, van een hostaliet buis 3/4" met kabel YMvK 3x1,5 mm2 m.b.v. RVS beugels kwaliteit 304 </t>
  </si>
  <si>
    <t>A 4.8.1</t>
  </si>
  <si>
    <t>Het monteren op muur hoogte &gt;4m, van een hostaliet buis 3/4"met kabel YMvK 3x1,5 mm2 m.b.v.  RVS beugels kwaliteit 304</t>
  </si>
  <si>
    <t>A 4.9</t>
  </si>
  <si>
    <t>Het vervangen op een hoogte t/m 8 m,van kabel VMvK 3x1,5 mm2 m.b.v. ty-raps aan spandraad</t>
  </si>
  <si>
    <t>A 4.10</t>
  </si>
  <si>
    <t>Het leveren en aanbrengen en aansluiten van een lasdoos (IP65) op een gevel</t>
  </si>
  <si>
    <t>A 4.11</t>
  </si>
  <si>
    <t xml:space="preserve">Het aanbrengen en aansluiten van een aansluitkastje op een gevel t/m 2m hoogte   </t>
  </si>
  <si>
    <t>A 4.12</t>
  </si>
  <si>
    <t xml:space="preserve">Het uitwisselen en aansluiten van een aansluitkastje op een gevel &gt;2m hoogte   </t>
  </si>
  <si>
    <t>A 4.13</t>
  </si>
  <si>
    <t xml:space="preserve">Het verwijderen van een aansluitkastje en buis lengte max 2,5m van een gevel t/m 2m hoogte </t>
  </si>
  <si>
    <t>A 4.14</t>
  </si>
  <si>
    <t xml:space="preserve">Het verwijderen van een aansluitkastje, buis en/of kabel van een gevel, hoogte &gt; 2m </t>
  </si>
  <si>
    <t>Totaal werkzaamheden</t>
  </si>
  <si>
    <t>D</t>
  </si>
  <si>
    <t>DIVERSEN, UURLONEN EN HUUR</t>
  </si>
  <si>
    <t>D 3</t>
  </si>
  <si>
    <t>DIVERSEN</t>
  </si>
  <si>
    <t>D 3.1</t>
  </si>
  <si>
    <t>Vergoeding wacht-/ storingsdienst</t>
  </si>
  <si>
    <t>jaar</t>
  </si>
  <si>
    <t>D 3.2</t>
  </si>
  <si>
    <t>Basisvergoeding algemene kosten organisatie, coördinatie en communicatie</t>
  </si>
  <si>
    <t>D 3.3</t>
  </si>
  <si>
    <t>Bijwonen projectvergadering (integrale projecten i.c.m. civiele projecten)  t.b.v. afstemming en coördinatie</t>
  </si>
  <si>
    <t>Keer</t>
  </si>
  <si>
    <t>D3</t>
  </si>
  <si>
    <t>LAMPSTORINGEN / OVERIGE MELDINGEN</t>
  </si>
  <si>
    <t>D 3.4</t>
  </si>
  <si>
    <t xml:space="preserve">Oplossen storingen / overige meldingen </t>
  </si>
  <si>
    <t>L</t>
  </si>
  <si>
    <t xml:space="preserve">GROEPSGEWIJZE LAMPVERVANGING EN. REINIGING </t>
  </si>
  <si>
    <t>L 1</t>
  </si>
  <si>
    <t>VERVANGEN</t>
  </si>
  <si>
    <t>L 1.1</t>
  </si>
  <si>
    <t xml:space="preserve">Het uitwisselen van lampen in één armatuur t/m lph. van 4,5m. </t>
  </si>
  <si>
    <t>L 1.2</t>
  </si>
  <si>
    <t xml:space="preserve">Het uitwisselen van lampen in één armatuur t/m lph. van 4,5m. trapwerk </t>
  </si>
  <si>
    <t>L 1.3</t>
  </si>
  <si>
    <t>Het uitwisselen van lampen in één armatuur,lph &gt;4,5 t/m lph. van 10 m</t>
  </si>
  <si>
    <t>L 1.4</t>
  </si>
  <si>
    <t>Reinigen van LED armatuur en/of aanbrengen OLC t/m lph van 4,5m</t>
  </si>
  <si>
    <t>L 1.5</t>
  </si>
  <si>
    <t>Reinigen van LED armatuur en/of aanbrengen OLC t/m lph van 4,5m trapwerk</t>
  </si>
  <si>
    <t>L 1.6</t>
  </si>
  <si>
    <t>Reinigen van LED armatuur en/of aanbrengen OLC lph &gt; 4,5m t/m lph van 10m</t>
  </si>
  <si>
    <t>L 1.7</t>
  </si>
  <si>
    <t>Reinigen van LED armatuur en/of aanbrengen OLC lph &gt; 10m t/m lph. van 15 m</t>
  </si>
  <si>
    <t>D2</t>
  </si>
  <si>
    <t>HUUR</t>
  </si>
  <si>
    <t>D 2.1</t>
  </si>
  <si>
    <t>Huur graafmachine inclusief bediening</t>
  </si>
  <si>
    <t>D 2.2</t>
  </si>
  <si>
    <t>Huur compressor inclusief bediening</t>
  </si>
  <si>
    <t>D 2.3</t>
  </si>
  <si>
    <t>Huur kraanwagen inclusief bediening</t>
  </si>
  <si>
    <t>D 2.4</t>
  </si>
  <si>
    <t>Huur hoogwerker inclusief monteur werkhoogte t/m 10 m</t>
  </si>
  <si>
    <t>E</t>
  </si>
  <si>
    <t>NETBEHEER WERKZAAMHEDEN via aansluitingen.nl</t>
  </si>
  <si>
    <t>Netto prijs/eenh. Inschrijver</t>
  </si>
  <si>
    <t>E 1</t>
  </si>
  <si>
    <t>MAKEN / VERWIJDEREN / VERPLAATSEN AANSLUITING</t>
  </si>
  <si>
    <t>E 1.1</t>
  </si>
  <si>
    <t>Aansluiting van een verlichtingsobject op het distributienet, realiseren, max. lengte 25 m</t>
  </si>
  <si>
    <t>E 1.2</t>
  </si>
  <si>
    <t>Aansluiting van een verlichtingsobject op het distributienet, meerkosten boven de 25 m</t>
  </si>
  <si>
    <t>E 1.3</t>
  </si>
  <si>
    <t>Aansluiting van een verlichtingsobject op het distributienet, verplaatsen vanaf 1 t/m 10 m</t>
  </si>
  <si>
    <t>E 1.4</t>
  </si>
  <si>
    <t xml:space="preserve">Aansluiting van een verlichtingsobject op het distributienet, verplaatsen van 0 t/m 1 m </t>
  </si>
  <si>
    <t>E 1.5</t>
  </si>
  <si>
    <t xml:space="preserve">Aansluiting van een verlichtingsobject op het distributienet, af- en direct heraansluiten </t>
  </si>
  <si>
    <t>E 1.6</t>
  </si>
  <si>
    <t>Aansluiting van een verlichtingsobject op het distributienet, verwijderen  max. lengte 25 m</t>
  </si>
  <si>
    <t>E 1.7</t>
  </si>
  <si>
    <t>Aansluiting van een verlichtingsobject op het distributienet verwijderen, meerkosten boven de 25 m</t>
  </si>
  <si>
    <t>E 1.8</t>
  </si>
  <si>
    <t>Aansluiting van een verlichtingsobject op het distributienet, tijdelijk verwijderen  m.b.v. mof</t>
  </si>
  <si>
    <t>E 1.9</t>
  </si>
  <si>
    <t>aanvraag en coördinatie Stedin mijn aansluitingen.nl</t>
  </si>
  <si>
    <t>keer</t>
  </si>
  <si>
    <t>E 1.9.0</t>
  </si>
  <si>
    <t>Tijdelijk verwijderen elektriciteitsaansluiting (OVL) excl. kosten bodemonderzoek</t>
  </si>
  <si>
    <t>E 1.9.1</t>
  </si>
  <si>
    <t>Verwijderen electriciteitsaansluiting incl. verwijderen kabel &lt; 25 meter (OVL) excl. kosten bodemonderzoek</t>
  </si>
  <si>
    <t>E 1.9.2</t>
  </si>
  <si>
    <t>Verplaatsen aansluiting t.b.v. lichtmast maximaal 10 meter excl. kosten bodemonderzoek</t>
  </si>
  <si>
    <t>E 1.3 t/m E 1.8 komt sporadisch voor en wordt hoofdzakelijk via 16C uitgevoerd</t>
  </si>
  <si>
    <t>NETBEHEER WERKZAAMHEDEN via 16C overeenkomst</t>
  </si>
  <si>
    <t>Korting of toeslag percentage voor 16C  en portal stedin werkzaamheden
bij korting positief getal in voeren bij toeslag negatief getal in voeren</t>
  </si>
  <si>
    <t>Standaard korting / toeslag</t>
  </si>
  <si>
    <t>E 2</t>
  </si>
  <si>
    <t>E 2.1</t>
  </si>
  <si>
    <t>Aansluiting van een verlichtingsobject op het distributienet, realiseren, max. lengte 25 m cf. eisen Netbeheerder(Stedin)</t>
  </si>
  <si>
    <t>E 2.2</t>
  </si>
  <si>
    <t>Aansluiting van een verlichtingsobject op het distributienet,  af- en direct heraansluiten cf. eisen Netbeheerder(Stedin)</t>
  </si>
  <si>
    <t>E 2.3</t>
  </si>
  <si>
    <t>Aansluiting van een verlichtingsobject op het distributienet, (tijdelijk)verwijderen  max. lengte 25 m eisen Netbeheerder(Stedin)</t>
  </si>
  <si>
    <t>E 2.4</t>
  </si>
  <si>
    <t>Aan- en afsluiten extra kabel in lichtmast  cf. eisen Netbeheerder(Stedin)</t>
  </si>
  <si>
    <t>E 2.5</t>
  </si>
  <si>
    <t xml:space="preserve">Aansluiting van een verlichtingsobject op het distributienet,  af- en direct heraansluiten cf. eisen Netbeheerder(Stedin) d.m.v Vrijschakelen of tool "lichtmast-beschermer" </t>
  </si>
  <si>
    <t>E 2.6</t>
  </si>
  <si>
    <t xml:space="preserve">Aan- en afsluiten extra kabel cf. eisen Netbeheerder(Stedin) d.m.v. Vrijschakelen of tool "lichtmast-beschermer" </t>
  </si>
  <si>
    <t>E 2.7</t>
  </si>
  <si>
    <t>Kosten Stedin 16C handelingen bij een aanrijding schade Dordrecht, Alblasserdam, Sliedrecht</t>
  </si>
  <si>
    <t>T.b.v. graaf- en straatwerk bij nieuwe aansluitingen, verplaatsingen en def. verwijderen worden de posten G1.1 - 1.2 - G 2.3 - G 2.6 en G 2.7 gebruikt</t>
  </si>
  <si>
    <t>VERBINDINGSKLEMMEN T.B.V. VERBINDINGSMOFFEN 16C PLUS</t>
  </si>
  <si>
    <t>E 3.1</t>
  </si>
  <si>
    <t>het leveren van Pfisterer Schroefverbindingsklemmen iso  1 t/m 10 mm2</t>
  </si>
  <si>
    <t>E 3.2</t>
  </si>
  <si>
    <t>Het leveren van moerklem PF10</t>
  </si>
  <si>
    <t>K 1</t>
  </si>
  <si>
    <t>LEVEREN  KABELS en SNOER</t>
  </si>
  <si>
    <t>K 1.5</t>
  </si>
  <si>
    <t>het leveren van laagspannings kabel EO-YMeKaszh OV 3 x 2,5 mm2</t>
  </si>
  <si>
    <t>K 1.6</t>
  </si>
  <si>
    <t>het leveren van laagspanningskabel EO-YMeKaszh OV 4 x 6 mm2</t>
  </si>
  <si>
    <t>K 1.7</t>
  </si>
  <si>
    <t>het leveren van laagspanningskabel EO-YMeKaszh OV 4 x 10 mm2</t>
  </si>
  <si>
    <t>K 1.8</t>
  </si>
  <si>
    <t>het leveren van YMvK 3 x 1,5 mm2</t>
  </si>
  <si>
    <t>K 1.9</t>
  </si>
  <si>
    <t>het leveren van QWPK 3 x 1 mm2</t>
  </si>
  <si>
    <t>Kabel t.b.v. 16C werkzaamheden</t>
  </si>
  <si>
    <t>K 1.10</t>
  </si>
  <si>
    <t>het leveren van laagspannings kabel VULTO 3 x 2,5 mm2</t>
  </si>
  <si>
    <t>K 1.11</t>
  </si>
  <si>
    <t>het leveren van laagspanningskabel VULTO 4 x 2,5 mm2</t>
  </si>
  <si>
    <t>K 1.12</t>
  </si>
  <si>
    <t>het leveren van laagspanningskabel VULTO 4 x 4 mm2</t>
  </si>
  <si>
    <t>K 1.13</t>
  </si>
  <si>
    <t>het leveren van laagspanningskabel VULTO 4 x 6 mm2</t>
  </si>
  <si>
    <t>K 1.14</t>
  </si>
  <si>
    <t>het leveren van laagspanningskabel VULTA 4 x 10 mm2</t>
  </si>
  <si>
    <t>K</t>
  </si>
  <si>
    <t>KABELS, KASTEN EN BUIZEN t.b.v. EIGENNET en 16C plus</t>
  </si>
  <si>
    <t>Korting of toeslag percentage 
bij korting positief getal in voeren bij toeslag negatief getal in voeren</t>
  </si>
  <si>
    <t>AANLEGGEN  KABELS</t>
  </si>
  <si>
    <t>K 1.1</t>
  </si>
  <si>
    <t xml:space="preserve">Het leggen/trekken van een laagspanningskabel YMvKas t/m x aders van totaal 10 mm2 in open sleuf of buis </t>
  </si>
  <si>
    <t>K 2</t>
  </si>
  <si>
    <t xml:space="preserve">BUIZEN, BORINGEN </t>
  </si>
  <si>
    <t>K 2.1</t>
  </si>
  <si>
    <t>Het leveren van kunststof mantelbuis (Polipropyleen), t/m125 mm</t>
  </si>
  <si>
    <t>K 2.1.1</t>
  </si>
  <si>
    <t xml:space="preserve">Het leggen van kunststof mantelbuis (Polipropyleen), t/m125 mm in open sleuf </t>
  </si>
  <si>
    <t>K 2.2</t>
  </si>
  <si>
    <t>Het leveren van een deelbare mantelbuis t/m 125 mm om bestaande kabels, in open sleuf - klic systeem, lengte 3 mtr.</t>
  </si>
  <si>
    <t>K 2.2.1</t>
  </si>
  <si>
    <t>Het aanbrengen van een deelbare mantelbuis t/m 125 mm om bestaande kabels, in open sleuf klic systeem, lengte 3 mtr.</t>
  </si>
  <si>
    <t>K 2.3</t>
  </si>
  <si>
    <t xml:space="preserve">Het maken en leveren  van een wegboring met stalen buis 100 mm </t>
  </si>
  <si>
    <t>K 2.4</t>
  </si>
  <si>
    <t xml:space="preserve">Het maken en leveren van een wegboring met kunststofbuis t/m 125 mm tot max. 6 m. </t>
  </si>
  <si>
    <t>K 2.5</t>
  </si>
  <si>
    <t xml:space="preserve">Het maken en leveren van een holing met PVC 50 mm </t>
  </si>
  <si>
    <t>K 3</t>
  </si>
  <si>
    <t xml:space="preserve">VERWIJDEREN KABELS </t>
  </si>
  <si>
    <t>K 3.1</t>
  </si>
  <si>
    <t xml:space="preserve">Het verwijderen van een laagspanningskabel EO-YMvKas OV t/m aders van totaal 10 mm2 uit open sleuf of buis </t>
  </si>
  <si>
    <t>LAMPEN</t>
  </si>
  <si>
    <t>Code gemeente</t>
  </si>
  <si>
    <t>Omschrijving / fabrikaat</t>
  </si>
  <si>
    <t>* Levering  5 dagen</t>
  </si>
  <si>
    <t>VRG code Philips</t>
  </si>
  <si>
    <t>Korting % inschrijver</t>
  </si>
  <si>
    <t>Wettelijke verwijderings bijdrage</t>
  </si>
  <si>
    <t xml:space="preserve">PHILIPS </t>
  </si>
  <si>
    <t>VGR 46</t>
  </si>
  <si>
    <t>Standaard korting VRG code 46</t>
  </si>
  <si>
    <t>VGR 61</t>
  </si>
  <si>
    <t>Standaard korting VRG code 61</t>
  </si>
  <si>
    <t>MasterC CDM-T Elite 35W/930 G12 1CT/12</t>
  </si>
  <si>
    <t>St</t>
  </si>
  <si>
    <t>MasterC CDM-T Elite 70W/930 G12 1CT/12</t>
  </si>
  <si>
    <t>MasterC CDM-T elite150W/930 G12 1CT/12</t>
  </si>
  <si>
    <t>MasterC CDM-TD 70W/830 RX7S 1CT/12</t>
  </si>
  <si>
    <t>MasterC CDM-TD 150W/830 RX7s 1CT</t>
  </si>
  <si>
    <t>Master CityWh CDO-ET Plus 50W/828 E27</t>
  </si>
  <si>
    <t>Master CityWh CDO-ET Plus 70W/828 E27</t>
  </si>
  <si>
    <t>Master CityWh CDO-ET Plus 100W/828 E40</t>
  </si>
  <si>
    <t>Master CityWh CDO-ET Plus 150W/828 E40</t>
  </si>
  <si>
    <t>Master CityWh CDO-TT Plus 50W/828 E27</t>
  </si>
  <si>
    <t>Master CityWh CDO-TT Plus 70W/828 E27</t>
  </si>
  <si>
    <t>Master CityWh CDO-TT Plus 100W/828 E40</t>
  </si>
  <si>
    <t>Master CityWh CDO-TT Plus 150W/828 E40</t>
  </si>
  <si>
    <t>Master SON PIA Plus 50W E27</t>
  </si>
  <si>
    <t>Master SON PIA Plus 70W E27</t>
  </si>
  <si>
    <t>MST SON-T PIA Plus 50W/220 E27 1SL/12</t>
  </si>
  <si>
    <t>MST SON-T PIA Plus 70W/220 E27 1SL/12</t>
  </si>
  <si>
    <t>Master SON PIA Plus 70W/220 I E27 1CT/24</t>
  </si>
  <si>
    <t>MST CosmoWh CPO-TW Xtra 45W/628 PGZ12</t>
  </si>
  <si>
    <t>MST CosmoWh CPO-TW Xtra 60W/728 PGZ12</t>
  </si>
  <si>
    <t>MST CosmoWh CPO-TW Xtra 90W/728 PGZ12</t>
  </si>
  <si>
    <t>DIVERSE VSA en ONTSTEKERS</t>
  </si>
  <si>
    <t>VGR 43</t>
  </si>
  <si>
    <t>Standaard korting VRG code 43</t>
  </si>
  <si>
    <t>HF-P 136 PL-L III 220-240V 50/60Hz</t>
  </si>
  <si>
    <t>HF-P 155 PL-L III 220-240V 50/60Hz</t>
  </si>
  <si>
    <t>HF-P 1 22-42 PL-T/C/L/TL5C EII 220-240V</t>
  </si>
  <si>
    <t>HID-DV PROG Xt 45 CPO Q 208-277V</t>
  </si>
  <si>
    <t>HID-DV PROG Xt 60 CPO Q 208-277V</t>
  </si>
  <si>
    <t>HID-DV PROG Xt 90 CPO Q 208-277V</t>
  </si>
  <si>
    <t>HID-DV PROG Xt 50 CDO Q 208-277V</t>
  </si>
  <si>
    <t>HID-DV PROG Xt 70 CDO Q 208-277V</t>
  </si>
  <si>
    <t>HID-DV PROG Xt 100 CDO Q 208-277V</t>
  </si>
  <si>
    <t>HID-DV PROG Xt 150 CDO Q 208-277V</t>
  </si>
  <si>
    <t>HID-DV PROG Xt 50 SON Q 208-277V</t>
  </si>
  <si>
    <t>HID-DV PROG Xt 70 SON Q 208-277V</t>
  </si>
  <si>
    <t>A XI SR 40W 0.2-0.7A SNEMP 230V C133 D4i</t>
  </si>
  <si>
    <t>A Xi SR 75W 0.2-0.7A SNEMP 230V C150 D4I</t>
  </si>
  <si>
    <r>
      <t xml:space="preserve">Kolom C </t>
    </r>
    <r>
      <rPr>
        <sz val="10"/>
        <rFont val="Arial Narrow"/>
        <family val="2"/>
      </rPr>
      <t xml:space="preserve">hoeveelheden materialen  te leveren binnen 5 werkdagen, </t>
    </r>
  </si>
  <si>
    <t>niet nader aangegeven, levertijden in overleg</t>
  </si>
  <si>
    <t>Bijlage Q Inschrijfstaat</t>
  </si>
  <si>
    <t>Tendernednummer:TN506566</t>
  </si>
  <si>
    <t>Bijlage D</t>
  </si>
  <si>
    <t xml:space="preserve">Korting maximaal 15% of 
toeslag maximaal 15% op de werkzaamheden 
</t>
  </si>
  <si>
    <t>Korting maximaal 15% of 
toeslag maximaal 15%</t>
  </si>
  <si>
    <t xml:space="preserve">Korting maximaal 15% of 
toeslag maximaal 15% </t>
  </si>
  <si>
    <t>De prijzen voor VSA en Onsteker zijn een momentopname om een prijsbepaling te doen. Werkelijke prijzen worden bij deelopdrachten vastgesteld.</t>
  </si>
  <si>
    <t>De prijzen voor lampen zijn een momentopname om een prijsbepaling te doen. Werkelijke prijzen worden bij deelopdrachten vastgesteld.</t>
  </si>
  <si>
    <t>Standaard korting Diverse leveranties</t>
  </si>
  <si>
    <t xml:space="preserve">Diverse leveranties </t>
  </si>
  <si>
    <t>Leveringen</t>
  </si>
  <si>
    <t>"Leveringen" korting Diverse leveranties ingevuld</t>
  </si>
  <si>
    <t>"Leveringen" Philips Standaard korting VRG code 46 ingevuld</t>
  </si>
  <si>
    <t>"Leveringen" Philips Standaard korting VRG code 61 ingevuld</t>
  </si>
  <si>
    <t>"Leveringen" Philips Standaard korting VRG code 43 ingevuld</t>
  </si>
  <si>
    <t>Mastdeuren</t>
  </si>
  <si>
    <t>Materiaal t.b.v. AANBRENGEN / VERWIJDEREN VAN LEIDINGEN</t>
  </si>
  <si>
    <t>S</t>
  </si>
  <si>
    <t>Standaard korting Mantelbuizen</t>
  </si>
  <si>
    <t>Standaard korting klemmen</t>
  </si>
  <si>
    <t>"Leveringen" korting 16C klemmen ingevuld</t>
  </si>
  <si>
    <t>"Leveringen" korting 16C kabels ingevuld</t>
  </si>
  <si>
    <t>"Leveringen" korting snoer ingevuld</t>
  </si>
  <si>
    <t>"Leveringen" korting mantelbuis ingevuld</t>
  </si>
  <si>
    <t>Standaard korting kabels (K)</t>
  </si>
  <si>
    <t>Standaard korting snoer (S)</t>
  </si>
  <si>
    <t xml:space="preserve">Korting of 
toeslag niet mogelijk op de werkzaamheden D3.1 t/m D3.3
</t>
  </si>
  <si>
    <t xml:space="preserve">Korting of 
toeslag niet mogelijk op de werkzaamheden E1.1 t/m E1.9.2
</t>
  </si>
  <si>
    <t xml:space="preserve">T.b.v. kabelwerk bij nieuwe aansluitingen, verplaatsingen en def. verwijderen worden de posten K 1.1 en K 1.5 t/m K 1.7 gebruikt </t>
  </si>
  <si>
    <t>Leveranties :</t>
  </si>
  <si>
    <t>Leesbaarheid verbeterd en kleine tekst aanpassing</t>
  </si>
  <si>
    <t>Korting maximaal 75% 
toeslag niet mogelijk</t>
  </si>
  <si>
    <t>Versie 15-04-2025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</si>
</sst>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m/d/yyyy"/>
    <numFmt numFmtId="167" formatCode=";;"/>
    <numFmt numFmtId="168" formatCode="_-[$€]\ * #,##0.00_-;_-[$€]\ * #,##0.00\-;_-[$€]\ * &quot;-&quot;??_-;_-@_-"/>
  </numFmts>
  <fonts count="74" x14ac:knownFonts="1">
    <font>
      <sz val="11"/>
      <name val="Arial Narrow"/>
    </font>
    <font>
      <sz val="11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sz val="12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sz val="12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Verdana"/>
      <family val="2"/>
    </font>
    <font>
      <sz val="9"/>
      <name val="Symbol"/>
      <family val="1"/>
      <charset val="2"/>
    </font>
    <font>
      <b/>
      <sz val="12"/>
      <name val="Arial Narrow"/>
      <family val="2"/>
    </font>
    <font>
      <sz val="12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sz val="11"/>
      <color indexed="10"/>
      <name val="Arial Narrow"/>
      <family val="2"/>
    </font>
    <font>
      <b/>
      <sz val="10"/>
      <color indexed="10"/>
      <name val="Arial"/>
      <family val="2"/>
    </font>
    <font>
      <b/>
      <sz val="12"/>
      <color indexed="10"/>
      <name val="Verdana"/>
      <family val="2"/>
    </font>
    <font>
      <b/>
      <sz val="12"/>
      <color indexed="10"/>
      <name val="Arial"/>
      <family val="2"/>
    </font>
    <font>
      <sz val="10"/>
      <name val="Verdana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  <font>
      <b/>
      <i/>
      <sz val="12"/>
      <name val="Arial Narrow"/>
      <family val="2"/>
    </font>
    <font>
      <b/>
      <sz val="12"/>
      <color indexed="10"/>
      <name val="Arial Narrow"/>
      <family val="2"/>
    </font>
    <font>
      <sz val="16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b/>
      <sz val="10"/>
      <name val="Verdana"/>
      <family val="2"/>
    </font>
    <font>
      <sz val="11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u/>
      <sz val="10"/>
      <name val="Arial Narrow"/>
      <family val="2"/>
    </font>
    <font>
      <b/>
      <sz val="11"/>
      <color rgb="FFFF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EEECE1"/>
      <name val="Arial Narrow"/>
      <family val="2"/>
    </font>
    <font>
      <sz val="11"/>
      <color theme="0"/>
      <name val="Arial Narrow"/>
      <family val="2"/>
    </font>
    <font>
      <b/>
      <strike/>
      <sz val="10"/>
      <color rgb="FFFF0000"/>
      <name val="Arial Narrow"/>
      <family val="2"/>
    </font>
    <font>
      <i/>
      <strike/>
      <sz val="10"/>
      <color rgb="FFFF0000"/>
      <name val="Arial Narrow"/>
      <family val="2"/>
    </font>
    <font>
      <strike/>
      <sz val="10"/>
      <color rgb="FFFF0000"/>
      <name val="Arial Narrow"/>
      <family val="2"/>
    </font>
    <font>
      <b/>
      <i/>
      <strike/>
      <sz val="10"/>
      <color rgb="FFFF0000"/>
      <name val="Arial Narrow"/>
      <family val="2"/>
    </font>
    <font>
      <b/>
      <sz val="11"/>
      <color theme="5"/>
      <name val="Arial Narrow"/>
      <family val="2"/>
    </font>
    <font>
      <b/>
      <sz val="10"/>
      <color theme="5"/>
      <name val="Arial Narrow"/>
      <family val="2"/>
    </font>
    <font>
      <b/>
      <sz val="12"/>
      <color theme="5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gray06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0625">
        <bgColor theme="0" tint="-0.249977111117893"/>
      </patternFill>
    </fill>
    <fill>
      <patternFill patternType="gray0625">
        <bgColor theme="0" tint="-0.3499862666707357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8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26" fillId="2" borderId="0" applyNumberFormat="0" applyBorder="0" applyAlignment="0" applyProtection="0"/>
    <xf numFmtId="0" fontId="30" fillId="5" borderId="1" applyNumberFormat="0" applyAlignment="0" applyProtection="0"/>
    <xf numFmtId="0" fontId="32" fillId="6" borderId="2" applyNumberFormat="0" applyAlignment="0" applyProtection="0"/>
    <xf numFmtId="168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8" fillId="4" borderId="1" applyNumberFormat="0" applyAlignment="0" applyProtection="0"/>
    <xf numFmtId="0" fontId="31" fillId="0" borderId="3" applyNumberFormat="0" applyFill="0" applyAlignment="0" applyProtection="0"/>
    <xf numFmtId="0" fontId="27" fillId="7" borderId="0" applyNumberFormat="0" applyBorder="0" applyAlignment="0" applyProtection="0"/>
    <xf numFmtId="0" fontId="47" fillId="8" borderId="7" applyNumberFormat="0" applyFont="0" applyAlignment="0" applyProtection="0"/>
    <xf numFmtId="0" fontId="29" fillId="5" borderId="8" applyNumberFormat="0" applyAlignment="0" applyProtection="0"/>
    <xf numFmtId="9" fontId="1" fillId="0" borderId="0" applyFont="0" applyFill="0" applyBorder="0" applyAlignment="0" applyProtection="0"/>
    <xf numFmtId="0" fontId="14" fillId="0" borderId="0"/>
    <xf numFmtId="0" fontId="36" fillId="0" borderId="0"/>
    <xf numFmtId="0" fontId="47" fillId="0" borderId="0"/>
    <xf numFmtId="0" fontId="21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3" fillId="0" borderId="0" applyNumberFormat="0" applyFill="0" applyBorder="0" applyAlignment="0" applyProtection="0"/>
    <xf numFmtId="44" fontId="5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4">
    <xf numFmtId="0" fontId="0" fillId="0" borderId="0" xfId="0"/>
    <xf numFmtId="0" fontId="8" fillId="0" borderId="0" xfId="0" applyFont="1"/>
    <xf numFmtId="0" fontId="7" fillId="0" borderId="0" xfId="0" applyFont="1" applyAlignment="1">
      <alignment horizontal="center" vertical="top"/>
    </xf>
    <xf numFmtId="1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8" fillId="0" borderId="0" xfId="0" applyNumberFormat="1" applyFont="1"/>
    <xf numFmtId="0" fontId="7" fillId="0" borderId="0" xfId="0" applyFont="1"/>
    <xf numFmtId="1" fontId="7" fillId="0" borderId="0" xfId="0" applyNumberFormat="1" applyFont="1" applyAlignment="1">
      <alignment horizontal="left" vertical="top"/>
    </xf>
    <xf numFmtId="164" fontId="7" fillId="0" borderId="0" xfId="0" applyNumberFormat="1" applyFont="1"/>
    <xf numFmtId="167" fontId="2" fillId="9" borderId="10" xfId="0" applyNumberFormat="1" applyFont="1" applyFill="1" applyBorder="1"/>
    <xf numFmtId="1" fontId="2" fillId="9" borderId="10" xfId="0" applyNumberFormat="1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0" xfId="0" applyFont="1" applyFill="1"/>
    <xf numFmtId="167" fontId="2" fillId="9" borderId="0" xfId="0" applyNumberFormat="1" applyFont="1" applyFill="1"/>
    <xf numFmtId="1" fontId="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11" xfId="0" applyFont="1" applyFill="1" applyBorder="1" applyAlignment="1">
      <alignment horizontal="center"/>
    </xf>
    <xf numFmtId="1" fontId="2" fillId="9" borderId="11" xfId="0" applyNumberFormat="1" applyFont="1" applyFill="1" applyBorder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15" fillId="0" borderId="0" xfId="0" applyFont="1"/>
    <xf numFmtId="164" fontId="2" fillId="0" borderId="10" xfId="0" applyNumberFormat="1" applyFont="1" applyBorder="1"/>
    <xf numFmtId="0" fontId="10" fillId="0" borderId="0" xfId="0" applyFont="1"/>
    <xf numFmtId="0" fontId="2" fillId="0" borderId="10" xfId="0" applyFont="1" applyBorder="1"/>
    <xf numFmtId="1" fontId="2" fillId="0" borderId="10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8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5" xfId="0" applyFont="1" applyBorder="1" applyAlignment="1">
      <alignment horizontal="center"/>
    </xf>
    <xf numFmtId="0" fontId="2" fillId="0" borderId="31" xfId="0" applyFont="1" applyBorder="1" applyAlignment="1">
      <alignment horizontal="left" wrapText="1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7" fillId="0" borderId="0" xfId="0" applyFont="1"/>
    <xf numFmtId="164" fontId="17" fillId="0" borderId="0" xfId="0" applyNumberFormat="1" applyFont="1"/>
    <xf numFmtId="1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/>
    </xf>
    <xf numFmtId="1" fontId="2" fillId="0" borderId="1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2" fontId="8" fillId="0" borderId="10" xfId="0" applyNumberFormat="1" applyFont="1" applyBorder="1" applyAlignment="1">
      <alignment horizontal="center" vertical="top"/>
    </xf>
    <xf numFmtId="0" fontId="8" fillId="0" borderId="0" xfId="0" applyFont="1" applyAlignment="1">
      <alignment wrapText="1"/>
    </xf>
    <xf numFmtId="166" fontId="8" fillId="0" borderId="0" xfId="0" applyNumberFormat="1" applyFont="1" applyAlignment="1">
      <alignment wrapText="1"/>
    </xf>
    <xf numFmtId="166" fontId="8" fillId="0" borderId="0" xfId="0" applyNumberFormat="1" applyFont="1" applyAlignment="1">
      <alignment horizont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top"/>
    </xf>
    <xf numFmtId="2" fontId="8" fillId="0" borderId="17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/>
    <xf numFmtId="0" fontId="8" fillId="10" borderId="26" xfId="0" applyFont="1" applyFill="1" applyBorder="1" applyAlignment="1">
      <alignment vertical="center"/>
    </xf>
    <xf numFmtId="1" fontId="8" fillId="10" borderId="39" xfId="0" applyNumberFormat="1" applyFont="1" applyFill="1" applyBorder="1" applyAlignment="1">
      <alignment horizontal="left" vertical="center"/>
    </xf>
    <xf numFmtId="0" fontId="8" fillId="10" borderId="2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vertical="center"/>
    </xf>
    <xf numFmtId="1" fontId="8" fillId="0" borderId="39" xfId="0" applyNumberFormat="1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 wrapText="1"/>
    </xf>
    <xf numFmtId="1" fontId="8" fillId="11" borderId="40" xfId="0" applyNumberFormat="1" applyFont="1" applyFill="1" applyBorder="1" applyAlignment="1">
      <alignment horizontal="left" vertical="center"/>
    </xf>
    <xf numFmtId="1" fontId="8" fillId="11" borderId="39" xfId="0" applyNumberFormat="1" applyFont="1" applyFill="1" applyBorder="1" applyAlignment="1">
      <alignment horizontal="left" vertical="center"/>
    </xf>
    <xf numFmtId="0" fontId="12" fillId="11" borderId="28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 wrapText="1"/>
    </xf>
    <xf numFmtId="0" fontId="8" fillId="0" borderId="26" xfId="0" quotePrefix="1" applyFont="1" applyBorder="1" applyAlignment="1">
      <alignment vertical="center"/>
    </xf>
    <xf numFmtId="1" fontId="8" fillId="0" borderId="26" xfId="0" applyNumberFormat="1" applyFont="1" applyBorder="1" applyAlignment="1">
      <alignment horizontal="left" vertical="center"/>
    </xf>
    <xf numFmtId="0" fontId="8" fillId="0" borderId="29" xfId="0" applyFont="1" applyBorder="1" applyAlignment="1">
      <alignment vertical="center"/>
    </xf>
    <xf numFmtId="2" fontId="8" fillId="0" borderId="0" xfId="0" applyNumberFormat="1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2" fillId="0" borderId="10" xfId="0" applyFont="1" applyBorder="1" applyAlignment="1">
      <alignment wrapText="1"/>
    </xf>
    <xf numFmtId="1" fontId="2" fillId="0" borderId="41" xfId="0" applyNumberFormat="1" applyFont="1" applyBorder="1" applyAlignment="1">
      <alignment horizontal="left" vertical="top"/>
    </xf>
    <xf numFmtId="0" fontId="2" fillId="0" borderId="42" xfId="0" applyFont="1" applyBorder="1" applyAlignment="1">
      <alignment wrapText="1"/>
    </xf>
    <xf numFmtId="0" fontId="2" fillId="0" borderId="42" xfId="0" applyFont="1" applyBorder="1" applyAlignment="1">
      <alignment horizontal="center" wrapText="1"/>
    </xf>
    <xf numFmtId="0" fontId="2" fillId="0" borderId="28" xfId="0" applyFont="1" applyBorder="1" applyAlignment="1">
      <alignment wrapText="1"/>
    </xf>
    <xf numFmtId="0" fontId="2" fillId="0" borderId="49" xfId="0" applyFont="1" applyBorder="1" applyAlignment="1">
      <alignment wrapText="1"/>
    </xf>
    <xf numFmtId="164" fontId="2" fillId="0" borderId="38" xfId="0" applyNumberFormat="1" applyFont="1" applyBorder="1"/>
    <xf numFmtId="0" fontId="2" fillId="0" borderId="31" xfId="0" applyFont="1" applyBorder="1" applyAlignment="1">
      <alignment wrapText="1"/>
    </xf>
    <xf numFmtId="0" fontId="2" fillId="0" borderId="25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0" fontId="8" fillId="0" borderId="25" xfId="0" applyNumberFormat="1" applyFont="1" applyBorder="1" applyAlignment="1">
      <alignment horizontal="center"/>
    </xf>
    <xf numFmtId="0" fontId="9" fillId="0" borderId="0" xfId="0" applyFont="1"/>
    <xf numFmtId="0" fontId="2" fillId="0" borderId="16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9" borderId="0" xfId="0" applyNumberFormat="1" applyFont="1" applyFill="1" applyAlignment="1">
      <alignment horizontal="center" vertical="center"/>
    </xf>
    <xf numFmtId="0" fontId="41" fillId="0" borderId="0" xfId="0" applyFont="1"/>
    <xf numFmtId="1" fontId="41" fillId="0" borderId="0" xfId="0" applyNumberFormat="1" applyFont="1" applyAlignment="1">
      <alignment horizontal="left" vertical="top"/>
    </xf>
    <xf numFmtId="0" fontId="42" fillId="0" borderId="0" xfId="0" applyFont="1"/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164" fontId="41" fillId="0" borderId="0" xfId="0" applyNumberFormat="1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3" fillId="0" borderId="0" xfId="0" quotePrefix="1" applyNumberFormat="1" applyFont="1" applyAlignment="1">
      <alignment horizontal="center"/>
    </xf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center"/>
    </xf>
    <xf numFmtId="164" fontId="44" fillId="0" borderId="0" xfId="0" applyNumberFormat="1" applyFont="1" applyAlignment="1">
      <alignment horizontal="center"/>
    </xf>
    <xf numFmtId="165" fontId="46" fillId="0" borderId="0" xfId="0" applyNumberFormat="1" applyFont="1"/>
    <xf numFmtId="164" fontId="46" fillId="0" borderId="0" xfId="0" applyNumberFormat="1" applyFont="1" applyAlignment="1">
      <alignment horizontal="center"/>
    </xf>
    <xf numFmtId="0" fontId="3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0" xfId="0" quotePrefix="1"/>
    <xf numFmtId="0" fontId="4" fillId="0" borderId="0" xfId="0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center"/>
    </xf>
    <xf numFmtId="164" fontId="3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39" fillId="0" borderId="0" xfId="0" applyFont="1"/>
    <xf numFmtId="0" fontId="40" fillId="0" borderId="0" xfId="0" applyFont="1" applyAlignment="1">
      <alignment horizontal="center" vertical="top"/>
    </xf>
    <xf numFmtId="0" fontId="43" fillId="0" borderId="0" xfId="0" applyFont="1"/>
    <xf numFmtId="1" fontId="43" fillId="0" borderId="0" xfId="0" applyNumberFormat="1" applyFont="1" applyAlignment="1">
      <alignment horizontal="left" vertical="top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/>
    </xf>
    <xf numFmtId="1" fontId="14" fillId="0" borderId="0" xfId="0" applyNumberFormat="1" applyFont="1" applyAlignment="1">
      <alignment horizontal="left" vertical="top"/>
    </xf>
    <xf numFmtId="1" fontId="8" fillId="0" borderId="46" xfId="0" applyNumberFormat="1" applyFont="1" applyBorder="1" applyAlignment="1">
      <alignment horizontal="left" vertical="center"/>
    </xf>
    <xf numFmtId="2" fontId="49" fillId="0" borderId="0" xfId="0" applyNumberFormat="1" applyFont="1" applyAlignment="1">
      <alignment horizontal="left" vertical="top"/>
    </xf>
    <xf numFmtId="0" fontId="41" fillId="0" borderId="55" xfId="0" applyFont="1" applyBorder="1" applyAlignment="1">
      <alignment horizontal="left" wrapText="1"/>
    </xf>
    <xf numFmtId="0" fontId="41" fillId="0" borderId="55" xfId="0" applyFont="1" applyBorder="1" applyAlignment="1">
      <alignment horizontal="center" wrapText="1"/>
    </xf>
    <xf numFmtId="0" fontId="41" fillId="0" borderId="55" xfId="0" applyFont="1" applyBorder="1" applyAlignment="1">
      <alignment horizontal="center"/>
    </xf>
    <xf numFmtId="164" fontId="41" fillId="0" borderId="55" xfId="0" applyNumberFormat="1" applyFont="1" applyBorder="1" applyAlignment="1">
      <alignment horizontal="center"/>
    </xf>
    <xf numFmtId="0" fontId="41" fillId="0" borderId="0" xfId="0" applyFont="1" applyAlignment="1">
      <alignment horizontal="left" wrapText="1"/>
    </xf>
    <xf numFmtId="164" fontId="42" fillId="0" borderId="0" xfId="0" applyNumberFormat="1" applyFont="1"/>
    <xf numFmtId="0" fontId="52" fillId="0" borderId="35" xfId="0" applyFont="1" applyBorder="1" applyAlignment="1">
      <alignment horizontal="center" wrapText="1"/>
    </xf>
    <xf numFmtId="0" fontId="52" fillId="0" borderId="10" xfId="0" applyFont="1" applyBorder="1" applyAlignment="1">
      <alignment horizontal="center"/>
    </xf>
    <xf numFmtId="164" fontId="52" fillId="0" borderId="57" xfId="0" applyNumberFormat="1" applyFont="1" applyBorder="1" applyAlignment="1">
      <alignment horizontal="center"/>
    </xf>
    <xf numFmtId="0" fontId="42" fillId="0" borderId="55" xfId="0" applyFont="1" applyBorder="1"/>
    <xf numFmtId="0" fontId="49" fillId="12" borderId="0" xfId="16" applyNumberFormat="1" applyFont="1" applyFill="1" applyAlignment="1" applyProtection="1">
      <alignment horizontal="center" vertical="top"/>
      <protection locked="0"/>
    </xf>
    <xf numFmtId="10" fontId="2" fillId="0" borderId="11" xfId="0" applyNumberFormat="1" applyFont="1" applyBorder="1" applyAlignment="1">
      <alignment horizontal="center" vertical="center"/>
    </xf>
    <xf numFmtId="0" fontId="48" fillId="0" borderId="0" xfId="4" applyNumberFormat="1" applyFont="1" applyAlignment="1" applyProtection="1">
      <alignment horizontal="center"/>
    </xf>
    <xf numFmtId="0" fontId="53" fillId="0" borderId="0" xfId="0" applyFont="1"/>
    <xf numFmtId="0" fontId="56" fillId="0" borderId="0" xfId="0" applyFont="1"/>
    <xf numFmtId="0" fontId="55" fillId="0" borderId="0" xfId="0" applyFont="1" applyAlignment="1">
      <alignment vertical="top" wrapText="1"/>
    </xf>
    <xf numFmtId="0" fontId="2" fillId="0" borderId="11" xfId="19" applyFont="1" applyBorder="1"/>
    <xf numFmtId="0" fontId="0" fillId="0" borderId="20" xfId="0" applyBorder="1"/>
    <xf numFmtId="0" fontId="2" fillId="0" borderId="31" xfId="0" applyFont="1" applyBorder="1" applyAlignment="1">
      <alignment horizontal="center" wrapText="1"/>
    </xf>
    <xf numFmtId="10" fontId="8" fillId="0" borderId="58" xfId="0" applyNumberFormat="1" applyFont="1" applyBorder="1" applyAlignment="1">
      <alignment horizontal="center"/>
    </xf>
    <xf numFmtId="0" fontId="0" fillId="0" borderId="11" xfId="0" applyBorder="1"/>
    <xf numFmtId="1" fontId="2" fillId="0" borderId="11" xfId="0" applyNumberFormat="1" applyFont="1" applyBorder="1" applyAlignment="1">
      <alignment wrapText="1"/>
    </xf>
    <xf numFmtId="1" fontId="2" fillId="0" borderId="11" xfId="0" applyNumberFormat="1" applyFont="1" applyBorder="1" applyAlignment="1">
      <alignment horizontal="left" wrapText="1"/>
    </xf>
    <xf numFmtId="0" fontId="0" fillId="0" borderId="14" xfId="0" applyBorder="1"/>
    <xf numFmtId="1" fontId="2" fillId="9" borderId="64" xfId="0" applyNumberFormat="1" applyFont="1" applyFill="1" applyBorder="1" applyAlignment="1">
      <alignment horizontal="center"/>
    </xf>
    <xf numFmtId="0" fontId="2" fillId="9" borderId="64" xfId="0" applyFont="1" applyFill="1" applyBorder="1" applyAlignment="1">
      <alignment horizontal="center"/>
    </xf>
    <xf numFmtId="10" fontId="2" fillId="0" borderId="0" xfId="0" applyNumberFormat="1" applyFont="1" applyAlignment="1">
      <alignment horizontal="left"/>
    </xf>
    <xf numFmtId="10" fontId="2" fillId="0" borderId="11" xfId="0" applyNumberFormat="1" applyFont="1" applyBorder="1" applyAlignment="1">
      <alignment horizontal="left"/>
    </xf>
    <xf numFmtId="10" fontId="14" fillId="0" borderId="0" xfId="0" applyNumberFormat="1" applyFont="1" applyAlignment="1">
      <alignment horizontal="left"/>
    </xf>
    <xf numFmtId="10" fontId="2" fillId="0" borderId="14" xfId="0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44" fontId="2" fillId="9" borderId="0" xfId="0" applyNumberFormat="1" applyFont="1" applyFill="1" applyAlignment="1">
      <alignment vertical="center" readingOrder="1"/>
    </xf>
    <xf numFmtId="44" fontId="2" fillId="0" borderId="0" xfId="0" applyNumberFormat="1" applyFont="1" applyAlignment="1">
      <alignment vertical="center" readingOrder="1"/>
    </xf>
    <xf numFmtId="44" fontId="14" fillId="0" borderId="0" xfId="0" applyNumberFormat="1" applyFont="1" applyAlignment="1">
      <alignment vertical="center" readingOrder="1"/>
    </xf>
    <xf numFmtId="44" fontId="2" fillId="9" borderId="0" xfId="4" applyNumberFormat="1" applyFont="1" applyFill="1" applyAlignment="1" applyProtection="1">
      <alignment vertical="center" readingOrder="1"/>
    </xf>
    <xf numFmtId="44" fontId="2" fillId="9" borderId="0" xfId="4" applyNumberFormat="1" applyFont="1" applyFill="1" applyBorder="1" applyAlignment="1" applyProtection="1">
      <alignment vertical="center" readingOrder="1"/>
    </xf>
    <xf numFmtId="44" fontId="2" fillId="0" borderId="0" xfId="4" applyNumberFormat="1" applyFont="1" applyBorder="1" applyAlignment="1" applyProtection="1">
      <alignment vertical="center" readingOrder="1"/>
    </xf>
    <xf numFmtId="44" fontId="14" fillId="0" borderId="0" xfId="4" applyNumberFormat="1" applyFont="1" applyAlignment="1" applyProtection="1">
      <alignment vertical="center" readingOrder="1"/>
    </xf>
    <xf numFmtId="44" fontId="2" fillId="0" borderId="11" xfId="0" applyNumberFormat="1" applyFont="1" applyBorder="1" applyAlignment="1">
      <alignment vertical="center" readingOrder="1"/>
    </xf>
    <xf numFmtId="44" fontId="2" fillId="9" borderId="11" xfId="4" applyNumberFormat="1" applyFont="1" applyFill="1" applyBorder="1" applyAlignment="1" applyProtection="1">
      <alignment vertical="center" readingOrder="1"/>
    </xf>
    <xf numFmtId="164" fontId="2" fillId="0" borderId="10" xfId="0" applyNumberFormat="1" applyFont="1" applyBorder="1" applyAlignment="1">
      <alignment vertical="center" readingOrder="1"/>
    </xf>
    <xf numFmtId="164" fontId="15" fillId="0" borderId="0" xfId="0" applyNumberFormat="1" applyFont="1" applyAlignment="1">
      <alignment vertical="center" readingOrder="1"/>
    </xf>
    <xf numFmtId="164" fontId="2" fillId="0" borderId="0" xfId="0" applyNumberFormat="1" applyFont="1" applyAlignment="1">
      <alignment vertical="center" readingOrder="1"/>
    </xf>
    <xf numFmtId="164" fontId="14" fillId="0" borderId="0" xfId="0" applyNumberFormat="1" applyFont="1" applyAlignment="1">
      <alignment vertical="center" readingOrder="1"/>
    </xf>
    <xf numFmtId="164" fontId="8" fillId="0" borderId="22" xfId="0" applyNumberFormat="1" applyFont="1" applyBorder="1" applyAlignment="1">
      <alignment vertical="center" readingOrder="1"/>
    </xf>
    <xf numFmtId="2" fontId="8" fillId="0" borderId="0" xfId="0" applyNumberFormat="1" applyFont="1" applyAlignment="1">
      <alignment vertical="center" readingOrder="1"/>
    </xf>
    <xf numFmtId="164" fontId="8" fillId="0" borderId="21" xfId="0" applyNumberFormat="1" applyFont="1" applyBorder="1" applyAlignment="1">
      <alignment vertical="center" readingOrder="1"/>
    </xf>
    <xf numFmtId="2" fontId="8" fillId="0" borderId="25" xfId="0" applyNumberFormat="1" applyFont="1" applyBorder="1" applyAlignment="1">
      <alignment vertical="center" readingOrder="1"/>
    </xf>
    <xf numFmtId="0" fontId="2" fillId="0" borderId="28" xfId="0" applyFont="1" applyBorder="1" applyAlignment="1">
      <alignment vertical="center" wrapText="1"/>
    </xf>
    <xf numFmtId="0" fontId="0" fillId="0" borderId="58" xfId="0" applyBorder="1"/>
    <xf numFmtId="0" fontId="2" fillId="0" borderId="55" xfId="0" applyFont="1" applyBorder="1" applyAlignment="1">
      <alignment horizontal="center"/>
    </xf>
    <xf numFmtId="1" fontId="58" fillId="0" borderId="0" xfId="0" applyNumberFormat="1" applyFont="1" applyAlignment="1">
      <alignment horizontal="left"/>
    </xf>
    <xf numFmtId="0" fontId="59" fillId="0" borderId="0" xfId="0" applyFont="1" applyAlignment="1">
      <alignment horizontal="left" wrapText="1"/>
    </xf>
    <xf numFmtId="0" fontId="59" fillId="0" borderId="0" xfId="0" applyFont="1" applyAlignment="1">
      <alignment horizontal="center" wrapText="1"/>
    </xf>
    <xf numFmtId="0" fontId="58" fillId="0" borderId="0" xfId="0" applyFont="1" applyAlignment="1">
      <alignment horizontal="center"/>
    </xf>
    <xf numFmtId="168" fontId="58" fillId="0" borderId="0" xfId="4" applyFont="1" applyFill="1" applyBorder="1" applyAlignment="1" applyProtection="1">
      <alignment vertical="center" readingOrder="1"/>
    </xf>
    <xf numFmtId="164" fontId="58" fillId="0" borderId="0" xfId="17" applyNumberFormat="1" applyFont="1" applyAlignment="1">
      <alignment vertical="center" readingOrder="1"/>
    </xf>
    <xf numFmtId="164" fontId="58" fillId="0" borderId="24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8" fillId="0" borderId="24" xfId="0" applyNumberFormat="1" applyFont="1" applyBorder="1"/>
    <xf numFmtId="164" fontId="58" fillId="0" borderId="36" xfId="17" applyNumberFormat="1" applyFont="1" applyBorder="1" applyAlignment="1">
      <alignment horizontal="center" vertical="center"/>
    </xf>
    <xf numFmtId="0" fontId="8" fillId="0" borderId="26" xfId="0" applyFont="1" applyBorder="1"/>
    <xf numFmtId="164" fontId="8" fillId="0" borderId="22" xfId="0" applyNumberFormat="1" applyFont="1" applyBorder="1"/>
    <xf numFmtId="0" fontId="8" fillId="0" borderId="29" xfId="0" applyFont="1" applyBorder="1"/>
    <xf numFmtId="0" fontId="8" fillId="0" borderId="31" xfId="0" applyFont="1" applyBorder="1" applyAlignment="1">
      <alignment horizontal="right" wrapText="1"/>
    </xf>
    <xf numFmtId="164" fontId="8" fillId="0" borderId="23" xfId="0" applyNumberFormat="1" applyFont="1" applyBorder="1"/>
    <xf numFmtId="1" fontId="8" fillId="0" borderId="26" xfId="0" applyNumberFormat="1" applyFont="1" applyBorder="1" applyAlignment="1">
      <alignment horizontal="left"/>
    </xf>
    <xf numFmtId="164" fontId="8" fillId="0" borderId="16" xfId="17" applyNumberFormat="1" applyFont="1" applyBorder="1" applyAlignment="1">
      <alignment vertical="center"/>
    </xf>
    <xf numFmtId="164" fontId="8" fillId="0" borderId="32" xfId="0" applyNumberFormat="1" applyFont="1" applyBorder="1"/>
    <xf numFmtId="164" fontId="9" fillId="0" borderId="55" xfId="0" applyNumberFormat="1" applyFont="1" applyBorder="1"/>
    <xf numFmtId="0" fontId="8" fillId="0" borderId="37" xfId="0" applyFont="1" applyBorder="1"/>
    <xf numFmtId="0" fontId="8" fillId="9" borderId="0" xfId="4" applyNumberFormat="1" applyFont="1" applyFill="1" applyBorder="1" applyAlignment="1" applyProtection="1">
      <alignment horizontal="center"/>
    </xf>
    <xf numFmtId="0" fontId="1" fillId="0" borderId="11" xfId="0" applyFont="1" applyBorder="1"/>
    <xf numFmtId="1" fontId="8" fillId="9" borderId="0" xfId="0" applyNumberFormat="1" applyFont="1" applyFill="1" applyAlignment="1">
      <alignment horizontal="left"/>
    </xf>
    <xf numFmtId="0" fontId="8" fillId="0" borderId="0" xfId="4" applyNumberFormat="1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4" fontId="1" fillId="0" borderId="0" xfId="4" applyNumberFormat="1" applyFont="1" applyBorder="1" applyAlignment="1" applyProtection="1">
      <alignment vertical="center" readingOrder="1"/>
    </xf>
    <xf numFmtId="0" fontId="11" fillId="0" borderId="0" xfId="4" applyNumberFormat="1" applyFont="1" applyBorder="1" applyAlignment="1" applyProtection="1">
      <alignment horizontal="center"/>
    </xf>
    <xf numFmtId="10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left"/>
    </xf>
    <xf numFmtId="44" fontId="1" fillId="0" borderId="0" xfId="0" applyNumberFormat="1" applyFont="1" applyAlignment="1">
      <alignment vertical="center" readingOrder="1"/>
    </xf>
    <xf numFmtId="2" fontId="9" fillId="12" borderId="0" xfId="16" applyNumberFormat="1" applyFont="1" applyFill="1" applyBorder="1" applyAlignment="1" applyProtection="1">
      <alignment horizontal="center" vertical="center"/>
      <protection locked="0"/>
    </xf>
    <xf numFmtId="2" fontId="9" fillId="0" borderId="0" xfId="16" applyNumberFormat="1" applyFont="1" applyFill="1" applyBorder="1" applyAlignment="1" applyProtection="1">
      <alignment horizontal="center" vertical="center"/>
    </xf>
    <xf numFmtId="164" fontId="49" fillId="0" borderId="24" xfId="0" applyNumberFormat="1" applyFont="1" applyBorder="1" applyAlignment="1">
      <alignment vertical="center"/>
    </xf>
    <xf numFmtId="0" fontId="52" fillId="0" borderId="25" xfId="0" applyFont="1" applyBorder="1" applyAlignment="1">
      <alignment horizontal="center" wrapText="1"/>
    </xf>
    <xf numFmtId="164" fontId="52" fillId="0" borderId="25" xfId="0" applyNumberFormat="1" applyFont="1" applyBorder="1" applyAlignment="1">
      <alignment horizontal="center"/>
    </xf>
    <xf numFmtId="2" fontId="9" fillId="0" borderId="25" xfId="16" applyNumberFormat="1" applyFont="1" applyFill="1" applyBorder="1" applyAlignment="1" applyProtection="1">
      <alignment horizontal="center" vertical="center"/>
    </xf>
    <xf numFmtId="164" fontId="49" fillId="0" borderId="47" xfId="0" applyNumberFormat="1" applyFont="1" applyBorder="1" applyAlignment="1">
      <alignment vertical="center"/>
    </xf>
    <xf numFmtId="164" fontId="8" fillId="0" borderId="24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51" xfId="0" applyFont="1" applyBorder="1"/>
    <xf numFmtId="164" fontId="58" fillId="0" borderId="37" xfId="17" applyNumberFormat="1" applyFont="1" applyBorder="1" applyAlignment="1">
      <alignment horizontal="center" vertical="center"/>
    </xf>
    <xf numFmtId="0" fontId="59" fillId="0" borderId="31" xfId="0" applyFont="1" applyBorder="1" applyAlignment="1">
      <alignment horizontal="center" wrapText="1"/>
    </xf>
    <xf numFmtId="0" fontId="59" fillId="0" borderId="28" xfId="0" applyFont="1" applyBorder="1" applyAlignment="1">
      <alignment horizontal="center" wrapText="1"/>
    </xf>
    <xf numFmtId="164" fontId="8" fillId="0" borderId="11" xfId="17" applyNumberFormat="1" applyFont="1" applyBorder="1" applyAlignment="1">
      <alignment horizontal="center" vertical="center"/>
    </xf>
    <xf numFmtId="0" fontId="59" fillId="0" borderId="35" xfId="0" applyFont="1" applyBorder="1" applyAlignment="1">
      <alignment horizontal="left" wrapText="1"/>
    </xf>
    <xf numFmtId="0" fontId="59" fillId="0" borderId="12" xfId="0" applyFont="1" applyBorder="1" applyAlignment="1">
      <alignment horizontal="left" wrapText="1"/>
    </xf>
    <xf numFmtId="0" fontId="59" fillId="0" borderId="31" xfId="0" applyFont="1" applyBorder="1" applyAlignment="1">
      <alignment horizontal="center"/>
    </xf>
    <xf numFmtId="168" fontId="59" fillId="0" borderId="36" xfId="17" applyNumberFormat="1" applyFont="1" applyBorder="1" applyAlignment="1">
      <alignment horizontal="left" vertical="center"/>
    </xf>
    <xf numFmtId="0" fontId="60" fillId="0" borderId="31" xfId="0" applyFont="1" applyBorder="1"/>
    <xf numFmtId="164" fontId="58" fillId="0" borderId="23" xfId="0" applyNumberFormat="1" applyFont="1" applyBorder="1"/>
    <xf numFmtId="0" fontId="59" fillId="0" borderId="28" xfId="0" applyFont="1" applyBorder="1" applyAlignment="1">
      <alignment horizontal="center"/>
    </xf>
    <xf numFmtId="168" fontId="59" fillId="0" borderId="37" xfId="17" applyNumberFormat="1" applyFont="1" applyBorder="1" applyAlignment="1">
      <alignment horizontal="left" vertical="center"/>
    </xf>
    <xf numFmtId="0" fontId="60" fillId="0" borderId="28" xfId="0" applyFont="1" applyBorder="1"/>
    <xf numFmtId="164" fontId="58" fillId="0" borderId="21" xfId="0" applyNumberFormat="1" applyFont="1" applyBorder="1"/>
    <xf numFmtId="0" fontId="58" fillId="0" borderId="35" xfId="0" applyFont="1" applyBorder="1" applyAlignment="1">
      <alignment horizontal="left" wrapText="1"/>
    </xf>
    <xf numFmtId="0" fontId="61" fillId="0" borderId="0" xfId="0" applyFont="1"/>
    <xf numFmtId="9" fontId="2" fillId="0" borderId="0" xfId="16" applyFont="1" applyProtection="1"/>
    <xf numFmtId="164" fontId="8" fillId="0" borderId="25" xfId="0" applyNumberFormat="1" applyFont="1" applyBorder="1"/>
    <xf numFmtId="0" fontId="8" fillId="0" borderId="0" xfId="0" applyFont="1" applyAlignment="1">
      <alignment horizontal="right"/>
    </xf>
    <xf numFmtId="164" fontId="42" fillId="0" borderId="0" xfId="0" applyNumberFormat="1" applyFont="1" applyAlignment="1">
      <alignment horizontal="center"/>
    </xf>
    <xf numFmtId="9" fontId="2" fillId="0" borderId="0" xfId="0" applyNumberFormat="1" applyFont="1"/>
    <xf numFmtId="0" fontId="8" fillId="0" borderId="25" xfId="0" applyFont="1" applyBorder="1"/>
    <xf numFmtId="0" fontId="62" fillId="0" borderId="0" xfId="0" applyFont="1"/>
    <xf numFmtId="0" fontId="49" fillId="0" borderId="0" xfId="0" applyFont="1"/>
    <xf numFmtId="164" fontId="8" fillId="0" borderId="16" xfId="17" applyNumberFormat="1" applyFont="1" applyBorder="1" applyAlignment="1">
      <alignment vertical="center" readingOrder="1"/>
    </xf>
    <xf numFmtId="0" fontId="2" fillId="0" borderId="11" xfId="0" applyFont="1" applyBorder="1" applyAlignment="1">
      <alignment horizontal="center" vertical="center"/>
    </xf>
    <xf numFmtId="164" fontId="8" fillId="0" borderId="21" xfId="0" applyNumberFormat="1" applyFont="1" applyBorder="1"/>
    <xf numFmtId="0" fontId="8" fillId="0" borderId="51" xfId="0" applyFont="1" applyBorder="1"/>
    <xf numFmtId="0" fontId="52" fillId="0" borderId="25" xfId="0" applyFont="1" applyBorder="1" applyAlignment="1">
      <alignment horizontal="center"/>
    </xf>
    <xf numFmtId="2" fontId="9" fillId="12" borderId="25" xfId="16" applyNumberFormat="1" applyFont="1" applyFill="1" applyBorder="1" applyAlignment="1" applyProtection="1">
      <alignment horizontal="center" vertical="center"/>
      <protection locked="0"/>
    </xf>
    <xf numFmtId="164" fontId="8" fillId="0" borderId="62" xfId="17" applyNumberFormat="1" applyFont="1" applyBorder="1" applyAlignment="1">
      <alignment horizontal="center" vertical="center"/>
    </xf>
    <xf numFmtId="0" fontId="0" fillId="0" borderId="62" xfId="0" applyBorder="1"/>
    <xf numFmtId="164" fontId="8" fillId="0" borderId="63" xfId="0" applyNumberFormat="1" applyFont="1" applyBorder="1"/>
    <xf numFmtId="0" fontId="2" fillId="0" borderId="11" xfId="0" applyFont="1" applyBorder="1" applyAlignment="1">
      <alignment vertical="center" wrapText="1"/>
    </xf>
    <xf numFmtId="0" fontId="0" fillId="0" borderId="10" xfId="0" applyBorder="1"/>
    <xf numFmtId="164" fontId="8" fillId="0" borderId="68" xfId="0" applyNumberFormat="1" applyFont="1" applyBorder="1"/>
    <xf numFmtId="0" fontId="0" fillId="0" borderId="25" xfId="0" applyBorder="1"/>
    <xf numFmtId="164" fontId="8" fillId="0" borderId="47" xfId="0" applyNumberFormat="1" applyFont="1" applyBorder="1"/>
    <xf numFmtId="0" fontId="8" fillId="0" borderId="70" xfId="0" applyFont="1" applyBorder="1"/>
    <xf numFmtId="167" fontId="8" fillId="9" borderId="17" xfId="0" applyNumberFormat="1" applyFont="1" applyFill="1" applyBorder="1"/>
    <xf numFmtId="0" fontId="1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4" fontId="8" fillId="0" borderId="17" xfId="4" applyNumberFormat="1" applyFont="1" applyFill="1" applyBorder="1" applyAlignment="1" applyProtection="1">
      <alignment vertical="center" readingOrder="1"/>
    </xf>
    <xf numFmtId="0" fontId="8" fillId="0" borderId="17" xfId="4" applyNumberFormat="1" applyFont="1" applyFill="1" applyBorder="1" applyAlignment="1" applyProtection="1">
      <alignment horizontal="center"/>
    </xf>
    <xf numFmtId="2" fontId="9" fillId="12" borderId="17" xfId="0" applyNumberFormat="1" applyFont="1" applyFill="1" applyBorder="1" applyAlignment="1" applyProtection="1">
      <alignment horizontal="center" vertical="center"/>
      <protection locked="0"/>
    </xf>
    <xf numFmtId="10" fontId="9" fillId="0" borderId="17" xfId="0" applyNumberFormat="1" applyFont="1" applyBorder="1" applyAlignment="1">
      <alignment horizontal="left"/>
    </xf>
    <xf numFmtId="44" fontId="9" fillId="0" borderId="17" xfId="0" applyNumberFormat="1" applyFont="1" applyBorder="1" applyAlignment="1">
      <alignment vertical="center" readingOrder="1"/>
    </xf>
    <xf numFmtId="167" fontId="8" fillId="9" borderId="28" xfId="0" applyNumberFormat="1" applyFont="1" applyFill="1" applyBorder="1"/>
    <xf numFmtId="0" fontId="1" fillId="0" borderId="44" xfId="0" applyFont="1" applyBorder="1"/>
    <xf numFmtId="0" fontId="2" fillId="0" borderId="28" xfId="0" applyFont="1" applyBorder="1" applyAlignment="1">
      <alignment horizontal="center"/>
    </xf>
    <xf numFmtId="0" fontId="2" fillId="0" borderId="28" xfId="0" applyFont="1" applyBorder="1"/>
    <xf numFmtId="44" fontId="8" fillId="0" borderId="28" xfId="4" applyNumberFormat="1" applyFont="1" applyFill="1" applyBorder="1" applyAlignment="1" applyProtection="1">
      <alignment vertical="center" readingOrder="1"/>
    </xf>
    <xf numFmtId="0" fontId="8" fillId="0" borderId="28" xfId="4" applyNumberFormat="1" applyFont="1" applyFill="1" applyBorder="1" applyAlignment="1" applyProtection="1">
      <alignment horizontal="center"/>
    </xf>
    <xf numFmtId="10" fontId="9" fillId="0" borderId="28" xfId="0" applyNumberFormat="1" applyFont="1" applyBorder="1" applyAlignment="1">
      <alignment horizontal="left"/>
    </xf>
    <xf numFmtId="44" fontId="9" fillId="0" borderId="28" xfId="0" applyNumberFormat="1" applyFont="1" applyBorder="1" applyAlignment="1">
      <alignment vertical="center" readingOrder="1"/>
    </xf>
    <xf numFmtId="0" fontId="8" fillId="10" borderId="54" xfId="0" applyFont="1" applyFill="1" applyBorder="1"/>
    <xf numFmtId="0" fontId="8" fillId="10" borderId="17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8" fillId="0" borderId="54" xfId="0" applyFont="1" applyBorder="1"/>
    <xf numFmtId="0" fontId="8" fillId="11" borderId="54" xfId="0" applyFont="1" applyFill="1" applyBorder="1"/>
    <xf numFmtId="0" fontId="12" fillId="11" borderId="17" xfId="0" applyFont="1" applyFill="1" applyBorder="1" applyAlignment="1">
      <alignment horizontal="left" wrapText="1"/>
    </xf>
    <xf numFmtId="0" fontId="12" fillId="0" borderId="17" xfId="0" applyFont="1" applyBorder="1" applyAlignment="1">
      <alignment horizontal="center" wrapText="1"/>
    </xf>
    <xf numFmtId="164" fontId="8" fillId="0" borderId="17" xfId="0" applyNumberFormat="1" applyFont="1" applyBorder="1" applyAlignment="1">
      <alignment horizontal="center"/>
    </xf>
    <xf numFmtId="0" fontId="0" fillId="0" borderId="17" xfId="0" applyBorder="1"/>
    <xf numFmtId="0" fontId="8" fillId="10" borderId="37" xfId="0" applyFont="1" applyFill="1" applyBorder="1" applyAlignment="1">
      <alignment horizontal="left"/>
    </xf>
    <xf numFmtId="0" fontId="58" fillId="0" borderId="0" xfId="0" applyFont="1"/>
    <xf numFmtId="0" fontId="2" fillId="0" borderId="31" xfId="0" applyFont="1" applyBorder="1" applyAlignment="1">
      <alignment horizontal="center"/>
    </xf>
    <xf numFmtId="168" fontId="8" fillId="0" borderId="31" xfId="4" applyFont="1" applyFill="1" applyBorder="1" applyAlignment="1" applyProtection="1">
      <alignment vertical="center"/>
    </xf>
    <xf numFmtId="164" fontId="8" fillId="0" borderId="36" xfId="17" applyNumberFormat="1" applyFont="1" applyBorder="1" applyAlignment="1">
      <alignment vertical="center"/>
    </xf>
    <xf numFmtId="164" fontId="8" fillId="0" borderId="11" xfId="17" applyNumberFormat="1" applyFont="1" applyBorder="1" applyAlignment="1">
      <alignment vertical="center"/>
    </xf>
    <xf numFmtId="0" fontId="55" fillId="13" borderId="48" xfId="0" applyFont="1" applyFill="1" applyBorder="1" applyAlignment="1">
      <alignment vertical="top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26" xfId="0" applyBorder="1" applyAlignment="1">
      <alignment wrapText="1"/>
    </xf>
    <xf numFmtId="164" fontId="49" fillId="0" borderId="0" xfId="0" applyNumberFormat="1" applyFont="1"/>
    <xf numFmtId="164" fontId="50" fillId="0" borderId="0" xfId="0" applyNumberFormat="1" applyFont="1"/>
    <xf numFmtId="168" fontId="8" fillId="0" borderId="11" xfId="4" applyFont="1" applyFill="1" applyBorder="1" applyAlignment="1" applyProtection="1">
      <alignment vertical="center" wrapText="1" readingOrder="1"/>
    </xf>
    <xf numFmtId="168" fontId="8" fillId="0" borderId="10" xfId="0" applyNumberFormat="1" applyFont="1" applyBorder="1" applyAlignment="1">
      <alignment horizontal="center" vertical="top"/>
    </xf>
    <xf numFmtId="168" fontId="8" fillId="0" borderId="0" xfId="0" applyNumberFormat="1" applyFont="1" applyAlignment="1">
      <alignment horizontal="center" vertical="top"/>
    </xf>
    <xf numFmtId="168" fontId="8" fillId="0" borderId="17" xfId="0" applyNumberFormat="1" applyFont="1" applyBorder="1" applyAlignment="1">
      <alignment horizontal="center" vertical="center" wrapText="1"/>
    </xf>
    <xf numFmtId="168" fontId="8" fillId="0" borderId="55" xfId="0" applyNumberFormat="1" applyFont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8" fillId="0" borderId="60" xfId="0" applyNumberFormat="1" applyFont="1" applyBorder="1" applyAlignment="1">
      <alignment horizontal="center" vertical="center" wrapText="1"/>
    </xf>
    <xf numFmtId="168" fontId="8" fillId="0" borderId="0" xfId="0" applyNumberFormat="1" applyFont="1" applyAlignment="1">
      <alignment vertical="center" readingOrder="1"/>
    </xf>
    <xf numFmtId="168" fontId="8" fillId="0" borderId="25" xfId="0" applyNumberFormat="1" applyFont="1" applyBorder="1" applyAlignment="1">
      <alignment vertical="center" readingOrder="1"/>
    </xf>
    <xf numFmtId="168" fontId="8" fillId="0" borderId="0" xfId="0" applyNumberFormat="1" applyFont="1"/>
    <xf numFmtId="164" fontId="8" fillId="0" borderId="17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37" fillId="0" borderId="47" xfId="0" applyFont="1" applyBorder="1" applyAlignment="1" applyProtection="1">
      <alignment horizontal="left" vertical="center" wrapText="1"/>
      <protection locked="0"/>
    </xf>
    <xf numFmtId="1" fontId="2" fillId="0" borderId="28" xfId="0" applyNumberFormat="1" applyFont="1" applyBorder="1" applyAlignment="1">
      <alignment horizontal="center"/>
    </xf>
    <xf numFmtId="164" fontId="8" fillId="0" borderId="37" xfId="17" applyNumberFormat="1" applyFont="1" applyBorder="1" applyAlignment="1">
      <alignment vertical="center"/>
    </xf>
    <xf numFmtId="0" fontId="8" fillId="0" borderId="51" xfId="0" quotePrefix="1" applyFont="1" applyBorder="1" applyAlignment="1">
      <alignment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0" fillId="0" borderId="49" xfId="0" applyBorder="1" applyAlignment="1">
      <alignment vertical="center"/>
    </xf>
    <xf numFmtId="164" fontId="8" fillId="0" borderId="3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164" fontId="8" fillId="0" borderId="22" xfId="0" applyNumberFormat="1" applyFont="1" applyBorder="1" applyAlignment="1">
      <alignment vertical="center"/>
    </xf>
    <xf numFmtId="164" fontId="58" fillId="0" borderId="11" xfId="0" applyNumberFormat="1" applyFont="1" applyBorder="1" applyAlignment="1">
      <alignment vertical="center"/>
    </xf>
    <xf numFmtId="1" fontId="58" fillId="0" borderId="35" xfId="0" applyNumberFormat="1" applyFont="1" applyBorder="1"/>
    <xf numFmtId="1" fontId="58" fillId="0" borderId="12" xfId="0" applyNumberFormat="1" applyFont="1" applyBorder="1"/>
    <xf numFmtId="1" fontId="8" fillId="0" borderId="0" xfId="0" applyNumberFormat="1" applyFont="1"/>
    <xf numFmtId="1" fontId="8" fillId="11" borderId="71" xfId="0" applyNumberFormat="1" applyFont="1" applyFill="1" applyBorder="1"/>
    <xf numFmtId="1" fontId="8" fillId="0" borderId="30" xfId="0" applyNumberFormat="1" applyFont="1" applyBorder="1"/>
    <xf numFmtId="1" fontId="2" fillId="0" borderId="41" xfId="0" applyNumberFormat="1" applyFont="1" applyBorder="1" applyAlignment="1">
      <alignment vertical="top"/>
    </xf>
    <xf numFmtId="1" fontId="42" fillId="0" borderId="55" xfId="0" applyNumberFormat="1" applyFont="1" applyBorder="1"/>
    <xf numFmtId="1" fontId="42" fillId="0" borderId="0" xfId="0" applyNumberFormat="1" applyFont="1"/>
    <xf numFmtId="0" fontId="2" fillId="0" borderId="26" xfId="0" applyFont="1" applyBorder="1" applyAlignment="1">
      <alignment vertical="center"/>
    </xf>
    <xf numFmtId="1" fontId="2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2" fontId="9" fillId="0" borderId="28" xfId="0" applyNumberFormat="1" applyFont="1" applyBorder="1" applyAlignment="1">
      <alignment horizontal="center" vertical="center"/>
    </xf>
    <xf numFmtId="9" fontId="9" fillId="0" borderId="17" xfId="16" applyFont="1" applyFill="1" applyBorder="1" applyAlignment="1" applyProtection="1">
      <alignment vertical="center" readingOrder="1"/>
    </xf>
    <xf numFmtId="44" fontId="2" fillId="0" borderId="0" xfId="23" applyFont="1" applyBorder="1" applyProtection="1"/>
    <xf numFmtId="9" fontId="7" fillId="0" borderId="0" xfId="16" applyFont="1" applyBorder="1"/>
    <xf numFmtId="44" fontId="2" fillId="0" borderId="0" xfId="23" applyFont="1" applyBorder="1" applyAlignment="1" applyProtection="1">
      <alignment vertical="center"/>
    </xf>
    <xf numFmtId="9" fontId="8" fillId="0" borderId="0" xfId="16" applyFont="1" applyBorder="1" applyAlignment="1">
      <alignment vertical="center"/>
    </xf>
    <xf numFmtId="44" fontId="2" fillId="0" borderId="0" xfId="23" applyFont="1" applyFill="1" applyBorder="1" applyAlignment="1" applyProtection="1">
      <alignment horizontal="left" vertical="center" wrapText="1"/>
    </xf>
    <xf numFmtId="168" fontId="2" fillId="0" borderId="0" xfId="4" applyFont="1" applyFill="1" applyBorder="1" applyAlignment="1" applyProtection="1">
      <alignment horizontal="left" vertical="center" wrapText="1"/>
    </xf>
    <xf numFmtId="0" fontId="38" fillId="0" borderId="0" xfId="0" applyFont="1" applyAlignment="1">
      <alignment horizontal="left" indent="14"/>
    </xf>
    <xf numFmtId="0" fontId="37" fillId="0" borderId="0" xfId="0" applyFont="1"/>
    <xf numFmtId="9" fontId="8" fillId="0" borderId="0" xfId="16" applyFont="1" applyBorder="1"/>
    <xf numFmtId="44" fontId="2" fillId="0" borderId="0" xfId="23" applyFont="1" applyBorder="1"/>
    <xf numFmtId="9" fontId="2" fillId="0" borderId="0" xfId="16" applyFont="1" applyBorder="1" applyProtection="1"/>
    <xf numFmtId="9" fontId="2" fillId="0" borderId="0" xfId="16" applyFont="1" applyBorder="1" applyAlignment="1" applyProtection="1">
      <alignment vertical="center"/>
    </xf>
    <xf numFmtId="9" fontId="8" fillId="0" borderId="0" xfId="16" applyFont="1" applyBorder="1" applyAlignment="1" applyProtection="1"/>
    <xf numFmtId="9" fontId="9" fillId="0" borderId="0" xfId="16" applyFont="1" applyBorder="1" applyAlignment="1" applyProtection="1"/>
    <xf numFmtId="9" fontId="9" fillId="0" borderId="0" xfId="16" applyFont="1" applyFill="1" applyBorder="1" applyAlignment="1" applyProtection="1"/>
    <xf numFmtId="9" fontId="8" fillId="0" borderId="0" xfId="16" applyFont="1" applyFill="1" applyBorder="1" applyAlignment="1" applyProtection="1"/>
    <xf numFmtId="9" fontId="17" fillId="0" borderId="0" xfId="16" applyFont="1" applyBorder="1" applyProtection="1"/>
    <xf numFmtId="9" fontId="0" fillId="0" borderId="0" xfId="16" applyFont="1" applyBorder="1" applyProtection="1"/>
    <xf numFmtId="9" fontId="0" fillId="0" borderId="0" xfId="16" applyFont="1" applyFill="1" applyBorder="1" applyProtection="1"/>
    <xf numFmtId="0" fontId="1" fillId="0" borderId="0" xfId="0" applyFont="1" applyAlignment="1">
      <alignment vertical="center"/>
    </xf>
    <xf numFmtId="9" fontId="0" fillId="0" borderId="0" xfId="16" applyFont="1" applyBorder="1" applyAlignment="1" applyProtection="1">
      <alignment vertical="center"/>
    </xf>
    <xf numFmtId="168" fontId="59" fillId="0" borderId="0" xfId="4" applyFont="1" applyFill="1" applyBorder="1" applyAlignment="1" applyProtection="1">
      <alignment horizontal="left" vertical="center" wrapText="1"/>
    </xf>
    <xf numFmtId="44" fontId="14" fillId="0" borderId="0" xfId="23" applyFont="1" applyAlignment="1" applyProtection="1">
      <alignment horizontal="center"/>
    </xf>
    <xf numFmtId="44" fontId="14" fillId="0" borderId="0" xfId="23" applyFont="1" applyProtection="1"/>
    <xf numFmtId="0" fontId="47" fillId="0" borderId="0" xfId="0" applyFont="1" applyAlignment="1">
      <alignment horizontal="center"/>
    </xf>
    <xf numFmtId="0" fontId="1" fillId="0" borderId="73" xfId="0" applyFont="1" applyBorder="1" applyAlignment="1">
      <alignment horizontal="center"/>
    </xf>
    <xf numFmtId="1" fontId="8" fillId="0" borderId="0" xfId="0" applyNumberFormat="1" applyFont="1" applyAlignment="1">
      <alignment horizontal="left"/>
    </xf>
    <xf numFmtId="0" fontId="0" fillId="0" borderId="55" xfId="0" applyBorder="1" applyAlignment="1">
      <alignment wrapText="1"/>
    </xf>
    <xf numFmtId="0" fontId="2" fillId="0" borderId="35" xfId="0" applyFont="1" applyBorder="1" applyAlignment="1">
      <alignment vertical="center" wrapText="1"/>
    </xf>
    <xf numFmtId="0" fontId="2" fillId="0" borderId="35" xfId="0" applyFont="1" applyBorder="1" applyAlignment="1">
      <alignment vertical="top" wrapText="1"/>
    </xf>
    <xf numFmtId="0" fontId="2" fillId="0" borderId="14" xfId="0" applyFont="1" applyBorder="1" applyAlignment="1">
      <alignment horizontal="left" vertical="center" wrapText="1"/>
    </xf>
    <xf numFmtId="0" fontId="65" fillId="15" borderId="11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2" fillId="0" borderId="14" xfId="26" applyFont="1" applyBorder="1"/>
    <xf numFmtId="0" fontId="2" fillId="0" borderId="35" xfId="0" applyFont="1" applyBorder="1" applyAlignment="1">
      <alignment horizontal="left" wrapText="1"/>
    </xf>
    <xf numFmtId="164" fontId="8" fillId="0" borderId="31" xfId="17" applyNumberFormat="1" applyFont="1" applyBorder="1" applyAlignment="1">
      <alignment vertical="center"/>
    </xf>
    <xf numFmtId="164" fontId="8" fillId="0" borderId="23" xfId="0" applyNumberFormat="1" applyFont="1" applyBorder="1" applyAlignment="1">
      <alignment vertical="center"/>
    </xf>
    <xf numFmtId="0" fontId="2" fillId="0" borderId="6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15" borderId="11" xfId="0" applyFont="1" applyFill="1" applyBorder="1" applyAlignment="1">
      <alignment horizontal="left" vertical="top" wrapText="1"/>
    </xf>
    <xf numFmtId="0" fontId="2" fillId="0" borderId="37" xfId="0" applyFont="1" applyBorder="1" applyAlignment="1">
      <alignment vertical="center" wrapText="1"/>
    </xf>
    <xf numFmtId="0" fontId="2" fillId="0" borderId="37" xfId="0" applyFont="1" applyBorder="1" applyAlignment="1">
      <alignment vertical="top" wrapText="1"/>
    </xf>
    <xf numFmtId="0" fontId="8" fillId="0" borderId="1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1" fontId="2" fillId="0" borderId="35" xfId="26" applyNumberFormat="1" applyFont="1" applyBorder="1" applyAlignment="1">
      <alignment horizontal="left"/>
    </xf>
    <xf numFmtId="1" fontId="2" fillId="0" borderId="28" xfId="26" applyNumberFormat="1" applyFont="1" applyBorder="1" applyAlignment="1">
      <alignment horizontal="left"/>
    </xf>
    <xf numFmtId="0" fontId="2" fillId="0" borderId="28" xfId="26" applyFont="1" applyBorder="1"/>
    <xf numFmtId="0" fontId="2" fillId="0" borderId="28" xfId="26" applyFont="1" applyBorder="1" applyAlignment="1">
      <alignment wrapText="1"/>
    </xf>
    <xf numFmtId="0" fontId="8" fillId="0" borderId="14" xfId="26" applyFont="1" applyBorder="1" applyAlignment="1">
      <alignment horizontal="left" vertical="center"/>
    </xf>
    <xf numFmtId="0" fontId="8" fillId="0" borderId="11" xfId="26" applyFont="1" applyBorder="1" applyAlignment="1">
      <alignment horizontal="left" vertical="center"/>
    </xf>
    <xf numFmtId="0" fontId="13" fillId="0" borderId="31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/>
    </xf>
    <xf numFmtId="0" fontId="63" fillId="0" borderId="14" xfId="0" applyFont="1" applyBorder="1" applyAlignment="1">
      <alignment vertical="center" wrapText="1"/>
    </xf>
    <xf numFmtId="2" fontId="8" fillId="0" borderId="55" xfId="0" applyNumberFormat="1" applyFont="1" applyBorder="1" applyAlignment="1">
      <alignment horizontal="center" vertical="center"/>
    </xf>
    <xf numFmtId="0" fontId="65" fillId="15" borderId="22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8" fillId="0" borderId="55" xfId="0" applyFont="1" applyBorder="1" applyAlignment="1">
      <alignment horizontal="left" vertical="top"/>
    </xf>
    <xf numFmtId="0" fontId="63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63" fillId="0" borderId="28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63" fillId="0" borderId="28" xfId="0" applyFont="1" applyBorder="1" applyAlignment="1">
      <alignment wrapText="1"/>
    </xf>
    <xf numFmtId="1" fontId="2" fillId="9" borderId="77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1" fontId="8" fillId="16" borderId="72" xfId="0" applyNumberFormat="1" applyFont="1" applyFill="1" applyBorder="1" applyAlignment="1">
      <alignment horizontal="left"/>
    </xf>
    <xf numFmtId="0" fontId="8" fillId="16" borderId="53" xfId="0" applyFont="1" applyFill="1" applyBorder="1"/>
    <xf numFmtId="0" fontId="13" fillId="16" borderId="17" xfId="0" applyFont="1" applyFill="1" applyBorder="1" applyAlignment="1">
      <alignment vertical="center" wrapText="1"/>
    </xf>
    <xf numFmtId="0" fontId="2" fillId="16" borderId="20" xfId="0" applyFont="1" applyFill="1" applyBorder="1" applyAlignment="1">
      <alignment horizontal="center"/>
    </xf>
    <xf numFmtId="164" fontId="2" fillId="16" borderId="20" xfId="0" applyNumberFormat="1" applyFont="1" applyFill="1" applyBorder="1" applyAlignment="1">
      <alignment vertical="center" readingOrder="1"/>
    </xf>
    <xf numFmtId="164" fontId="2" fillId="16" borderId="59" xfId="0" applyNumberFormat="1" applyFont="1" applyFill="1" applyBorder="1" applyAlignment="1">
      <alignment vertical="center" readingOrder="1"/>
    </xf>
    <xf numFmtId="1" fontId="8" fillId="17" borderId="54" xfId="0" applyNumberFormat="1" applyFont="1" applyFill="1" applyBorder="1" applyAlignment="1">
      <alignment horizontal="left"/>
    </xf>
    <xf numFmtId="1" fontId="8" fillId="17" borderId="20" xfId="0" applyNumberFormat="1" applyFont="1" applyFill="1" applyBorder="1" applyAlignment="1">
      <alignment horizontal="left"/>
    </xf>
    <xf numFmtId="0" fontId="2" fillId="17" borderId="20" xfId="0" applyFont="1" applyFill="1" applyBorder="1" applyAlignment="1">
      <alignment horizontal="center" vertical="top" wrapText="1"/>
    </xf>
    <xf numFmtId="0" fontId="2" fillId="17" borderId="20" xfId="0" applyFont="1" applyFill="1" applyBorder="1" applyAlignment="1">
      <alignment horizontal="center"/>
    </xf>
    <xf numFmtId="164" fontId="2" fillId="17" borderId="59" xfId="0" applyNumberFormat="1" applyFont="1" applyFill="1" applyBorder="1" applyAlignment="1">
      <alignment vertical="center"/>
    </xf>
    <xf numFmtId="0" fontId="2" fillId="0" borderId="62" xfId="0" applyFont="1" applyBorder="1" applyAlignment="1">
      <alignment horizontal="center" vertical="top" wrapText="1"/>
    </xf>
    <xf numFmtId="164" fontId="2" fillId="17" borderId="19" xfId="0" applyNumberFormat="1" applyFont="1" applyFill="1" applyBorder="1" applyAlignment="1">
      <alignment vertical="center"/>
    </xf>
    <xf numFmtId="0" fontId="13" fillId="17" borderId="2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top" wrapText="1"/>
    </xf>
    <xf numFmtId="1" fontId="8" fillId="10" borderId="51" xfId="0" applyNumberFormat="1" applyFont="1" applyFill="1" applyBorder="1" applyAlignment="1">
      <alignment horizontal="left" vertical="top"/>
    </xf>
    <xf numFmtId="1" fontId="8" fillId="10" borderId="55" xfId="0" applyNumberFormat="1" applyFont="1" applyFill="1" applyBorder="1" applyAlignment="1">
      <alignment horizontal="left" vertical="top"/>
    </xf>
    <xf numFmtId="1" fontId="8" fillId="10" borderId="43" xfId="0" applyNumberFormat="1" applyFont="1" applyFill="1" applyBorder="1" applyAlignment="1">
      <alignment horizontal="left" vertical="top"/>
    </xf>
    <xf numFmtId="1" fontId="8" fillId="18" borderId="55" xfId="0" applyNumberFormat="1" applyFont="1" applyFill="1" applyBorder="1" applyAlignment="1">
      <alignment horizontal="left" vertical="top"/>
    </xf>
    <xf numFmtId="0" fontId="2" fillId="0" borderId="49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13" fillId="16" borderId="20" xfId="0" applyFont="1" applyFill="1" applyBorder="1" applyAlignment="1">
      <alignment vertical="center" wrapText="1"/>
    </xf>
    <xf numFmtId="1" fontId="8" fillId="19" borderId="55" xfId="0" applyNumberFormat="1" applyFont="1" applyFill="1" applyBorder="1" applyAlignment="1">
      <alignment horizontal="left" vertical="top"/>
    </xf>
    <xf numFmtId="1" fontId="8" fillId="19" borderId="51" xfId="0" applyNumberFormat="1" applyFont="1" applyFill="1" applyBorder="1" applyAlignment="1">
      <alignment horizontal="left" vertical="top"/>
    </xf>
    <xf numFmtId="1" fontId="8" fillId="19" borderId="43" xfId="0" applyNumberFormat="1" applyFont="1" applyFill="1" applyBorder="1" applyAlignment="1">
      <alignment horizontal="left" vertical="top"/>
    </xf>
    <xf numFmtId="0" fontId="2" fillId="0" borderId="49" xfId="0" applyFont="1" applyBorder="1" applyAlignment="1">
      <alignment horizontal="left" wrapText="1"/>
    </xf>
    <xf numFmtId="1" fontId="8" fillId="16" borderId="54" xfId="0" applyNumberFormat="1" applyFont="1" applyFill="1" applyBorder="1" applyAlignment="1">
      <alignment horizontal="left"/>
    </xf>
    <xf numFmtId="0" fontId="2" fillId="0" borderId="56" xfId="0" applyFont="1" applyBorder="1" applyAlignment="1">
      <alignment vertical="center" wrapText="1"/>
    </xf>
    <xf numFmtId="0" fontId="2" fillId="0" borderId="44" xfId="0" applyFont="1" applyBorder="1" applyAlignment="1">
      <alignment horizontal="left" wrapText="1"/>
    </xf>
    <xf numFmtId="1" fontId="8" fillId="0" borderId="39" xfId="0" applyNumberFormat="1" applyFont="1" applyBorder="1"/>
    <xf numFmtId="0" fontId="2" fillId="0" borderId="18" xfId="0" applyFont="1" applyBorder="1" applyAlignment="1">
      <alignment horizontal="center" vertical="top" wrapText="1"/>
    </xf>
    <xf numFmtId="0" fontId="2" fillId="0" borderId="6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1" fontId="8" fillId="0" borderId="75" xfId="0" applyNumberFormat="1" applyFont="1" applyBorder="1" applyAlignment="1">
      <alignment horizontal="left"/>
    </xf>
    <xf numFmtId="1" fontId="8" fillId="0" borderId="76" xfId="0" applyNumberFormat="1" applyFont="1" applyBorder="1" applyAlignment="1">
      <alignment horizontal="left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wrapText="1"/>
    </xf>
    <xf numFmtId="1" fontId="8" fillId="20" borderId="69" xfId="0" applyNumberFormat="1" applyFont="1" applyFill="1" applyBorder="1" applyAlignment="1">
      <alignment vertical="center"/>
    </xf>
    <xf numFmtId="0" fontId="2" fillId="20" borderId="49" xfId="0" applyFont="1" applyFill="1" applyBorder="1" applyAlignment="1">
      <alignment vertical="center" wrapText="1"/>
    </xf>
    <xf numFmtId="1" fontId="8" fillId="20" borderId="11" xfId="0" applyNumberFormat="1" applyFont="1" applyFill="1" applyBorder="1" applyAlignment="1">
      <alignment vertical="center"/>
    </xf>
    <xf numFmtId="0" fontId="2" fillId="20" borderId="11" xfId="0" applyFont="1" applyFill="1" applyBorder="1" applyAlignment="1">
      <alignment vertical="center" wrapText="1"/>
    </xf>
    <xf numFmtId="0" fontId="8" fillId="20" borderId="11" xfId="0" applyFont="1" applyFill="1" applyBorder="1" applyAlignment="1">
      <alignment vertical="center"/>
    </xf>
    <xf numFmtId="0" fontId="2" fillId="20" borderId="35" xfId="0" applyFont="1" applyFill="1" applyBorder="1" applyAlignment="1">
      <alignment vertical="center" wrapText="1"/>
    </xf>
    <xf numFmtId="0" fontId="0" fillId="0" borderId="26" xfId="0" applyBorder="1" applyAlignment="1">
      <alignment vertical="center"/>
    </xf>
    <xf numFmtId="1" fontId="2" fillId="0" borderId="14" xfId="0" applyNumberFormat="1" applyFont="1" applyBorder="1" applyAlignment="1">
      <alignment horizontal="left" vertical="center" wrapText="1"/>
    </xf>
    <xf numFmtId="0" fontId="2" fillId="0" borderId="55" xfId="0" applyFont="1" applyBorder="1" applyAlignment="1">
      <alignment horizontal="center" wrapText="1"/>
    </xf>
    <xf numFmtId="0" fontId="2" fillId="0" borderId="55" xfId="0" applyFont="1" applyBorder="1" applyAlignment="1">
      <alignment horizontal="center" vertical="top"/>
    </xf>
    <xf numFmtId="0" fontId="0" fillId="0" borderId="55" xfId="0" applyBorder="1"/>
    <xf numFmtId="0" fontId="2" fillId="0" borderId="29" xfId="0" applyFont="1" applyBorder="1"/>
    <xf numFmtId="1" fontId="2" fillId="0" borderId="31" xfId="0" applyNumberFormat="1" applyFont="1" applyBorder="1" applyAlignment="1">
      <alignment horizontal="left" wrapText="1"/>
    </xf>
    <xf numFmtId="1" fontId="2" fillId="0" borderId="25" xfId="0" applyNumberFormat="1" applyFont="1" applyBorder="1" applyAlignment="1">
      <alignment horizontal="center"/>
    </xf>
    <xf numFmtId="1" fontId="2" fillId="0" borderId="41" xfId="0" applyNumberFormat="1" applyFont="1" applyBorder="1"/>
    <xf numFmtId="164" fontId="2" fillId="0" borderId="38" xfId="0" applyNumberFormat="1" applyFont="1" applyBorder="1" applyAlignment="1">
      <alignment vertical="center" readingOrder="1"/>
    </xf>
    <xf numFmtId="164" fontId="8" fillId="0" borderId="43" xfId="0" applyNumberFormat="1" applyFont="1" applyBorder="1"/>
    <xf numFmtId="164" fontId="8" fillId="16" borderId="20" xfId="0" applyNumberFormat="1" applyFont="1" applyFill="1" applyBorder="1" applyAlignment="1">
      <alignment vertical="center" readingOrder="1"/>
    </xf>
    <xf numFmtId="164" fontId="8" fillId="0" borderId="36" xfId="0" applyNumberFormat="1" applyFont="1" applyBorder="1" applyAlignment="1">
      <alignment vertical="center" readingOrder="1"/>
    </xf>
    <xf numFmtId="164" fontId="8" fillId="17" borderId="20" xfId="0" applyNumberFormat="1" applyFont="1" applyFill="1" applyBorder="1" applyAlignment="1">
      <alignment vertical="center" readingOrder="1"/>
    </xf>
    <xf numFmtId="0" fontId="8" fillId="10" borderId="49" xfId="0" applyFont="1" applyFill="1" applyBorder="1" applyAlignment="1">
      <alignment horizontal="left"/>
    </xf>
    <xf numFmtId="0" fontId="8" fillId="0" borderId="31" xfId="0" applyFont="1" applyBorder="1" applyAlignment="1">
      <alignment horizontal="left"/>
    </xf>
    <xf numFmtId="44" fontId="8" fillId="14" borderId="11" xfId="17" applyNumberFormat="1" applyFont="1" applyFill="1" applyBorder="1" applyAlignment="1">
      <alignment vertical="center" readingOrder="1"/>
    </xf>
    <xf numFmtId="0" fontId="8" fillId="14" borderId="11" xfId="17" applyFont="1" applyFill="1" applyBorder="1" applyAlignment="1">
      <alignment horizontal="center" vertical="center"/>
    </xf>
    <xf numFmtId="1" fontId="8" fillId="0" borderId="20" xfId="0" applyNumberFormat="1" applyFont="1" applyBorder="1" applyAlignment="1">
      <alignment horizontal="left" vertical="top"/>
    </xf>
    <xf numFmtId="0" fontId="8" fillId="0" borderId="20" xfId="0" applyFont="1" applyBorder="1" applyAlignment="1">
      <alignment wrapText="1"/>
    </xf>
    <xf numFmtId="0" fontId="49" fillId="12" borderId="0" xfId="16" applyNumberFormat="1" applyFont="1" applyFill="1" applyBorder="1" applyAlignment="1" applyProtection="1">
      <alignment horizontal="center" vertical="top"/>
      <protection locked="0"/>
    </xf>
    <xf numFmtId="10" fontId="50" fillId="0" borderId="24" xfId="0" applyNumberFormat="1" applyFont="1" applyBorder="1"/>
    <xf numFmtId="10" fontId="50" fillId="0" borderId="47" xfId="0" applyNumberFormat="1" applyFont="1" applyBorder="1"/>
    <xf numFmtId="164" fontId="58" fillId="0" borderId="11" xfId="17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168" fontId="8" fillId="21" borderId="28" xfId="4" applyFont="1" applyFill="1" applyBorder="1" applyAlignment="1" applyProtection="1">
      <alignment vertical="center" wrapText="1" readingOrder="1"/>
    </xf>
    <xf numFmtId="164" fontId="8" fillId="21" borderId="35" xfId="0" applyNumberFormat="1" applyFont="1" applyFill="1" applyBorder="1" applyAlignment="1">
      <alignment vertical="center" readingOrder="1"/>
    </xf>
    <xf numFmtId="164" fontId="8" fillId="21" borderId="11" xfId="0" applyNumberFormat="1" applyFont="1" applyFill="1" applyBorder="1" applyAlignment="1">
      <alignment vertical="center" readingOrder="1"/>
    </xf>
    <xf numFmtId="168" fontId="8" fillId="21" borderId="11" xfId="4" applyFont="1" applyFill="1" applyBorder="1" applyAlignment="1" applyProtection="1">
      <alignment vertical="center" wrapText="1" readingOrder="1"/>
    </xf>
    <xf numFmtId="168" fontId="2" fillId="21" borderId="11" xfId="4" applyFont="1" applyFill="1" applyBorder="1" applyAlignment="1" applyProtection="1">
      <alignment vertical="center" wrapText="1" readingOrder="1"/>
    </xf>
    <xf numFmtId="168" fontId="2" fillId="21" borderId="12" xfId="4" applyFont="1" applyFill="1" applyBorder="1" applyAlignment="1" applyProtection="1">
      <alignment vertical="center" wrapText="1" readingOrder="1"/>
    </xf>
    <xf numFmtId="164" fontId="8" fillId="21" borderId="16" xfId="17" applyNumberFormat="1" applyFont="1" applyFill="1" applyBorder="1" applyAlignment="1">
      <alignment vertical="center" readingOrder="1"/>
    </xf>
    <xf numFmtId="164" fontId="8" fillId="21" borderId="49" xfId="0" applyNumberFormat="1" applyFont="1" applyFill="1" applyBorder="1" applyAlignment="1">
      <alignment horizontal="center" vertical="center"/>
    </xf>
    <xf numFmtId="164" fontId="8" fillId="21" borderId="11" xfId="0" applyNumberFormat="1" applyFont="1" applyFill="1" applyBorder="1" applyAlignment="1">
      <alignment horizontal="center" vertical="center"/>
    </xf>
    <xf numFmtId="168" fontId="8" fillId="21" borderId="11" xfId="4" applyFont="1" applyFill="1" applyBorder="1" applyAlignment="1" applyProtection="1">
      <alignment horizontal="left" vertical="center" wrapText="1"/>
    </xf>
    <xf numFmtId="164" fontId="58" fillId="21" borderId="35" xfId="17" applyNumberFormat="1" applyFont="1" applyFill="1" applyBorder="1" applyAlignment="1">
      <alignment vertical="center"/>
    </xf>
    <xf numFmtId="168" fontId="8" fillId="21" borderId="11" xfId="4" applyFont="1" applyFill="1" applyBorder="1" applyAlignment="1" applyProtection="1">
      <alignment horizontal="center" vertical="center" wrapText="1"/>
    </xf>
    <xf numFmtId="168" fontId="8" fillId="21" borderId="14" xfId="4" applyFont="1" applyFill="1" applyBorder="1" applyAlignment="1" applyProtection="1">
      <alignment vertical="center" wrapText="1" readingOrder="1"/>
    </xf>
    <xf numFmtId="168" fontId="8" fillId="21" borderId="35" xfId="4" applyFont="1" applyFill="1" applyBorder="1" applyAlignment="1" applyProtection="1">
      <alignment vertical="center" wrapText="1" readingOrder="1"/>
    </xf>
    <xf numFmtId="164" fontId="8" fillId="21" borderId="14" xfId="0" applyNumberFormat="1" applyFont="1" applyFill="1" applyBorder="1" applyAlignment="1">
      <alignment vertical="center" readingOrder="1"/>
    </xf>
    <xf numFmtId="168" fontId="58" fillId="21" borderId="11" xfId="4" applyFont="1" applyFill="1" applyBorder="1" applyAlignment="1" applyProtection="1">
      <alignment vertical="center" wrapText="1" readingOrder="1"/>
    </xf>
    <xf numFmtId="168" fontId="58" fillId="0" borderId="11" xfId="4" applyFont="1" applyFill="1" applyBorder="1" applyAlignment="1" applyProtection="1">
      <alignment vertical="center" wrapText="1" readingOrder="1"/>
    </xf>
    <xf numFmtId="1" fontId="43" fillId="0" borderId="0" xfId="0" applyNumberFormat="1" applyFont="1"/>
    <xf numFmtId="164" fontId="43" fillId="0" borderId="0" xfId="0" applyNumberFormat="1" applyFont="1" applyAlignment="1">
      <alignment horizontal="center"/>
    </xf>
    <xf numFmtId="165" fontId="43" fillId="0" borderId="0" xfId="0" applyNumberFormat="1" applyFont="1" applyAlignment="1">
      <alignment horizontal="center"/>
    </xf>
    <xf numFmtId="0" fontId="43" fillId="0" borderId="0" xfId="0" quotePrefix="1" applyFont="1"/>
    <xf numFmtId="164" fontId="43" fillId="0" borderId="0" xfId="0" applyNumberFormat="1" applyFont="1"/>
    <xf numFmtId="2" fontId="43" fillId="0" borderId="0" xfId="0" applyNumberFormat="1" applyFont="1"/>
    <xf numFmtId="0" fontId="43" fillId="0" borderId="0" xfId="0" applyFont="1" applyAlignment="1">
      <alignment horizontal="center"/>
    </xf>
    <xf numFmtId="2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9" fontId="2" fillId="0" borderId="0" xfId="16" applyFont="1" applyBorder="1"/>
    <xf numFmtId="164" fontId="49" fillId="0" borderId="0" xfId="0" applyNumberFormat="1" applyFont="1" applyAlignment="1">
      <alignment wrapText="1"/>
    </xf>
    <xf numFmtId="168" fontId="4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9" fontId="2" fillId="0" borderId="0" xfId="16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1" fontId="2" fillId="0" borderId="41" xfId="0" applyNumberFormat="1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164" fontId="2" fillId="0" borderId="4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21" xfId="0" applyNumberFormat="1" applyFont="1" applyBorder="1" applyAlignment="1">
      <alignment vertical="center" readingOrder="1"/>
    </xf>
    <xf numFmtId="0" fontId="2" fillId="0" borderId="54" xfId="0" applyFont="1" applyBorder="1" applyAlignment="1">
      <alignment vertical="center"/>
    </xf>
    <xf numFmtId="1" fontId="2" fillId="0" borderId="46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vertical="center" readingOrder="1"/>
    </xf>
    <xf numFmtId="0" fontId="2" fillId="0" borderId="31" xfId="0" applyFont="1" applyBorder="1" applyAlignment="1">
      <alignment horizontal="center" vertical="center"/>
    </xf>
    <xf numFmtId="168" fontId="8" fillId="0" borderId="31" xfId="4" applyFont="1" applyFill="1" applyBorder="1" applyAlignment="1" applyProtection="1">
      <alignment horizontal="center" vertical="center" wrapText="1"/>
    </xf>
    <xf numFmtId="164" fontId="8" fillId="0" borderId="10" xfId="0" applyNumberFormat="1" applyFont="1" applyBorder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vertical="center"/>
    </xf>
    <xf numFmtId="164" fontId="8" fillId="0" borderId="55" xfId="0" applyNumberFormat="1" applyFont="1" applyBorder="1"/>
    <xf numFmtId="0" fontId="8" fillId="10" borderId="26" xfId="0" applyFont="1" applyFill="1" applyBorder="1"/>
    <xf numFmtId="1" fontId="8" fillId="10" borderId="39" xfId="0" applyNumberFormat="1" applyFont="1" applyFill="1" applyBorder="1" applyAlignment="1">
      <alignment horizontal="left"/>
    </xf>
    <xf numFmtId="0" fontId="8" fillId="0" borderId="37" xfId="0" applyFont="1" applyBorder="1" applyAlignment="1">
      <alignment horizontal="center"/>
    </xf>
    <xf numFmtId="1" fontId="8" fillId="0" borderId="39" xfId="0" applyNumberFormat="1" applyFont="1" applyBorder="1" applyAlignment="1">
      <alignment horizontal="left"/>
    </xf>
    <xf numFmtId="0" fontId="8" fillId="0" borderId="37" xfId="0" applyFont="1" applyBorder="1" applyAlignment="1">
      <alignment horizontal="left"/>
    </xf>
    <xf numFmtId="1" fontId="8" fillId="11" borderId="40" xfId="0" applyNumberFormat="1" applyFont="1" applyFill="1" applyBorder="1" applyAlignment="1">
      <alignment horizontal="left"/>
    </xf>
    <xf numFmtId="0" fontId="8" fillId="11" borderId="44" xfId="0" applyFont="1" applyFill="1" applyBorder="1"/>
    <xf numFmtId="0" fontId="12" fillId="11" borderId="37" xfId="0" applyFont="1" applyFill="1" applyBorder="1"/>
    <xf numFmtId="0" fontId="12" fillId="0" borderId="37" xfId="0" applyFont="1" applyBorder="1" applyAlignment="1">
      <alignment horizontal="center"/>
    </xf>
    <xf numFmtId="0" fontId="8" fillId="0" borderId="26" xfId="0" quotePrefix="1" applyFont="1" applyBorder="1"/>
    <xf numFmtId="168" fontId="8" fillId="21" borderId="11" xfId="4" applyFont="1" applyFill="1" applyBorder="1" applyAlignment="1" applyProtection="1">
      <alignment vertical="center" readingOrder="1"/>
    </xf>
    <xf numFmtId="0" fontId="12" fillId="0" borderId="28" xfId="0" applyFont="1" applyBorder="1"/>
    <xf numFmtId="0" fontId="12" fillId="0" borderId="0" xfId="0" applyFont="1" applyAlignment="1">
      <alignment horizontal="center"/>
    </xf>
    <xf numFmtId="164" fontId="8" fillId="0" borderId="37" xfId="0" applyNumberFormat="1" applyFont="1" applyBorder="1" applyAlignment="1">
      <alignment vertical="center" readingOrder="1"/>
    </xf>
    <xf numFmtId="164" fontId="8" fillId="0" borderId="24" xfId="0" applyNumberFormat="1" applyFont="1" applyBorder="1" applyAlignment="1">
      <alignment vertical="center" readingOrder="1"/>
    </xf>
    <xf numFmtId="1" fontId="8" fillId="11" borderId="78" xfId="0" applyNumberFormat="1" applyFont="1" applyFill="1" applyBorder="1" applyAlignment="1">
      <alignment horizontal="left"/>
    </xf>
    <xf numFmtId="0" fontId="8" fillId="11" borderId="56" xfId="0" applyFont="1" applyFill="1" applyBorder="1"/>
    <xf numFmtId="0" fontId="12" fillId="11" borderId="49" xfId="0" applyFont="1" applyFill="1" applyBorder="1" applyAlignment="1">
      <alignment horizontal="left"/>
    </xf>
    <xf numFmtId="0" fontId="12" fillId="0" borderId="55" xfId="0" applyFont="1" applyBorder="1" applyAlignment="1">
      <alignment horizontal="center"/>
    </xf>
    <xf numFmtId="164" fontId="8" fillId="0" borderId="42" xfId="0" applyNumberFormat="1" applyFont="1" applyBorder="1" applyAlignment="1">
      <alignment vertical="center" readingOrder="1"/>
    </xf>
    <xf numFmtId="164" fontId="8" fillId="0" borderId="55" xfId="0" applyNumberFormat="1" applyFont="1" applyBorder="1" applyAlignment="1">
      <alignment vertical="center" readingOrder="1"/>
    </xf>
    <xf numFmtId="164" fontId="8" fillId="0" borderId="43" xfId="0" applyNumberFormat="1" applyFont="1" applyBorder="1" applyAlignment="1">
      <alignment vertical="center" readingOrder="1"/>
    </xf>
    <xf numFmtId="1" fontId="8" fillId="0" borderId="46" xfId="0" applyNumberFormat="1" applyFont="1" applyBorder="1" applyAlignment="1">
      <alignment horizontal="left"/>
    </xf>
    <xf numFmtId="0" fontId="12" fillId="0" borderId="31" xfId="0" applyFont="1" applyBorder="1"/>
    <xf numFmtId="0" fontId="12" fillId="0" borderId="25" xfId="0" applyFont="1" applyBorder="1" applyAlignment="1">
      <alignment horizontal="center"/>
    </xf>
    <xf numFmtId="164" fontId="8" fillId="0" borderId="25" xfId="0" applyNumberFormat="1" applyFont="1" applyBorder="1" applyAlignment="1">
      <alignment vertical="center" readingOrder="1"/>
    </xf>
    <xf numFmtId="164" fontId="8" fillId="0" borderId="47" xfId="0" applyNumberFormat="1" applyFont="1" applyBorder="1" applyAlignment="1">
      <alignment vertical="center" readingOrder="1"/>
    </xf>
    <xf numFmtId="0" fontId="12" fillId="0" borderId="0" xfId="0" applyFont="1"/>
    <xf numFmtId="0" fontId="8" fillId="0" borderId="24" xfId="0" applyFont="1" applyBorder="1"/>
    <xf numFmtId="0" fontId="8" fillId="0" borderId="17" xfId="0" applyFont="1" applyBorder="1" applyAlignment="1">
      <alignment wrapText="1"/>
    </xf>
    <xf numFmtId="164" fontId="8" fillId="0" borderId="19" xfId="0" applyNumberFormat="1" applyFont="1" applyBorder="1" applyAlignment="1">
      <alignment vertical="center" wrapText="1"/>
    </xf>
    <xf numFmtId="1" fontId="8" fillId="0" borderId="27" xfId="0" applyNumberFormat="1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11" borderId="26" xfId="0" applyFont="1" applyFill="1" applyBorder="1"/>
    <xf numFmtId="1" fontId="8" fillId="11" borderId="27" xfId="0" applyNumberFormat="1" applyFont="1" applyFill="1" applyBorder="1" applyAlignment="1">
      <alignment horizontal="left"/>
    </xf>
    <xf numFmtId="0" fontId="12" fillId="11" borderId="28" xfId="0" applyFont="1" applyFill="1" applyBorder="1" applyAlignment="1">
      <alignment horizontal="left" wrapText="1"/>
    </xf>
    <xf numFmtId="164" fontId="8" fillId="0" borderId="25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vertical="center" readingOrder="1"/>
    </xf>
    <xf numFmtId="1" fontId="8" fillId="0" borderId="41" xfId="0" applyNumberFormat="1" applyFont="1" applyBorder="1" applyAlignment="1">
      <alignment horizontal="left" vertical="top"/>
    </xf>
    <xf numFmtId="0" fontId="12" fillId="0" borderId="49" xfId="0" applyFont="1" applyBorder="1" applyAlignment="1">
      <alignment wrapText="1"/>
    </xf>
    <xf numFmtId="0" fontId="12" fillId="0" borderId="55" xfId="0" applyFont="1" applyBorder="1" applyAlignment="1">
      <alignment horizontal="center" wrapText="1"/>
    </xf>
    <xf numFmtId="164" fontId="8" fillId="0" borderId="38" xfId="0" applyNumberFormat="1" applyFont="1" applyBorder="1" applyAlignment="1">
      <alignment vertical="center" readingOrder="1"/>
    </xf>
    <xf numFmtId="1" fontId="8" fillId="10" borderId="39" xfId="0" applyNumberFormat="1" applyFont="1" applyFill="1" applyBorder="1" applyAlignment="1">
      <alignment horizontal="left" vertical="top"/>
    </xf>
    <xf numFmtId="0" fontId="8" fillId="10" borderId="28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1" fontId="8" fillId="0" borderId="39" xfId="0" applyNumberFormat="1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1" fontId="8" fillId="11" borderId="39" xfId="0" applyNumberFormat="1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1" fontId="8" fillId="11" borderId="39" xfId="0" applyNumberFormat="1" applyFont="1" applyFill="1" applyBorder="1" applyAlignment="1">
      <alignment horizontal="left"/>
    </xf>
    <xf numFmtId="0" fontId="12" fillId="11" borderId="28" xfId="0" applyFont="1" applyFill="1" applyBorder="1" applyAlignment="1">
      <alignment wrapText="1"/>
    </xf>
    <xf numFmtId="164" fontId="8" fillId="0" borderId="15" xfId="0" applyNumberFormat="1" applyFont="1" applyBorder="1" applyAlignment="1">
      <alignment vertical="center" readingOrder="1"/>
    </xf>
    <xf numFmtId="0" fontId="12" fillId="0" borderId="36" xfId="0" applyFont="1" applyBorder="1" applyAlignment="1">
      <alignment wrapText="1"/>
    </xf>
    <xf numFmtId="0" fontId="12" fillId="0" borderId="31" xfId="0" applyFont="1" applyBorder="1" applyAlignment="1">
      <alignment horizontal="center" wrapText="1"/>
    </xf>
    <xf numFmtId="164" fontId="8" fillId="0" borderId="31" xfId="0" applyNumberFormat="1" applyFont="1" applyBorder="1" applyAlignment="1">
      <alignment vertical="center" readingOrder="1"/>
    </xf>
    <xf numFmtId="164" fontId="8" fillId="0" borderId="23" xfId="0" applyNumberFormat="1" applyFont="1" applyBorder="1" applyAlignment="1">
      <alignment vertical="center" readingOrder="1"/>
    </xf>
    <xf numFmtId="1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center" readingOrder="1"/>
    </xf>
    <xf numFmtId="9" fontId="1" fillId="0" borderId="0" xfId="16" applyFont="1" applyBorder="1" applyProtection="1"/>
    <xf numFmtId="0" fontId="8" fillId="0" borderId="17" xfId="0" applyFont="1" applyBorder="1" applyAlignment="1">
      <alignment horizontal="left" wrapText="1"/>
    </xf>
    <xf numFmtId="0" fontId="8" fillId="0" borderId="20" xfId="0" applyFont="1" applyBorder="1"/>
    <xf numFmtId="1" fontId="8" fillId="0" borderId="20" xfId="0" applyNumberFormat="1" applyFont="1" applyBorder="1" applyAlignment="1">
      <alignment horizontal="left"/>
    </xf>
    <xf numFmtId="0" fontId="12" fillId="0" borderId="20" xfId="0" applyFont="1" applyBorder="1" applyAlignment="1">
      <alignment horizontal="left" wrapText="1"/>
    </xf>
    <xf numFmtId="0" fontId="12" fillId="0" borderId="20" xfId="0" applyFont="1" applyBorder="1" applyAlignment="1">
      <alignment horizontal="center" wrapText="1"/>
    </xf>
    <xf numFmtId="164" fontId="8" fillId="0" borderId="20" xfId="0" applyNumberFormat="1" applyFont="1" applyBorder="1" applyAlignment="1">
      <alignment horizontal="center"/>
    </xf>
    <xf numFmtId="164" fontId="8" fillId="0" borderId="20" xfId="0" applyNumberFormat="1" applyFont="1" applyBorder="1"/>
    <xf numFmtId="0" fontId="8" fillId="10" borderId="51" xfId="0" applyFont="1" applyFill="1" applyBorder="1"/>
    <xf numFmtId="1" fontId="8" fillId="10" borderId="69" xfId="0" applyNumberFormat="1" applyFont="1" applyFill="1" applyBorder="1" applyAlignment="1">
      <alignment horizontal="left"/>
    </xf>
    <xf numFmtId="0" fontId="8" fillId="0" borderId="55" xfId="0" applyFont="1" applyBorder="1" applyAlignment="1">
      <alignment horizontal="center"/>
    </xf>
    <xf numFmtId="1" fontId="8" fillId="0" borderId="30" xfId="0" applyNumberFormat="1" applyFont="1" applyBorder="1" applyAlignment="1">
      <alignment horizontal="left"/>
    </xf>
    <xf numFmtId="0" fontId="13" fillId="0" borderId="31" xfId="0" applyFont="1" applyBorder="1" applyAlignment="1">
      <alignment horizontal="center" wrapText="1"/>
    </xf>
    <xf numFmtId="168" fontId="8" fillId="0" borderId="31" xfId="4" applyFont="1" applyFill="1" applyBorder="1" applyAlignment="1" applyProtection="1">
      <alignment vertical="center" readingOrder="1"/>
    </xf>
    <xf numFmtId="164" fontId="8" fillId="0" borderId="31" xfId="17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49" fillId="0" borderId="26" xfId="0" applyFont="1" applyBorder="1"/>
    <xf numFmtId="0" fontId="49" fillId="0" borderId="24" xfId="0" applyFont="1" applyBorder="1" applyAlignment="1">
      <alignment wrapText="1"/>
    </xf>
    <xf numFmtId="0" fontId="2" fillId="0" borderId="26" xfId="0" applyFont="1" applyBorder="1"/>
    <xf numFmtId="0" fontId="49" fillId="0" borderId="0" xfId="0" applyFont="1" applyAlignment="1">
      <alignment horizontal="center"/>
    </xf>
    <xf numFmtId="1" fontId="8" fillId="10" borderId="71" xfId="0" applyNumberFormat="1" applyFont="1" applyFill="1" applyBorder="1" applyAlignment="1">
      <alignment horizontal="left"/>
    </xf>
    <xf numFmtId="0" fontId="8" fillId="0" borderId="33" xfId="0" applyFont="1" applyBorder="1"/>
    <xf numFmtId="164" fontId="8" fillId="0" borderId="12" xfId="17" applyNumberFormat="1" applyFont="1" applyBorder="1" applyAlignment="1">
      <alignment vertical="center" readingOrder="1"/>
    </xf>
    <xf numFmtId="164" fontId="8" fillId="0" borderId="32" xfId="0" applyNumberFormat="1" applyFont="1" applyBorder="1" applyAlignment="1">
      <alignment vertical="center" readingOrder="1"/>
    </xf>
    <xf numFmtId="0" fontId="13" fillId="0" borderId="0" xfId="0" applyFont="1" applyAlignment="1">
      <alignment horizontal="center" wrapText="1"/>
    </xf>
    <xf numFmtId="168" fontId="8" fillId="0" borderId="0" xfId="4" applyFont="1" applyFill="1" applyBorder="1" applyAlignment="1" applyProtection="1">
      <alignment vertical="center" readingOrder="1"/>
    </xf>
    <xf numFmtId="164" fontId="8" fillId="0" borderId="0" xfId="17" applyNumberFormat="1" applyFont="1" applyAlignment="1">
      <alignment vertical="center" readingOrder="1"/>
    </xf>
    <xf numFmtId="1" fontId="8" fillId="0" borderId="74" xfId="0" applyNumberFormat="1" applyFont="1" applyBorder="1" applyAlignment="1">
      <alignment horizontal="left"/>
    </xf>
    <xf numFmtId="0" fontId="2" fillId="0" borderId="25" xfId="0" applyFont="1" applyBorder="1"/>
    <xf numFmtId="0" fontId="49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wrapText="1"/>
    </xf>
    <xf numFmtId="164" fontId="1" fillId="0" borderId="0" xfId="0" applyNumberFormat="1" applyFont="1"/>
    <xf numFmtId="0" fontId="8" fillId="0" borderId="34" xfId="0" applyFont="1" applyBorder="1" applyAlignment="1">
      <alignment horizontal="center" vertical="center" wrapText="1"/>
    </xf>
    <xf numFmtId="168" fontId="8" fillId="0" borderId="17" xfId="4" applyFont="1" applyBorder="1" applyAlignment="1" applyProtection="1">
      <alignment vertical="center" wrapText="1"/>
    </xf>
    <xf numFmtId="168" fontId="8" fillId="0" borderId="19" xfId="4" applyFont="1" applyBorder="1" applyAlignment="1" applyProtection="1">
      <alignment vertical="center" wrapText="1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1" fontId="8" fillId="11" borderId="20" xfId="0" applyNumberFormat="1" applyFont="1" applyFill="1" applyBorder="1"/>
    <xf numFmtId="0" fontId="12" fillId="11" borderId="20" xfId="0" applyFont="1" applyFill="1" applyBorder="1" applyAlignment="1">
      <alignment horizontal="left" wrapText="1"/>
    </xf>
    <xf numFmtId="0" fontId="8" fillId="0" borderId="59" xfId="0" applyFont="1" applyBorder="1"/>
    <xf numFmtId="164" fontId="8" fillId="0" borderId="50" xfId="0" applyNumberFormat="1" applyFont="1" applyBorder="1"/>
    <xf numFmtId="0" fontId="8" fillId="0" borderId="34" xfId="0" applyFont="1" applyBorder="1"/>
    <xf numFmtId="1" fontId="8" fillId="0" borderId="17" xfId="0" applyNumberFormat="1" applyFont="1" applyBorder="1"/>
    <xf numFmtId="0" fontId="8" fillId="10" borderId="52" xfId="0" applyFont="1" applyFill="1" applyBorder="1" applyAlignment="1">
      <alignment horizontal="left"/>
    </xf>
    <xf numFmtId="164" fontId="8" fillId="0" borderId="55" xfId="0" applyNumberFormat="1" applyFont="1" applyBorder="1" applyAlignment="1">
      <alignment horizontal="center" vertical="top"/>
    </xf>
    <xf numFmtId="1" fontId="8" fillId="10" borderId="41" xfId="0" applyNumberFormat="1" applyFont="1" applyFill="1" applyBorder="1"/>
    <xf numFmtId="1" fontId="8" fillId="0" borderId="46" xfId="0" applyNumberFormat="1" applyFont="1" applyBorder="1"/>
    <xf numFmtId="168" fontId="8" fillId="21" borderId="11" xfId="4" applyFont="1" applyFill="1" applyBorder="1" applyAlignment="1" applyProtection="1">
      <alignment vertical="center"/>
    </xf>
    <xf numFmtId="168" fontId="8" fillId="0" borderId="25" xfId="4" applyFont="1" applyFill="1" applyBorder="1" applyAlignment="1" applyProtection="1">
      <alignment vertical="center" readingOrder="1"/>
    </xf>
    <xf numFmtId="164" fontId="8" fillId="0" borderId="25" xfId="17" applyNumberFormat="1" applyFont="1" applyBorder="1" applyAlignment="1">
      <alignment vertical="center" readingOrder="1"/>
    </xf>
    <xf numFmtId="0" fontId="13" fillId="0" borderId="49" xfId="0" applyFont="1" applyBorder="1" applyAlignment="1">
      <alignment wrapText="1"/>
    </xf>
    <xf numFmtId="0" fontId="13" fillId="0" borderId="55" xfId="0" applyFont="1" applyBorder="1" applyAlignment="1">
      <alignment horizontal="center" wrapText="1"/>
    </xf>
    <xf numFmtId="1" fontId="8" fillId="11" borderId="39" xfId="0" applyNumberFormat="1" applyFont="1" applyFill="1" applyBorder="1"/>
    <xf numFmtId="164" fontId="9" fillId="0" borderId="0" xfId="0" applyNumberFormat="1" applyFont="1"/>
    <xf numFmtId="0" fontId="8" fillId="9" borderId="0" xfId="4" applyNumberFormat="1" applyFont="1" applyFill="1" applyAlignment="1" applyProtection="1">
      <alignment horizontal="center"/>
    </xf>
    <xf numFmtId="44" fontId="1" fillId="0" borderId="0" xfId="23" applyFont="1" applyAlignment="1" applyProtection="1">
      <alignment horizontal="center"/>
    </xf>
    <xf numFmtId="44" fontId="1" fillId="0" borderId="0" xfId="23" applyFont="1" applyProtection="1"/>
    <xf numFmtId="0" fontId="8" fillId="9" borderId="0" xfId="0" applyFont="1" applyFill="1"/>
    <xf numFmtId="44" fontId="1" fillId="0" borderId="73" xfId="23" applyFont="1" applyBorder="1" applyAlignment="1" applyProtection="1">
      <alignment horizontal="center"/>
    </xf>
    <xf numFmtId="0" fontId="1" fillId="0" borderId="0" xfId="23" applyNumberFormat="1" applyFont="1" applyAlignment="1" applyProtection="1">
      <alignment horizontal="center"/>
    </xf>
    <xf numFmtId="1" fontId="8" fillId="9" borderId="79" xfId="0" applyNumberFormat="1" applyFont="1" applyFill="1" applyBorder="1" applyAlignment="1">
      <alignment horizontal="center"/>
    </xf>
    <xf numFmtId="167" fontId="8" fillId="9" borderId="80" xfId="0" applyNumberFormat="1" applyFont="1" applyFill="1" applyBorder="1"/>
    <xf numFmtId="1" fontId="2" fillId="9" borderId="81" xfId="0" applyNumberFormat="1" applyFont="1" applyFill="1" applyBorder="1" applyAlignment="1">
      <alignment horizontal="center"/>
    </xf>
    <xf numFmtId="0" fontId="2" fillId="9" borderId="80" xfId="0" applyFont="1" applyFill="1" applyBorder="1" applyAlignment="1">
      <alignment horizontal="center"/>
    </xf>
    <xf numFmtId="44" fontId="8" fillId="0" borderId="80" xfId="17" applyNumberFormat="1" applyFont="1" applyBorder="1" applyAlignment="1">
      <alignment vertical="center" readingOrder="1"/>
    </xf>
    <xf numFmtId="0" fontId="8" fillId="0" borderId="80" xfId="17" applyFont="1" applyBorder="1" applyAlignment="1">
      <alignment horizontal="center" vertical="center"/>
    </xf>
    <xf numFmtId="2" fontId="9" fillId="12" borderId="80" xfId="0" applyNumberFormat="1" applyFont="1" applyFill="1" applyBorder="1" applyAlignment="1" applyProtection="1">
      <alignment horizontal="center" vertical="center"/>
      <protection locked="0"/>
    </xf>
    <xf numFmtId="10" fontId="9" fillId="0" borderId="80" xfId="0" applyNumberFormat="1" applyFont="1" applyBorder="1" applyAlignment="1">
      <alignment horizontal="left"/>
    </xf>
    <xf numFmtId="9" fontId="9" fillId="0" borderId="80" xfId="16" applyFont="1" applyFill="1" applyBorder="1" applyAlignment="1" applyProtection="1">
      <alignment vertical="center" readingOrder="1"/>
    </xf>
    <xf numFmtId="44" fontId="9" fillId="0" borderId="80" xfId="0" applyNumberFormat="1" applyFont="1" applyBorder="1" applyAlignment="1">
      <alignment vertical="center" readingOrder="1"/>
    </xf>
    <xf numFmtId="44" fontId="2" fillId="9" borderId="82" xfId="0" applyNumberFormat="1" applyFont="1" applyFill="1" applyBorder="1" applyAlignment="1">
      <alignment vertical="center" readingOrder="1"/>
    </xf>
    <xf numFmtId="1" fontId="8" fillId="9" borderId="83" xfId="0" applyNumberFormat="1" applyFont="1" applyFill="1" applyBorder="1" applyAlignment="1">
      <alignment horizontal="center"/>
    </xf>
    <xf numFmtId="167" fontId="8" fillId="9" borderId="84" xfId="0" applyNumberFormat="1" applyFont="1" applyFill="1" applyBorder="1"/>
    <xf numFmtId="1" fontId="2" fillId="9" borderId="85" xfId="0" applyNumberFormat="1" applyFont="1" applyFill="1" applyBorder="1" applyAlignment="1">
      <alignment horizontal="center"/>
    </xf>
    <xf numFmtId="0" fontId="2" fillId="9" borderId="84" xfId="0" applyFont="1" applyFill="1" applyBorder="1" applyAlignment="1">
      <alignment horizontal="center"/>
    </xf>
    <xf numFmtId="44" fontId="8" fillId="0" borderId="84" xfId="17" applyNumberFormat="1" applyFont="1" applyBorder="1" applyAlignment="1">
      <alignment vertical="center" readingOrder="1"/>
    </xf>
    <xf numFmtId="0" fontId="8" fillId="0" borderId="84" xfId="17" applyFont="1" applyBorder="1" applyAlignment="1">
      <alignment horizontal="center" vertical="center"/>
    </xf>
    <xf numFmtId="2" fontId="9" fillId="12" borderId="84" xfId="0" applyNumberFormat="1" applyFont="1" applyFill="1" applyBorder="1" applyAlignment="1" applyProtection="1">
      <alignment horizontal="center" vertical="center"/>
      <protection locked="0"/>
    </xf>
    <xf numFmtId="10" fontId="9" fillId="0" borderId="84" xfId="0" applyNumberFormat="1" applyFont="1" applyBorder="1" applyAlignment="1">
      <alignment horizontal="left"/>
    </xf>
    <xf numFmtId="9" fontId="9" fillId="0" borderId="84" xfId="16" applyFont="1" applyFill="1" applyBorder="1" applyAlignment="1" applyProtection="1">
      <alignment vertical="center" readingOrder="1"/>
    </xf>
    <xf numFmtId="44" fontId="9" fillId="0" borderId="84" xfId="0" applyNumberFormat="1" applyFont="1" applyBorder="1" applyAlignment="1">
      <alignment vertical="center" readingOrder="1"/>
    </xf>
    <xf numFmtId="44" fontId="2" fillId="9" borderId="86" xfId="0" applyNumberFormat="1" applyFont="1" applyFill="1" applyBorder="1" applyAlignment="1">
      <alignment vertical="center" readingOrder="1"/>
    </xf>
    <xf numFmtId="0" fontId="2" fillId="0" borderId="14" xfId="19" applyFont="1" applyBorder="1"/>
    <xf numFmtId="1" fontId="2" fillId="9" borderId="14" xfId="0" applyNumberFormat="1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44" fontId="8" fillId="14" borderId="14" xfId="17" applyNumberFormat="1" applyFont="1" applyFill="1" applyBorder="1" applyAlignment="1">
      <alignment vertical="center" readingOrder="1"/>
    </xf>
    <xf numFmtId="0" fontId="8" fillId="14" borderId="14" xfId="17" applyFont="1" applyFill="1" applyBorder="1" applyAlignment="1">
      <alignment horizontal="center" vertical="center"/>
    </xf>
    <xf numFmtId="10" fontId="2" fillId="0" borderId="14" xfId="0" applyNumberFormat="1" applyFont="1" applyBorder="1" applyAlignment="1">
      <alignment horizontal="left"/>
    </xf>
    <xf numFmtId="44" fontId="2" fillId="0" borderId="28" xfId="0" applyNumberFormat="1" applyFont="1" applyBorder="1" applyAlignment="1">
      <alignment vertical="center" readingOrder="1"/>
    </xf>
    <xf numFmtId="44" fontId="2" fillId="9" borderId="28" xfId="4" applyNumberFormat="1" applyFont="1" applyFill="1" applyBorder="1" applyAlignment="1" applyProtection="1">
      <alignment vertical="center" readingOrder="1"/>
    </xf>
    <xf numFmtId="1" fontId="2" fillId="9" borderId="87" xfId="0" applyNumberFormat="1" applyFont="1" applyFill="1" applyBorder="1" applyAlignment="1">
      <alignment horizontal="center"/>
    </xf>
    <xf numFmtId="44" fontId="2" fillId="9" borderId="88" xfId="0" applyNumberFormat="1" applyFont="1" applyFill="1" applyBorder="1" applyAlignment="1">
      <alignment vertical="center" readingOrder="1"/>
    </xf>
    <xf numFmtId="1" fontId="2" fillId="9" borderId="89" xfId="0" quotePrefix="1" applyNumberFormat="1" applyFont="1" applyFill="1" applyBorder="1" applyAlignment="1">
      <alignment horizontal="center"/>
    </xf>
    <xf numFmtId="44" fontId="2" fillId="9" borderId="90" xfId="0" applyNumberFormat="1" applyFont="1" applyFill="1" applyBorder="1" applyAlignment="1">
      <alignment vertical="center" readingOrder="1"/>
    </xf>
    <xf numFmtId="1" fontId="2" fillId="9" borderId="77" xfId="0" quotePrefix="1" applyNumberFormat="1" applyFont="1" applyFill="1" applyBorder="1" applyAlignment="1">
      <alignment horizontal="center"/>
    </xf>
    <xf numFmtId="44" fontId="2" fillId="9" borderId="91" xfId="0" applyNumberFormat="1" applyFont="1" applyFill="1" applyBorder="1" applyAlignment="1">
      <alignment vertical="center" readingOrder="1"/>
    </xf>
    <xf numFmtId="0" fontId="2" fillId="0" borderId="77" xfId="18" applyFont="1" applyBorder="1" applyAlignment="1">
      <alignment horizontal="center"/>
    </xf>
    <xf numFmtId="0" fontId="11" fillId="0" borderId="94" xfId="0" applyFont="1" applyBorder="1" applyAlignment="1">
      <alignment horizontal="center"/>
    </xf>
    <xf numFmtId="44" fontId="2" fillId="9" borderId="95" xfId="0" applyNumberFormat="1" applyFont="1" applyFill="1" applyBorder="1" applyAlignment="1">
      <alignment vertical="center" readingOrder="1"/>
    </xf>
    <xf numFmtId="0" fontId="11" fillId="0" borderId="87" xfId="0" applyFont="1" applyBorder="1" applyAlignment="1">
      <alignment horizontal="center"/>
    </xf>
    <xf numFmtId="44" fontId="2" fillId="9" borderId="96" xfId="0" applyNumberFormat="1" applyFont="1" applyFill="1" applyBorder="1" applyAlignment="1">
      <alignment vertical="center" readingOrder="1"/>
    </xf>
    <xf numFmtId="0" fontId="2" fillId="0" borderId="77" xfId="0" applyFont="1" applyBorder="1" applyAlignment="1">
      <alignment horizontal="center"/>
    </xf>
    <xf numFmtId="1" fontId="2" fillId="0" borderId="92" xfId="0" applyNumberFormat="1" applyFont="1" applyBorder="1" applyAlignment="1">
      <alignment horizontal="center"/>
    </xf>
    <xf numFmtId="0" fontId="2" fillId="0" borderId="93" xfId="0" applyFont="1" applyBorder="1"/>
    <xf numFmtId="1" fontId="2" fillId="0" borderId="93" xfId="0" applyNumberFormat="1" applyFont="1" applyBorder="1" applyAlignment="1">
      <alignment horizontal="center"/>
    </xf>
    <xf numFmtId="0" fontId="2" fillId="0" borderId="93" xfId="0" applyFont="1" applyBorder="1" applyAlignment="1">
      <alignment horizontal="center"/>
    </xf>
    <xf numFmtId="44" fontId="2" fillId="0" borderId="93" xfId="4" applyNumberFormat="1" applyFont="1" applyFill="1" applyBorder="1" applyAlignment="1" applyProtection="1">
      <alignment vertical="center" readingOrder="1"/>
    </xf>
    <xf numFmtId="0" fontId="8" fillId="0" borderId="93" xfId="4" applyNumberFormat="1" applyFont="1" applyFill="1" applyBorder="1" applyAlignment="1" applyProtection="1">
      <alignment horizontal="center"/>
    </xf>
    <xf numFmtId="10" fontId="2" fillId="0" borderId="93" xfId="0" applyNumberFormat="1" applyFont="1" applyBorder="1" applyAlignment="1">
      <alignment horizontal="center" vertical="center"/>
    </xf>
    <xf numFmtId="10" fontId="2" fillId="0" borderId="93" xfId="0" applyNumberFormat="1" applyFont="1" applyBorder="1" applyAlignment="1">
      <alignment horizontal="left"/>
    </xf>
    <xf numFmtId="44" fontId="2" fillId="0" borderId="93" xfId="0" applyNumberFormat="1" applyFont="1" applyBorder="1" applyAlignment="1">
      <alignment vertical="center" readingOrder="1"/>
    </xf>
    <xf numFmtId="44" fontId="2" fillId="0" borderId="97" xfId="0" applyNumberFormat="1" applyFont="1" applyBorder="1" applyAlignment="1">
      <alignment vertical="center" readingOrder="1"/>
    </xf>
    <xf numFmtId="1" fontId="8" fillId="0" borderId="98" xfId="0" applyNumberFormat="1" applyFont="1" applyBorder="1" applyAlignment="1">
      <alignment horizontal="left"/>
    </xf>
    <xf numFmtId="0" fontId="2" fillId="0" borderId="99" xfId="0" applyFont="1" applyBorder="1" applyAlignment="1">
      <alignment horizontal="left" indent="1"/>
    </xf>
    <xf numFmtId="1" fontId="2" fillId="0" borderId="99" xfId="0" applyNumberFormat="1" applyFont="1" applyBorder="1" applyAlignment="1">
      <alignment horizontal="left" indent="1"/>
    </xf>
    <xf numFmtId="44" fontId="2" fillId="0" borderId="99" xfId="4" applyNumberFormat="1" applyFont="1" applyFill="1" applyBorder="1" applyAlignment="1" applyProtection="1">
      <alignment vertical="center" readingOrder="1"/>
    </xf>
    <xf numFmtId="0" fontId="8" fillId="0" borderId="99" xfId="4" applyNumberFormat="1" applyFont="1" applyFill="1" applyBorder="1" applyAlignment="1" applyProtection="1">
      <alignment horizontal="center"/>
    </xf>
    <xf numFmtId="10" fontId="2" fillId="0" borderId="99" xfId="0" applyNumberFormat="1" applyFont="1" applyBorder="1" applyAlignment="1">
      <alignment horizontal="center" vertical="center"/>
    </xf>
    <xf numFmtId="10" fontId="2" fillId="0" borderId="99" xfId="0" applyNumberFormat="1" applyFont="1" applyBorder="1" applyAlignment="1">
      <alignment horizontal="left" indent="1"/>
    </xf>
    <xf numFmtId="44" fontId="2" fillId="0" borderId="99" xfId="0" applyNumberFormat="1" applyFont="1" applyBorder="1" applyAlignment="1">
      <alignment vertical="center" readingOrder="1"/>
    </xf>
    <xf numFmtId="44" fontId="2" fillId="0" borderId="86" xfId="0" applyNumberFormat="1" applyFont="1" applyBorder="1" applyAlignment="1">
      <alignment vertical="center" readingOrder="1"/>
    </xf>
    <xf numFmtId="0" fontId="2" fillId="9" borderId="28" xfId="0" applyFont="1" applyFill="1" applyBorder="1"/>
    <xf numFmtId="1" fontId="2" fillId="9" borderId="44" xfId="0" applyNumberFormat="1" applyFont="1" applyFill="1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0" fontId="8" fillId="9" borderId="28" xfId="4" applyNumberFormat="1" applyFont="1" applyFill="1" applyBorder="1" applyAlignment="1" applyProtection="1">
      <alignment horizontal="center"/>
    </xf>
    <xf numFmtId="10" fontId="2" fillId="9" borderId="28" xfId="0" applyNumberFormat="1" applyFont="1" applyFill="1" applyBorder="1" applyAlignment="1">
      <alignment horizontal="center" vertical="center"/>
    </xf>
    <xf numFmtId="10" fontId="2" fillId="0" borderId="28" xfId="0" applyNumberFormat="1" applyFont="1" applyBorder="1" applyAlignment="1">
      <alignment horizontal="left"/>
    </xf>
    <xf numFmtId="0" fontId="1" fillId="0" borderId="100" xfId="0" applyFont="1" applyBorder="1" applyAlignment="1">
      <alignment horizontal="center"/>
    </xf>
    <xf numFmtId="1" fontId="8" fillId="9" borderId="101" xfId="0" applyNumberFormat="1" applyFont="1" applyFill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/>
    </xf>
    <xf numFmtId="0" fontId="8" fillId="0" borderId="101" xfId="0" applyFont="1" applyBorder="1" applyAlignment="1">
      <alignment vertical="center" readingOrder="1"/>
    </xf>
    <xf numFmtId="44" fontId="8" fillId="0" borderId="37" xfId="4" applyNumberFormat="1" applyFont="1" applyBorder="1" applyAlignment="1" applyProtection="1">
      <alignment horizontal="center" vertical="center" wrapText="1" readingOrder="1"/>
    </xf>
    <xf numFmtId="0" fontId="11" fillId="0" borderId="28" xfId="4" applyNumberFormat="1" applyFont="1" applyBorder="1" applyAlignment="1" applyProtection="1">
      <alignment horizontal="center" wrapText="1"/>
    </xf>
    <xf numFmtId="10" fontId="8" fillId="0" borderId="44" xfId="0" applyNumberFormat="1" applyFont="1" applyBorder="1" applyAlignment="1">
      <alignment horizontal="center" vertical="center" wrapText="1"/>
    </xf>
    <xf numFmtId="10" fontId="8" fillId="0" borderId="44" xfId="0" applyNumberFormat="1" applyFont="1" applyBorder="1" applyAlignment="1">
      <alignment horizontal="left" vertical="center" wrapText="1"/>
    </xf>
    <xf numFmtId="44" fontId="8" fillId="0" borderId="44" xfId="0" applyNumberFormat="1" applyFont="1" applyBorder="1" applyAlignment="1">
      <alignment vertical="center" wrapText="1" readingOrder="1"/>
    </xf>
    <xf numFmtId="44" fontId="8" fillId="0" borderId="28" xfId="4" applyNumberFormat="1" applyFont="1" applyFill="1" applyBorder="1" applyAlignment="1" applyProtection="1">
      <alignment vertical="center" wrapText="1" readingOrder="1"/>
    </xf>
    <xf numFmtId="44" fontId="8" fillId="0" borderId="102" xfId="0" applyNumberFormat="1" applyFont="1" applyBorder="1" applyAlignment="1">
      <alignment vertical="center" readingOrder="1"/>
    </xf>
    <xf numFmtId="1" fontId="2" fillId="9" borderId="92" xfId="0" applyNumberFormat="1" applyFont="1" applyFill="1" applyBorder="1" applyAlignment="1">
      <alignment horizontal="center"/>
    </xf>
    <xf numFmtId="0" fontId="2" fillId="9" borderId="93" xfId="0" applyFont="1" applyFill="1" applyBorder="1"/>
    <xf numFmtId="1" fontId="2" fillId="9" borderId="93" xfId="0" applyNumberFormat="1" applyFont="1" applyFill="1" applyBorder="1" applyAlignment="1">
      <alignment horizontal="center"/>
    </xf>
    <xf numFmtId="0" fontId="2" fillId="9" borderId="93" xfId="0" applyFont="1" applyFill="1" applyBorder="1" applyAlignment="1">
      <alignment horizontal="center"/>
    </xf>
    <xf numFmtId="44" fontId="2" fillId="0" borderId="93" xfId="4" applyNumberFormat="1" applyFont="1" applyBorder="1" applyAlignment="1" applyProtection="1">
      <alignment vertical="center" readingOrder="1"/>
    </xf>
    <xf numFmtId="0" fontId="8" fillId="0" borderId="93" xfId="4" applyNumberFormat="1" applyFont="1" applyBorder="1" applyAlignment="1" applyProtection="1">
      <alignment horizontal="center"/>
    </xf>
    <xf numFmtId="44" fontId="8" fillId="0" borderId="93" xfId="0" applyNumberFormat="1" applyFont="1" applyBorder="1" applyAlignment="1">
      <alignment vertical="center" readingOrder="1"/>
    </xf>
    <xf numFmtId="44" fontId="8" fillId="9" borderId="97" xfId="0" applyNumberFormat="1" applyFont="1" applyFill="1" applyBorder="1" applyAlignment="1">
      <alignment vertical="center" readingOrder="1"/>
    </xf>
    <xf numFmtId="1" fontId="8" fillId="9" borderId="100" xfId="0" applyNumberFormat="1" applyFont="1" applyFill="1" applyBorder="1" applyAlignment="1">
      <alignment horizontal="left"/>
    </xf>
    <xf numFmtId="10" fontId="2" fillId="0" borderId="0" xfId="0" applyNumberFormat="1" applyFont="1" applyAlignment="1">
      <alignment horizontal="center" vertical="center"/>
    </xf>
    <xf numFmtId="44" fontId="2" fillId="0" borderId="88" xfId="0" applyNumberFormat="1" applyFont="1" applyBorder="1" applyAlignment="1">
      <alignment vertical="center" readingOrder="1"/>
    </xf>
    <xf numFmtId="1" fontId="2" fillId="9" borderId="98" xfId="0" applyNumberFormat="1" applyFont="1" applyFill="1" applyBorder="1"/>
    <xf numFmtId="167" fontId="2" fillId="9" borderId="99" xfId="0" applyNumberFormat="1" applyFont="1" applyFill="1" applyBorder="1"/>
    <xf numFmtId="1" fontId="2" fillId="9" borderId="99" xfId="0" applyNumberFormat="1" applyFont="1" applyFill="1" applyBorder="1" applyAlignment="1">
      <alignment horizontal="center"/>
    </xf>
    <xf numFmtId="0" fontId="2" fillId="9" borderId="99" xfId="0" applyFont="1" applyFill="1" applyBorder="1" applyAlignment="1">
      <alignment horizontal="center"/>
    </xf>
    <xf numFmtId="0" fontId="2" fillId="0" borderId="99" xfId="0" applyFont="1" applyBorder="1"/>
    <xf numFmtId="44" fontId="2" fillId="0" borderId="99" xfId="4" applyNumberFormat="1" applyFont="1" applyBorder="1" applyAlignment="1" applyProtection="1">
      <alignment vertical="center" readingOrder="1"/>
    </xf>
    <xf numFmtId="0" fontId="8" fillId="0" borderId="99" xfId="4" applyNumberFormat="1" applyFont="1" applyBorder="1" applyAlignment="1" applyProtection="1">
      <alignment horizontal="center"/>
    </xf>
    <xf numFmtId="10" fontId="2" fillId="0" borderId="99" xfId="0" applyNumberFormat="1" applyFont="1" applyBorder="1" applyAlignment="1">
      <alignment horizontal="left"/>
    </xf>
    <xf numFmtId="1" fontId="2" fillId="9" borderId="103" xfId="0" quotePrefix="1" applyNumberFormat="1" applyFont="1" applyFill="1" applyBorder="1" applyAlignment="1">
      <alignment horizontal="center"/>
    </xf>
    <xf numFmtId="0" fontId="2" fillId="0" borderId="35" xfId="19" applyFont="1" applyBorder="1"/>
    <xf numFmtId="1" fontId="2" fillId="9" borderId="57" xfId="0" applyNumberFormat="1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44" fontId="8" fillId="20" borderId="35" xfId="17" applyNumberFormat="1" applyFont="1" applyFill="1" applyBorder="1" applyAlignment="1">
      <alignment vertical="center" readingOrder="1"/>
    </xf>
    <xf numFmtId="0" fontId="8" fillId="20" borderId="35" xfId="17" applyFont="1" applyFill="1" applyBorder="1" applyAlignment="1">
      <alignment horizontal="center" vertical="center"/>
    </xf>
    <xf numFmtId="10" fontId="2" fillId="0" borderId="35" xfId="0" applyNumberFormat="1" applyFont="1" applyBorder="1" applyAlignment="1">
      <alignment horizontal="center" vertical="center"/>
    </xf>
    <xf numFmtId="10" fontId="2" fillId="0" borderId="35" xfId="0" applyNumberFormat="1" applyFont="1" applyBorder="1" applyAlignment="1">
      <alignment horizontal="left"/>
    </xf>
    <xf numFmtId="44" fontId="2" fillId="0" borderId="35" xfId="0" applyNumberFormat="1" applyFont="1" applyBorder="1" applyAlignment="1">
      <alignment vertical="center" readingOrder="1"/>
    </xf>
    <xf numFmtId="0" fontId="2" fillId="0" borderId="104" xfId="19" applyFont="1" applyBorder="1"/>
    <xf numFmtId="1" fontId="2" fillId="9" borderId="105" xfId="0" applyNumberFormat="1" applyFont="1" applyFill="1" applyBorder="1" applyAlignment="1">
      <alignment horizontal="center"/>
    </xf>
    <xf numFmtId="0" fontId="2" fillId="0" borderId="106" xfId="19" applyFont="1" applyBorder="1"/>
    <xf numFmtId="1" fontId="2" fillId="9" borderId="107" xfId="0" applyNumberFormat="1" applyFont="1" applyFill="1" applyBorder="1" applyAlignment="1">
      <alignment horizontal="center"/>
    </xf>
    <xf numFmtId="0" fontId="2" fillId="0" borderId="108" xfId="19" applyFont="1" applyBorder="1"/>
    <xf numFmtId="1" fontId="2" fillId="9" borderId="109" xfId="0" applyNumberFormat="1" applyFont="1" applyFill="1" applyBorder="1" applyAlignment="1">
      <alignment horizontal="center"/>
    </xf>
    <xf numFmtId="1" fontId="2" fillId="9" borderId="110" xfId="0" applyNumberFormat="1" applyFont="1" applyFill="1" applyBorder="1" applyAlignment="1">
      <alignment horizontal="center"/>
    </xf>
    <xf numFmtId="0" fontId="2" fillId="0" borderId="110" xfId="0" applyFont="1" applyBorder="1" applyAlignment="1">
      <alignment horizontal="center" vertical="top" wrapText="1"/>
    </xf>
    <xf numFmtId="0" fontId="2" fillId="9" borderId="105" xfId="0" applyFont="1" applyFill="1" applyBorder="1" applyAlignment="1">
      <alignment horizontal="center"/>
    </xf>
    <xf numFmtId="1" fontId="2" fillId="9" borderId="111" xfId="0" applyNumberFormat="1" applyFont="1" applyFill="1" applyBorder="1" applyAlignment="1">
      <alignment horizontal="center"/>
    </xf>
    <xf numFmtId="0" fontId="2" fillId="0" borderId="111" xfId="0" applyFont="1" applyBorder="1" applyAlignment="1">
      <alignment horizontal="center" vertical="top" wrapText="1"/>
    </xf>
    <xf numFmtId="0" fontId="2" fillId="9" borderId="107" xfId="0" applyFont="1" applyFill="1" applyBorder="1" applyAlignment="1">
      <alignment horizontal="center"/>
    </xf>
    <xf numFmtId="0" fontId="2" fillId="0" borderId="106" xfId="0" applyFont="1" applyBorder="1" applyAlignment="1">
      <alignment vertical="center"/>
    </xf>
    <xf numFmtId="0" fontId="2" fillId="0" borderId="108" xfId="0" applyFont="1" applyBorder="1" applyAlignment="1">
      <alignment vertical="center"/>
    </xf>
    <xf numFmtId="1" fontId="2" fillId="9" borderId="112" xfId="0" applyNumberFormat="1" applyFont="1" applyFill="1" applyBorder="1" applyAlignment="1">
      <alignment horizontal="center"/>
    </xf>
    <xf numFmtId="0" fontId="2" fillId="0" borderId="112" xfId="0" applyFont="1" applyBorder="1" applyAlignment="1">
      <alignment horizontal="center" vertical="top" wrapText="1"/>
    </xf>
    <xf numFmtId="0" fontId="2" fillId="9" borderId="109" xfId="0" applyFont="1" applyFill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" fontId="2" fillId="9" borderId="100" xfId="0" applyNumberFormat="1" applyFont="1" applyFill="1" applyBorder="1" applyAlignment="1">
      <alignment horizontal="center"/>
    </xf>
    <xf numFmtId="44" fontId="1" fillId="0" borderId="0" xfId="23" applyFont="1" applyBorder="1" applyAlignment="1" applyProtection="1">
      <alignment horizontal="center"/>
    </xf>
    <xf numFmtId="2" fontId="9" fillId="12" borderId="14" xfId="0" applyNumberFormat="1" applyFont="1" applyFill="1" applyBorder="1" applyAlignment="1" applyProtection="1">
      <alignment horizontal="center" vertical="center"/>
      <protection locked="0"/>
    </xf>
    <xf numFmtId="10" fontId="9" fillId="0" borderId="14" xfId="0" applyNumberFormat="1" applyFont="1" applyBorder="1" applyAlignment="1">
      <alignment horizontal="left"/>
    </xf>
    <xf numFmtId="1" fontId="8" fillId="9" borderId="116" xfId="0" applyNumberFormat="1" applyFont="1" applyFill="1" applyBorder="1" applyAlignment="1">
      <alignment horizontal="center" wrapText="1"/>
    </xf>
    <xf numFmtId="0" fontId="8" fillId="9" borderId="117" xfId="0" applyFont="1" applyFill="1" applyBorder="1"/>
    <xf numFmtId="1" fontId="8" fillId="9" borderId="117" xfId="0" applyNumberFormat="1" applyFont="1" applyFill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vertical="center" readingOrder="1"/>
    </xf>
    <xf numFmtId="44" fontId="8" fillId="0" borderId="52" xfId="4" applyNumberFormat="1" applyFont="1" applyBorder="1" applyAlignment="1" applyProtection="1">
      <alignment horizontal="center" vertical="center" wrapText="1" readingOrder="1"/>
    </xf>
    <xf numFmtId="0" fontId="11" fillId="0" borderId="17" xfId="4" applyNumberFormat="1" applyFont="1" applyBorder="1" applyAlignment="1" applyProtection="1">
      <alignment horizontal="center" wrapText="1"/>
    </xf>
    <xf numFmtId="10" fontId="8" fillId="0" borderId="53" xfId="0" applyNumberFormat="1" applyFont="1" applyBorder="1" applyAlignment="1">
      <alignment horizontal="center" vertical="center" wrapText="1"/>
    </xf>
    <xf numFmtId="10" fontId="8" fillId="0" borderId="53" xfId="0" applyNumberFormat="1" applyFont="1" applyBorder="1" applyAlignment="1">
      <alignment horizontal="left" vertical="center" wrapText="1"/>
    </xf>
    <xf numFmtId="44" fontId="8" fillId="0" borderId="53" xfId="0" applyNumberFormat="1" applyFont="1" applyBorder="1" applyAlignment="1">
      <alignment vertical="center" wrapText="1" readingOrder="1"/>
    </xf>
    <xf numFmtId="44" fontId="8" fillId="0" borderId="17" xfId="4" applyNumberFormat="1" applyFont="1" applyFill="1" applyBorder="1" applyAlignment="1" applyProtection="1">
      <alignment vertical="center" wrapText="1" readingOrder="1"/>
    </xf>
    <xf numFmtId="44" fontId="8" fillId="0" borderId="118" xfId="0" applyNumberFormat="1" applyFont="1" applyBorder="1" applyAlignment="1">
      <alignment vertical="center" readingOrder="1"/>
    </xf>
    <xf numFmtId="1" fontId="2" fillId="9" borderId="119" xfId="0" applyNumberFormat="1" applyFont="1" applyFill="1" applyBorder="1" applyAlignment="1">
      <alignment horizontal="center"/>
    </xf>
    <xf numFmtId="44" fontId="2" fillId="9" borderId="24" xfId="0" applyNumberFormat="1" applyFont="1" applyFill="1" applyBorder="1" applyAlignment="1">
      <alignment vertical="center" readingOrder="1"/>
    </xf>
    <xf numFmtId="0" fontId="8" fillId="0" borderId="1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19" xfId="0" applyFont="1" applyBorder="1" applyAlignment="1">
      <alignment horizontal="left" vertical="center"/>
    </xf>
    <xf numFmtId="2" fontId="9" fillId="0" borderId="65" xfId="16" applyNumberFormat="1" applyFont="1" applyFill="1" applyBorder="1" applyAlignment="1" applyProtection="1">
      <alignment horizontal="center" vertical="center"/>
    </xf>
    <xf numFmtId="2" fontId="9" fillId="12" borderId="35" xfId="0" applyNumberFormat="1" applyFont="1" applyFill="1" applyBorder="1" applyAlignment="1" applyProtection="1">
      <alignment horizontal="center" vertical="center"/>
      <protection locked="0"/>
    </xf>
    <xf numFmtId="10" fontId="9" fillId="0" borderId="35" xfId="0" applyNumberFormat="1" applyFont="1" applyBorder="1" applyAlignment="1">
      <alignment horizontal="left"/>
    </xf>
    <xf numFmtId="164" fontId="49" fillId="0" borderId="66" xfId="0" applyNumberFormat="1" applyFont="1" applyBorder="1" applyAlignment="1">
      <alignment vertical="center"/>
    </xf>
    <xf numFmtId="1" fontId="8" fillId="0" borderId="121" xfId="0" applyNumberFormat="1" applyFont="1" applyBorder="1"/>
    <xf numFmtId="1" fontId="2" fillId="0" borderId="62" xfId="0" applyNumberFormat="1" applyFont="1" applyBorder="1" applyAlignment="1">
      <alignment wrapText="1"/>
    </xf>
    <xf numFmtId="1" fontId="2" fillId="9" borderId="122" xfId="0" applyNumberFormat="1" applyFont="1" applyFill="1" applyBorder="1" applyAlignment="1">
      <alignment horizontal="center"/>
    </xf>
    <xf numFmtId="0" fontId="2" fillId="0" borderId="62" xfId="0" applyFont="1" applyBorder="1" applyAlignment="1">
      <alignment horizontal="center"/>
    </xf>
    <xf numFmtId="168" fontId="8" fillId="21" borderId="62" xfId="4" applyFont="1" applyFill="1" applyBorder="1" applyAlignment="1" applyProtection="1">
      <alignment vertical="center" wrapText="1" readingOrder="1"/>
    </xf>
    <xf numFmtId="164" fontId="8" fillId="0" borderId="123" xfId="17" applyNumberFormat="1" applyFont="1" applyBorder="1" applyAlignment="1">
      <alignment vertical="center"/>
    </xf>
    <xf numFmtId="10" fontId="2" fillId="0" borderId="62" xfId="0" applyNumberFormat="1" applyFont="1" applyBorder="1" applyAlignment="1">
      <alignment horizontal="center" vertical="center"/>
    </xf>
    <xf numFmtId="10" fontId="2" fillId="0" borderId="62" xfId="0" applyNumberFormat="1" applyFont="1" applyBorder="1" applyAlignment="1">
      <alignment horizontal="left"/>
    </xf>
    <xf numFmtId="1" fontId="8" fillId="0" borderId="119" xfId="0" applyNumberFormat="1" applyFont="1" applyBorder="1"/>
    <xf numFmtId="0" fontId="8" fillId="0" borderId="120" xfId="0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left" wrapText="1"/>
    </xf>
    <xf numFmtId="1" fontId="2" fillId="9" borderId="124" xfId="0" applyNumberFormat="1" applyFont="1" applyFill="1" applyBorder="1" applyAlignment="1">
      <alignment horizontal="center"/>
    </xf>
    <xf numFmtId="168" fontId="8" fillId="21" borderId="12" xfId="4" applyFont="1" applyFill="1" applyBorder="1" applyAlignment="1" applyProtection="1">
      <alignment vertical="center" wrapText="1" readingOrder="1"/>
    </xf>
    <xf numFmtId="164" fontId="8" fillId="0" borderId="125" xfId="17" applyNumberFormat="1" applyFont="1" applyBorder="1" applyAlignment="1">
      <alignment vertical="center"/>
    </xf>
    <xf numFmtId="10" fontId="2" fillId="0" borderId="31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left" wrapText="1"/>
    </xf>
    <xf numFmtId="1" fontId="2" fillId="9" borderId="126" xfId="0" applyNumberFormat="1" applyFont="1" applyFill="1" applyBorder="1" applyAlignment="1">
      <alignment horizontal="center"/>
    </xf>
    <xf numFmtId="168" fontId="2" fillId="0" borderId="28" xfId="4" applyFont="1" applyFill="1" applyBorder="1" applyAlignment="1" applyProtection="1">
      <alignment horizontal="center" vertical="center" wrapText="1"/>
    </xf>
    <xf numFmtId="10" fontId="2" fillId="0" borderId="28" xfId="0" applyNumberFormat="1" applyFont="1" applyBorder="1" applyAlignment="1">
      <alignment horizontal="center" vertical="center"/>
    </xf>
    <xf numFmtId="0" fontId="0" fillId="0" borderId="51" xfId="0" applyBorder="1"/>
    <xf numFmtId="1" fontId="2" fillId="0" borderId="62" xfId="0" applyNumberFormat="1" applyFont="1" applyBorder="1" applyAlignment="1">
      <alignment horizontal="center"/>
    </xf>
    <xf numFmtId="168" fontId="2" fillId="0" borderId="62" xfId="4" applyFont="1" applyFill="1" applyBorder="1" applyAlignment="1" applyProtection="1">
      <alignment horizontal="center" vertical="center" wrapText="1"/>
    </xf>
    <xf numFmtId="164" fontId="8" fillId="0" borderId="62" xfId="17" applyNumberFormat="1" applyFont="1" applyBorder="1" applyAlignment="1">
      <alignment vertical="center"/>
    </xf>
    <xf numFmtId="164" fontId="8" fillId="0" borderId="38" xfId="0" applyNumberFormat="1" applyFont="1" applyBorder="1"/>
    <xf numFmtId="0" fontId="8" fillId="0" borderId="33" xfId="0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center"/>
    </xf>
    <xf numFmtId="168" fontId="8" fillId="21" borderId="12" xfId="4" applyFont="1" applyFill="1" applyBorder="1" applyAlignment="1" applyProtection="1">
      <alignment horizontal="center" vertical="center" wrapText="1"/>
    </xf>
    <xf numFmtId="1" fontId="8" fillId="9" borderId="127" xfId="0" applyNumberFormat="1" applyFont="1" applyFill="1" applyBorder="1" applyAlignment="1">
      <alignment horizontal="center" wrapText="1"/>
    </xf>
    <xf numFmtId="0" fontId="8" fillId="9" borderId="128" xfId="0" applyFont="1" applyFill="1" applyBorder="1"/>
    <xf numFmtId="1" fontId="8" fillId="9" borderId="128" xfId="0" applyNumberFormat="1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/>
    </xf>
    <xf numFmtId="0" fontId="8" fillId="0" borderId="128" xfId="0" applyFont="1" applyBorder="1" applyAlignment="1">
      <alignment vertical="center" readingOrder="1"/>
    </xf>
    <xf numFmtId="44" fontId="8" fillId="0" borderId="36" xfId="4" applyNumberFormat="1" applyFont="1" applyBorder="1" applyAlignment="1" applyProtection="1">
      <alignment horizontal="center" vertical="center" wrapText="1" readingOrder="1"/>
    </xf>
    <xf numFmtId="0" fontId="11" fillId="0" borderId="31" xfId="4" applyNumberFormat="1" applyFont="1" applyBorder="1" applyAlignment="1" applyProtection="1">
      <alignment horizontal="center" wrapText="1"/>
    </xf>
    <xf numFmtId="10" fontId="8" fillId="0" borderId="58" xfId="0" applyNumberFormat="1" applyFont="1" applyBorder="1" applyAlignment="1">
      <alignment horizontal="center" vertical="center" wrapText="1"/>
    </xf>
    <xf numFmtId="10" fontId="8" fillId="0" borderId="58" xfId="0" applyNumberFormat="1" applyFont="1" applyBorder="1" applyAlignment="1">
      <alignment horizontal="left" vertical="center" wrapText="1"/>
    </xf>
    <xf numFmtId="44" fontId="8" fillId="0" borderId="58" xfId="0" applyNumberFormat="1" applyFont="1" applyBorder="1" applyAlignment="1">
      <alignment vertical="center" wrapText="1" readingOrder="1"/>
    </xf>
    <xf numFmtId="44" fontId="8" fillId="0" borderId="31" xfId="4" applyNumberFormat="1" applyFont="1" applyFill="1" applyBorder="1" applyAlignment="1" applyProtection="1">
      <alignment vertical="center" wrapText="1" readingOrder="1"/>
    </xf>
    <xf numFmtId="44" fontId="8" fillId="0" borderId="129" xfId="0" applyNumberFormat="1" applyFont="1" applyBorder="1" applyAlignment="1">
      <alignment vertical="center" readingOrder="1"/>
    </xf>
    <xf numFmtId="1" fontId="2" fillId="0" borderId="0" xfId="0" applyNumberFormat="1" applyFont="1" applyAlignment="1">
      <alignment horizontal="left" wrapText="1"/>
    </xf>
    <xf numFmtId="1" fontId="8" fillId="11" borderId="54" xfId="0" applyNumberFormat="1" applyFont="1" applyFill="1" applyBorder="1" applyAlignment="1">
      <alignment horizontal="left"/>
    </xf>
    <xf numFmtId="1" fontId="8" fillId="20" borderId="54" xfId="0" applyNumberFormat="1" applyFont="1" applyFill="1" applyBorder="1" applyAlignment="1">
      <alignment horizontal="left"/>
    </xf>
    <xf numFmtId="1" fontId="8" fillId="20" borderId="20" xfId="0" applyNumberFormat="1" applyFont="1" applyFill="1" applyBorder="1" applyAlignment="1">
      <alignment horizontal="left"/>
    </xf>
    <xf numFmtId="1" fontId="8" fillId="20" borderId="59" xfId="0" applyNumberFormat="1" applyFont="1" applyFill="1" applyBorder="1" applyAlignment="1">
      <alignment horizontal="left"/>
    </xf>
    <xf numFmtId="10" fontId="66" fillId="20" borderId="55" xfId="0" applyNumberFormat="1" applyFont="1" applyFill="1" applyBorder="1"/>
    <xf numFmtId="0" fontId="52" fillId="0" borderId="28" xfId="0" applyFont="1" applyBorder="1" applyAlignment="1">
      <alignment horizontal="center" wrapText="1"/>
    </xf>
    <xf numFmtId="0" fontId="52" fillId="0" borderId="0" xfId="0" applyFont="1" applyAlignment="1">
      <alignment horizontal="center"/>
    </xf>
    <xf numFmtId="164" fontId="52" fillId="0" borderId="44" xfId="0" applyNumberFormat="1" applyFont="1" applyBorder="1" applyAlignment="1">
      <alignment horizontal="center"/>
    </xf>
    <xf numFmtId="2" fontId="9" fillId="0" borderId="45" xfId="16" applyNumberFormat="1" applyFont="1" applyFill="1" applyBorder="1" applyAlignment="1" applyProtection="1">
      <alignment horizontal="center" vertical="center"/>
    </xf>
    <xf numFmtId="164" fontId="49" fillId="0" borderId="50" xfId="0" applyNumberFormat="1" applyFont="1" applyBorder="1" applyAlignment="1">
      <alignment vertical="center"/>
    </xf>
    <xf numFmtId="1" fontId="8" fillId="9" borderId="130" xfId="0" applyNumberFormat="1" applyFont="1" applyFill="1" applyBorder="1" applyAlignment="1">
      <alignment horizontal="center"/>
    </xf>
    <xf numFmtId="167" fontId="8" fillId="9" borderId="131" xfId="0" applyNumberFormat="1" applyFont="1" applyFill="1" applyBorder="1"/>
    <xf numFmtId="1" fontId="2" fillId="9" borderId="132" xfId="0" applyNumberFormat="1" applyFont="1" applyFill="1" applyBorder="1" applyAlignment="1">
      <alignment horizontal="center"/>
    </xf>
    <xf numFmtId="0" fontId="2" fillId="9" borderId="131" xfId="0" applyFont="1" applyFill="1" applyBorder="1" applyAlignment="1">
      <alignment horizontal="center"/>
    </xf>
    <xf numFmtId="44" fontId="8" fillId="0" borderId="131" xfId="17" applyNumberFormat="1" applyFont="1" applyBorder="1" applyAlignment="1">
      <alignment vertical="center" readingOrder="1"/>
    </xf>
    <xf numFmtId="9" fontId="9" fillId="0" borderId="131" xfId="16" applyFont="1" applyFill="1" applyBorder="1" applyAlignment="1" applyProtection="1">
      <alignment vertical="center" readingOrder="1"/>
    </xf>
    <xf numFmtId="10" fontId="9" fillId="0" borderId="131" xfId="0" applyNumberFormat="1" applyFont="1" applyBorder="1" applyAlignment="1">
      <alignment horizontal="left"/>
    </xf>
    <xf numFmtId="44" fontId="9" fillId="0" borderId="131" xfId="0" applyNumberFormat="1" applyFont="1" applyBorder="1" applyAlignment="1">
      <alignment vertical="center" readingOrder="1"/>
    </xf>
    <xf numFmtId="44" fontId="2" fillId="9" borderId="133" xfId="0" applyNumberFormat="1" applyFont="1" applyFill="1" applyBorder="1" applyAlignment="1">
      <alignment vertical="center" readingOrder="1"/>
    </xf>
    <xf numFmtId="0" fontId="8" fillId="0" borderId="26" xfId="0" applyFont="1" applyBorder="1" applyAlignment="1">
      <alignment horizontal="left" vertical="center"/>
    </xf>
    <xf numFmtId="168" fontId="8" fillId="21" borderId="28" xfId="4" applyFont="1" applyFill="1" applyBorder="1" applyAlignment="1" applyProtection="1">
      <alignment horizontal="center" vertical="center" wrapText="1"/>
    </xf>
    <xf numFmtId="10" fontId="2" fillId="0" borderId="37" xfId="0" applyNumberFormat="1" applyFont="1" applyBorder="1" applyAlignment="1">
      <alignment horizontal="center" vertical="center"/>
    </xf>
    <xf numFmtId="2" fontId="9" fillId="12" borderId="131" xfId="16" applyNumberFormat="1" applyFont="1" applyFill="1" applyBorder="1" applyAlignment="1" applyProtection="1">
      <alignment horizontal="center" vertical="center"/>
      <protection locked="0"/>
    </xf>
    <xf numFmtId="0" fontId="8" fillId="10" borderId="29" xfId="0" applyFont="1" applyFill="1" applyBorder="1"/>
    <xf numFmtId="1" fontId="8" fillId="10" borderId="25" xfId="0" applyNumberFormat="1" applyFont="1" applyFill="1" applyBorder="1"/>
    <xf numFmtId="0" fontId="8" fillId="10" borderId="47" xfId="0" applyFont="1" applyFill="1" applyBorder="1" applyAlignment="1">
      <alignment horizontal="left"/>
    </xf>
    <xf numFmtId="0" fontId="8" fillId="0" borderId="12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 wrapText="1"/>
    </xf>
    <xf numFmtId="168" fontId="8" fillId="0" borderId="31" xfId="4" applyFont="1" applyBorder="1" applyAlignment="1" applyProtection="1">
      <alignment vertical="center" wrapText="1"/>
    </xf>
    <xf numFmtId="168" fontId="8" fillId="0" borderId="23" xfId="4" applyFont="1" applyBorder="1" applyAlignment="1" applyProtection="1">
      <alignment vertical="center" wrapText="1"/>
    </xf>
    <xf numFmtId="1" fontId="2" fillId="9" borderId="134" xfId="0" applyNumberFormat="1" applyFont="1" applyFill="1" applyBorder="1" applyAlignment="1">
      <alignment horizontal="center"/>
    </xf>
    <xf numFmtId="0" fontId="52" fillId="0" borderId="0" xfId="0" applyFont="1" applyAlignment="1">
      <alignment horizontal="center" wrapText="1"/>
    </xf>
    <xf numFmtId="164" fontId="52" fillId="0" borderId="0" xfId="0" applyNumberFormat="1" applyFont="1" applyAlignment="1">
      <alignment horizontal="center"/>
    </xf>
    <xf numFmtId="0" fontId="2" fillId="0" borderId="62" xfId="0" applyFont="1" applyBorder="1" applyAlignment="1">
      <alignment horizontal="left" wrapText="1"/>
    </xf>
    <xf numFmtId="1" fontId="2" fillId="9" borderId="136" xfId="0" applyNumberFormat="1" applyFont="1" applyFill="1" applyBorder="1" applyAlignment="1">
      <alignment horizontal="center"/>
    </xf>
    <xf numFmtId="0" fontId="8" fillId="0" borderId="135" xfId="0" applyFont="1" applyBorder="1" applyAlignment="1">
      <alignment horizontal="center" vertical="center"/>
    </xf>
    <xf numFmtId="0" fontId="2" fillId="0" borderId="62" xfId="0" applyFont="1" applyBorder="1" applyAlignment="1">
      <alignment wrapText="1"/>
    </xf>
    <xf numFmtId="44" fontId="2" fillId="0" borderId="62" xfId="0" applyNumberFormat="1" applyFont="1" applyBorder="1" applyAlignment="1">
      <alignment vertical="center" readingOrder="1"/>
    </xf>
    <xf numFmtId="44" fontId="2" fillId="9" borderId="63" xfId="0" applyNumberFormat="1" applyFont="1" applyFill="1" applyBorder="1" applyAlignment="1">
      <alignment vertical="center" readingOrder="1"/>
    </xf>
    <xf numFmtId="1" fontId="2" fillId="9" borderId="120" xfId="0" applyNumberFormat="1" applyFont="1" applyFill="1" applyBorder="1" applyAlignment="1">
      <alignment horizontal="center"/>
    </xf>
    <xf numFmtId="0" fontId="2" fillId="9" borderId="12" xfId="0" applyFont="1" applyFill="1" applyBorder="1"/>
    <xf numFmtId="1" fontId="2" fillId="9" borderId="58" xfId="0" applyNumberFormat="1" applyFont="1" applyFill="1" applyBorder="1" applyAlignment="1">
      <alignment horizontal="center"/>
    </xf>
    <xf numFmtId="0" fontId="2" fillId="9" borderId="31" xfId="0" applyFont="1" applyFill="1" applyBorder="1" applyAlignment="1">
      <alignment horizontal="center"/>
    </xf>
    <xf numFmtId="44" fontId="2" fillId="9" borderId="31" xfId="4" applyNumberFormat="1" applyFont="1" applyFill="1" applyBorder="1" applyAlignment="1" applyProtection="1">
      <alignment vertical="center" readingOrder="1"/>
    </xf>
    <xf numFmtId="44" fontId="2" fillId="0" borderId="31" xfId="0" applyNumberFormat="1" applyFont="1" applyBorder="1" applyAlignment="1">
      <alignment vertical="center" readingOrder="1"/>
    </xf>
    <xf numFmtId="10" fontId="2" fillId="9" borderId="31" xfId="0" applyNumberFormat="1" applyFont="1" applyFill="1" applyBorder="1" applyAlignment="1">
      <alignment horizontal="center" vertical="center"/>
    </xf>
    <xf numFmtId="10" fontId="2" fillId="0" borderId="31" xfId="0" applyNumberFormat="1" applyFont="1" applyBorder="1" applyAlignment="1">
      <alignment horizontal="left"/>
    </xf>
    <xf numFmtId="44" fontId="2" fillId="9" borderId="11" xfId="0" applyNumberFormat="1" applyFont="1" applyFill="1" applyBorder="1" applyAlignment="1">
      <alignment vertical="center" readingOrder="1"/>
    </xf>
    <xf numFmtId="44" fontId="2" fillId="9" borderId="62" xfId="0" applyNumberFormat="1" applyFont="1" applyFill="1" applyBorder="1" applyAlignment="1">
      <alignment vertical="center" readingOrder="1"/>
    </xf>
    <xf numFmtId="44" fontId="2" fillId="9" borderId="22" xfId="0" applyNumberFormat="1" applyFont="1" applyFill="1" applyBorder="1" applyAlignment="1">
      <alignment vertical="center" readingOrder="1"/>
    </xf>
    <xf numFmtId="44" fontId="2" fillId="9" borderId="12" xfId="4" applyNumberFormat="1" applyFont="1" applyFill="1" applyBorder="1" applyAlignment="1" applyProtection="1">
      <alignment vertical="center" readingOrder="1"/>
    </xf>
    <xf numFmtId="44" fontId="2" fillId="9" borderId="32" xfId="0" applyNumberFormat="1" applyFont="1" applyFill="1" applyBorder="1" applyAlignment="1">
      <alignment vertical="center" readingOrder="1"/>
    </xf>
    <xf numFmtId="0" fontId="2" fillId="0" borderId="137" xfId="19" applyFont="1" applyBorder="1"/>
    <xf numFmtId="1" fontId="2" fillId="9" borderId="62" xfId="0" applyNumberFormat="1" applyFont="1" applyFill="1" applyBorder="1" applyAlignment="1">
      <alignment horizontal="center"/>
    </xf>
    <xf numFmtId="0" fontId="2" fillId="0" borderId="62" xfId="0" applyFont="1" applyBorder="1" applyAlignment="1">
      <alignment horizontal="center" vertical="center"/>
    </xf>
    <xf numFmtId="44" fontId="2" fillId="0" borderId="49" xfId="0" applyNumberFormat="1" applyFont="1" applyBorder="1" applyAlignment="1">
      <alignment vertical="center" readingOrder="1"/>
    </xf>
    <xf numFmtId="0" fontId="8" fillId="0" borderId="33" xfId="0" applyFont="1" applyBorder="1" applyAlignment="1">
      <alignment horizontal="center" vertical="center"/>
    </xf>
    <xf numFmtId="0" fontId="2" fillId="0" borderId="138" xfId="19" applyFont="1" applyBorder="1"/>
    <xf numFmtId="1" fontId="2" fillId="9" borderId="12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44" fontId="2" fillId="0" borderId="12" xfId="0" applyNumberFormat="1" applyFont="1" applyBorder="1" applyAlignment="1">
      <alignment vertical="center" readingOrder="1"/>
    </xf>
    <xf numFmtId="10" fontId="2" fillId="0" borderId="12" xfId="0" applyNumberFormat="1" applyFont="1" applyBorder="1" applyAlignment="1">
      <alignment horizontal="left"/>
    </xf>
    <xf numFmtId="44" fontId="2" fillId="9" borderId="12" xfId="0" applyNumberFormat="1" applyFont="1" applyFill="1" applyBorder="1" applyAlignment="1">
      <alignment vertical="center" readingOrder="1"/>
    </xf>
    <xf numFmtId="0" fontId="8" fillId="0" borderId="62" xfId="0" applyFont="1" applyBorder="1" applyAlignment="1">
      <alignment horizontal="left" vertical="center"/>
    </xf>
    <xf numFmtId="168" fontId="2" fillId="21" borderId="62" xfId="4" applyFont="1" applyFill="1" applyBorder="1" applyAlignment="1" applyProtection="1">
      <alignment vertical="center" wrapText="1" readingOrder="1"/>
    </xf>
    <xf numFmtId="164" fontId="8" fillId="0" borderId="123" xfId="17" applyNumberFormat="1" applyFont="1" applyBorder="1" applyAlignment="1">
      <alignment vertical="center" readingOrder="1"/>
    </xf>
    <xf numFmtId="164" fontId="8" fillId="0" borderId="63" xfId="0" applyNumberFormat="1" applyFont="1" applyBorder="1" applyAlignment="1">
      <alignment vertical="center" readingOrder="1"/>
    </xf>
    <xf numFmtId="0" fontId="2" fillId="0" borderId="12" xfId="0" applyFont="1" applyBorder="1" applyAlignment="1">
      <alignment horizontal="center" vertical="center" wrapText="1"/>
    </xf>
    <xf numFmtId="164" fontId="8" fillId="0" borderId="125" xfId="17" applyNumberFormat="1" applyFont="1" applyBorder="1" applyAlignment="1">
      <alignment vertical="center" readingOrder="1"/>
    </xf>
    <xf numFmtId="164" fontId="62" fillId="0" borderId="0" xfId="0" applyNumberFormat="1" applyFont="1" applyAlignment="1">
      <alignment horizontal="center"/>
    </xf>
    <xf numFmtId="0" fontId="58" fillId="0" borderId="11" xfId="0" applyFont="1" applyBorder="1" applyAlignment="1">
      <alignment horizontal="center"/>
    </xf>
    <xf numFmtId="164" fontId="58" fillId="21" borderId="14" xfId="0" applyNumberFormat="1" applyFont="1" applyFill="1" applyBorder="1" applyAlignment="1">
      <alignment vertical="center" readingOrder="1"/>
    </xf>
    <xf numFmtId="1" fontId="67" fillId="16" borderId="72" xfId="0" applyNumberFormat="1" applyFont="1" applyFill="1" applyBorder="1" applyAlignment="1">
      <alignment horizontal="left"/>
    </xf>
    <xf numFmtId="0" fontId="67" fillId="16" borderId="20" xfId="0" applyFont="1" applyFill="1" applyBorder="1"/>
    <xf numFmtId="0" fontId="68" fillId="16" borderId="20" xfId="0" applyFont="1" applyFill="1" applyBorder="1" applyAlignment="1">
      <alignment vertical="center" wrapText="1"/>
    </xf>
    <xf numFmtId="0" fontId="69" fillId="16" borderId="20" xfId="0" applyFont="1" applyFill="1" applyBorder="1" applyAlignment="1">
      <alignment horizontal="center"/>
    </xf>
    <xf numFmtId="164" fontId="67" fillId="16" borderId="20" xfId="0" applyNumberFormat="1" applyFont="1" applyFill="1" applyBorder="1" applyAlignment="1">
      <alignment vertical="center" readingOrder="1"/>
    </xf>
    <xf numFmtId="164" fontId="69" fillId="16" borderId="59" xfId="0" applyNumberFormat="1" applyFont="1" applyFill="1" applyBorder="1" applyAlignment="1">
      <alignment vertical="center" readingOrder="1"/>
    </xf>
    <xf numFmtId="0" fontId="69" fillId="0" borderId="14" xfId="0" applyFont="1" applyBorder="1" applyAlignment="1">
      <alignment horizontal="center" vertical="top" wrapText="1"/>
    </xf>
    <xf numFmtId="0" fontId="67" fillId="0" borderId="14" xfId="0" applyFont="1" applyBorder="1" applyAlignment="1">
      <alignment horizontal="left" vertical="center"/>
    </xf>
    <xf numFmtId="0" fontId="69" fillId="0" borderId="49" xfId="0" applyFont="1" applyBorder="1" applyAlignment="1">
      <alignment vertical="center" wrapText="1"/>
    </xf>
    <xf numFmtId="0" fontId="69" fillId="0" borderId="14" xfId="0" applyFont="1" applyBorder="1" applyAlignment="1">
      <alignment horizontal="center"/>
    </xf>
    <xf numFmtId="164" fontId="67" fillId="21" borderId="14" xfId="0" applyNumberFormat="1" applyFont="1" applyFill="1" applyBorder="1" applyAlignment="1">
      <alignment vertical="center" readingOrder="1"/>
    </xf>
    <xf numFmtId="164" fontId="67" fillId="0" borderId="16" xfId="17" applyNumberFormat="1" applyFont="1" applyBorder="1" applyAlignment="1">
      <alignment vertical="center" readingOrder="1"/>
    </xf>
    <xf numFmtId="164" fontId="67" fillId="0" borderId="22" xfId="0" applyNumberFormat="1" applyFont="1" applyBorder="1" applyAlignment="1">
      <alignment vertical="center" readingOrder="1"/>
    </xf>
    <xf numFmtId="0" fontId="67" fillId="0" borderId="29" xfId="0" applyFont="1" applyBorder="1"/>
    <xf numFmtId="1" fontId="67" fillId="0" borderId="46" xfId="0" applyNumberFormat="1" applyFont="1" applyBorder="1" applyAlignment="1">
      <alignment horizontal="left"/>
    </xf>
    <xf numFmtId="0" fontId="70" fillId="0" borderId="31" xfId="0" applyFont="1" applyBorder="1"/>
    <xf numFmtId="0" fontId="70" fillId="0" borderId="25" xfId="0" applyFont="1" applyBorder="1" applyAlignment="1">
      <alignment horizontal="center"/>
    </xf>
    <xf numFmtId="0" fontId="69" fillId="0" borderId="25" xfId="0" applyFont="1" applyBorder="1" applyAlignment="1">
      <alignment horizontal="center"/>
    </xf>
    <xf numFmtId="164" fontId="67" fillId="0" borderId="36" xfId="0" applyNumberFormat="1" applyFont="1" applyBorder="1" applyAlignment="1">
      <alignment vertical="center" readingOrder="1"/>
    </xf>
    <xf numFmtId="164" fontId="67" fillId="0" borderId="25" xfId="0" applyNumberFormat="1" applyFont="1" applyBorder="1" applyAlignment="1">
      <alignment vertical="center" readingOrder="1"/>
    </xf>
    <xf numFmtId="164" fontId="67" fillId="0" borderId="47" xfId="0" applyNumberFormat="1" applyFont="1" applyBorder="1" applyAlignment="1">
      <alignment vertical="center" readingOrder="1"/>
    </xf>
    <xf numFmtId="164" fontId="8" fillId="0" borderId="11" xfId="0" applyNumberFormat="1" applyFont="1" applyBorder="1" applyAlignment="1">
      <alignment vertical="center" readingOrder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64" fontId="71" fillId="0" borderId="0" xfId="0" applyNumberFormat="1" applyFont="1" applyAlignment="1">
      <alignment horizontal="center"/>
    </xf>
    <xf numFmtId="0" fontId="72" fillId="0" borderId="0" xfId="0" applyFont="1"/>
    <xf numFmtId="164" fontId="58" fillId="0" borderId="22" xfId="0" applyNumberFormat="1" applyFont="1" applyBorder="1" applyAlignment="1">
      <alignment vertical="center" readingOrder="1"/>
    </xf>
    <xf numFmtId="164" fontId="2" fillId="0" borderId="11" xfId="17" applyNumberFormat="1" applyFont="1" applyBorder="1" applyAlignment="1">
      <alignment horizontal="center" vertical="center"/>
    </xf>
    <xf numFmtId="164" fontId="2" fillId="0" borderId="123" xfId="17" applyNumberFormat="1" applyFont="1" applyBorder="1" applyAlignment="1">
      <alignment vertical="center"/>
    </xf>
    <xf numFmtId="164" fontId="2" fillId="0" borderId="16" xfId="17" applyNumberFormat="1" applyFont="1" applyBorder="1" applyAlignment="1">
      <alignment vertical="center"/>
    </xf>
    <xf numFmtId="164" fontId="2" fillId="0" borderId="12" xfId="17" applyNumberFormat="1" applyFont="1" applyBorder="1" applyAlignment="1">
      <alignment vertical="center"/>
    </xf>
    <xf numFmtId="164" fontId="2" fillId="0" borderId="125" xfId="17" applyNumberFormat="1" applyFont="1" applyBorder="1" applyAlignment="1">
      <alignment vertical="center"/>
    </xf>
    <xf numFmtId="0" fontId="54" fillId="13" borderId="54" xfId="0" applyFont="1" applyFill="1" applyBorder="1" applyAlignment="1">
      <alignment vertical="top" wrapText="1"/>
    </xf>
    <xf numFmtId="0" fontId="54" fillId="13" borderId="59" xfId="0" applyFont="1" applyFill="1" applyBorder="1" applyAlignment="1">
      <alignment vertical="top" wrapText="1"/>
    </xf>
    <xf numFmtId="0" fontId="55" fillId="13" borderId="67" xfId="0" applyFont="1" applyFill="1" applyBorder="1" applyAlignment="1">
      <alignment vertical="top" wrapText="1"/>
    </xf>
    <xf numFmtId="0" fontId="55" fillId="13" borderId="48" xfId="0" applyFont="1" applyFill="1" applyBorder="1" applyAlignment="1">
      <alignment vertical="top" wrapText="1"/>
    </xf>
    <xf numFmtId="0" fontId="37" fillId="0" borderId="67" xfId="0" applyFont="1" applyBorder="1" applyAlignment="1" applyProtection="1">
      <alignment horizontal="left" vertical="center" wrapText="1"/>
      <protection locked="0"/>
    </xf>
    <xf numFmtId="0" fontId="37" fillId="0" borderId="48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center" wrapText="1"/>
    </xf>
    <xf numFmtId="0" fontId="8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8" fillId="0" borderId="3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0" fontId="9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59" xfId="0" applyBorder="1" applyAlignment="1">
      <alignment wrapText="1"/>
    </xf>
    <xf numFmtId="0" fontId="49" fillId="0" borderId="51" xfId="0" applyFont="1" applyBorder="1" applyAlignment="1">
      <alignment wrapText="1"/>
    </xf>
    <xf numFmtId="0" fontId="0" fillId="0" borderId="55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5" xfId="0" applyBorder="1" applyAlignment="1">
      <alignment wrapText="1"/>
    </xf>
    <xf numFmtId="0" fontId="9" fillId="0" borderId="55" xfId="0" applyFont="1" applyBorder="1" applyAlignment="1">
      <alignment horizontal="left" wrapText="1"/>
    </xf>
    <xf numFmtId="0" fontId="9" fillId="0" borderId="42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43" xfId="0" applyBorder="1"/>
    <xf numFmtId="0" fontId="0" fillId="0" borderId="36" xfId="0" applyBorder="1"/>
    <xf numFmtId="0" fontId="0" fillId="0" borderId="25" xfId="0" applyBorder="1"/>
    <xf numFmtId="0" fontId="0" fillId="0" borderId="47" xfId="0" applyBorder="1"/>
    <xf numFmtId="0" fontId="9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/>
    <xf numFmtId="0" fontId="0" fillId="0" borderId="37" xfId="0" applyBorder="1"/>
    <xf numFmtId="0" fontId="0" fillId="0" borderId="0" xfId="0"/>
    <xf numFmtId="0" fontId="58" fillId="0" borderId="10" xfId="0" applyFont="1" applyBorder="1" applyAlignment="1">
      <alignment wrapText="1"/>
    </xf>
    <xf numFmtId="0" fontId="0" fillId="0" borderId="10" xfId="0" applyBorder="1"/>
    <xf numFmtId="0" fontId="58" fillId="0" borderId="25" xfId="0" applyFont="1" applyBorder="1" applyAlignment="1">
      <alignment wrapText="1"/>
    </xf>
    <xf numFmtId="0" fontId="49" fillId="0" borderId="26" xfId="0" applyFont="1" applyBorder="1" applyAlignment="1">
      <alignment wrapText="1"/>
    </xf>
    <xf numFmtId="0" fontId="0" fillId="0" borderId="26" xfId="0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59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" fontId="9" fillId="22" borderId="113" xfId="0" applyNumberFormat="1" applyFont="1" applyFill="1" applyBorder="1" applyAlignment="1">
      <alignment horizontal="center" wrapText="1"/>
    </xf>
    <xf numFmtId="1" fontId="9" fillId="22" borderId="114" xfId="0" applyNumberFormat="1" applyFont="1" applyFill="1" applyBorder="1" applyAlignment="1">
      <alignment horizontal="center" wrapText="1"/>
    </xf>
    <xf numFmtId="1" fontId="9" fillId="22" borderId="115" xfId="0" applyNumberFormat="1" applyFont="1" applyFill="1" applyBorder="1" applyAlignment="1">
      <alignment horizontal="center" wrapText="1"/>
    </xf>
    <xf numFmtId="0" fontId="73" fillId="0" borderId="0" xfId="0" applyFont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51" fillId="0" borderId="14" xfId="0" applyFont="1" applyBorder="1" applyAlignment="1">
      <alignment horizontal="center" wrapText="1"/>
    </xf>
    <xf numFmtId="0" fontId="51" fillId="0" borderId="35" xfId="0" applyFont="1" applyBorder="1" applyAlignment="1">
      <alignment horizontal="center" wrapText="1"/>
    </xf>
    <xf numFmtId="0" fontId="51" fillId="0" borderId="26" xfId="0" applyFont="1" applyBorder="1" applyAlignment="1">
      <alignment horizontal="center" wrapText="1"/>
    </xf>
    <xf numFmtId="0" fontId="51" fillId="0" borderId="0" xfId="0" applyFont="1" applyAlignment="1">
      <alignment horizontal="center" wrapText="1"/>
    </xf>
    <xf numFmtId="1" fontId="8" fillId="0" borderId="42" xfId="0" applyNumberFormat="1" applyFont="1" applyBorder="1" applyAlignment="1">
      <alignment horizontal="center" wrapText="1"/>
    </xf>
    <xf numFmtId="1" fontId="8" fillId="0" borderId="56" xfId="0" applyNumberFormat="1" applyFont="1" applyBorder="1" applyAlignment="1">
      <alignment horizontal="center" wrapText="1"/>
    </xf>
    <xf numFmtId="0" fontId="8" fillId="11" borderId="51" xfId="0" applyFont="1" applyFill="1" applyBorder="1" applyAlignment="1">
      <alignment horizontal="center"/>
    </xf>
    <xf numFmtId="0" fontId="8" fillId="11" borderId="55" xfId="0" applyFont="1" applyFill="1" applyBorder="1" applyAlignment="1">
      <alignment horizontal="center"/>
    </xf>
    <xf numFmtId="0" fontId="8" fillId="11" borderId="43" xfId="0" applyFont="1" applyFill="1" applyBorder="1" applyAlignment="1">
      <alignment horizontal="center"/>
    </xf>
    <xf numFmtId="0" fontId="8" fillId="11" borderId="26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8" fillId="11" borderId="24" xfId="0" applyFont="1" applyFill="1" applyBorder="1" applyAlignment="1">
      <alignment horizontal="center"/>
    </xf>
    <xf numFmtId="0" fontId="12" fillId="11" borderId="29" xfId="0" applyFont="1" applyFill="1" applyBorder="1" applyAlignment="1">
      <alignment horizontal="center" wrapText="1"/>
    </xf>
    <xf numFmtId="0" fontId="12" fillId="11" borderId="25" xfId="0" applyFont="1" applyFill="1" applyBorder="1" applyAlignment="1">
      <alignment horizontal="center" wrapText="1"/>
    </xf>
    <xf numFmtId="0" fontId="12" fillId="11" borderId="47" xfId="0" applyFont="1" applyFill="1" applyBorder="1" applyAlignment="1">
      <alignment horizontal="center" wrapText="1"/>
    </xf>
    <xf numFmtId="0" fontId="12" fillId="11" borderId="20" xfId="0" applyFont="1" applyFill="1" applyBorder="1" applyAlignment="1">
      <alignment horizontal="center" wrapText="1"/>
    </xf>
    <xf numFmtId="0" fontId="12" fillId="11" borderId="59" xfId="0" applyFont="1" applyFill="1" applyBorder="1" applyAlignment="1">
      <alignment horizontal="center" wrapText="1"/>
    </xf>
    <xf numFmtId="1" fontId="8" fillId="11" borderId="54" xfId="0" applyNumberFormat="1" applyFont="1" applyFill="1" applyBorder="1" applyAlignment="1">
      <alignment horizontal="center"/>
    </xf>
    <xf numFmtId="1" fontId="8" fillId="11" borderId="20" xfId="0" applyNumberFormat="1" applyFont="1" applyFill="1" applyBorder="1" applyAlignment="1">
      <alignment horizontal="center"/>
    </xf>
    <xf numFmtId="1" fontId="8" fillId="11" borderId="59" xfId="0" applyNumberFormat="1" applyFont="1" applyFill="1" applyBorder="1" applyAlignment="1">
      <alignment horizontal="center"/>
    </xf>
    <xf numFmtId="0" fontId="12" fillId="11" borderId="54" xfId="0" applyFont="1" applyFill="1" applyBorder="1" applyAlignment="1">
      <alignment horizontal="center" wrapText="1"/>
    </xf>
    <xf numFmtId="0" fontId="51" fillId="0" borderId="29" xfId="0" applyFont="1" applyBorder="1" applyAlignment="1">
      <alignment horizontal="center" wrapText="1"/>
    </xf>
    <xf numFmtId="0" fontId="51" fillId="0" borderId="25" xfId="0" applyFont="1" applyBorder="1" applyAlignment="1">
      <alignment horizontal="center" wrapText="1"/>
    </xf>
  </cellXfs>
  <cellStyles count="31">
    <cellStyle name="Bad" xfId="1" xr:uid="{00000000-0005-0000-0000-000000000000}"/>
    <cellStyle name="Calculation" xfId="2" xr:uid="{00000000-0005-0000-0000-000001000000}"/>
    <cellStyle name="Check Cell" xfId="3" xr:uid="{00000000-0005-0000-0000-000002000000}"/>
    <cellStyle name="Euro" xfId="4" xr:uid="{00000000-0005-0000-0000-000003000000}"/>
    <cellStyle name="Explanatory Text" xfId="5" xr:uid="{00000000-0005-0000-0000-000004000000}"/>
    <cellStyle name="Good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Input" xfId="11" xr:uid="{00000000-0005-0000-0000-00000A000000}"/>
    <cellStyle name="Linked Cell" xfId="12" xr:uid="{00000000-0005-0000-0000-00000B000000}"/>
    <cellStyle name="Neutral" xfId="13" xr:uid="{00000000-0005-0000-0000-00000C000000}"/>
    <cellStyle name="Note" xfId="14" xr:uid="{00000000-0005-0000-0000-00000D000000}"/>
    <cellStyle name="Output" xfId="15" xr:uid="{00000000-0005-0000-0000-00000E000000}"/>
    <cellStyle name="Procent" xfId="16" builtinId="5"/>
    <cellStyle name="Standaard" xfId="0" builtinId="0"/>
    <cellStyle name="Standaard 2" xfId="17" xr:uid="{00000000-0005-0000-0000-000011000000}"/>
    <cellStyle name="Standaard 2 2" xfId="26" xr:uid="{E36553E7-9DEF-47D3-AD1C-7ACD25E3F8DB}"/>
    <cellStyle name="Standaard 2 3" xfId="24" xr:uid="{BFC6F51E-F8F1-4B71-96D9-446FDFE3A348}"/>
    <cellStyle name="Standaard_masten armat" xfId="18" xr:uid="{00000000-0005-0000-0000-000013000000}"/>
    <cellStyle name="Standaard_Standaard lampen" xfId="19" xr:uid="{00000000-0005-0000-0000-000015000000}"/>
    <cellStyle name="Title" xfId="20" xr:uid="{00000000-0005-0000-0000-000016000000}"/>
    <cellStyle name="Total" xfId="21" xr:uid="{00000000-0005-0000-0000-000017000000}"/>
    <cellStyle name="Valuta" xfId="23" builtinId="4"/>
    <cellStyle name="Valuta 2" xfId="27" xr:uid="{03E457A8-55E4-41B5-8251-63F90E6F4113}"/>
    <cellStyle name="Valuta 2 2" xfId="29" xr:uid="{9F028CEE-88F3-447C-BC73-C6620E41FC16}"/>
    <cellStyle name="Valuta 3" xfId="25" xr:uid="{DB3C87B4-6EED-4AC3-BA79-F6E0360E1570}"/>
    <cellStyle name="Valuta 4" xfId="28" xr:uid="{5D3E742C-FB21-4974-8A3F-4AE8498D6661}"/>
    <cellStyle name="Valuta 5" xfId="30" xr:uid="{A5D5EDFE-6E1C-40C8-9AB6-F0C1D6D65EEF}"/>
    <cellStyle name="Warning Text" xfId="22" xr:uid="{00000000-0005-0000-0000-000019000000}"/>
  </cellStyles>
  <dxfs count="15">
    <dxf>
      <font>
        <b/>
        <i val="0"/>
        <condense val="0"/>
        <extend val="0"/>
        <color auto="1"/>
      </font>
      <fill>
        <patternFill>
          <bgColor indexed="34"/>
        </patternFill>
      </fill>
    </dxf>
    <dxf>
      <fill>
        <patternFill>
          <bgColor indexed="34"/>
        </patternFill>
      </fill>
    </dxf>
    <dxf>
      <font>
        <b/>
        <i val="0"/>
        <condense val="0"/>
        <extend val="0"/>
        <color auto="1"/>
      </font>
      <fill>
        <patternFill>
          <bgColor indexed="34"/>
        </patternFill>
      </fill>
    </dxf>
    <dxf>
      <fill>
        <patternFill>
          <bgColor indexed="34"/>
        </patternFill>
      </fill>
    </dxf>
    <dxf>
      <font>
        <b/>
        <i val="0"/>
        <condense val="0"/>
        <extend val="0"/>
        <color auto="1"/>
      </font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3:I98"/>
  <sheetViews>
    <sheetView view="pageLayout" zoomScaleNormal="100" zoomScaleSheetLayoutView="100" workbookViewId="0">
      <selection activeCell="C8" sqref="C8"/>
    </sheetView>
  </sheetViews>
  <sheetFormatPr defaultColWidth="9.28515625" defaultRowHeight="16.5" x14ac:dyDescent="0.3"/>
  <cols>
    <col min="1" max="1" width="2.42578125" customWidth="1"/>
    <col min="2" max="2" width="14" customWidth="1"/>
    <col min="3" max="3" width="84.7109375" customWidth="1"/>
    <col min="4" max="4" width="1.5703125" customWidth="1"/>
    <col min="5" max="5" width="9.7109375" customWidth="1"/>
    <col min="6" max="6" width="8" customWidth="1"/>
    <col min="7" max="7" width="18.42578125" customWidth="1"/>
    <col min="8" max="8" width="2.28515625" customWidth="1"/>
  </cols>
  <sheetData>
    <row r="3" spans="2:6" ht="69.75" customHeight="1" x14ac:dyDescent="0.3">
      <c r="B3" s="969" t="s">
        <v>527</v>
      </c>
      <c r="C3" s="969"/>
    </row>
    <row r="4" spans="2:6" ht="39" customHeight="1" x14ac:dyDescent="0.3">
      <c r="B4" s="309"/>
      <c r="C4" s="309"/>
    </row>
    <row r="5" spans="2:6" x14ac:dyDescent="0.3">
      <c r="B5" s="158" t="s">
        <v>0</v>
      </c>
    </row>
    <row r="6" spans="2:6" ht="17.25" thickBot="1" x14ac:dyDescent="0.35"/>
    <row r="7" spans="2:6" ht="17.25" thickBot="1" x14ac:dyDescent="0.35">
      <c r="B7" s="963" t="s">
        <v>1</v>
      </c>
      <c r="C7" s="964"/>
    </row>
    <row r="8" spans="2:6" ht="17.25" thickBot="1" x14ac:dyDescent="0.35">
      <c r="B8" s="308" t="s">
        <v>2</v>
      </c>
      <c r="C8" s="326"/>
    </row>
    <row r="9" spans="2:6" ht="17.25" thickBot="1" x14ac:dyDescent="0.35">
      <c r="B9" s="308" t="s">
        <v>3</v>
      </c>
      <c r="C9" s="326"/>
    </row>
    <row r="10" spans="2:6" ht="17.25" thickBot="1" x14ac:dyDescent="0.35">
      <c r="B10" s="308" t="s">
        <v>4</v>
      </c>
      <c r="C10" s="326"/>
    </row>
    <row r="11" spans="2:6" ht="17.25" thickBot="1" x14ac:dyDescent="0.35">
      <c r="B11" s="308" t="s">
        <v>5</v>
      </c>
      <c r="C11" s="326"/>
    </row>
    <row r="12" spans="2:6" ht="17.25" thickBot="1" x14ac:dyDescent="0.35">
      <c r="B12" s="308" t="s">
        <v>6</v>
      </c>
      <c r="C12" s="326"/>
      <c r="D12" s="104"/>
      <c r="F12" s="105"/>
    </row>
    <row r="13" spans="2:6" x14ac:dyDescent="0.3">
      <c r="B13" s="965" t="s">
        <v>7</v>
      </c>
      <c r="C13" s="967"/>
      <c r="F13" s="106"/>
    </row>
    <row r="14" spans="2:6" ht="17.25" thickBot="1" x14ac:dyDescent="0.35">
      <c r="B14" s="966"/>
      <c r="C14" s="968"/>
      <c r="F14" s="106"/>
    </row>
    <row r="15" spans="2:6" x14ac:dyDescent="0.3">
      <c r="B15" s="159"/>
      <c r="C15" s="159"/>
      <c r="F15" s="106"/>
    </row>
    <row r="16" spans="2:6" x14ac:dyDescent="0.3">
      <c r="B16" s="159"/>
      <c r="C16" s="159"/>
      <c r="F16" s="106"/>
    </row>
    <row r="17" spans="2:8" x14ac:dyDescent="0.3">
      <c r="B17" s="159"/>
      <c r="C17" s="159"/>
      <c r="F17" s="106"/>
    </row>
    <row r="18" spans="2:8" x14ac:dyDescent="0.3">
      <c r="B18" s="159"/>
      <c r="C18" s="159"/>
      <c r="F18" s="106"/>
    </row>
    <row r="19" spans="2:8" ht="20.25" x14ac:dyDescent="0.3">
      <c r="B19" s="157"/>
      <c r="F19" s="105"/>
    </row>
    <row r="20" spans="2:8" x14ac:dyDescent="0.3">
      <c r="B20" s="108"/>
      <c r="C20" s="104"/>
      <c r="F20" s="105"/>
    </row>
    <row r="21" spans="2:8" x14ac:dyDescent="0.3">
      <c r="C21" s="109" t="s">
        <v>8</v>
      </c>
      <c r="E21" s="111"/>
      <c r="F21" s="111"/>
      <c r="G21" s="111"/>
      <c r="H21" s="111"/>
    </row>
    <row r="22" spans="2:8" x14ac:dyDescent="0.3">
      <c r="B22" s="109"/>
      <c r="C22" s="104"/>
      <c r="E22" s="112"/>
      <c r="F22" s="112"/>
      <c r="G22" s="112"/>
    </row>
    <row r="23" spans="2:8" x14ac:dyDescent="0.3">
      <c r="C23" s="107" t="s">
        <v>9</v>
      </c>
      <c r="E23" s="112"/>
      <c r="F23" s="113"/>
      <c r="G23" s="112"/>
    </row>
    <row r="24" spans="2:8" x14ac:dyDescent="0.3">
      <c r="C24" s="108"/>
      <c r="E24" s="114"/>
      <c r="F24" s="105"/>
      <c r="G24" s="114"/>
    </row>
    <row r="25" spans="2:8" x14ac:dyDescent="0.3">
      <c r="C25" s="107" t="s">
        <v>10</v>
      </c>
      <c r="E25" s="114"/>
      <c r="F25" s="105"/>
      <c r="G25" s="114"/>
    </row>
    <row r="26" spans="2:8" x14ac:dyDescent="0.3">
      <c r="C26" s="107" t="s">
        <v>11</v>
      </c>
      <c r="E26" s="115"/>
      <c r="F26" s="115"/>
      <c r="G26" s="115"/>
    </row>
    <row r="27" spans="2:8" x14ac:dyDescent="0.3">
      <c r="B27" s="112"/>
      <c r="C27" s="115"/>
      <c r="D27" s="105"/>
      <c r="E27" s="115"/>
      <c r="F27" s="115"/>
      <c r="G27" s="115"/>
    </row>
    <row r="28" spans="2:8" x14ac:dyDescent="0.3">
      <c r="B28" s="112"/>
      <c r="C28" s="107" t="s">
        <v>12</v>
      </c>
      <c r="D28" s="105"/>
      <c r="E28" s="115"/>
      <c r="F28" s="115"/>
      <c r="G28" s="115"/>
    </row>
    <row r="29" spans="2:8" x14ac:dyDescent="0.3">
      <c r="B29" s="112"/>
      <c r="C29" s="790" t="s">
        <v>528</v>
      </c>
      <c r="D29" s="105"/>
      <c r="E29" s="115"/>
      <c r="F29" s="115"/>
      <c r="G29" s="115"/>
    </row>
    <row r="30" spans="2:8" x14ac:dyDescent="0.3">
      <c r="B30" s="112"/>
      <c r="C30" s="928" t="s">
        <v>559</v>
      </c>
      <c r="D30" s="105"/>
      <c r="E30" s="115"/>
      <c r="F30" s="115"/>
      <c r="G30" s="115"/>
    </row>
    <row r="31" spans="2:8" x14ac:dyDescent="0.3">
      <c r="B31" s="112"/>
      <c r="C31" s="955" t="s">
        <v>557</v>
      </c>
      <c r="D31" s="105"/>
      <c r="E31" s="115"/>
      <c r="F31" s="115"/>
      <c r="G31" s="115"/>
    </row>
    <row r="32" spans="2:8" x14ac:dyDescent="0.3">
      <c r="B32" s="112"/>
      <c r="C32" s="115"/>
      <c r="D32" s="105"/>
      <c r="E32" s="115"/>
      <c r="F32" s="115"/>
      <c r="G32" s="115"/>
    </row>
    <row r="33" spans="1:7" x14ac:dyDescent="0.3">
      <c r="B33" s="112"/>
      <c r="C33" s="115"/>
      <c r="D33" s="105"/>
      <c r="E33" s="115"/>
      <c r="F33" s="115"/>
      <c r="G33" s="115"/>
    </row>
    <row r="34" spans="1:7" x14ac:dyDescent="0.3">
      <c r="B34" s="112"/>
      <c r="C34" s="115"/>
      <c r="D34" s="105"/>
      <c r="E34" s="115"/>
      <c r="F34" s="115"/>
      <c r="G34" s="115"/>
    </row>
    <row r="35" spans="1:7" x14ac:dyDescent="0.3">
      <c r="B35" s="112"/>
      <c r="C35" s="115"/>
      <c r="D35" s="105"/>
      <c r="E35" s="115"/>
      <c r="F35" s="115"/>
      <c r="G35" s="115"/>
    </row>
    <row r="36" spans="1:7" x14ac:dyDescent="0.3">
      <c r="B36" s="112"/>
      <c r="C36" s="115"/>
      <c r="D36" s="105"/>
      <c r="E36" s="115"/>
      <c r="F36" s="115"/>
      <c r="G36" s="115"/>
    </row>
    <row r="37" spans="1:7" x14ac:dyDescent="0.3">
      <c r="B37" s="112"/>
      <c r="C37" s="115"/>
      <c r="D37" s="105"/>
      <c r="E37" s="115"/>
      <c r="F37" s="115"/>
      <c r="G37" s="115"/>
    </row>
    <row r="38" spans="1:7" x14ac:dyDescent="0.3">
      <c r="B38" s="112"/>
      <c r="C38" s="115"/>
      <c r="D38" s="105"/>
      <c r="E38" s="115"/>
      <c r="F38" s="115"/>
      <c r="G38" s="115"/>
    </row>
    <row r="39" spans="1:7" x14ac:dyDescent="0.3">
      <c r="B39" s="112"/>
      <c r="C39" s="115"/>
      <c r="D39" s="105"/>
      <c r="E39" s="115"/>
      <c r="F39" s="115"/>
      <c r="G39" s="115"/>
    </row>
    <row r="40" spans="1:7" x14ac:dyDescent="0.3">
      <c r="B40" s="112"/>
      <c r="C40" s="115"/>
      <c r="D40" s="105"/>
      <c r="E40" s="115"/>
      <c r="F40" s="115"/>
      <c r="G40" s="115"/>
    </row>
    <row r="41" spans="1:7" x14ac:dyDescent="0.3">
      <c r="B41" s="112"/>
      <c r="C41" s="115"/>
      <c r="D41" s="105"/>
      <c r="E41" s="115"/>
      <c r="F41" s="115"/>
      <c r="G41" s="115"/>
    </row>
    <row r="42" spans="1:7" x14ac:dyDescent="0.3">
      <c r="B42" s="112"/>
      <c r="C42" s="115"/>
      <c r="D42" s="105"/>
      <c r="E42" s="115"/>
      <c r="F42" s="115"/>
      <c r="G42" s="115"/>
    </row>
    <row r="43" spans="1:7" x14ac:dyDescent="0.3">
      <c r="A43" s="124"/>
      <c r="B43" s="112"/>
      <c r="C43" s="112"/>
      <c r="D43" s="115"/>
      <c r="F43" s="105"/>
    </row>
    <row r="44" spans="1:7" x14ac:dyDescent="0.3">
      <c r="C44" s="107"/>
      <c r="D44" s="105"/>
      <c r="E44" s="115"/>
      <c r="F44" s="115"/>
      <c r="G44" s="115"/>
    </row>
    <row r="45" spans="1:7" x14ac:dyDescent="0.3">
      <c r="E45" s="115"/>
      <c r="F45" s="115"/>
      <c r="G45" s="115"/>
    </row>
    <row r="46" spans="1:7" x14ac:dyDescent="0.3">
      <c r="C46" s="107"/>
      <c r="E46" s="115"/>
      <c r="F46" s="115"/>
      <c r="G46" s="115"/>
    </row>
    <row r="47" spans="1:7" x14ac:dyDescent="0.3">
      <c r="C47" s="108"/>
      <c r="E47" s="115"/>
      <c r="F47" s="115"/>
      <c r="G47" s="115"/>
    </row>
    <row r="48" spans="1:7" x14ac:dyDescent="0.3">
      <c r="C48" s="107"/>
      <c r="E48" s="115"/>
      <c r="F48" s="115"/>
      <c r="G48" s="115"/>
    </row>
    <row r="49" spans="1:9" x14ac:dyDescent="0.3">
      <c r="A49" s="136"/>
      <c r="B49" s="508"/>
      <c r="C49" s="509"/>
      <c r="D49" s="510"/>
      <c r="E49" s="509"/>
      <c r="F49" s="509"/>
      <c r="G49" s="509"/>
      <c r="H49" s="511"/>
      <c r="I49" s="136"/>
    </row>
    <row r="50" spans="1:9" x14ac:dyDescent="0.3">
      <c r="A50" s="116"/>
      <c r="B50" s="117"/>
      <c r="C50" s="118"/>
      <c r="D50" s="119"/>
      <c r="E50" s="119"/>
      <c r="F50" s="120"/>
      <c r="G50" s="512"/>
      <c r="H50" s="136"/>
      <c r="I50" s="136"/>
    </row>
    <row r="51" spans="1:9" x14ac:dyDescent="0.3">
      <c r="A51" s="136"/>
      <c r="B51" s="513"/>
      <c r="C51" s="512"/>
      <c r="D51" s="512"/>
      <c r="E51" s="136"/>
      <c r="F51" s="510"/>
      <c r="G51" s="136"/>
      <c r="H51" s="136"/>
      <c r="I51" s="136"/>
    </row>
    <row r="52" spans="1:9" x14ac:dyDescent="0.3">
      <c r="B52" s="103"/>
      <c r="C52" s="104"/>
      <c r="D52" s="104"/>
      <c r="F52" s="105"/>
    </row>
    <row r="53" spans="1:9" x14ac:dyDescent="0.3">
      <c r="A53" s="121"/>
      <c r="B53" s="122"/>
      <c r="C53" s="110"/>
      <c r="D53" s="110"/>
      <c r="E53" s="111"/>
      <c r="F53" s="111"/>
      <c r="G53" s="111"/>
      <c r="H53" s="111"/>
    </row>
    <row r="54" spans="1:9" x14ac:dyDescent="0.3">
      <c r="B54" s="103"/>
      <c r="C54" s="104"/>
      <c r="D54" s="115"/>
      <c r="E54" s="112"/>
      <c r="F54" s="105"/>
    </row>
    <row r="55" spans="1:9" x14ac:dyDescent="0.3">
      <c r="A55" s="123"/>
      <c r="B55" s="103"/>
      <c r="C55" s="104"/>
      <c r="D55" s="114"/>
      <c r="E55" s="114"/>
      <c r="F55" s="105"/>
      <c r="G55" s="114"/>
    </row>
    <row r="56" spans="1:9" x14ac:dyDescent="0.3">
      <c r="A56" s="124"/>
      <c r="B56" s="112"/>
      <c r="C56" s="112"/>
      <c r="D56" s="115"/>
      <c r="F56" s="105"/>
    </row>
    <row r="57" spans="1:9" x14ac:dyDescent="0.3">
      <c r="B57" s="112"/>
      <c r="C57" s="115"/>
      <c r="D57" s="105"/>
      <c r="E57" s="115"/>
      <c r="F57" s="115"/>
      <c r="G57" s="115"/>
    </row>
    <row r="58" spans="1:9" x14ac:dyDescent="0.3">
      <c r="B58" s="112"/>
      <c r="C58" s="115"/>
      <c r="D58" s="105"/>
      <c r="E58" s="115"/>
      <c r="F58" s="115"/>
      <c r="G58" s="115"/>
    </row>
    <row r="59" spans="1:9" x14ac:dyDescent="0.3">
      <c r="B59" s="112"/>
      <c r="C59" s="115"/>
      <c r="D59" s="105"/>
      <c r="E59" s="115"/>
      <c r="F59" s="115"/>
      <c r="G59" s="115"/>
    </row>
    <row r="60" spans="1:9" x14ac:dyDescent="0.3">
      <c r="B60" s="112"/>
      <c r="C60" s="115"/>
      <c r="D60" s="105"/>
      <c r="E60" s="115"/>
      <c r="F60" s="115"/>
      <c r="G60" s="115"/>
    </row>
    <row r="61" spans="1:9" x14ac:dyDescent="0.3">
      <c r="B61" s="112"/>
      <c r="C61" s="115"/>
      <c r="D61" s="105"/>
      <c r="E61" s="115"/>
      <c r="F61" s="115"/>
      <c r="G61" s="115"/>
    </row>
    <row r="62" spans="1:9" x14ac:dyDescent="0.3">
      <c r="B62" s="112"/>
      <c r="C62" s="115"/>
      <c r="D62" s="105"/>
      <c r="E62" s="115"/>
      <c r="F62" s="115"/>
      <c r="G62" s="115"/>
    </row>
    <row r="63" spans="1:9" x14ac:dyDescent="0.3">
      <c r="B63" s="112"/>
      <c r="C63" s="115"/>
      <c r="D63" s="105"/>
      <c r="E63" s="115"/>
      <c r="F63" s="115"/>
      <c r="G63" s="115"/>
    </row>
    <row r="64" spans="1:9" x14ac:dyDescent="0.3">
      <c r="B64" s="112"/>
      <c r="C64" s="115"/>
      <c r="D64" s="105"/>
      <c r="E64" s="115"/>
      <c r="F64" s="115"/>
      <c r="G64" s="115"/>
    </row>
    <row r="65" spans="1:7" x14ac:dyDescent="0.3">
      <c r="B65" s="112"/>
      <c r="C65" s="115"/>
      <c r="D65" s="105"/>
      <c r="E65" s="115"/>
      <c r="F65" s="115"/>
      <c r="G65" s="115"/>
    </row>
    <row r="66" spans="1:7" x14ac:dyDescent="0.3">
      <c r="B66" s="112"/>
      <c r="C66" s="115"/>
      <c r="D66" s="105"/>
      <c r="E66" s="115"/>
      <c r="F66" s="115"/>
      <c r="G66" s="115"/>
    </row>
    <row r="67" spans="1:7" x14ac:dyDescent="0.3">
      <c r="B67" s="112"/>
      <c r="C67" s="115"/>
      <c r="D67" s="105"/>
      <c r="E67" s="115"/>
      <c r="F67" s="115"/>
      <c r="G67" s="115"/>
    </row>
    <row r="68" spans="1:7" x14ac:dyDescent="0.3">
      <c r="A68" s="136"/>
      <c r="B68" s="514"/>
      <c r="C68" s="115"/>
      <c r="D68" s="105"/>
      <c r="E68" s="115"/>
      <c r="F68" s="115"/>
      <c r="G68" s="115"/>
    </row>
    <row r="69" spans="1:7" x14ac:dyDescent="0.3">
      <c r="A69" s="136"/>
      <c r="B69" s="514"/>
      <c r="C69" s="115"/>
      <c r="D69" s="105"/>
      <c r="E69" s="115"/>
      <c r="F69" s="115"/>
      <c r="G69" s="115"/>
    </row>
    <row r="70" spans="1:7" x14ac:dyDescent="0.3">
      <c r="A70" s="136"/>
      <c r="B70" s="514"/>
      <c r="C70" s="115"/>
      <c r="D70" s="105"/>
      <c r="E70" s="115"/>
      <c r="F70" s="115"/>
      <c r="G70" s="115"/>
    </row>
    <row r="71" spans="1:7" x14ac:dyDescent="0.3">
      <c r="A71" s="136"/>
      <c r="B71" s="514"/>
      <c r="C71" s="115"/>
      <c r="D71" s="105"/>
      <c r="E71" s="115"/>
      <c r="F71" s="115"/>
      <c r="G71" s="115"/>
    </row>
    <row r="72" spans="1:7" x14ac:dyDescent="0.3">
      <c r="A72" s="136"/>
      <c r="B72" s="514"/>
      <c r="C72" s="115"/>
      <c r="D72" s="105"/>
      <c r="E72" s="115"/>
      <c r="F72" s="115"/>
      <c r="G72" s="115"/>
    </row>
    <row r="73" spans="1:7" x14ac:dyDescent="0.3">
      <c r="A73" s="136"/>
      <c r="B73" s="514"/>
      <c r="C73" s="115"/>
      <c r="D73" s="105"/>
      <c r="E73" s="115"/>
      <c r="F73" s="115"/>
      <c r="G73" s="115"/>
    </row>
    <row r="74" spans="1:7" x14ac:dyDescent="0.3">
      <c r="B74" s="112"/>
      <c r="C74" s="115"/>
      <c r="D74" s="105"/>
      <c r="E74" s="115"/>
      <c r="F74" s="115"/>
      <c r="G74" s="115"/>
    </row>
    <row r="75" spans="1:7" x14ac:dyDescent="0.3">
      <c r="B75" s="112"/>
      <c r="C75" s="115"/>
      <c r="D75" s="105"/>
      <c r="E75" s="115"/>
      <c r="F75" s="115"/>
      <c r="G75" s="115"/>
    </row>
    <row r="76" spans="1:7" x14ac:dyDescent="0.3">
      <c r="B76" s="112"/>
      <c r="C76" s="115"/>
      <c r="D76" s="105"/>
      <c r="E76" s="115"/>
      <c r="F76" s="115"/>
      <c r="G76" s="115"/>
    </row>
    <row r="77" spans="1:7" x14ac:dyDescent="0.3">
      <c r="B77" s="112"/>
      <c r="C77" s="115"/>
      <c r="D77" s="105"/>
      <c r="E77" s="115"/>
      <c r="F77" s="115"/>
      <c r="G77" s="115"/>
    </row>
    <row r="78" spans="1:7" x14ac:dyDescent="0.3">
      <c r="B78" s="112"/>
      <c r="C78" s="115"/>
      <c r="D78" s="105"/>
      <c r="E78" s="115"/>
      <c r="F78" s="115"/>
      <c r="G78" s="115"/>
    </row>
    <row r="79" spans="1:7" x14ac:dyDescent="0.3">
      <c r="B79" s="112"/>
      <c r="C79" s="115"/>
      <c r="D79" s="105"/>
      <c r="E79" s="115"/>
      <c r="F79" s="115"/>
      <c r="G79" s="115"/>
    </row>
    <row r="80" spans="1:7" x14ac:dyDescent="0.3">
      <c r="B80" s="112"/>
      <c r="C80" s="115"/>
      <c r="D80" s="105"/>
      <c r="E80" s="115"/>
      <c r="F80" s="115"/>
      <c r="G80" s="115"/>
    </row>
    <row r="81" spans="1:8" x14ac:dyDescent="0.3">
      <c r="B81" s="112"/>
      <c r="C81" s="115"/>
      <c r="D81" s="105"/>
      <c r="E81" s="115"/>
      <c r="F81" s="115"/>
      <c r="G81" s="115"/>
    </row>
    <row r="82" spans="1:8" x14ac:dyDescent="0.3">
      <c r="B82" s="112"/>
      <c r="C82" s="115"/>
      <c r="D82" s="105"/>
      <c r="E82" s="115"/>
      <c r="F82" s="115"/>
      <c r="G82" s="115"/>
    </row>
    <row r="83" spans="1:8" x14ac:dyDescent="0.3">
      <c r="B83" s="112"/>
      <c r="C83" s="115"/>
      <c r="D83" s="105"/>
      <c r="E83" s="115"/>
      <c r="F83" s="115"/>
      <c r="G83" s="115"/>
    </row>
    <row r="84" spans="1:8" x14ac:dyDescent="0.3">
      <c r="B84" s="112"/>
      <c r="C84" s="115"/>
      <c r="D84" s="105"/>
      <c r="E84" s="115"/>
      <c r="F84" s="115"/>
      <c r="G84" s="115"/>
    </row>
    <row r="85" spans="1:8" x14ac:dyDescent="0.3">
      <c r="B85" s="112"/>
      <c r="C85" s="115"/>
      <c r="D85" s="105"/>
      <c r="E85" s="115"/>
      <c r="F85" s="115"/>
      <c r="G85" s="115"/>
    </row>
    <row r="86" spans="1:8" x14ac:dyDescent="0.3">
      <c r="B86" s="112"/>
      <c r="C86" s="115"/>
      <c r="D86" s="105"/>
      <c r="E86" s="115"/>
      <c r="F86" s="115"/>
      <c r="G86" s="115"/>
    </row>
    <row r="87" spans="1:8" x14ac:dyDescent="0.3">
      <c r="B87" s="112"/>
      <c r="C87" s="115"/>
      <c r="D87" s="105"/>
      <c r="E87" s="115"/>
      <c r="F87" s="115"/>
      <c r="G87" s="115"/>
    </row>
    <row r="88" spans="1:8" x14ac:dyDescent="0.3">
      <c r="B88" s="112"/>
      <c r="C88" s="115"/>
      <c r="D88" s="105"/>
      <c r="E88" s="115"/>
      <c r="F88" s="115"/>
      <c r="G88" s="115"/>
    </row>
    <row r="89" spans="1:8" x14ac:dyDescent="0.3">
      <c r="B89" s="112"/>
      <c r="C89" s="115"/>
      <c r="D89" s="105"/>
      <c r="E89" s="115"/>
      <c r="F89" s="115"/>
      <c r="G89" s="115"/>
    </row>
    <row r="90" spans="1:8" x14ac:dyDescent="0.3">
      <c r="B90" s="112"/>
      <c r="C90" s="115"/>
      <c r="D90" s="105"/>
      <c r="E90" s="115"/>
      <c r="F90" s="115"/>
      <c r="G90" s="115"/>
    </row>
    <row r="91" spans="1:8" x14ac:dyDescent="0.3">
      <c r="B91" s="112"/>
      <c r="C91" s="115"/>
      <c r="D91" s="105"/>
      <c r="E91" s="115"/>
      <c r="F91" s="115"/>
      <c r="G91" s="115"/>
      <c r="H91" s="125"/>
    </row>
    <row r="92" spans="1:8" x14ac:dyDescent="0.3">
      <c r="A92" s="126"/>
      <c r="B92" s="123"/>
      <c r="C92" s="110"/>
      <c r="D92" s="127"/>
      <c r="E92" s="127"/>
      <c r="F92" s="128"/>
      <c r="G92" s="104"/>
    </row>
    <row r="93" spans="1:8" x14ac:dyDescent="0.3">
      <c r="A93" s="129"/>
      <c r="B93" s="103"/>
      <c r="C93" s="104"/>
      <c r="D93" s="130"/>
      <c r="E93" s="110"/>
      <c r="F93" s="130"/>
      <c r="G93" s="110"/>
    </row>
    <row r="94" spans="1:8" x14ac:dyDescent="0.3">
      <c r="A94" s="123"/>
      <c r="B94" s="103"/>
      <c r="D94" s="127"/>
      <c r="E94" s="112"/>
      <c r="F94" s="127"/>
      <c r="G94" s="112"/>
    </row>
    <row r="95" spans="1:8" x14ac:dyDescent="0.3">
      <c r="A95" s="515"/>
      <c r="B95" s="103"/>
      <c r="C95" s="131"/>
      <c r="D95" s="121"/>
      <c r="E95" s="131"/>
      <c r="F95" s="516"/>
      <c r="G95" s="131"/>
      <c r="H95" s="104"/>
    </row>
    <row r="96" spans="1:8" x14ac:dyDescent="0.3">
      <c r="A96" s="123"/>
      <c r="B96" s="103"/>
      <c r="C96" s="104"/>
      <c r="E96" s="104"/>
      <c r="F96" s="105"/>
      <c r="G96" s="104"/>
      <c r="H96" s="104"/>
    </row>
    <row r="97" spans="1:8" x14ac:dyDescent="0.3">
      <c r="B97" s="103"/>
      <c r="C97" s="104"/>
      <c r="E97" s="104"/>
      <c r="F97" s="105"/>
      <c r="G97" s="104"/>
      <c r="H97" s="104"/>
    </row>
    <row r="98" spans="1:8" x14ac:dyDescent="0.3">
      <c r="A98" s="132"/>
      <c r="B98" s="132"/>
      <c r="C98" s="104"/>
      <c r="E98" s="104"/>
      <c r="F98" s="105"/>
      <c r="G98" s="133"/>
      <c r="H98" s="104"/>
    </row>
  </sheetData>
  <sheetProtection algorithmName="SHA-512" hashValue="gQONkLbmv25CgLHvz31tW95IPYlImyHCUsafo01qe1S4ImcCzOAQFdvNdXzwfkttr7L55BkTBGjs/UhUJyymPw==" saltValue="36RdrNX6clrPSUssLuu5Hw==" spinCount="100000" sheet="1" selectLockedCells="1"/>
  <customSheetViews>
    <customSheetView guid="{A70A2EE7-2DDD-4B48-A0B5-D125DF5F6870}" showPageBreaks="1" view="pageBreakPreview" showRuler="0">
      <selection activeCell="M31" sqref="M31"/>
      <pageMargins left="0" right="0" top="0" bottom="0" header="0" footer="0"/>
      <pageSetup paperSize="9" scale="53" orientation="portrait" horizontalDpi="300" verticalDpi="300" r:id="rId1"/>
      <headerFooter alignWithMargins="0">
        <oddHeader>&amp;L&amp;"Arial Narrow,Vet"&amp;12Bijlage 73 A &amp;"Arial Narrow,Standaard"
&amp;"Arial Narrow,Vet"-&amp;"Arial Narrow,Standaard" &amp;"Arial Narrow,Vet"Staat van Eenheden -&amp;R&amp;10LIMASS Outdoor Lighting</oddHeader>
        <oddFooter>&amp;L&amp;8Wijz. 19-04-05&amp;C&amp;8&amp;P &amp;R&amp;8Besteknr?????????</oddFooter>
      </headerFooter>
    </customSheetView>
  </customSheetViews>
  <mergeCells count="4">
    <mergeCell ref="B7:C7"/>
    <mergeCell ref="B13:B14"/>
    <mergeCell ref="C13:C14"/>
    <mergeCell ref="B3:C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3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E44"/>
  <sheetViews>
    <sheetView topLeftCell="A4" zoomScaleNormal="100" zoomScaleSheetLayoutView="100" workbookViewId="0">
      <selection activeCell="D24" sqref="D24"/>
    </sheetView>
  </sheetViews>
  <sheetFormatPr defaultColWidth="9.28515625" defaultRowHeight="12.75" x14ac:dyDescent="0.2"/>
  <cols>
    <col min="1" max="1" width="60.5703125" style="19" customWidth="1"/>
    <col min="2" max="2" width="35" style="1" customWidth="1"/>
    <col min="3" max="3" width="37" style="19" bestFit="1" customWidth="1"/>
    <col min="4" max="4" width="7" style="19" customWidth="1"/>
    <col min="5" max="5" width="2.7109375" style="19" customWidth="1"/>
    <col min="6" max="16384" width="9.28515625" style="19"/>
  </cols>
  <sheetData>
    <row r="1" spans="1:5" x14ac:dyDescent="0.2">
      <c r="B1" s="6"/>
    </row>
    <row r="2" spans="1:5" x14ac:dyDescent="0.2">
      <c r="B2" s="6"/>
    </row>
    <row r="3" spans="1:5" x14ac:dyDescent="0.2">
      <c r="B3" s="6"/>
    </row>
    <row r="4" spans="1:5" x14ac:dyDescent="0.2">
      <c r="A4" s="252" t="s">
        <v>13</v>
      </c>
      <c r="B4" s="6"/>
    </row>
    <row r="5" spans="1:5" x14ac:dyDescent="0.2">
      <c r="B5" s="6"/>
    </row>
    <row r="6" spans="1:5" x14ac:dyDescent="0.2">
      <c r="A6" s="1" t="s">
        <v>14</v>
      </c>
      <c r="B6" s="6"/>
      <c r="C6" s="253"/>
    </row>
    <row r="7" spans="1:5" x14ac:dyDescent="0.2">
      <c r="B7" s="6"/>
    </row>
    <row r="8" spans="1:5" ht="25.5" x14ac:dyDescent="0.2">
      <c r="A8" s="56" t="s">
        <v>15</v>
      </c>
      <c r="B8" s="6">
        <f>aansluit!H37</f>
        <v>2007206.2</v>
      </c>
      <c r="C8" s="20"/>
    </row>
    <row r="9" spans="1:5" ht="25.5" x14ac:dyDescent="0.2">
      <c r="A9" s="56" t="s">
        <v>16</v>
      </c>
      <c r="B9" s="6">
        <f>'Storingen-lampvervang-huur'!H15</f>
        <v>521500</v>
      </c>
      <c r="C9" s="20"/>
    </row>
    <row r="10" spans="1:5" ht="25.5" x14ac:dyDescent="0.2">
      <c r="A10" s="56" t="s">
        <v>17</v>
      </c>
      <c r="B10" s="6">
        <f>'Storingen-lampvervang-huur'!H22</f>
        <v>765077.5</v>
      </c>
      <c r="C10" s="20"/>
    </row>
    <row r="11" spans="1:5" ht="25.5" x14ac:dyDescent="0.2">
      <c r="A11" s="56" t="s">
        <v>18</v>
      </c>
      <c r="B11" s="6">
        <f>'Storingen-lampvervang-huur'!H38</f>
        <v>723872.3</v>
      </c>
      <c r="C11" s="20"/>
    </row>
    <row r="12" spans="1:5" ht="25.5" x14ac:dyDescent="0.2">
      <c r="A12" s="56" t="s">
        <v>19</v>
      </c>
      <c r="B12" s="6">
        <f>'Storingen-lampvervang-huur'!H48</f>
        <v>65357.5</v>
      </c>
      <c r="C12" s="20"/>
    </row>
    <row r="13" spans="1:5" ht="25.5" x14ac:dyDescent="0.2">
      <c r="A13" s="56" t="s">
        <v>20</v>
      </c>
      <c r="B13" s="6">
        <f>'Stedin-16C overeenkomst-Kabels '!I69</f>
        <v>491819.84</v>
      </c>
      <c r="C13" s="20"/>
    </row>
    <row r="14" spans="1:5" ht="20.25" customHeight="1" thickBot="1" x14ac:dyDescent="0.25">
      <c r="A14" s="956" t="s">
        <v>556</v>
      </c>
      <c r="B14" s="254">
        <f>Leveringen!L100</f>
        <v>639191.2899999998</v>
      </c>
    </row>
    <row r="15" spans="1:5" ht="18" x14ac:dyDescent="0.25">
      <c r="A15" s="255" t="s">
        <v>21</v>
      </c>
      <c r="B15" s="312">
        <f>SUM(B8:B14)</f>
        <v>5214024.63</v>
      </c>
      <c r="C15" s="1" t="s">
        <v>22</v>
      </c>
      <c r="D15" s="6"/>
    </row>
    <row r="16" spans="1:5" x14ac:dyDescent="0.2">
      <c r="A16" s="255"/>
      <c r="B16" s="256"/>
      <c r="C16" s="1" t="s">
        <v>529</v>
      </c>
      <c r="D16" s="20"/>
      <c r="E16" s="257"/>
    </row>
    <row r="17" spans="1:2" x14ac:dyDescent="0.2">
      <c r="A17" s="1"/>
      <c r="B17" s="6"/>
    </row>
    <row r="19" spans="1:2" ht="13.5" thickBot="1" x14ac:dyDescent="0.25">
      <c r="A19" s="258" t="s">
        <v>23</v>
      </c>
    </row>
    <row r="20" spans="1:2" x14ac:dyDescent="0.2">
      <c r="A20" s="19" t="s">
        <v>24</v>
      </c>
      <c r="B20" s="1" t="str">
        <f>IF('masten armat werkz'!G4="","NEE","JA")</f>
        <v>NEE</v>
      </c>
    </row>
    <row r="21" spans="1:2" x14ac:dyDescent="0.2">
      <c r="A21" s="19" t="s">
        <v>25</v>
      </c>
      <c r="B21" s="1" t="str">
        <f>IF('Storingen-lampvervang-huur'!G18="","NEE","JA")</f>
        <v>NEE</v>
      </c>
    </row>
    <row r="22" spans="1:2" x14ac:dyDescent="0.2">
      <c r="A22" s="19" t="s">
        <v>26</v>
      </c>
      <c r="B22" s="1" t="str">
        <f>IF('Storingen-lampvervang-huur'!G25="","NEE","JA")</f>
        <v>NEE</v>
      </c>
    </row>
    <row r="23" spans="1:2" x14ac:dyDescent="0.2">
      <c r="A23" s="19" t="s">
        <v>27</v>
      </c>
      <c r="B23" s="1" t="str">
        <f>IF('Storingen-lampvervang-huur'!G40="","NEE","JA")</f>
        <v>NEE</v>
      </c>
    </row>
    <row r="24" spans="1:2" x14ac:dyDescent="0.2">
      <c r="A24" s="19" t="s">
        <v>28</v>
      </c>
      <c r="B24" s="1" t="str">
        <f>IF('Stedin-16C overeenkomst-Kabels '!G29="","NEE","JA")</f>
        <v>NEE</v>
      </c>
    </row>
    <row r="25" spans="1:2" x14ac:dyDescent="0.2">
      <c r="A25" s="19" t="s">
        <v>29</v>
      </c>
      <c r="B25" s="1" t="str">
        <f>IF('Stedin-16C overeenkomst-Kabels '!G46="","NEE","JA")</f>
        <v>NEE</v>
      </c>
    </row>
    <row r="26" spans="1:2" x14ac:dyDescent="0.2">
      <c r="A26" s="19" t="s">
        <v>30</v>
      </c>
      <c r="B26" s="1" t="str">
        <f>IF('Stedin-16C overeenkomst-Kabels '!G52="","NEE","JA")</f>
        <v>NEE</v>
      </c>
    </row>
    <row r="27" spans="1:2" x14ac:dyDescent="0.2">
      <c r="A27" s="19" t="s">
        <v>31</v>
      </c>
      <c r="B27" s="1" t="str">
        <f>IF('Stedin-16C overeenkomst-Kabels '!G64="","NEE","JA")</f>
        <v>NEE</v>
      </c>
    </row>
    <row r="28" spans="1:2" x14ac:dyDescent="0.2">
      <c r="A28" s="19" t="s">
        <v>538</v>
      </c>
      <c r="B28" s="1" t="str">
        <f>IF(Leveringen!H7="","NEE","JA")</f>
        <v>NEE</v>
      </c>
    </row>
    <row r="29" spans="1:2" x14ac:dyDescent="0.2">
      <c r="A29" s="19" t="s">
        <v>547</v>
      </c>
      <c r="B29" s="1" t="str">
        <f>IF(Leveringen!H23="","NEE","JA")</f>
        <v>NEE</v>
      </c>
    </row>
    <row r="30" spans="1:2" x14ac:dyDescent="0.2">
      <c r="A30" s="19" t="s">
        <v>548</v>
      </c>
      <c r="B30" s="1" t="str">
        <f>IF(Leveringen!H29="","NEE","JA")</f>
        <v>NEE</v>
      </c>
    </row>
    <row r="31" spans="1:2" x14ac:dyDescent="0.2">
      <c r="A31" s="19" t="s">
        <v>549</v>
      </c>
      <c r="B31" s="1" t="str">
        <f>IF(Leveringen!H30="","NEE","JA")</f>
        <v>NEE</v>
      </c>
    </row>
    <row r="32" spans="1:2" x14ac:dyDescent="0.2">
      <c r="A32" s="19" t="s">
        <v>550</v>
      </c>
      <c r="B32" s="1" t="str">
        <f>IF(Leveringen!H45="","NEE","JA")</f>
        <v>NEE</v>
      </c>
    </row>
    <row r="33" spans="1:2" x14ac:dyDescent="0.2">
      <c r="A33" s="19" t="s">
        <v>539</v>
      </c>
      <c r="B33" s="1" t="str">
        <f>IF(Leveringen!H53="","NEE","JA")</f>
        <v>NEE</v>
      </c>
    </row>
    <row r="34" spans="1:2" x14ac:dyDescent="0.2">
      <c r="A34" s="19" t="s">
        <v>540</v>
      </c>
      <c r="B34" s="1" t="str">
        <f>IF(Leveringen!H54="","NEE","JA")</f>
        <v>NEE</v>
      </c>
    </row>
    <row r="35" spans="1:2" x14ac:dyDescent="0.2">
      <c r="A35" s="19" t="s">
        <v>541</v>
      </c>
      <c r="B35" s="1" t="str">
        <f>IF(Leveringen!H83="","NEE","JA")</f>
        <v>NEE</v>
      </c>
    </row>
    <row r="39" spans="1:2" x14ac:dyDescent="0.2">
      <c r="A39" s="97"/>
      <c r="B39" s="99"/>
    </row>
    <row r="40" spans="1:2" x14ac:dyDescent="0.2">
      <c r="A40" s="97"/>
      <c r="B40" s="99"/>
    </row>
    <row r="41" spans="1:2" x14ac:dyDescent="0.2">
      <c r="A41" s="97"/>
      <c r="B41" s="99"/>
    </row>
    <row r="42" spans="1:2" x14ac:dyDescent="0.2">
      <c r="A42" s="97"/>
      <c r="B42" s="99"/>
    </row>
    <row r="43" spans="1:2" x14ac:dyDescent="0.2">
      <c r="A43" s="97"/>
      <c r="B43" s="99"/>
    </row>
    <row r="44" spans="1:2" x14ac:dyDescent="0.2">
      <c r="A44" s="97"/>
      <c r="B44" s="99"/>
    </row>
  </sheetData>
  <sheetProtection algorithmName="SHA-512" hashValue="uQ35NN8z5krJ8A7dKQ19kNex0pcwpVcZw1fCl3/1SmkssxSZcwH+66l9VM9SuBCotG80m3lHsruOnYL9Hoaymw==" saltValue="GW0DNXMM8nLJY6nI0j5Ggw==" spinCount="100000" sheet="1" selectLockedCells="1"/>
  <customSheetViews>
    <customSheetView guid="{A70A2EE7-2DDD-4B48-A0B5-D125DF5F6870}" scale="60" showPageBreaks="1" fitToPage="1" view="pageBreakPreview" showRuler="0">
      <selection activeCell="M31" sqref="M31"/>
      <pageMargins left="0" right="0" top="0" bottom="0" header="0" footer="0"/>
      <pageSetup paperSize="9" orientation="portrait" r:id="rId1"/>
      <headerFooter alignWithMargins="0">
        <oddFooter>&amp;LWijz.  20 juni 2008</oddFooter>
      </headerFooter>
    </customSheetView>
  </customSheetViews>
  <phoneticPr fontId="16" type="noConversion"/>
  <conditionalFormatting sqref="B20:B35">
    <cfRule type="cellIs" dxfId="14" priority="1" stopIfTrue="1" operator="equal">
      <formula>"NEE"</formula>
    </cfRule>
    <cfRule type="cellIs" dxfId="13" priority="2" stopIfTrue="1" operator="equal">
      <formula>"JA"</formula>
    </cfRule>
  </conditionalFormatting>
  <dataValidations count="1">
    <dataValidation allowBlank="1" showErrorMessage="1" sqref="B15" xr:uid="{00000000-0002-0000-0100-000000000000}"/>
  </dataValidations>
  <pageMargins left="0.23622047244094491" right="0.23622047244094491" top="0.74803149606299213" bottom="0.74803149606299213" header="0.31496062992125984" footer="0.31496062992125984"/>
  <pageSetup paperSize="9" scale="73" fitToHeight="0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N66"/>
  <sheetViews>
    <sheetView topLeftCell="A4" zoomScale="85" zoomScaleNormal="85" zoomScaleSheetLayoutView="100" workbookViewId="0">
      <selection activeCell="G4" sqref="G4"/>
    </sheetView>
  </sheetViews>
  <sheetFormatPr defaultColWidth="9.28515625" defaultRowHeight="15.75" customHeight="1" x14ac:dyDescent="0.2"/>
  <cols>
    <col min="1" max="1" width="4.5703125" style="7" customWidth="1"/>
    <col min="2" max="2" width="7.7109375" style="8" customWidth="1"/>
    <col min="3" max="3" width="100.7109375" style="43" customWidth="1"/>
    <col min="4" max="4" width="6.7109375" style="44" bestFit="1" customWidth="1"/>
    <col min="5" max="5" width="6" style="2" bestFit="1" customWidth="1"/>
    <col min="6" max="6" width="11" style="41" customWidth="1"/>
    <col min="7" max="7" width="12.5703125" style="316" customWidth="1"/>
    <col min="8" max="8" width="15.5703125" style="9" customWidth="1"/>
    <col min="9" max="9" width="1.28515625" style="7" customWidth="1"/>
    <col min="10" max="10" width="9.28515625" style="361"/>
    <col min="11" max="11" width="9.28515625" style="353"/>
    <col min="12" max="16384" width="9.28515625" style="7"/>
  </cols>
  <sheetData>
    <row r="1" spans="1:12" ht="15.75" customHeight="1" x14ac:dyDescent="0.2">
      <c r="A1" s="24"/>
      <c r="B1" s="25"/>
      <c r="C1" s="82"/>
      <c r="D1" s="27"/>
      <c r="E1" s="28"/>
      <c r="F1" s="55"/>
      <c r="G1" s="315"/>
      <c r="H1" s="22"/>
      <c r="I1" s="19"/>
      <c r="J1" s="352"/>
      <c r="K1" s="517"/>
      <c r="L1" s="19"/>
    </row>
    <row r="2" spans="1:12" ht="15.75" customHeight="1" x14ac:dyDescent="0.2">
      <c r="A2" s="1" t="s">
        <v>32</v>
      </c>
      <c r="B2" s="3"/>
      <c r="C2" s="56"/>
      <c r="D2" s="40"/>
      <c r="E2" s="29"/>
      <c r="H2" s="20"/>
      <c r="I2" s="19"/>
      <c r="J2" s="352"/>
      <c r="K2" s="517"/>
      <c r="L2" s="19"/>
    </row>
    <row r="3" spans="1:12" ht="39.75" customHeight="1" x14ac:dyDescent="0.3">
      <c r="A3" s="1" t="s">
        <v>33</v>
      </c>
      <c r="B3" s="3"/>
      <c r="C3" s="56"/>
      <c r="D3" s="972" t="s">
        <v>530</v>
      </c>
      <c r="E3" s="973"/>
      <c r="F3" s="973"/>
      <c r="G3" s="973"/>
      <c r="H3" s="973"/>
      <c r="I3" s="19"/>
      <c r="J3" s="352"/>
      <c r="K3" s="517"/>
      <c r="L3" s="19"/>
    </row>
    <row r="4" spans="1:12" ht="18" x14ac:dyDescent="0.25">
      <c r="A4" s="260" t="s">
        <v>34</v>
      </c>
      <c r="B4" s="19"/>
      <c r="C4" s="19"/>
      <c r="D4" s="58"/>
      <c r="E4" s="143"/>
      <c r="G4" s="154"/>
      <c r="H4" s="518" t="s">
        <v>35</v>
      </c>
      <c r="I4" s="19"/>
      <c r="J4" s="352"/>
      <c r="K4" s="517"/>
      <c r="L4" s="19"/>
    </row>
    <row r="5" spans="1:12" ht="20.25" x14ac:dyDescent="0.3">
      <c r="A5" s="19"/>
      <c r="B5" s="19"/>
      <c r="C5" s="19"/>
      <c r="D5" s="19"/>
      <c r="E5" s="19"/>
      <c r="F5" s="19"/>
      <c r="G5" s="519" t="str">
        <f>IF(G4&gt;=0,"KORTING","TOESLAG")</f>
        <v>KORTING</v>
      </c>
      <c r="H5" s="313" t="str">
        <f>IF(G4&lt;=15,IF(G4&gt;=-15,"","ONWAAR"))</f>
        <v/>
      </c>
      <c r="I5" s="19"/>
      <c r="J5" s="352"/>
      <c r="K5" s="517"/>
      <c r="L5" s="19"/>
    </row>
    <row r="6" spans="1:12" ht="15.75" customHeight="1" thickBot="1" x14ac:dyDescent="0.25">
      <c r="A6" s="19" t="s">
        <v>36</v>
      </c>
      <c r="B6" s="3"/>
      <c r="C6" s="57"/>
      <c r="D6" s="520" t="s">
        <v>37</v>
      </c>
      <c r="E6" s="29"/>
      <c r="H6" s="20"/>
      <c r="I6" s="19"/>
      <c r="J6" s="352"/>
      <c r="K6" s="517"/>
      <c r="L6" s="19"/>
    </row>
    <row r="7" spans="1:12" s="5" customFormat="1" ht="39" thickBot="1" x14ac:dyDescent="0.25">
      <c r="A7" s="970" t="s">
        <v>38</v>
      </c>
      <c r="B7" s="971"/>
      <c r="C7" s="59" t="s">
        <v>39</v>
      </c>
      <c r="D7" s="60" t="s">
        <v>40</v>
      </c>
      <c r="E7" s="61" t="s">
        <v>41</v>
      </c>
      <c r="F7" s="62" t="s">
        <v>42</v>
      </c>
      <c r="G7" s="317" t="s">
        <v>43</v>
      </c>
      <c r="H7" s="63" t="s">
        <v>44</v>
      </c>
      <c r="I7" s="295"/>
      <c r="J7" s="354"/>
      <c r="K7" s="521"/>
      <c r="L7" s="295"/>
    </row>
    <row r="8" spans="1:12" s="5" customFormat="1" ht="15.75" customHeight="1" x14ac:dyDescent="0.3">
      <c r="A8" s="522"/>
      <c r="B8" s="523"/>
      <c r="C8" s="441"/>
      <c r="D8" s="524"/>
      <c r="E8" s="525"/>
      <c r="F8" s="405"/>
      <c r="G8" s="318"/>
      <c r="H8" s="526"/>
      <c r="I8" s="295"/>
      <c r="J8" s="354"/>
      <c r="K8" s="521"/>
      <c r="L8" s="295"/>
    </row>
    <row r="9" spans="1:12" s="4" customFormat="1" ht="17.25" customHeight="1" x14ac:dyDescent="0.3">
      <c r="A9" s="64" t="s">
        <v>45</v>
      </c>
      <c r="B9" s="65"/>
      <c r="C9" s="66" t="s">
        <v>46</v>
      </c>
      <c r="D9" s="67"/>
      <c r="E9" s="527"/>
      <c r="F9" s="54"/>
      <c r="G9" s="319"/>
      <c r="H9" s="233"/>
      <c r="J9" s="354"/>
      <c r="K9" s="355"/>
    </row>
    <row r="10" spans="1:12" s="4" customFormat="1" ht="17.25" customHeight="1" x14ac:dyDescent="0.3">
      <c r="A10" s="68"/>
      <c r="B10" s="69"/>
      <c r="C10" s="70"/>
      <c r="D10" s="67"/>
      <c r="E10" s="527"/>
      <c r="F10" s="54"/>
      <c r="G10" s="319"/>
      <c r="H10" s="233"/>
      <c r="J10" s="354"/>
      <c r="K10" s="355"/>
    </row>
    <row r="11" spans="1:12" s="4" customFormat="1" ht="17.25" customHeight="1" x14ac:dyDescent="0.3">
      <c r="A11" s="71" t="s">
        <v>47</v>
      </c>
      <c r="B11" s="72"/>
      <c r="C11" s="73" t="s">
        <v>48</v>
      </c>
      <c r="D11" s="74"/>
      <c r="E11" s="527"/>
      <c r="F11" s="75"/>
      <c r="G11" s="320"/>
      <c r="H11" s="234"/>
      <c r="J11" s="354"/>
      <c r="K11" s="355"/>
    </row>
    <row r="12" spans="1:12" s="4" customFormat="1" ht="17.25" customHeight="1" x14ac:dyDescent="0.3">
      <c r="A12" s="76"/>
      <c r="B12" s="395" t="s">
        <v>49</v>
      </c>
      <c r="C12" s="381" t="s">
        <v>50</v>
      </c>
      <c r="D12" s="262">
        <v>104</v>
      </c>
      <c r="E12" s="262" t="s">
        <v>51</v>
      </c>
      <c r="F12" s="494">
        <v>112.6</v>
      </c>
      <c r="G12" s="314">
        <f>ROUND(F12-(F12*$G$4%),2)</f>
        <v>112.6</v>
      </c>
      <c r="H12" s="188">
        <f>D12*G12</f>
        <v>11710.4</v>
      </c>
      <c r="J12" s="356"/>
      <c r="K12" s="355"/>
    </row>
    <row r="13" spans="1:12" s="4" customFormat="1" ht="34.15" customHeight="1" x14ac:dyDescent="0.3">
      <c r="A13" s="68"/>
      <c r="B13" s="395" t="s">
        <v>52</v>
      </c>
      <c r="C13" s="192" t="s">
        <v>53</v>
      </c>
      <c r="D13" s="262">
        <v>136</v>
      </c>
      <c r="E13" s="262" t="s">
        <v>51</v>
      </c>
      <c r="F13" s="494">
        <v>239</v>
      </c>
      <c r="G13" s="314">
        <f t="shared" ref="G13:G15" si="0">ROUND(F13-(F13*$G$4%),2)</f>
        <v>239</v>
      </c>
      <c r="H13" s="188">
        <f>D13*G13</f>
        <v>32504</v>
      </c>
      <c r="J13" s="356"/>
      <c r="K13" s="355"/>
    </row>
    <row r="14" spans="1:12" s="4" customFormat="1" ht="17.25" customHeight="1" x14ac:dyDescent="0.3">
      <c r="A14" s="68"/>
      <c r="B14" s="395" t="s">
        <v>54</v>
      </c>
      <c r="C14" s="192" t="s">
        <v>55</v>
      </c>
      <c r="D14" s="262">
        <v>10</v>
      </c>
      <c r="E14" s="262" t="s">
        <v>51</v>
      </c>
      <c r="F14" s="494">
        <v>302.10000000000002</v>
      </c>
      <c r="G14" s="314">
        <f t="shared" si="0"/>
        <v>302.10000000000002</v>
      </c>
      <c r="H14" s="188">
        <f>D14*G14</f>
        <v>3021</v>
      </c>
      <c r="J14" s="354"/>
      <c r="K14" s="355"/>
    </row>
    <row r="15" spans="1:12" s="4" customFormat="1" ht="17.25" customHeight="1" x14ac:dyDescent="0.3">
      <c r="A15" s="68"/>
      <c r="B15" s="395" t="s">
        <v>56</v>
      </c>
      <c r="C15" s="384" t="s">
        <v>57</v>
      </c>
      <c r="D15" s="262">
        <v>5</v>
      </c>
      <c r="E15" s="262" t="s">
        <v>51</v>
      </c>
      <c r="F15" s="494">
        <v>239</v>
      </c>
      <c r="G15" s="314">
        <f t="shared" si="0"/>
        <v>239</v>
      </c>
      <c r="H15" s="188">
        <f>D15*G15</f>
        <v>1195</v>
      </c>
      <c r="J15" s="354"/>
      <c r="K15" s="355"/>
    </row>
    <row r="16" spans="1:12" s="4" customFormat="1" ht="17.25" customHeight="1" x14ac:dyDescent="0.3">
      <c r="A16" s="68"/>
      <c r="B16" s="69"/>
      <c r="C16" s="192"/>
      <c r="D16" s="527"/>
      <c r="E16" s="527"/>
      <c r="F16" s="189"/>
      <c r="G16" s="321"/>
      <c r="H16" s="190"/>
      <c r="J16" s="354"/>
      <c r="K16" s="355"/>
    </row>
    <row r="17" spans="1:11" s="4" customFormat="1" ht="17.25" customHeight="1" x14ac:dyDescent="0.3">
      <c r="A17" s="71" t="s">
        <v>58</v>
      </c>
      <c r="B17" s="72"/>
      <c r="C17" s="73" t="s">
        <v>59</v>
      </c>
      <c r="D17" s="74"/>
      <c r="E17" s="527"/>
      <c r="F17" s="189"/>
      <c r="G17" s="321"/>
      <c r="H17" s="190"/>
      <c r="J17" s="354"/>
      <c r="K17" s="355"/>
    </row>
    <row r="18" spans="1:11" s="4" customFormat="1" ht="17.25" customHeight="1" x14ac:dyDescent="0.3">
      <c r="A18" s="68"/>
      <c r="B18" s="395" t="s">
        <v>60</v>
      </c>
      <c r="C18" s="380" t="s">
        <v>61</v>
      </c>
      <c r="D18" s="262">
        <v>5</v>
      </c>
      <c r="E18" s="262" t="s">
        <v>51</v>
      </c>
      <c r="F18" s="494">
        <v>145.1</v>
      </c>
      <c r="G18" s="314">
        <f t="shared" ref="G18:G19" si="1">ROUND(F18-(F18*$G$4%),2)</f>
        <v>145.1</v>
      </c>
      <c r="H18" s="188">
        <f>D18*G18</f>
        <v>725.5</v>
      </c>
      <c r="J18" s="354"/>
      <c r="K18" s="355"/>
    </row>
    <row r="19" spans="1:11" s="4" customFormat="1" ht="17.25" customHeight="1" x14ac:dyDescent="0.3">
      <c r="A19" s="68"/>
      <c r="B19" s="395" t="s">
        <v>62</v>
      </c>
      <c r="C19" s="384" t="s">
        <v>63</v>
      </c>
      <c r="D19" s="262">
        <v>5</v>
      </c>
      <c r="E19" s="262" t="s">
        <v>51</v>
      </c>
      <c r="F19" s="494">
        <v>29.9</v>
      </c>
      <c r="G19" s="314">
        <f t="shared" si="1"/>
        <v>29.9</v>
      </c>
      <c r="H19" s="188">
        <f>D19*G19</f>
        <v>149.5</v>
      </c>
      <c r="J19" s="354"/>
      <c r="K19" s="355"/>
    </row>
    <row r="20" spans="1:11" s="4" customFormat="1" ht="17.25" customHeight="1" x14ac:dyDescent="0.3">
      <c r="A20" s="347"/>
      <c r="B20" s="69"/>
      <c r="C20" s="192"/>
      <c r="D20" s="527"/>
      <c r="E20" s="527"/>
      <c r="F20" s="189"/>
      <c r="G20" s="321"/>
      <c r="H20" s="528"/>
      <c r="J20" s="354"/>
      <c r="K20" s="355"/>
    </row>
    <row r="21" spans="1:11" s="4" customFormat="1" ht="17.25" customHeight="1" x14ac:dyDescent="0.3">
      <c r="A21" s="71" t="s">
        <v>64</v>
      </c>
      <c r="B21" s="72"/>
      <c r="C21" s="73" t="s">
        <v>65</v>
      </c>
      <c r="D21" s="74"/>
      <c r="E21" s="527"/>
      <c r="F21" s="189"/>
      <c r="G21" s="321"/>
      <c r="H21" s="190"/>
      <c r="J21" s="354"/>
      <c r="K21" s="355"/>
    </row>
    <row r="22" spans="1:11" s="4" customFormat="1" ht="17.25" customHeight="1" x14ac:dyDescent="0.3">
      <c r="A22" s="68"/>
      <c r="B22" s="395" t="s">
        <v>66</v>
      </c>
      <c r="C22" s="380" t="s">
        <v>67</v>
      </c>
      <c r="D22" s="262">
        <v>40</v>
      </c>
      <c r="E22" s="262" t="s">
        <v>51</v>
      </c>
      <c r="F22" s="494">
        <v>77.2</v>
      </c>
      <c r="G22" s="314">
        <f t="shared" ref="G22:G25" si="2">ROUND(F22-(F22*$G$4%),2)</f>
        <v>77.2</v>
      </c>
      <c r="H22" s="188">
        <f>D22*G22</f>
        <v>3088</v>
      </c>
      <c r="J22" s="354"/>
      <c r="K22" s="355"/>
    </row>
    <row r="23" spans="1:11" s="4" customFormat="1" ht="17.25" customHeight="1" x14ac:dyDescent="0.3">
      <c r="A23" s="68"/>
      <c r="B23" s="395" t="s">
        <v>68</v>
      </c>
      <c r="C23" s="192" t="s">
        <v>69</v>
      </c>
      <c r="D23" s="262">
        <v>40</v>
      </c>
      <c r="E23" s="262" t="s">
        <v>51</v>
      </c>
      <c r="F23" s="494">
        <v>149.1</v>
      </c>
      <c r="G23" s="314">
        <f t="shared" si="2"/>
        <v>149.1</v>
      </c>
      <c r="H23" s="188">
        <f>D23*G23</f>
        <v>5964</v>
      </c>
      <c r="J23" s="354"/>
      <c r="K23" s="355"/>
    </row>
    <row r="24" spans="1:11" s="4" customFormat="1" ht="17.25" customHeight="1" x14ac:dyDescent="0.3">
      <c r="A24" s="68"/>
      <c r="B24" s="394" t="s">
        <v>70</v>
      </c>
      <c r="C24" s="192" t="s">
        <v>71</v>
      </c>
      <c r="D24" s="262">
        <v>1</v>
      </c>
      <c r="E24" s="262" t="s">
        <v>51</v>
      </c>
      <c r="F24" s="494">
        <v>210.6</v>
      </c>
      <c r="G24" s="314">
        <f t="shared" si="2"/>
        <v>210.6</v>
      </c>
      <c r="H24" s="188">
        <f>D24*G24</f>
        <v>210.6</v>
      </c>
      <c r="J24" s="354"/>
      <c r="K24" s="355"/>
    </row>
    <row r="25" spans="1:11" s="4" customFormat="1" ht="12.75" x14ac:dyDescent="0.3">
      <c r="A25" s="68"/>
      <c r="B25" s="395" t="s">
        <v>72</v>
      </c>
      <c r="C25" s="384" t="s">
        <v>73</v>
      </c>
      <c r="D25" s="262">
        <v>1</v>
      </c>
      <c r="E25" s="262" t="s">
        <v>51</v>
      </c>
      <c r="F25" s="494">
        <v>326.39999999999998</v>
      </c>
      <c r="G25" s="314">
        <f t="shared" si="2"/>
        <v>326.39999999999998</v>
      </c>
      <c r="H25" s="188">
        <f>D25*G25</f>
        <v>326.39999999999998</v>
      </c>
      <c r="J25" s="354"/>
      <c r="K25" s="355"/>
    </row>
    <row r="26" spans="1:11" s="4" customFormat="1" ht="17.25" customHeight="1" x14ac:dyDescent="0.3">
      <c r="A26" s="68"/>
      <c r="B26" s="69"/>
      <c r="C26" s="235"/>
      <c r="D26" s="67"/>
      <c r="E26" s="527"/>
      <c r="F26" s="189"/>
      <c r="G26" s="321"/>
      <c r="H26" s="190"/>
      <c r="J26" s="354"/>
      <c r="K26" s="355"/>
    </row>
    <row r="27" spans="1:11" s="4" customFormat="1" ht="17.25" customHeight="1" x14ac:dyDescent="0.3">
      <c r="A27" s="71" t="s">
        <v>74</v>
      </c>
      <c r="B27" s="72"/>
      <c r="C27" s="73" t="s">
        <v>75</v>
      </c>
      <c r="D27" s="74"/>
      <c r="E27" s="527"/>
      <c r="F27" s="189"/>
      <c r="G27" s="321"/>
      <c r="H27" s="190"/>
      <c r="J27" s="354"/>
      <c r="K27" s="355"/>
    </row>
    <row r="28" spans="1:11" s="4" customFormat="1" ht="17.25" customHeight="1" x14ac:dyDescent="0.3">
      <c r="A28" s="347"/>
      <c r="B28" s="395" t="s">
        <v>76</v>
      </c>
      <c r="C28" s="380" t="s">
        <v>77</v>
      </c>
      <c r="D28" s="262">
        <v>1</v>
      </c>
      <c r="E28" s="262" t="s">
        <v>51</v>
      </c>
      <c r="F28" s="494">
        <v>111</v>
      </c>
      <c r="G28" s="314">
        <f t="shared" ref="G28:G29" si="3">ROUND(F28-(F28*$G$4%),2)</f>
        <v>111</v>
      </c>
      <c r="H28" s="188">
        <f>D28*G28</f>
        <v>111</v>
      </c>
      <c r="J28" s="354"/>
      <c r="K28" s="355"/>
    </row>
    <row r="29" spans="1:11" s="4" customFormat="1" ht="17.25" customHeight="1" x14ac:dyDescent="0.3">
      <c r="A29" s="347"/>
      <c r="B29" s="395" t="s">
        <v>78</v>
      </c>
      <c r="C29" s="382" t="s">
        <v>79</v>
      </c>
      <c r="D29" s="262">
        <v>1</v>
      </c>
      <c r="E29" s="262" t="s">
        <v>51</v>
      </c>
      <c r="F29" s="494">
        <v>22.2</v>
      </c>
      <c r="G29" s="314">
        <f t="shared" si="3"/>
        <v>22.2</v>
      </c>
      <c r="H29" s="188">
        <f>D29*G29</f>
        <v>22.2</v>
      </c>
      <c r="J29" s="354"/>
      <c r="K29" s="355"/>
    </row>
    <row r="30" spans="1:11" s="4" customFormat="1" ht="17.25" customHeight="1" x14ac:dyDescent="0.3">
      <c r="A30" s="347"/>
      <c r="B30" s="69"/>
      <c r="C30" s="192"/>
      <c r="D30" s="262"/>
      <c r="E30" s="262"/>
      <c r="F30" s="314"/>
      <c r="G30" s="314"/>
      <c r="H30" s="188"/>
      <c r="J30" s="354"/>
      <c r="K30" s="355"/>
    </row>
    <row r="31" spans="1:11" s="4" customFormat="1" ht="17.25" customHeight="1" x14ac:dyDescent="0.3">
      <c r="A31" s="71" t="s">
        <v>80</v>
      </c>
      <c r="B31" s="72"/>
      <c r="C31" s="73" t="s">
        <v>81</v>
      </c>
      <c r="D31" s="74"/>
      <c r="E31" s="527"/>
      <c r="F31" s="189"/>
      <c r="G31" s="321"/>
      <c r="H31" s="528"/>
      <c r="J31" s="354"/>
      <c r="K31" s="355"/>
    </row>
    <row r="32" spans="1:11" s="4" customFormat="1" ht="17.25" customHeight="1" x14ac:dyDescent="0.3">
      <c r="A32" s="347"/>
      <c r="B32" s="395" t="s">
        <v>82</v>
      </c>
      <c r="C32" s="380" t="s">
        <v>83</v>
      </c>
      <c r="D32" s="262">
        <v>135</v>
      </c>
      <c r="E32" s="262" t="s">
        <v>51</v>
      </c>
      <c r="F32" s="494">
        <v>150.30000000000001</v>
      </c>
      <c r="G32" s="314">
        <f t="shared" ref="G32:G35" si="4">ROUND(F32-(F32*$G$4%),2)</f>
        <v>150.30000000000001</v>
      </c>
      <c r="H32" s="188">
        <f>D32*G32</f>
        <v>20290.5</v>
      </c>
      <c r="J32" s="357"/>
      <c r="K32" s="355"/>
    </row>
    <row r="33" spans="1:12" s="4" customFormat="1" ht="17.25" customHeight="1" x14ac:dyDescent="0.3">
      <c r="A33" s="347"/>
      <c r="B33" s="395" t="s">
        <v>84</v>
      </c>
      <c r="C33" s="192" t="s">
        <v>85</v>
      </c>
      <c r="D33" s="262">
        <v>70</v>
      </c>
      <c r="E33" s="262" t="s">
        <v>51</v>
      </c>
      <c r="F33" s="494">
        <v>346.5</v>
      </c>
      <c r="G33" s="314">
        <f t="shared" si="4"/>
        <v>346.5</v>
      </c>
      <c r="H33" s="188">
        <f>D33*G33</f>
        <v>24255</v>
      </c>
      <c r="J33" s="357"/>
      <c r="K33" s="355"/>
    </row>
    <row r="34" spans="1:12" s="4" customFormat="1" ht="17.25" customHeight="1" x14ac:dyDescent="0.3">
      <c r="A34" s="347"/>
      <c r="B34" s="394" t="s">
        <v>86</v>
      </c>
      <c r="C34" s="192" t="s">
        <v>87</v>
      </c>
      <c r="D34" s="262">
        <v>1</v>
      </c>
      <c r="E34" s="262" t="s">
        <v>51</v>
      </c>
      <c r="F34" s="494">
        <v>483.1</v>
      </c>
      <c r="G34" s="314">
        <f t="shared" si="4"/>
        <v>483.1</v>
      </c>
      <c r="H34" s="188">
        <f>D34*G34</f>
        <v>483.1</v>
      </c>
      <c r="J34" s="357"/>
      <c r="K34" s="355"/>
    </row>
    <row r="35" spans="1:12" s="4" customFormat="1" ht="17.25" customHeight="1" x14ac:dyDescent="0.3">
      <c r="A35" s="347"/>
      <c r="B35" s="395" t="s">
        <v>88</v>
      </c>
      <c r="C35" s="384" t="s">
        <v>89</v>
      </c>
      <c r="D35" s="262">
        <v>1</v>
      </c>
      <c r="E35" s="262" t="s">
        <v>51</v>
      </c>
      <c r="F35" s="494">
        <v>346.5</v>
      </c>
      <c r="G35" s="314">
        <f t="shared" si="4"/>
        <v>346.5</v>
      </c>
      <c r="H35" s="188">
        <f>D35*G35</f>
        <v>346.5</v>
      </c>
      <c r="J35" s="357"/>
      <c r="K35" s="355"/>
    </row>
    <row r="36" spans="1:12" s="4" customFormat="1" ht="17.25" customHeight="1" x14ac:dyDescent="0.3">
      <c r="A36" s="347"/>
      <c r="B36" s="69"/>
      <c r="C36" s="192"/>
      <c r="D36" s="527"/>
      <c r="E36" s="527"/>
      <c r="F36" s="189"/>
      <c r="G36" s="321"/>
      <c r="H36" s="528"/>
      <c r="J36" s="354"/>
      <c r="K36" s="355"/>
    </row>
    <row r="37" spans="1:12" s="4" customFormat="1" ht="17.25" customHeight="1" x14ac:dyDescent="0.3">
      <c r="A37" s="71" t="s">
        <v>90</v>
      </c>
      <c r="B37" s="72"/>
      <c r="C37" s="73" t="s">
        <v>91</v>
      </c>
      <c r="D37" s="74"/>
      <c r="E37" s="527"/>
      <c r="F37" s="189"/>
      <c r="G37" s="321"/>
      <c r="H37" s="528"/>
      <c r="J37" s="354"/>
      <c r="K37" s="355"/>
    </row>
    <row r="38" spans="1:12" s="4" customFormat="1" ht="17.25" customHeight="1" x14ac:dyDescent="0.3">
      <c r="A38" s="347"/>
      <c r="B38" s="395" t="s">
        <v>92</v>
      </c>
      <c r="C38" s="380" t="s">
        <v>93</v>
      </c>
      <c r="D38" s="262">
        <v>1000</v>
      </c>
      <c r="E38" s="262" t="s">
        <v>51</v>
      </c>
      <c r="F38" s="494">
        <v>114.5</v>
      </c>
      <c r="G38" s="314">
        <f t="shared" ref="G38:G43" si="5">ROUND(F38-(F38*$G$4%),2)</f>
        <v>114.5</v>
      </c>
      <c r="H38" s="188">
        <f t="shared" ref="H38:H43" si="6">D38*G38</f>
        <v>114500</v>
      </c>
      <c r="J38" s="357"/>
      <c r="K38" s="355"/>
    </row>
    <row r="39" spans="1:12" s="4" customFormat="1" ht="17.25" customHeight="1" x14ac:dyDescent="0.3">
      <c r="A39" s="347"/>
      <c r="B39" s="395" t="s">
        <v>94</v>
      </c>
      <c r="C39" s="192" t="s">
        <v>95</v>
      </c>
      <c r="D39" s="262">
        <v>1820</v>
      </c>
      <c r="E39" s="262" t="s">
        <v>51</v>
      </c>
      <c r="F39" s="494">
        <v>239</v>
      </c>
      <c r="G39" s="314">
        <f t="shared" si="5"/>
        <v>239</v>
      </c>
      <c r="H39" s="188">
        <f t="shared" si="6"/>
        <v>434980</v>
      </c>
      <c r="J39" s="357"/>
      <c r="K39" s="355"/>
    </row>
    <row r="40" spans="1:12" s="4" customFormat="1" ht="17.25" customHeight="1" x14ac:dyDescent="0.3">
      <c r="A40" s="347"/>
      <c r="B40" s="394" t="s">
        <v>96</v>
      </c>
      <c r="C40" s="192" t="s">
        <v>97</v>
      </c>
      <c r="D40" s="262">
        <v>110</v>
      </c>
      <c r="E40" s="262" t="s">
        <v>51</v>
      </c>
      <c r="F40" s="494">
        <v>302.10000000000002</v>
      </c>
      <c r="G40" s="314">
        <f t="shared" si="5"/>
        <v>302.10000000000002</v>
      </c>
      <c r="H40" s="188">
        <f t="shared" si="6"/>
        <v>33231</v>
      </c>
      <c r="J40" s="357"/>
      <c r="K40" s="355"/>
    </row>
    <row r="41" spans="1:12" s="4" customFormat="1" ht="17.25" customHeight="1" x14ac:dyDescent="0.3">
      <c r="A41" s="68"/>
      <c r="B41" s="394" t="s">
        <v>98</v>
      </c>
      <c r="C41" s="192" t="s">
        <v>99</v>
      </c>
      <c r="D41" s="262">
        <v>10</v>
      </c>
      <c r="E41" s="262" t="s">
        <v>51</v>
      </c>
      <c r="F41" s="494">
        <v>239</v>
      </c>
      <c r="G41" s="314">
        <f t="shared" si="5"/>
        <v>239</v>
      </c>
      <c r="H41" s="188">
        <f t="shared" si="6"/>
        <v>2390</v>
      </c>
      <c r="J41" s="357"/>
      <c r="K41" s="355"/>
    </row>
    <row r="42" spans="1:12" s="4" customFormat="1" ht="17.25" customHeight="1" x14ac:dyDescent="0.3">
      <c r="A42" s="68"/>
      <c r="B42" s="394" t="s">
        <v>100</v>
      </c>
      <c r="C42" s="192" t="s">
        <v>101</v>
      </c>
      <c r="D42" s="262">
        <v>1</v>
      </c>
      <c r="E42" s="262" t="s">
        <v>51</v>
      </c>
      <c r="F42" s="494">
        <v>150.19999999999999</v>
      </c>
      <c r="G42" s="314">
        <f t="shared" si="5"/>
        <v>150.19999999999999</v>
      </c>
      <c r="H42" s="188">
        <f t="shared" si="6"/>
        <v>150.19999999999999</v>
      </c>
      <c r="J42" s="357"/>
      <c r="K42" s="355"/>
    </row>
    <row r="43" spans="1:12" s="4" customFormat="1" ht="17.25" customHeight="1" x14ac:dyDescent="0.3">
      <c r="A43" s="68"/>
      <c r="B43" s="394" t="s">
        <v>102</v>
      </c>
      <c r="C43" s="404" t="s">
        <v>103</v>
      </c>
      <c r="D43" s="262">
        <v>1</v>
      </c>
      <c r="E43" s="262" t="s">
        <v>51</v>
      </c>
      <c r="F43" s="494">
        <v>317.5</v>
      </c>
      <c r="G43" s="314">
        <f t="shared" si="5"/>
        <v>317.5</v>
      </c>
      <c r="H43" s="188">
        <f t="shared" si="6"/>
        <v>317.5</v>
      </c>
      <c r="J43" s="354"/>
      <c r="K43" s="355"/>
    </row>
    <row r="44" spans="1:12" s="5" customFormat="1" ht="17.25" customHeight="1" x14ac:dyDescent="0.3">
      <c r="A44" s="347"/>
      <c r="B44" s="69"/>
      <c r="C44" s="192"/>
      <c r="D44" s="527"/>
      <c r="E44" s="527"/>
      <c r="F44" s="189"/>
      <c r="G44" s="321"/>
      <c r="H44" s="528"/>
      <c r="I44" s="295"/>
      <c r="J44" s="354"/>
      <c r="K44" s="521"/>
      <c r="L44" s="295"/>
    </row>
    <row r="45" spans="1:12" s="5" customFormat="1" ht="17.25" customHeight="1" x14ac:dyDescent="0.3">
      <c r="A45" s="71" t="s">
        <v>104</v>
      </c>
      <c r="B45" s="72"/>
      <c r="C45" s="73" t="s">
        <v>105</v>
      </c>
      <c r="D45" s="74"/>
      <c r="E45" s="527"/>
      <c r="F45" s="189"/>
      <c r="G45" s="321"/>
      <c r="H45" s="528"/>
      <c r="I45" s="295"/>
      <c r="J45" s="354"/>
      <c r="K45" s="521"/>
      <c r="L45" s="295"/>
    </row>
    <row r="46" spans="1:12" s="5" customFormat="1" ht="17.25" customHeight="1" x14ac:dyDescent="0.3">
      <c r="A46" s="347"/>
      <c r="B46" s="395" t="s">
        <v>106</v>
      </c>
      <c r="C46" s="380" t="s">
        <v>107</v>
      </c>
      <c r="D46" s="262">
        <v>7530</v>
      </c>
      <c r="E46" s="262" t="s">
        <v>51</v>
      </c>
      <c r="F46" s="494">
        <v>47</v>
      </c>
      <c r="G46" s="314">
        <f t="shared" ref="G46:G48" si="7">ROUND(F46-(F46*$G$4%),2)</f>
        <v>47</v>
      </c>
      <c r="H46" s="188">
        <f>D46*G46</f>
        <v>353910</v>
      </c>
      <c r="I46" s="295"/>
      <c r="J46" s="357"/>
      <c r="K46" s="355"/>
      <c r="L46" s="295"/>
    </row>
    <row r="47" spans="1:12" s="5" customFormat="1" ht="17.25" customHeight="1" x14ac:dyDescent="0.3">
      <c r="A47" s="347"/>
      <c r="B47" s="395" t="s">
        <v>108</v>
      </c>
      <c r="C47" s="192" t="s">
        <v>109</v>
      </c>
      <c r="D47" s="262">
        <v>7635</v>
      </c>
      <c r="E47" s="262" t="s">
        <v>51</v>
      </c>
      <c r="F47" s="494">
        <v>54.8</v>
      </c>
      <c r="G47" s="314">
        <f t="shared" si="7"/>
        <v>54.8</v>
      </c>
      <c r="H47" s="188">
        <f>D47*G47</f>
        <v>418398</v>
      </c>
      <c r="I47" s="295"/>
      <c r="J47" s="357"/>
      <c r="K47" s="355"/>
      <c r="L47" s="295"/>
    </row>
    <row r="48" spans="1:12" s="5" customFormat="1" ht="17.25" customHeight="1" thickBot="1" x14ac:dyDescent="0.35">
      <c r="A48" s="347"/>
      <c r="B48" s="394" t="s">
        <v>110</v>
      </c>
      <c r="C48" s="384" t="s">
        <v>111</v>
      </c>
      <c r="D48" s="262">
        <v>540</v>
      </c>
      <c r="E48" s="262" t="s">
        <v>51</v>
      </c>
      <c r="F48" s="494">
        <v>62.6</v>
      </c>
      <c r="G48" s="314">
        <f t="shared" si="7"/>
        <v>62.6</v>
      </c>
      <c r="H48" s="188">
        <f>D48*G48</f>
        <v>33804</v>
      </c>
      <c r="I48" s="295"/>
      <c r="J48" s="357"/>
      <c r="K48" s="355"/>
      <c r="L48" s="295"/>
    </row>
    <row r="49" spans="1:14" s="5" customFormat="1" ht="17.25" customHeight="1" thickBot="1" x14ac:dyDescent="0.35">
      <c r="A49" s="529"/>
      <c r="B49" s="530"/>
      <c r="C49" s="402"/>
      <c r="D49" s="403"/>
      <c r="E49" s="531"/>
      <c r="F49" s="191"/>
      <c r="G49" s="322"/>
      <c r="H49" s="532"/>
      <c r="I49" s="295"/>
      <c r="J49" s="354"/>
      <c r="K49" s="521"/>
      <c r="L49" s="358"/>
      <c r="M49" s="220"/>
      <c r="N49" s="220"/>
    </row>
    <row r="50" spans="1:14" s="4" customFormat="1" ht="17.25" customHeight="1" x14ac:dyDescent="0.3">
      <c r="A50" s="71" t="s">
        <v>112</v>
      </c>
      <c r="B50" s="72"/>
      <c r="C50" s="73" t="s">
        <v>113</v>
      </c>
      <c r="D50" s="74"/>
      <c r="E50" s="527"/>
      <c r="F50" s="189"/>
      <c r="G50" s="321"/>
      <c r="H50" s="190"/>
      <c r="J50" s="354"/>
      <c r="K50" s="355"/>
      <c r="L50" s="358"/>
      <c r="M50" s="220"/>
      <c r="N50" s="220"/>
    </row>
    <row r="51" spans="1:14" s="4" customFormat="1" ht="17.25" customHeight="1" x14ac:dyDescent="0.3">
      <c r="A51" s="77"/>
      <c r="B51" s="395" t="s">
        <v>114</v>
      </c>
      <c r="C51" s="380" t="s">
        <v>115</v>
      </c>
      <c r="D51" s="262">
        <v>850</v>
      </c>
      <c r="E51" s="262" t="s">
        <v>116</v>
      </c>
      <c r="F51" s="494">
        <v>59.7</v>
      </c>
      <c r="G51" s="314">
        <f t="shared" ref="G51:G54" si="8">ROUND(F51-(F51*$G$4%),2)</f>
        <v>59.7</v>
      </c>
      <c r="H51" s="188">
        <f>D51*G51</f>
        <v>50745</v>
      </c>
      <c r="J51" s="354"/>
      <c r="K51" s="355"/>
      <c r="L51" s="358"/>
      <c r="M51" s="220"/>
      <c r="N51" s="220"/>
    </row>
    <row r="52" spans="1:14" s="4" customFormat="1" ht="17.25" customHeight="1" x14ac:dyDescent="0.3">
      <c r="A52" s="68"/>
      <c r="B52" s="395" t="s">
        <v>117</v>
      </c>
      <c r="C52" s="192" t="s">
        <v>118</v>
      </c>
      <c r="D52" s="262">
        <v>200</v>
      </c>
      <c r="E52" s="262" t="s">
        <v>116</v>
      </c>
      <c r="F52" s="494">
        <v>76.8</v>
      </c>
      <c r="G52" s="314">
        <f t="shared" si="8"/>
        <v>76.8</v>
      </c>
      <c r="H52" s="188">
        <f>D52*G52</f>
        <v>15360</v>
      </c>
      <c r="J52" s="357"/>
      <c r="K52" s="355"/>
      <c r="L52" s="358"/>
      <c r="M52" s="220"/>
      <c r="N52" s="220"/>
    </row>
    <row r="53" spans="1:14" s="4" customFormat="1" ht="17.25" customHeight="1" x14ac:dyDescent="0.3">
      <c r="A53" s="68"/>
      <c r="B53" s="394" t="s">
        <v>119</v>
      </c>
      <c r="C53" s="192" t="s">
        <v>120</v>
      </c>
      <c r="D53" s="262">
        <v>1</v>
      </c>
      <c r="E53" s="262" t="s">
        <v>116</v>
      </c>
      <c r="F53" s="494">
        <v>83.2</v>
      </c>
      <c r="G53" s="314">
        <f t="shared" si="8"/>
        <v>83.2</v>
      </c>
      <c r="H53" s="188">
        <f>D53*G53</f>
        <v>83.2</v>
      </c>
      <c r="J53" s="357"/>
      <c r="K53" s="355"/>
      <c r="L53" s="358"/>
      <c r="M53" s="220"/>
      <c r="N53" s="220"/>
    </row>
    <row r="54" spans="1:14" s="4" customFormat="1" ht="17.25" customHeight="1" x14ac:dyDescent="0.3">
      <c r="A54" s="68"/>
      <c r="B54" s="394" t="s">
        <v>121</v>
      </c>
      <c r="C54" s="192" t="s">
        <v>122</v>
      </c>
      <c r="D54" s="262">
        <v>1</v>
      </c>
      <c r="E54" s="262" t="s">
        <v>116</v>
      </c>
      <c r="F54" s="494">
        <v>10.199999999999999</v>
      </c>
      <c r="G54" s="314">
        <f t="shared" si="8"/>
        <v>10.199999999999999</v>
      </c>
      <c r="H54" s="188">
        <f>D54*G54</f>
        <v>10.199999999999999</v>
      </c>
      <c r="J54" s="357"/>
      <c r="K54" s="355"/>
      <c r="L54" s="359"/>
      <c r="M54" s="220"/>
      <c r="N54" s="220"/>
    </row>
    <row r="55" spans="1:14" s="4" customFormat="1" ht="17.25" customHeight="1" x14ac:dyDescent="0.3">
      <c r="A55" s="68"/>
      <c r="B55" s="383"/>
      <c r="C55" s="391" t="s">
        <v>131</v>
      </c>
      <c r="D55" s="383"/>
      <c r="E55" s="383"/>
      <c r="F55" s="383"/>
      <c r="G55" s="383"/>
      <c r="H55" s="406"/>
      <c r="J55" s="354"/>
      <c r="K55" s="355"/>
    </row>
    <row r="56" spans="1:14" s="4" customFormat="1" ht="17.25" customHeight="1" x14ac:dyDescent="0.3">
      <c r="A56" s="68"/>
      <c r="B56" s="395" t="s">
        <v>132</v>
      </c>
      <c r="C56" s="389" t="s">
        <v>133</v>
      </c>
      <c r="D56" s="262">
        <v>1</v>
      </c>
      <c r="E56" s="262" t="s">
        <v>116</v>
      </c>
      <c r="F56" s="494">
        <v>4.3</v>
      </c>
      <c r="G56" s="314">
        <f t="shared" ref="G56:G61" si="9">ROUND(F56-(F56*$G$4%),2)</f>
        <v>4.3</v>
      </c>
      <c r="H56" s="188">
        <f t="shared" ref="H56:H57" si="10">D56*G56</f>
        <v>4.3</v>
      </c>
      <c r="J56" s="354"/>
      <c r="K56" s="355"/>
    </row>
    <row r="57" spans="1:14" s="4" customFormat="1" ht="17.25" customHeight="1" x14ac:dyDescent="0.3">
      <c r="A57" s="68"/>
      <c r="B57" s="395" t="s">
        <v>134</v>
      </c>
      <c r="C57" s="393" t="s">
        <v>135</v>
      </c>
      <c r="D57" s="262">
        <v>1</v>
      </c>
      <c r="E57" s="262" t="s">
        <v>116</v>
      </c>
      <c r="F57" s="494">
        <v>6</v>
      </c>
      <c r="G57" s="314">
        <f t="shared" si="9"/>
        <v>6</v>
      </c>
      <c r="H57" s="188">
        <f t="shared" si="10"/>
        <v>6</v>
      </c>
      <c r="J57" s="354"/>
      <c r="K57" s="355"/>
    </row>
    <row r="58" spans="1:14" s="4" customFormat="1" ht="17.25" customHeight="1" x14ac:dyDescent="0.3">
      <c r="A58" s="68"/>
      <c r="B58" s="394" t="s">
        <v>136</v>
      </c>
      <c r="C58" s="393" t="s">
        <v>137</v>
      </c>
      <c r="D58" s="262">
        <v>1</v>
      </c>
      <c r="E58" s="262" t="s">
        <v>116</v>
      </c>
      <c r="F58" s="494">
        <v>25.6</v>
      </c>
      <c r="G58" s="314">
        <f t="shared" si="9"/>
        <v>25.6</v>
      </c>
      <c r="H58" s="188">
        <f t="shared" ref="H58:H62" si="11">D58*G58</f>
        <v>25.6</v>
      </c>
      <c r="J58" s="354"/>
      <c r="K58" s="355"/>
    </row>
    <row r="59" spans="1:14" s="4" customFormat="1" ht="25.5" x14ac:dyDescent="0.3">
      <c r="A59" s="68"/>
      <c r="B59" s="394" t="s">
        <v>138</v>
      </c>
      <c r="C59" s="392" t="s">
        <v>139</v>
      </c>
      <c r="D59" s="262">
        <v>1</v>
      </c>
      <c r="E59" s="262" t="s">
        <v>116</v>
      </c>
      <c r="F59" s="494">
        <v>6</v>
      </c>
      <c r="G59" s="314">
        <f t="shared" si="9"/>
        <v>6</v>
      </c>
      <c r="H59" s="188">
        <f t="shared" si="11"/>
        <v>6</v>
      </c>
      <c r="J59" s="354"/>
      <c r="K59" s="355"/>
    </row>
    <row r="60" spans="1:14" s="4" customFormat="1" ht="17.25" customHeight="1" x14ac:dyDescent="0.3">
      <c r="A60" s="68"/>
      <c r="B60" s="395" t="s">
        <v>140</v>
      </c>
      <c r="C60" s="390" t="s">
        <v>141</v>
      </c>
      <c r="D60" s="262">
        <v>670</v>
      </c>
      <c r="E60" s="262" t="s">
        <v>116</v>
      </c>
      <c r="F60" s="494">
        <v>145.1</v>
      </c>
      <c r="G60" s="314">
        <f t="shared" si="9"/>
        <v>145.1</v>
      </c>
      <c r="H60" s="188">
        <f t="shared" si="11"/>
        <v>97217</v>
      </c>
      <c r="J60" s="354"/>
      <c r="K60" s="355"/>
    </row>
    <row r="61" spans="1:14" s="4" customFormat="1" ht="17.25" customHeight="1" x14ac:dyDescent="0.3">
      <c r="A61" s="68"/>
      <c r="B61" s="394" t="s">
        <v>142</v>
      </c>
      <c r="C61" s="390" t="s">
        <v>143</v>
      </c>
      <c r="D61" s="262">
        <v>50</v>
      </c>
      <c r="E61" s="262" t="s">
        <v>116</v>
      </c>
      <c r="F61" s="494">
        <v>59.7</v>
      </c>
      <c r="G61" s="314">
        <f t="shared" si="9"/>
        <v>59.7</v>
      </c>
      <c r="H61" s="188">
        <f t="shared" si="11"/>
        <v>2985</v>
      </c>
      <c r="J61" s="354"/>
      <c r="K61" s="355"/>
    </row>
    <row r="62" spans="1:14" s="4" customFormat="1" ht="17.25" customHeight="1" x14ac:dyDescent="0.3">
      <c r="A62" s="68"/>
      <c r="B62" s="394" t="s">
        <v>144</v>
      </c>
      <c r="C62" s="384" t="s">
        <v>145</v>
      </c>
      <c r="D62" s="262"/>
      <c r="E62" s="262" t="s">
        <v>116</v>
      </c>
      <c r="F62" s="506">
        <v>-182</v>
      </c>
      <c r="G62" s="507">
        <v>-182</v>
      </c>
      <c r="H62" s="957">
        <f t="shared" si="11"/>
        <v>0</v>
      </c>
      <c r="J62" s="354"/>
      <c r="K62" s="355"/>
    </row>
    <row r="63" spans="1:14" s="4" customFormat="1" ht="15.75" customHeight="1" thickBot="1" x14ac:dyDescent="0.35">
      <c r="A63" s="78"/>
      <c r="B63" s="142"/>
      <c r="C63" s="442"/>
      <c r="D63" s="533"/>
      <c r="E63" s="533"/>
      <c r="F63" s="387"/>
      <c r="G63" s="534"/>
      <c r="H63" s="388"/>
      <c r="J63" s="354"/>
      <c r="K63" s="355"/>
    </row>
    <row r="64" spans="1:14" s="1" customFormat="1" ht="15.75" customHeight="1" x14ac:dyDescent="0.2">
      <c r="B64" s="3"/>
      <c r="C64" s="91"/>
      <c r="D64" s="34"/>
      <c r="F64" s="79" t="s">
        <v>146</v>
      </c>
      <c r="G64" s="323"/>
      <c r="H64" s="6">
        <f>SUM(H12:H62)</f>
        <v>1662525.7</v>
      </c>
      <c r="J64" s="352"/>
      <c r="K64" s="360"/>
    </row>
    <row r="65" spans="2:11" s="1" customFormat="1" ht="15.75" customHeight="1" x14ac:dyDescent="0.2">
      <c r="B65" s="3"/>
      <c r="C65" s="80"/>
      <c r="D65" s="81"/>
      <c r="E65" s="29"/>
      <c r="F65" s="41"/>
      <c r="G65" s="316"/>
      <c r="H65" s="6"/>
      <c r="J65" s="352"/>
      <c r="K65" s="360"/>
    </row>
    <row r="66" spans="2:11" s="1" customFormat="1" ht="15.75" customHeight="1" x14ac:dyDescent="0.2">
      <c r="B66" s="3"/>
      <c r="C66" s="42"/>
      <c r="D66" s="40"/>
      <c r="E66" s="29"/>
      <c r="F66" s="41"/>
      <c r="G66" s="316"/>
      <c r="H66" s="6"/>
      <c r="J66" s="361"/>
      <c r="K66" s="360"/>
    </row>
  </sheetData>
  <sheetProtection algorithmName="SHA-512" hashValue="2ZAtBPivcxSANFAcl2HrE0p4krBOsaoe3rwLI2+UIvHIlnnVXr42h8VC2K9GXMn3yA1ZNrwOTqPaPJH5EB7Q3A==" saltValue="aS4b0BNAxEhkXOR9Crnq2g==" spinCount="100000" sheet="1" selectLockedCells="1"/>
  <customSheetViews>
    <customSheetView guid="{A70A2EE7-2DDD-4B48-A0B5-D125DF5F6870}" showPageBreaks="1" fitToPage="1" printArea="1" view="pageBreakPreview" showRuler="0" topLeftCell="A37">
      <selection activeCell="M31" sqref="M31"/>
      <pageMargins left="0" right="0" top="0" bottom="0" header="0" footer="0"/>
      <pageSetup paperSize="9" scale="69" orientation="portrait" r:id="rId1"/>
      <headerFooter alignWithMargins="0">
        <oddFooter>&amp;LWijz.  20 juni 2008</oddFooter>
      </headerFooter>
    </customSheetView>
  </customSheetViews>
  <mergeCells count="2">
    <mergeCell ref="A7:B7"/>
    <mergeCell ref="D3:H3"/>
  </mergeCells>
  <phoneticPr fontId="0" type="noConversion"/>
  <conditionalFormatting sqref="G4">
    <cfRule type="cellIs" dxfId="12" priority="1" stopIfTrue="1" operator="notEqual">
      <formula>0</formula>
    </cfRule>
  </conditionalFormatting>
  <dataValidations xWindow="896" yWindow="211" count="1">
    <dataValidation type="decimal" allowBlank="1" showErrorMessage="1" sqref="G4" xr:uid="{00000000-0002-0000-0200-000000000000}">
      <formula1>-15</formula1>
      <formula2>15</formula2>
    </dataValidation>
  </dataValidations>
  <pageMargins left="0.23622047244094491" right="0.23622047244094491" top="0.74803149606299213" bottom="0.74803149606299213" header="0.31496062992125984" footer="0.31496062992125984"/>
  <pageSetup paperSize="9" scale="70" fitToHeight="0" orientation="portrait" copies="2" r:id="rId2"/>
  <headerFooter alignWithMargins="0"/>
  <rowBreaks count="1" manualBreakCount="1">
    <brk id="4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K79"/>
  <sheetViews>
    <sheetView topLeftCell="A52" zoomScaleNormal="100" zoomScaleSheetLayoutView="100" workbookViewId="0">
      <selection activeCell="C52" sqref="C1:C1048576"/>
    </sheetView>
  </sheetViews>
  <sheetFormatPr defaultColWidth="9.28515625" defaultRowHeight="12.75" x14ac:dyDescent="0.2"/>
  <cols>
    <col min="1" max="1" width="4.28515625" style="19" customWidth="1"/>
    <col min="2" max="2" width="7.5703125" style="37" customWidth="1"/>
    <col min="3" max="3" width="100.7109375" style="91" customWidth="1"/>
    <col min="4" max="4" width="4.7109375" style="34" bestFit="1" customWidth="1"/>
    <col min="5" max="5" width="15.42578125" style="29" bestFit="1" customWidth="1"/>
    <col min="6" max="6" width="10.7109375" style="39" customWidth="1"/>
    <col min="7" max="7" width="11.5703125" style="39" bestFit="1" customWidth="1"/>
    <col min="8" max="8" width="14.28515625" style="20" bestFit="1" customWidth="1"/>
    <col min="9" max="9" width="1.7109375" style="20" customWidth="1"/>
    <col min="10" max="10" width="9.28515625" style="19"/>
    <col min="11" max="11" width="9.28515625" style="362"/>
    <col min="12" max="16384" width="9.28515625" style="19"/>
  </cols>
  <sheetData>
    <row r="1" spans="1:11" ht="11.25" customHeight="1" x14ac:dyDescent="0.2">
      <c r="A1" s="24"/>
      <c r="B1" s="25"/>
      <c r="C1" s="82"/>
      <c r="D1" s="27"/>
      <c r="E1" s="28"/>
      <c r="F1" s="535"/>
      <c r="G1" s="535"/>
      <c r="H1" s="22"/>
      <c r="I1" s="22"/>
    </row>
    <row r="2" spans="1:11" x14ac:dyDescent="0.2">
      <c r="A2" s="1" t="str">
        <f>'masten armat werkz'!A2</f>
        <v>PRIJZENBLAD: DE STAAT VAN EENHEDENLIJST t.b.v. ONDERHOUD EN WIJZIGING</v>
      </c>
      <c r="B2" s="3"/>
      <c r="C2" s="56"/>
      <c r="D2" s="40"/>
      <c r="F2" s="536"/>
      <c r="G2" s="536"/>
    </row>
    <row r="3" spans="1:11" x14ac:dyDescent="0.2">
      <c r="A3" s="1" t="str">
        <f>'masten armat werkz'!A3</f>
        <v xml:space="preserve">OPENBARE VERLICHTINGSINSTALLATIES  </v>
      </c>
      <c r="B3" s="3"/>
      <c r="C3" s="56"/>
      <c r="D3" s="40"/>
      <c r="F3" s="536"/>
      <c r="G3" s="536"/>
    </row>
    <row r="4" spans="1:11" x14ac:dyDescent="0.2">
      <c r="A4" s="19" t="str">
        <f>'masten armat werkz'!A6</f>
        <v xml:space="preserve">gebaseerd op de standaard  type materialen </v>
      </c>
      <c r="B4" s="3"/>
      <c r="C4" s="56"/>
      <c r="D4" s="40"/>
      <c r="F4" s="536"/>
      <c r="G4" s="536"/>
    </row>
    <row r="5" spans="1:11" ht="13.5" thickBot="1" x14ac:dyDescent="0.25">
      <c r="A5" s="1"/>
      <c r="B5" s="3"/>
      <c r="C5" s="56"/>
      <c r="D5" s="40"/>
      <c r="F5" s="536"/>
      <c r="G5" s="536"/>
    </row>
    <row r="6" spans="1:11" s="295" customFormat="1" ht="39" thickBot="1" x14ac:dyDescent="0.35">
      <c r="A6" s="970" t="s">
        <v>38</v>
      </c>
      <c r="B6" s="971"/>
      <c r="C6" s="59" t="str">
        <f>'masten armat werkz'!C7</f>
        <v>Omschrijving werkzaamheden</v>
      </c>
      <c r="D6" s="537" t="s">
        <v>40</v>
      </c>
      <c r="E6" s="538" t="s">
        <v>41</v>
      </c>
      <c r="F6" s="62" t="s">
        <v>147</v>
      </c>
      <c r="G6" s="324" t="s">
        <v>43</v>
      </c>
      <c r="H6" s="539" t="s">
        <v>44</v>
      </c>
      <c r="K6" s="363"/>
    </row>
    <row r="7" spans="1:11" x14ac:dyDescent="0.2">
      <c r="A7" s="236"/>
      <c r="B7" s="83"/>
      <c r="C7" s="84"/>
      <c r="D7" s="85"/>
      <c r="E7" s="410" t="s">
        <v>148</v>
      </c>
      <c r="F7" s="540"/>
      <c r="G7" s="540"/>
      <c r="H7" s="476">
        <f>'masten armat werkz'!H64</f>
        <v>1662525.7</v>
      </c>
      <c r="I7" s="19"/>
    </row>
    <row r="8" spans="1:11" s="21" customFormat="1" ht="17.25" customHeight="1" x14ac:dyDescent="0.2">
      <c r="A8" s="541" t="s">
        <v>149</v>
      </c>
      <c r="B8" s="542"/>
      <c r="C8" s="302" t="s">
        <v>150</v>
      </c>
      <c r="D8" s="543"/>
      <c r="E8" s="31"/>
      <c r="F8" s="6"/>
      <c r="G8" s="6"/>
      <c r="H8" s="203"/>
      <c r="I8" s="1"/>
      <c r="J8" s="1"/>
      <c r="K8" s="364"/>
    </row>
    <row r="9" spans="1:11" s="21" customFormat="1" ht="17.25" customHeight="1" x14ac:dyDescent="0.2">
      <c r="A9" s="205"/>
      <c r="B9" s="544"/>
      <c r="C9" s="545"/>
      <c r="D9" s="543"/>
      <c r="E9" s="31"/>
      <c r="F9" s="6"/>
      <c r="G9" s="6"/>
      <c r="H9" s="203"/>
      <c r="I9" s="1"/>
      <c r="J9" s="1"/>
      <c r="K9" s="364"/>
    </row>
    <row r="10" spans="1:11" s="21" customFormat="1" ht="17.25" customHeight="1" x14ac:dyDescent="0.2">
      <c r="A10" s="546" t="s">
        <v>151</v>
      </c>
      <c r="B10" s="547"/>
      <c r="C10" s="548" t="s">
        <v>152</v>
      </c>
      <c r="D10" s="549"/>
      <c r="E10" s="31"/>
      <c r="F10" s="75"/>
      <c r="G10" s="325"/>
      <c r="H10" s="203"/>
      <c r="I10" s="1"/>
      <c r="J10" s="1"/>
      <c r="K10" s="364"/>
    </row>
    <row r="11" spans="1:11" s="21" customFormat="1" ht="17.25" customHeight="1" x14ac:dyDescent="0.2">
      <c r="A11" s="550"/>
      <c r="B11" s="401" t="s">
        <v>153</v>
      </c>
      <c r="C11" s="396" t="s">
        <v>154</v>
      </c>
      <c r="D11" s="53">
        <v>2050</v>
      </c>
      <c r="E11" s="33" t="s">
        <v>155</v>
      </c>
      <c r="F11" s="551">
        <v>22.2</v>
      </c>
      <c r="G11" s="261">
        <f>ROUND(F11-(F11*'masten armat werkz'!$G$4%),2)</f>
        <v>22.2</v>
      </c>
      <c r="H11" s="188">
        <f t="shared" ref="H11:H19" si="0">D11*G11</f>
        <v>45510</v>
      </c>
      <c r="I11" s="1"/>
      <c r="J11" s="1"/>
      <c r="K11" s="364"/>
    </row>
    <row r="12" spans="1:11" s="21" customFormat="1" ht="17.25" customHeight="1" x14ac:dyDescent="0.2">
      <c r="A12" s="205"/>
      <c r="B12" s="401" t="s">
        <v>156</v>
      </c>
      <c r="C12" s="397" t="s">
        <v>157</v>
      </c>
      <c r="D12" s="53">
        <v>150</v>
      </c>
      <c r="E12" s="33" t="s">
        <v>155</v>
      </c>
      <c r="F12" s="551">
        <v>12.5</v>
      </c>
      <c r="G12" s="261">
        <f>ROUND(F12-(F12*'masten armat werkz'!$G$4%),2)</f>
        <v>12.5</v>
      </c>
      <c r="H12" s="188">
        <f t="shared" si="0"/>
        <v>1875</v>
      </c>
      <c r="I12" s="1"/>
      <c r="J12" s="1"/>
      <c r="K12" s="364"/>
    </row>
    <row r="13" spans="1:11" s="21" customFormat="1" ht="17.25" customHeight="1" x14ac:dyDescent="0.2">
      <c r="A13" s="205"/>
      <c r="B13" s="400" t="s">
        <v>158</v>
      </c>
      <c r="C13" s="397" t="s">
        <v>159</v>
      </c>
      <c r="D13" s="53">
        <v>20</v>
      </c>
      <c r="E13" s="33" t="s">
        <v>155</v>
      </c>
      <c r="F13" s="551">
        <v>23.1</v>
      </c>
      <c r="G13" s="261">
        <f>ROUND(F13-(F13*'masten armat werkz'!$G$4%),2)</f>
        <v>23.1</v>
      </c>
      <c r="H13" s="188">
        <f t="shared" si="0"/>
        <v>462</v>
      </c>
      <c r="I13" s="1"/>
      <c r="J13" s="1"/>
      <c r="K13" s="364"/>
    </row>
    <row r="14" spans="1:11" s="21" customFormat="1" ht="17.25" customHeight="1" x14ac:dyDescent="0.2">
      <c r="A14" s="205"/>
      <c r="B14" s="400" t="s">
        <v>160</v>
      </c>
      <c r="C14" s="397" t="s">
        <v>161</v>
      </c>
      <c r="D14" s="53">
        <v>20</v>
      </c>
      <c r="E14" s="33" t="s">
        <v>155</v>
      </c>
      <c r="F14" s="551">
        <v>13.4</v>
      </c>
      <c r="G14" s="261">
        <f>ROUND(F14-(F14*'masten armat werkz'!$G$4%),2)</f>
        <v>13.4</v>
      </c>
      <c r="H14" s="188">
        <f t="shared" si="0"/>
        <v>268</v>
      </c>
      <c r="I14" s="1"/>
      <c r="J14" s="1"/>
      <c r="K14" s="364"/>
    </row>
    <row r="15" spans="1:11" s="21" customFormat="1" ht="17.25" customHeight="1" x14ac:dyDescent="0.2">
      <c r="A15" s="205"/>
      <c r="B15" s="401" t="s">
        <v>162</v>
      </c>
      <c r="C15" s="397" t="s">
        <v>163</v>
      </c>
      <c r="D15" s="53">
        <v>20</v>
      </c>
      <c r="E15" s="33" t="s">
        <v>155</v>
      </c>
      <c r="F15" s="551">
        <v>14.2</v>
      </c>
      <c r="G15" s="261">
        <f>ROUND(F15-(F15*'masten armat werkz'!$G$4%),2)</f>
        <v>14.2</v>
      </c>
      <c r="H15" s="188">
        <f t="shared" si="0"/>
        <v>284</v>
      </c>
      <c r="I15" s="1"/>
      <c r="J15" s="1"/>
      <c r="K15" s="364"/>
    </row>
    <row r="16" spans="1:11" s="21" customFormat="1" ht="17.25" customHeight="1" x14ac:dyDescent="0.2">
      <c r="A16" s="205"/>
      <c r="B16" s="400" t="s">
        <v>164</v>
      </c>
      <c r="C16" s="398" t="s">
        <v>165</v>
      </c>
      <c r="D16" s="53">
        <v>20</v>
      </c>
      <c r="E16" s="33" t="s">
        <v>155</v>
      </c>
      <c r="F16" s="551">
        <v>9.8000000000000007</v>
      </c>
      <c r="G16" s="261">
        <f>ROUND(F16-(F16*'masten armat werkz'!$G$4%),2)</f>
        <v>9.8000000000000007</v>
      </c>
      <c r="H16" s="188">
        <f t="shared" si="0"/>
        <v>196</v>
      </c>
      <c r="I16" s="1"/>
      <c r="J16" s="1"/>
      <c r="K16" s="364"/>
    </row>
    <row r="17" spans="1:11" s="21" customFormat="1" ht="17.25" customHeight="1" x14ac:dyDescent="0.2">
      <c r="A17" s="205"/>
      <c r="B17" s="400" t="s">
        <v>166</v>
      </c>
      <c r="C17" s="399" t="s">
        <v>167</v>
      </c>
      <c r="D17" s="53">
        <v>50</v>
      </c>
      <c r="E17" s="33" t="s">
        <v>155</v>
      </c>
      <c r="F17" s="551">
        <v>30.2</v>
      </c>
      <c r="G17" s="261">
        <f>ROUND(F17-(F17*'masten armat werkz'!$G$4%),2)</f>
        <v>30.2</v>
      </c>
      <c r="H17" s="188">
        <f t="shared" si="0"/>
        <v>1510</v>
      </c>
      <c r="I17" s="1"/>
      <c r="J17" s="1"/>
      <c r="K17" s="364"/>
    </row>
    <row r="18" spans="1:11" s="21" customFormat="1" ht="17.25" customHeight="1" x14ac:dyDescent="0.2">
      <c r="A18" s="205"/>
      <c r="B18" s="401" t="s">
        <v>168</v>
      </c>
      <c r="C18" s="398" t="s">
        <v>169</v>
      </c>
      <c r="D18" s="53">
        <v>20</v>
      </c>
      <c r="E18" s="33" t="s">
        <v>155</v>
      </c>
      <c r="F18" s="551">
        <v>31.1</v>
      </c>
      <c r="G18" s="261">
        <f>ROUND(F18-(F18*'masten armat werkz'!$G$4%),2)</f>
        <v>31.1</v>
      </c>
      <c r="H18" s="188">
        <f t="shared" si="0"/>
        <v>622</v>
      </c>
      <c r="I18" s="1"/>
      <c r="J18" s="1"/>
      <c r="K18" s="364"/>
    </row>
    <row r="19" spans="1:11" s="21" customFormat="1" ht="17.25" customHeight="1" x14ac:dyDescent="0.2">
      <c r="A19" s="205"/>
      <c r="B19" s="400" t="s">
        <v>170</v>
      </c>
      <c r="C19" s="398" t="s">
        <v>171</v>
      </c>
      <c r="D19" s="53">
        <v>20</v>
      </c>
      <c r="E19" s="33" t="s">
        <v>155</v>
      </c>
      <c r="F19" s="551">
        <v>26.7</v>
      </c>
      <c r="G19" s="261">
        <f>ROUND(F19-(F19*'masten armat werkz'!$G$4%),2)</f>
        <v>26.7</v>
      </c>
      <c r="H19" s="188">
        <f t="shared" si="0"/>
        <v>534</v>
      </c>
      <c r="I19" s="1"/>
      <c r="J19" s="1"/>
      <c r="K19" s="364"/>
    </row>
    <row r="20" spans="1:11" s="21" customFormat="1" ht="17.25" customHeight="1" x14ac:dyDescent="0.2">
      <c r="A20" s="205"/>
      <c r="B20" s="400" t="s">
        <v>172</v>
      </c>
      <c r="C20" s="385" t="s">
        <v>173</v>
      </c>
      <c r="D20" s="53">
        <v>20</v>
      </c>
      <c r="E20" s="33" t="s">
        <v>116</v>
      </c>
      <c r="F20" s="551">
        <v>53.3</v>
      </c>
      <c r="G20" s="261">
        <f>ROUND(F20-(F20*'masten armat werkz'!$G$4%),2)</f>
        <v>53.3</v>
      </c>
      <c r="H20" s="188">
        <f>D20*G20</f>
        <v>1066</v>
      </c>
      <c r="I20" s="1"/>
      <c r="J20" s="1"/>
      <c r="K20" s="364"/>
    </row>
    <row r="21" spans="1:11" s="21" customFormat="1" ht="17.25" customHeight="1" thickBot="1" x14ac:dyDescent="0.25">
      <c r="A21" s="205"/>
      <c r="B21" s="544"/>
      <c r="C21" s="552"/>
      <c r="D21" s="553"/>
      <c r="E21" s="31"/>
      <c r="F21" s="554"/>
      <c r="G21" s="202"/>
      <c r="H21" s="555"/>
      <c r="I21" s="1"/>
      <c r="J21" s="1"/>
      <c r="K21" s="364"/>
    </row>
    <row r="22" spans="1:11" s="21" customFormat="1" ht="17.25" customHeight="1" x14ac:dyDescent="0.2">
      <c r="A22" s="556" t="s">
        <v>174</v>
      </c>
      <c r="B22" s="557"/>
      <c r="C22" s="558" t="s">
        <v>175</v>
      </c>
      <c r="D22" s="559"/>
      <c r="E22" s="194"/>
      <c r="F22" s="560"/>
      <c r="G22" s="561"/>
      <c r="H22" s="562"/>
      <c r="I22" s="1"/>
      <c r="J22" s="1"/>
      <c r="K22" s="364"/>
    </row>
    <row r="23" spans="1:11" s="21" customFormat="1" ht="17.25" customHeight="1" x14ac:dyDescent="0.2">
      <c r="A23" s="205"/>
      <c r="B23" s="401" t="s">
        <v>176</v>
      </c>
      <c r="C23" s="396" t="s">
        <v>177</v>
      </c>
      <c r="D23" s="53">
        <v>20</v>
      </c>
      <c r="E23" s="33" t="s">
        <v>155</v>
      </c>
      <c r="F23" s="551">
        <v>61.5</v>
      </c>
      <c r="G23" s="261">
        <f>ROUND(F23-(F23*'masten armat werkz'!$G$4%),2)</f>
        <v>61.5</v>
      </c>
      <c r="H23" s="188">
        <f t="shared" ref="H23:H30" si="1">D23*G23</f>
        <v>1230</v>
      </c>
      <c r="I23" s="1"/>
      <c r="J23" s="1"/>
      <c r="K23" s="364"/>
    </row>
    <row r="24" spans="1:11" s="21" customFormat="1" ht="17.25" customHeight="1" x14ac:dyDescent="0.2">
      <c r="A24" s="205"/>
      <c r="B24" s="401" t="s">
        <v>178</v>
      </c>
      <c r="C24" s="397" t="s">
        <v>179</v>
      </c>
      <c r="D24" s="53">
        <v>10</v>
      </c>
      <c r="E24" s="33" t="s">
        <v>155</v>
      </c>
      <c r="F24" s="551">
        <v>85.4</v>
      </c>
      <c r="G24" s="261">
        <f>ROUND(F24-(F24*'masten armat werkz'!$G$4%),2)</f>
        <v>85.4</v>
      </c>
      <c r="H24" s="188">
        <f t="shared" si="1"/>
        <v>854</v>
      </c>
      <c r="I24" s="1"/>
      <c r="J24" s="1"/>
      <c r="K24" s="364"/>
    </row>
    <row r="25" spans="1:11" s="21" customFormat="1" ht="17.25" customHeight="1" x14ac:dyDescent="0.2">
      <c r="A25" s="205"/>
      <c r="B25" s="400" t="s">
        <v>180</v>
      </c>
      <c r="C25" s="397" t="s">
        <v>181</v>
      </c>
      <c r="D25" s="53">
        <v>4485</v>
      </c>
      <c r="E25" s="33" t="s">
        <v>182</v>
      </c>
      <c r="F25" s="551">
        <v>12</v>
      </c>
      <c r="G25" s="261">
        <f>ROUND(F25-(F25*'masten armat werkz'!$G$4%),2)</f>
        <v>12</v>
      </c>
      <c r="H25" s="188">
        <f t="shared" si="1"/>
        <v>53820</v>
      </c>
      <c r="I25" s="1"/>
      <c r="J25" s="357"/>
      <c r="K25" s="364"/>
    </row>
    <row r="26" spans="1:11" s="21" customFormat="1" ht="17.25" customHeight="1" x14ac:dyDescent="0.2">
      <c r="A26" s="205"/>
      <c r="B26" s="400" t="s">
        <v>183</v>
      </c>
      <c r="C26" s="397" t="s">
        <v>184</v>
      </c>
      <c r="D26" s="53">
        <v>45</v>
      </c>
      <c r="E26" s="33" t="s">
        <v>155</v>
      </c>
      <c r="F26" s="551">
        <v>10.199999999999999</v>
      </c>
      <c r="G26" s="261">
        <f>ROUND(F26-(F26*'masten armat werkz'!$G$4%),2)</f>
        <v>10.199999999999999</v>
      </c>
      <c r="H26" s="188">
        <f t="shared" si="1"/>
        <v>458.99999999999994</v>
      </c>
      <c r="I26" s="1"/>
      <c r="J26" s="1"/>
      <c r="K26" s="364"/>
    </row>
    <row r="27" spans="1:11" s="21" customFormat="1" ht="17.25" customHeight="1" x14ac:dyDescent="0.2">
      <c r="A27" s="205"/>
      <c r="B27" s="401" t="s">
        <v>185</v>
      </c>
      <c r="C27" s="397" t="s">
        <v>186</v>
      </c>
      <c r="D27" s="53">
        <v>345</v>
      </c>
      <c r="E27" s="33" t="s">
        <v>116</v>
      </c>
      <c r="F27" s="551">
        <v>100</v>
      </c>
      <c r="G27" s="261">
        <f>ROUND(F27-(F27*'masten armat werkz'!$G$4%),2)</f>
        <v>100</v>
      </c>
      <c r="H27" s="188">
        <f t="shared" si="1"/>
        <v>34500</v>
      </c>
      <c r="I27" s="1"/>
      <c r="J27" s="1"/>
      <c r="K27" s="364"/>
    </row>
    <row r="28" spans="1:11" s="21" customFormat="1" ht="17.25" customHeight="1" x14ac:dyDescent="0.2">
      <c r="A28" s="205"/>
      <c r="B28" s="400" t="s">
        <v>187</v>
      </c>
      <c r="C28" s="398" t="s">
        <v>188</v>
      </c>
      <c r="D28" s="53">
        <v>25</v>
      </c>
      <c r="E28" s="33" t="s">
        <v>182</v>
      </c>
      <c r="F28" s="551">
        <v>22.2</v>
      </c>
      <c r="G28" s="261">
        <f>ROUND(F28-(F28*'masten armat werkz'!$G$4%),2)</f>
        <v>22.2</v>
      </c>
      <c r="H28" s="188">
        <f t="shared" si="1"/>
        <v>555</v>
      </c>
      <c r="I28" s="1"/>
      <c r="J28" s="357"/>
      <c r="K28" s="364"/>
    </row>
    <row r="29" spans="1:11" s="21" customFormat="1" ht="17.25" customHeight="1" x14ac:dyDescent="0.2">
      <c r="A29" s="205"/>
      <c r="B29" s="400" t="s">
        <v>189</v>
      </c>
      <c r="C29" s="399" t="s">
        <v>190</v>
      </c>
      <c r="D29" s="53">
        <v>2475</v>
      </c>
      <c r="E29" s="33" t="s">
        <v>182</v>
      </c>
      <c r="F29" s="551">
        <v>17.100000000000001</v>
      </c>
      <c r="G29" s="261">
        <f>ROUND(F29-(F29*'masten armat werkz'!$G$4%),2)</f>
        <v>17.100000000000001</v>
      </c>
      <c r="H29" s="188">
        <f t="shared" si="1"/>
        <v>42322.5</v>
      </c>
      <c r="I29" s="1"/>
      <c r="J29" s="357"/>
      <c r="K29" s="364"/>
    </row>
    <row r="30" spans="1:11" s="21" customFormat="1" ht="17.25" customHeight="1" x14ac:dyDescent="0.2">
      <c r="A30" s="205"/>
      <c r="B30" s="400" t="s">
        <v>191</v>
      </c>
      <c r="C30" s="385" t="s">
        <v>192</v>
      </c>
      <c r="D30" s="53">
        <v>10</v>
      </c>
      <c r="E30" s="33" t="s">
        <v>155</v>
      </c>
      <c r="F30" s="551">
        <v>10.199999999999999</v>
      </c>
      <c r="G30" s="261">
        <f>ROUND(F30-(F30*'masten armat werkz'!$G$4%),2)</f>
        <v>10.199999999999999</v>
      </c>
      <c r="H30" s="188">
        <f t="shared" si="1"/>
        <v>102</v>
      </c>
      <c r="I30" s="1"/>
      <c r="J30" s="1"/>
      <c r="K30" s="364"/>
    </row>
    <row r="31" spans="1:11" s="21" customFormat="1" ht="13.5" thickBot="1" x14ac:dyDescent="0.25">
      <c r="A31" s="207"/>
      <c r="B31" s="563"/>
      <c r="C31" s="564"/>
      <c r="D31" s="565"/>
      <c r="E31" s="35"/>
      <c r="F31" s="478"/>
      <c r="G31" s="566"/>
      <c r="H31" s="567"/>
      <c r="I31" s="1"/>
      <c r="J31" s="1"/>
      <c r="K31" s="364"/>
    </row>
    <row r="32" spans="1:11" s="21" customFormat="1" ht="13.5" thickBot="1" x14ac:dyDescent="0.25">
      <c r="A32" s="205"/>
      <c r="B32" s="378"/>
      <c r="C32" s="568"/>
      <c r="D32" s="553"/>
      <c r="E32" s="31"/>
      <c r="F32" s="202"/>
      <c r="G32" s="202"/>
      <c r="H32" s="555"/>
      <c r="I32" s="1"/>
      <c r="J32" s="1"/>
      <c r="K32" s="364"/>
    </row>
    <row r="33" spans="1:11" s="21" customFormat="1" ht="13.5" thickBot="1" x14ac:dyDescent="0.25">
      <c r="A33" s="437" t="s">
        <v>193</v>
      </c>
      <c r="B33" s="438"/>
      <c r="C33" s="440" t="s">
        <v>194</v>
      </c>
      <c r="D33" s="438"/>
      <c r="E33" s="438"/>
      <c r="F33" s="438"/>
      <c r="G33" s="439"/>
      <c r="H33" s="439"/>
      <c r="I33" s="1"/>
      <c r="J33" s="1"/>
      <c r="K33" s="364"/>
    </row>
    <row r="34" spans="1:11" s="21" customFormat="1" ht="13.5" thickBot="1" x14ac:dyDescent="0.25">
      <c r="A34" s="448"/>
      <c r="B34" s="423"/>
      <c r="C34" s="443" t="s">
        <v>195</v>
      </c>
      <c r="D34" s="425"/>
      <c r="E34" s="425"/>
      <c r="F34" s="426"/>
      <c r="G34" s="427"/>
      <c r="H34" s="427"/>
      <c r="I34" s="1"/>
      <c r="J34" s="1"/>
      <c r="K34" s="364"/>
    </row>
    <row r="35" spans="1:11" s="21" customFormat="1" x14ac:dyDescent="0.2">
      <c r="A35" s="420"/>
      <c r="B35" s="394" t="s">
        <v>196</v>
      </c>
      <c r="C35" s="390" t="s">
        <v>197</v>
      </c>
      <c r="D35" s="415">
        <v>105</v>
      </c>
      <c r="E35" s="412" t="s">
        <v>198</v>
      </c>
      <c r="F35" s="930">
        <v>225</v>
      </c>
      <c r="G35" s="261">
        <f>ROUND(F35-(F35*'masten armat werkz'!$G$4%),2)</f>
        <v>225</v>
      </c>
      <c r="H35" s="188">
        <f>D35*G35</f>
        <v>23625</v>
      </c>
      <c r="I35" s="1"/>
      <c r="J35" s="1"/>
      <c r="K35" s="364"/>
    </row>
    <row r="36" spans="1:11" s="21" customFormat="1" ht="13.5" thickBot="1" x14ac:dyDescent="0.25">
      <c r="A36" s="415"/>
      <c r="B36" s="395" t="s">
        <v>199</v>
      </c>
      <c r="C36" s="390" t="s">
        <v>200</v>
      </c>
      <c r="D36" s="415">
        <v>55</v>
      </c>
      <c r="E36" s="412" t="s">
        <v>198</v>
      </c>
      <c r="F36" s="504">
        <v>495.8</v>
      </c>
      <c r="G36" s="261">
        <f>ROUND(F36-(F36*'masten armat werkz'!$G$4%),2)</f>
        <v>495.8</v>
      </c>
      <c r="H36" s="188">
        <f>D36*G36</f>
        <v>27269</v>
      </c>
      <c r="I36" s="1"/>
      <c r="J36" s="1"/>
      <c r="K36" s="364"/>
    </row>
    <row r="37" spans="1:11" s="21" customFormat="1" ht="13.5" thickBot="1" x14ac:dyDescent="0.25">
      <c r="A37" s="422"/>
      <c r="B37" s="423"/>
      <c r="C37" s="424" t="s">
        <v>201</v>
      </c>
      <c r="D37" s="425"/>
      <c r="E37" s="425"/>
      <c r="F37" s="477"/>
      <c r="G37" s="427"/>
      <c r="H37" s="427"/>
      <c r="I37" s="1"/>
      <c r="J37" s="1"/>
      <c r="K37" s="364"/>
    </row>
    <row r="38" spans="1:11" s="21" customFormat="1" x14ac:dyDescent="0.2">
      <c r="A38" s="420"/>
      <c r="B38" s="394" t="s">
        <v>202</v>
      </c>
      <c r="C38" s="32" t="s">
        <v>203</v>
      </c>
      <c r="D38" s="421">
        <v>1</v>
      </c>
      <c r="E38" s="412" t="s">
        <v>198</v>
      </c>
      <c r="F38" s="491">
        <v>140</v>
      </c>
      <c r="G38" s="261">
        <f>ROUND(F38-(F38*'masten armat werkz'!$G$4%),1)</f>
        <v>140</v>
      </c>
      <c r="H38" s="188">
        <f>D38*G38</f>
        <v>140</v>
      </c>
      <c r="I38" s="1"/>
      <c r="J38" s="1"/>
      <c r="K38" s="364"/>
    </row>
    <row r="39" spans="1:11" s="21" customFormat="1" ht="13.5" thickBot="1" x14ac:dyDescent="0.25">
      <c r="A39" s="931"/>
      <c r="B39" s="932"/>
      <c r="C39" s="933" t="s">
        <v>204</v>
      </c>
      <c r="D39" s="934"/>
      <c r="E39" s="934"/>
      <c r="F39" s="935"/>
      <c r="G39" s="936"/>
      <c r="H39" s="936"/>
      <c r="I39" s="1"/>
      <c r="J39" s="1"/>
      <c r="K39" s="364"/>
    </row>
    <row r="40" spans="1:11" s="21" customFormat="1" x14ac:dyDescent="0.2">
      <c r="A40" s="937"/>
      <c r="B40" s="938" t="s">
        <v>205</v>
      </c>
      <c r="C40" s="939" t="s">
        <v>206</v>
      </c>
      <c r="D40" s="937">
        <v>0</v>
      </c>
      <c r="E40" s="940" t="s">
        <v>198</v>
      </c>
      <c r="F40" s="941">
        <v>0</v>
      </c>
      <c r="G40" s="942">
        <f>ROUND(F40-(F40*'masten armat werkz'!$G$4%),1)</f>
        <v>0</v>
      </c>
      <c r="H40" s="943">
        <f>D40*G40</f>
        <v>0</v>
      </c>
      <c r="I40" s="1"/>
      <c r="J40" s="1"/>
      <c r="K40" s="364"/>
    </row>
    <row r="41" spans="1:11" s="21" customFormat="1" ht="13.5" thickBot="1" x14ac:dyDescent="0.25">
      <c r="A41" s="944"/>
      <c r="B41" s="945"/>
      <c r="C41" s="946"/>
      <c r="D41" s="947"/>
      <c r="E41" s="948"/>
      <c r="F41" s="949"/>
      <c r="G41" s="950"/>
      <c r="H41" s="951"/>
      <c r="I41" s="1"/>
      <c r="J41" s="1"/>
      <c r="K41" s="364"/>
    </row>
    <row r="42" spans="1:11" s="21" customFormat="1" ht="13.5" thickBot="1" x14ac:dyDescent="0.25">
      <c r="A42" s="205"/>
      <c r="B42" s="378"/>
      <c r="C42" s="568"/>
      <c r="D42" s="553"/>
      <c r="E42" s="31"/>
      <c r="F42" s="202"/>
      <c r="G42" s="202"/>
      <c r="H42" s="555"/>
      <c r="I42" s="1"/>
      <c r="J42" s="1"/>
      <c r="K42" s="364"/>
    </row>
    <row r="43" spans="1:11" s="21" customFormat="1" ht="13.5" thickBot="1" x14ac:dyDescent="0.25">
      <c r="A43" s="445" t="s">
        <v>207</v>
      </c>
      <c r="B43" s="444"/>
      <c r="C43" s="444" t="s">
        <v>208</v>
      </c>
      <c r="D43" s="444"/>
      <c r="E43" s="444"/>
      <c r="F43" s="444"/>
      <c r="G43" s="446"/>
      <c r="H43" s="446"/>
      <c r="I43" s="1"/>
      <c r="J43" s="1"/>
      <c r="K43" s="364"/>
    </row>
    <row r="44" spans="1:11" s="21" customFormat="1" ht="13.5" thickBot="1" x14ac:dyDescent="0.25">
      <c r="A44" s="428"/>
      <c r="B44" s="429"/>
      <c r="C44" s="435" t="s">
        <v>209</v>
      </c>
      <c r="D44" s="430"/>
      <c r="E44" s="431"/>
      <c r="F44" s="479"/>
      <c r="G44" s="432"/>
      <c r="H44" s="432"/>
      <c r="I44" s="1"/>
      <c r="J44" s="1"/>
      <c r="K44" s="364"/>
    </row>
    <row r="45" spans="1:11" s="21" customFormat="1" x14ac:dyDescent="0.2">
      <c r="A45" s="420"/>
      <c r="B45" s="394" t="s">
        <v>210</v>
      </c>
      <c r="C45" s="441" t="s">
        <v>211</v>
      </c>
      <c r="D45" s="433">
        <v>1</v>
      </c>
      <c r="E45" s="412" t="s">
        <v>51</v>
      </c>
      <c r="F45" s="505">
        <v>460</v>
      </c>
      <c r="G45" s="261">
        <f>ROUND(F45-(F45*'masten armat werkz'!$G$4%),2)</f>
        <v>460</v>
      </c>
      <c r="H45" s="188">
        <f t="shared" ref="H45:H46" si="2">D45*G45</f>
        <v>460</v>
      </c>
      <c r="I45" s="1"/>
      <c r="J45" s="1"/>
      <c r="K45" s="364"/>
    </row>
    <row r="46" spans="1:11" s="21" customFormat="1" x14ac:dyDescent="0.2">
      <c r="A46" s="415"/>
      <c r="B46" s="395" t="s">
        <v>212</v>
      </c>
      <c r="C46" s="442" t="s">
        <v>213</v>
      </c>
      <c r="D46" s="436">
        <v>1</v>
      </c>
      <c r="E46" s="413" t="s">
        <v>214</v>
      </c>
      <c r="F46" s="492">
        <v>850</v>
      </c>
      <c r="G46" s="261">
        <f>ROUND(F46-(F46*'masten armat werkz'!$G$4%),2)</f>
        <v>850</v>
      </c>
      <c r="H46" s="188">
        <f t="shared" si="2"/>
        <v>850</v>
      </c>
      <c r="I46" s="1"/>
      <c r="J46" s="1"/>
      <c r="K46" s="364"/>
    </row>
    <row r="47" spans="1:11" s="21" customFormat="1" ht="13.5" thickBot="1" x14ac:dyDescent="0.25">
      <c r="A47" s="428"/>
      <c r="B47" s="429"/>
      <c r="C47" s="435" t="s">
        <v>215</v>
      </c>
      <c r="D47" s="430"/>
      <c r="E47" s="431"/>
      <c r="F47" s="479"/>
      <c r="G47" s="432"/>
      <c r="H47" s="432"/>
      <c r="I47" s="1"/>
      <c r="J47" s="1"/>
      <c r="K47" s="364"/>
    </row>
    <row r="48" spans="1:11" s="21" customFormat="1" x14ac:dyDescent="0.2">
      <c r="A48" s="420"/>
      <c r="B48" s="394" t="s">
        <v>216</v>
      </c>
      <c r="C48" s="449" t="s">
        <v>217</v>
      </c>
      <c r="D48" s="433">
        <v>1</v>
      </c>
      <c r="E48" s="412" t="s">
        <v>214</v>
      </c>
      <c r="F48" s="505">
        <v>850</v>
      </c>
      <c r="G48" s="261">
        <f>ROUND(F48-(F48*'masten armat werkz'!$G$4%),2)</f>
        <v>850</v>
      </c>
      <c r="H48" s="188">
        <f t="shared" ref="H48:H51" si="3">D48*G48</f>
        <v>850</v>
      </c>
      <c r="I48" s="1"/>
      <c r="J48" s="1"/>
      <c r="K48" s="364"/>
    </row>
    <row r="49" spans="1:11" s="21" customFormat="1" x14ac:dyDescent="0.2">
      <c r="A49" s="415"/>
      <c r="B49" s="395" t="s">
        <v>218</v>
      </c>
      <c r="C49" s="390" t="s">
        <v>219</v>
      </c>
      <c r="D49" s="415">
        <v>1</v>
      </c>
      <c r="E49" s="33" t="s">
        <v>214</v>
      </c>
      <c r="F49" s="493">
        <v>1150</v>
      </c>
      <c r="G49" s="261">
        <f>ROUND(F49-(F49*'masten armat werkz'!$G$4%),2)</f>
        <v>1150</v>
      </c>
      <c r="H49" s="188">
        <f t="shared" si="3"/>
        <v>1150</v>
      </c>
      <c r="I49" s="1"/>
      <c r="J49" s="1"/>
      <c r="K49" s="364"/>
    </row>
    <row r="50" spans="1:11" s="21" customFormat="1" x14ac:dyDescent="0.2">
      <c r="A50" s="420"/>
      <c r="B50" s="394" t="s">
        <v>220</v>
      </c>
      <c r="C50" s="390" t="s">
        <v>221</v>
      </c>
      <c r="D50" s="415">
        <v>1</v>
      </c>
      <c r="E50" s="33" t="s">
        <v>214</v>
      </c>
      <c r="F50" s="493">
        <v>1400</v>
      </c>
      <c r="G50" s="261">
        <f>ROUND(F50-(F50*'masten armat werkz'!$G$4%),2)</f>
        <v>1400</v>
      </c>
      <c r="H50" s="188">
        <f t="shared" si="3"/>
        <v>1400</v>
      </c>
      <c r="I50" s="1"/>
      <c r="J50" s="1"/>
      <c r="K50" s="364"/>
    </row>
    <row r="51" spans="1:11" s="21" customFormat="1" ht="25.5" x14ac:dyDescent="0.2">
      <c r="A51" s="420"/>
      <c r="B51" s="394" t="s">
        <v>222</v>
      </c>
      <c r="C51" s="390" t="s">
        <v>223</v>
      </c>
      <c r="D51" s="335">
        <v>1</v>
      </c>
      <c r="E51" s="262" t="s">
        <v>214</v>
      </c>
      <c r="F51" s="493">
        <v>1600</v>
      </c>
      <c r="G51" s="261">
        <f>ROUND(F51-(F51*'masten armat werkz'!$G$4%),1)</f>
        <v>1600</v>
      </c>
      <c r="H51" s="188">
        <f t="shared" si="3"/>
        <v>1600</v>
      </c>
      <c r="I51" s="1"/>
      <c r="J51" s="1"/>
      <c r="K51" s="364"/>
    </row>
    <row r="52" spans="1:11" s="21" customFormat="1" ht="13.5" thickBot="1" x14ac:dyDescent="0.25">
      <c r="A52" s="428"/>
      <c r="B52" s="429"/>
      <c r="C52" s="435" t="s">
        <v>224</v>
      </c>
      <c r="D52" s="430"/>
      <c r="E52" s="431"/>
      <c r="F52" s="479"/>
      <c r="G52" s="434"/>
      <c r="H52" s="434"/>
      <c r="I52" s="1"/>
      <c r="J52" s="1"/>
      <c r="K52" s="364"/>
    </row>
    <row r="53" spans="1:11" s="21" customFormat="1" x14ac:dyDescent="0.2">
      <c r="A53" s="420"/>
      <c r="B53" s="394" t="s">
        <v>225</v>
      </c>
      <c r="C53" s="447" t="s">
        <v>226</v>
      </c>
      <c r="D53" s="433">
        <v>1</v>
      </c>
      <c r="E53" s="412" t="s">
        <v>198</v>
      </c>
      <c r="F53" s="503">
        <v>480</v>
      </c>
      <c r="G53" s="261">
        <f>ROUND(F53-(F53*'masten armat werkz'!$G$4%),2)</f>
        <v>480</v>
      </c>
      <c r="H53" s="188">
        <f t="shared" ref="H53:H63" si="4">D53*G53</f>
        <v>480</v>
      </c>
      <c r="I53" s="1"/>
      <c r="J53" s="1"/>
      <c r="K53" s="364"/>
    </row>
    <row r="54" spans="1:11" s="21" customFormat="1" x14ac:dyDescent="0.2">
      <c r="A54" s="415"/>
      <c r="B54" s="395" t="s">
        <v>227</v>
      </c>
      <c r="C54" s="32" t="s">
        <v>228</v>
      </c>
      <c r="D54" s="415">
        <v>1</v>
      </c>
      <c r="E54" s="412" t="s">
        <v>198</v>
      </c>
      <c r="F54" s="494">
        <v>350</v>
      </c>
      <c r="G54" s="261">
        <f>ROUND(F54-(F54*'masten armat werkz'!$G$4%),2)</f>
        <v>350</v>
      </c>
      <c r="H54" s="188">
        <f t="shared" si="4"/>
        <v>350</v>
      </c>
      <c r="I54" s="1"/>
      <c r="J54" s="1"/>
      <c r="K54" s="364"/>
    </row>
    <row r="55" spans="1:11" s="21" customFormat="1" x14ac:dyDescent="0.2">
      <c r="A55" s="420"/>
      <c r="B55" s="394" t="s">
        <v>229</v>
      </c>
      <c r="C55" s="32" t="s">
        <v>230</v>
      </c>
      <c r="D55" s="415">
        <v>1</v>
      </c>
      <c r="E55" s="262" t="s">
        <v>214</v>
      </c>
      <c r="F55" s="494">
        <v>875</v>
      </c>
      <c r="G55" s="261">
        <f>ROUND(F55-(F55*'masten armat werkz'!$G$4%),2)</f>
        <v>875</v>
      </c>
      <c r="H55" s="188">
        <f t="shared" si="4"/>
        <v>875</v>
      </c>
      <c r="I55" s="1"/>
      <c r="J55" s="1"/>
      <c r="K55" s="364"/>
    </row>
    <row r="56" spans="1:11" s="21" customFormat="1" x14ac:dyDescent="0.2">
      <c r="A56" s="420"/>
      <c r="B56" s="394" t="s">
        <v>231</v>
      </c>
      <c r="C56" s="32" t="s">
        <v>232</v>
      </c>
      <c r="D56" s="33">
        <v>1</v>
      </c>
      <c r="E56" s="33" t="s">
        <v>214</v>
      </c>
      <c r="F56" s="493">
        <v>950</v>
      </c>
      <c r="G56" s="261">
        <f>ROUND(F56-(F56*'masten armat werkz'!$G$4%),2)</f>
        <v>950</v>
      </c>
      <c r="H56" s="188">
        <f t="shared" si="4"/>
        <v>950</v>
      </c>
      <c r="I56" s="1"/>
      <c r="J56" s="1"/>
      <c r="K56" s="364"/>
    </row>
    <row r="57" spans="1:11" s="21" customFormat="1" x14ac:dyDescent="0.2">
      <c r="A57" s="420"/>
      <c r="B57" s="394" t="s">
        <v>233</v>
      </c>
      <c r="C57" s="32" t="s">
        <v>234</v>
      </c>
      <c r="D57" s="33">
        <v>1</v>
      </c>
      <c r="E57" s="33" t="s">
        <v>214</v>
      </c>
      <c r="F57" s="493">
        <v>135</v>
      </c>
      <c r="G57" s="261">
        <f>ROUND(F57-(F57*'masten armat werkz'!$G$4%),2)</f>
        <v>135</v>
      </c>
      <c r="H57" s="188">
        <f t="shared" si="4"/>
        <v>135</v>
      </c>
      <c r="I57" s="1"/>
      <c r="J57" s="1"/>
      <c r="K57" s="364"/>
    </row>
    <row r="58" spans="1:11" s="21" customFormat="1" x14ac:dyDescent="0.2">
      <c r="A58" s="415"/>
      <c r="B58" s="395" t="s">
        <v>235</v>
      </c>
      <c r="C58" s="32" t="s">
        <v>236</v>
      </c>
      <c r="D58" s="415">
        <v>1</v>
      </c>
      <c r="E58" s="262" t="s">
        <v>214</v>
      </c>
      <c r="F58" s="494">
        <v>150</v>
      </c>
      <c r="G58" s="261">
        <f>ROUND(F58-(F58*'masten armat werkz'!$G$4%),2)</f>
        <v>150</v>
      </c>
      <c r="H58" s="188">
        <f t="shared" si="4"/>
        <v>150</v>
      </c>
      <c r="I58" s="1"/>
      <c r="J58" s="1"/>
      <c r="K58" s="364"/>
    </row>
    <row r="59" spans="1:11" s="21" customFormat="1" x14ac:dyDescent="0.2">
      <c r="A59" s="420"/>
      <c r="B59" s="394" t="s">
        <v>237</v>
      </c>
      <c r="C59" s="32" t="s">
        <v>238</v>
      </c>
      <c r="D59" s="415">
        <v>1</v>
      </c>
      <c r="E59" s="262" t="s">
        <v>214</v>
      </c>
      <c r="F59" s="494">
        <v>100</v>
      </c>
      <c r="G59" s="261">
        <f>ROUND(F59-(F59*'masten armat werkz'!$G$4%),2)</f>
        <v>100</v>
      </c>
      <c r="H59" s="188">
        <f t="shared" si="4"/>
        <v>100</v>
      </c>
      <c r="I59" s="1"/>
      <c r="J59" s="1"/>
      <c r="K59" s="364"/>
    </row>
    <row r="60" spans="1:11" s="21" customFormat="1" x14ac:dyDescent="0.2">
      <c r="A60" s="420"/>
      <c r="B60" s="394" t="s">
        <v>239</v>
      </c>
      <c r="C60" s="32" t="s">
        <v>240</v>
      </c>
      <c r="D60" s="415">
        <v>1</v>
      </c>
      <c r="E60" s="262" t="s">
        <v>214</v>
      </c>
      <c r="F60" s="494">
        <v>35</v>
      </c>
      <c r="G60" s="261">
        <f>ROUND(F60-(F60*'masten armat werkz'!$G$4%),2)</f>
        <v>35</v>
      </c>
      <c r="H60" s="188">
        <f t="shared" si="4"/>
        <v>35</v>
      </c>
      <c r="I60" s="1"/>
      <c r="J60" s="1"/>
      <c r="K60" s="364"/>
    </row>
    <row r="61" spans="1:11" s="21" customFormat="1" x14ac:dyDescent="0.2">
      <c r="A61" s="420"/>
      <c r="B61" s="394" t="s">
        <v>241</v>
      </c>
      <c r="C61" s="32" t="s">
        <v>242</v>
      </c>
      <c r="D61" s="415">
        <v>1</v>
      </c>
      <c r="E61" s="417" t="s">
        <v>116</v>
      </c>
      <c r="F61" s="504">
        <v>760</v>
      </c>
      <c r="G61" s="261">
        <f>ROUND(F61-(F61*'masten armat werkz'!$G$4%),2)</f>
        <v>760</v>
      </c>
      <c r="H61" s="188">
        <f t="shared" si="4"/>
        <v>760</v>
      </c>
      <c r="I61" s="1"/>
      <c r="J61" s="1"/>
      <c r="K61" s="364"/>
    </row>
    <row r="62" spans="1:11" s="21" customFormat="1" x14ac:dyDescent="0.2">
      <c r="A62" s="415"/>
      <c r="B62" s="395" t="s">
        <v>243</v>
      </c>
      <c r="C62" s="450" t="s">
        <v>244</v>
      </c>
      <c r="D62" s="415">
        <v>1</v>
      </c>
      <c r="E62" s="417" t="s">
        <v>214</v>
      </c>
      <c r="F62" s="504">
        <v>100</v>
      </c>
      <c r="G62" s="261">
        <f>ROUND(F62-(F62*'masten armat werkz'!$G$4%),2)</f>
        <v>100</v>
      </c>
      <c r="H62" s="188">
        <f t="shared" si="4"/>
        <v>100</v>
      </c>
      <c r="I62" s="1"/>
      <c r="J62" s="1"/>
      <c r="K62" s="364"/>
    </row>
    <row r="63" spans="1:11" s="21" customFormat="1" x14ac:dyDescent="0.2">
      <c r="A63" s="420"/>
      <c r="B63" s="394" t="s">
        <v>245</v>
      </c>
      <c r="C63" s="450" t="s">
        <v>246</v>
      </c>
      <c r="D63" s="415">
        <v>1</v>
      </c>
      <c r="E63" s="33" t="s">
        <v>198</v>
      </c>
      <c r="F63" s="494">
        <v>700</v>
      </c>
      <c r="G63" s="261">
        <f>ROUND(F63-(F63*'masten armat werkz'!$G$4%),2)</f>
        <v>700</v>
      </c>
      <c r="H63" s="188">
        <f t="shared" si="4"/>
        <v>700</v>
      </c>
      <c r="I63" s="1"/>
      <c r="J63" s="1"/>
      <c r="K63" s="364"/>
    </row>
    <row r="64" spans="1:11" s="21" customFormat="1" ht="13.5" thickBot="1" x14ac:dyDescent="0.25">
      <c r="A64" s="205"/>
      <c r="B64" s="1"/>
      <c r="C64" s="1"/>
      <c r="D64" s="1"/>
      <c r="E64" s="1"/>
      <c r="F64" s="1"/>
      <c r="G64" s="6"/>
      <c r="H64" s="569"/>
      <c r="I64" s="1"/>
      <c r="J64" s="1"/>
      <c r="K64" s="364"/>
    </row>
    <row r="65" spans="1:11" ht="39" thickBot="1" x14ac:dyDescent="0.25">
      <c r="A65" s="974" t="s">
        <v>38</v>
      </c>
      <c r="B65" s="975"/>
      <c r="C65" s="570" t="s">
        <v>247</v>
      </c>
      <c r="D65" s="537" t="s">
        <v>40</v>
      </c>
      <c r="E65" s="538" t="s">
        <v>41</v>
      </c>
      <c r="F65" s="62" t="s">
        <v>147</v>
      </c>
      <c r="G65" s="571" t="s">
        <v>43</v>
      </c>
      <c r="H65" s="539" t="s">
        <v>44</v>
      </c>
    </row>
    <row r="66" spans="1:11" s="21" customFormat="1" x14ac:dyDescent="0.2">
      <c r="A66" s="205"/>
      <c r="B66" s="572"/>
      <c r="C66" s="573"/>
      <c r="D66" s="574"/>
      <c r="E66" s="31"/>
      <c r="F66" s="202"/>
      <c r="G66" s="202"/>
      <c r="H66" s="190"/>
      <c r="I66" s="6"/>
      <c r="J66" s="1"/>
      <c r="K66" s="364"/>
    </row>
    <row r="67" spans="1:11" s="21" customFormat="1" ht="17.25" customHeight="1" x14ac:dyDescent="0.2">
      <c r="A67" s="575" t="s">
        <v>248</v>
      </c>
      <c r="B67" s="576"/>
      <c r="C67" s="577" t="s">
        <v>249</v>
      </c>
      <c r="D67" s="81"/>
      <c r="E67" s="31"/>
      <c r="F67" s="202"/>
      <c r="G67" s="202"/>
      <c r="H67" s="190"/>
      <c r="I67" s="6"/>
      <c r="J67" s="1"/>
      <c r="K67" s="364"/>
    </row>
    <row r="68" spans="1:11" s="21" customFormat="1" ht="17.25" customHeight="1" x14ac:dyDescent="0.2">
      <c r="A68" s="205"/>
      <c r="B68" s="395" t="s">
        <v>250</v>
      </c>
      <c r="C68" s="386" t="s">
        <v>251</v>
      </c>
      <c r="D68" s="270">
        <v>50</v>
      </c>
      <c r="E68" s="33" t="s">
        <v>252</v>
      </c>
      <c r="F68" s="494">
        <v>71.099999999999994</v>
      </c>
      <c r="G68" s="261">
        <f>ROUND(F68-(F68*'masten armat werkz'!$G$4%),2)</f>
        <v>71.099999999999994</v>
      </c>
      <c r="H68" s="188">
        <f t="shared" ref="H68:H72" si="5">D68*G68</f>
        <v>3554.9999999999995</v>
      </c>
      <c r="I68" s="6"/>
      <c r="J68" s="1"/>
      <c r="K68" s="364"/>
    </row>
    <row r="69" spans="1:11" s="21" customFormat="1" ht="17.25" customHeight="1" x14ac:dyDescent="0.2">
      <c r="A69" s="205"/>
      <c r="B69" s="395" t="s">
        <v>253</v>
      </c>
      <c r="C69" s="32" t="s">
        <v>254</v>
      </c>
      <c r="D69" s="384">
        <v>50</v>
      </c>
      <c r="E69" s="412" t="s">
        <v>252</v>
      </c>
      <c r="F69" s="503">
        <v>77</v>
      </c>
      <c r="G69" s="261">
        <f>ROUND(F69-(F69*'masten armat werkz'!$G$4%),2)</f>
        <v>77</v>
      </c>
      <c r="H69" s="188">
        <f t="shared" si="5"/>
        <v>3850</v>
      </c>
      <c r="I69" s="6"/>
      <c r="J69" s="1"/>
      <c r="K69" s="364"/>
    </row>
    <row r="70" spans="1:11" s="21" customFormat="1" ht="17.25" customHeight="1" x14ac:dyDescent="0.2">
      <c r="A70" s="205"/>
      <c r="B70" s="394" t="s">
        <v>255</v>
      </c>
      <c r="C70" s="32" t="s">
        <v>256</v>
      </c>
      <c r="D70" s="270">
        <v>250</v>
      </c>
      <c r="E70" s="33" t="s">
        <v>252</v>
      </c>
      <c r="F70" s="494">
        <v>106.7</v>
      </c>
      <c r="G70" s="261">
        <f>ROUND(F70-(F70*'masten armat werkz'!$G$4%),2)</f>
        <v>106.7</v>
      </c>
      <c r="H70" s="188">
        <f t="shared" si="5"/>
        <v>26675</v>
      </c>
      <c r="I70" s="6"/>
      <c r="J70" s="1"/>
      <c r="K70" s="364"/>
    </row>
    <row r="71" spans="1:11" s="21" customFormat="1" ht="17.25" customHeight="1" x14ac:dyDescent="0.2">
      <c r="A71" s="205"/>
      <c r="B71" s="394" t="s">
        <v>257</v>
      </c>
      <c r="C71" s="414" t="s">
        <v>258</v>
      </c>
      <c r="D71" s="270">
        <v>100</v>
      </c>
      <c r="E71" s="33" t="s">
        <v>252</v>
      </c>
      <c r="F71" s="494">
        <v>151.1</v>
      </c>
      <c r="G71" s="261">
        <f>ROUND(F71-(F71*'masten armat werkz'!$G$4%),2)</f>
        <v>151.1</v>
      </c>
      <c r="H71" s="188">
        <f t="shared" si="5"/>
        <v>15110</v>
      </c>
      <c r="I71" s="6"/>
      <c r="J71" s="1"/>
      <c r="K71" s="364"/>
    </row>
    <row r="72" spans="1:11" s="21" customFormat="1" ht="17.25" customHeight="1" x14ac:dyDescent="0.2">
      <c r="A72" s="205"/>
      <c r="B72" s="395" t="s">
        <v>259</v>
      </c>
      <c r="C72" s="411" t="s">
        <v>260</v>
      </c>
      <c r="D72" s="270">
        <v>300</v>
      </c>
      <c r="E72" s="33" t="s">
        <v>252</v>
      </c>
      <c r="F72" s="494">
        <v>133.4</v>
      </c>
      <c r="G72" s="261">
        <f>ROUND(F72-(F72*'masten armat werkz'!$G$4%),2)</f>
        <v>133.4</v>
      </c>
      <c r="H72" s="188">
        <f t="shared" si="5"/>
        <v>40020</v>
      </c>
      <c r="I72" s="6">
        <f>D72*G72</f>
        <v>40020</v>
      </c>
      <c r="J72" s="1"/>
      <c r="K72" s="364"/>
    </row>
    <row r="73" spans="1:11" s="21" customFormat="1" ht="13.5" thickBot="1" x14ac:dyDescent="0.25">
      <c r="A73" s="207"/>
      <c r="B73" s="563"/>
      <c r="C73" s="89"/>
      <c r="D73" s="90"/>
      <c r="E73" s="35"/>
      <c r="F73" s="578"/>
      <c r="G73" s="578"/>
      <c r="H73" s="209"/>
      <c r="I73" s="6"/>
      <c r="J73" s="1"/>
      <c r="K73" s="364"/>
    </row>
    <row r="74" spans="1:11" x14ac:dyDescent="0.2">
      <c r="A74" s="97"/>
      <c r="B74" s="98"/>
      <c r="F74" s="536" t="s">
        <v>261</v>
      </c>
      <c r="G74" s="536"/>
      <c r="H74" s="202">
        <f>SUM(H7:H72)</f>
        <v>1999884.2</v>
      </c>
    </row>
    <row r="75" spans="1:11" x14ac:dyDescent="0.2">
      <c r="A75" s="97"/>
      <c r="B75" s="98"/>
      <c r="F75" s="536"/>
      <c r="G75" s="536"/>
    </row>
    <row r="76" spans="1:11" x14ac:dyDescent="0.2">
      <c r="A76" s="97"/>
      <c r="B76" s="98"/>
      <c r="F76" s="536"/>
      <c r="G76" s="536"/>
    </row>
    <row r="77" spans="1:11" x14ac:dyDescent="0.2">
      <c r="A77" s="97"/>
      <c r="B77" s="98"/>
      <c r="F77" s="536"/>
      <c r="G77" s="536"/>
    </row>
    <row r="78" spans="1:11" x14ac:dyDescent="0.2">
      <c r="A78" s="97"/>
      <c r="B78" s="98"/>
      <c r="F78" s="536"/>
      <c r="G78" s="536"/>
    </row>
    <row r="79" spans="1:11" x14ac:dyDescent="0.2">
      <c r="A79" s="97"/>
      <c r="B79" s="98"/>
      <c r="F79" s="536"/>
      <c r="G79" s="536"/>
    </row>
  </sheetData>
  <sheetProtection algorithmName="SHA-512" hashValue="ixQ0zuCbczH+igh+XeO6TdGHVFGc4Fxg5pCeMPKUWQIsoOWLwgSZtKFcQ5ATh4Dq8Wm4WLRo84hk0yHYU3ZB4g==" saltValue="eDFxMfvuX0p8aQvU3s19gw==" spinCount="100000" sheet="1" selectLockedCells="1" selectUnlockedCells="1"/>
  <customSheetViews>
    <customSheetView guid="{A70A2EE7-2DDD-4B48-A0B5-D125DF5F6870}" showPageBreaks="1" fitToPage="1" printArea="1" view="pageBreakPreview" showRuler="0" topLeftCell="A19">
      <selection activeCell="M31" sqref="M31"/>
      <rowBreaks count="1" manualBreakCount="1">
        <brk id="68" max="16383" man="1"/>
      </rowBreaks>
      <pageMargins left="0" right="0" top="0" bottom="0" header="0" footer="0"/>
      <pageSetup paperSize="9" scale="76" orientation="portrait" r:id="rId1"/>
      <headerFooter alignWithMargins="0">
        <oddFooter>&amp;LWijz.  20 juni 2008</oddFooter>
      </headerFooter>
    </customSheetView>
  </customSheetViews>
  <mergeCells count="2">
    <mergeCell ref="A6:B6"/>
    <mergeCell ref="A65:B6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1" fitToHeight="0" orientation="portrait" copies="3" r:id="rId2"/>
  <headerFooter alignWithMargins="0"/>
  <rowBreaks count="1" manualBreakCount="1">
    <brk id="8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43"/>
  <sheetViews>
    <sheetView zoomScaleNormal="100" zoomScaleSheetLayoutView="100" workbookViewId="0">
      <selection activeCell="C1" sqref="C1:C1048576"/>
    </sheetView>
  </sheetViews>
  <sheetFormatPr defaultColWidth="9.28515625" defaultRowHeight="16.5" x14ac:dyDescent="0.3"/>
  <cols>
    <col min="1" max="1" width="3.7109375" style="45" customWidth="1"/>
    <col min="2" max="2" width="7.5703125" style="141" customWidth="1"/>
    <col min="3" max="3" width="100.7109375" style="138" customWidth="1"/>
    <col min="4" max="4" width="6.7109375" style="139" customWidth="1"/>
    <col min="5" max="5" width="5.5703125" style="140" customWidth="1"/>
    <col min="6" max="7" width="12.28515625" style="185" customWidth="1"/>
    <col min="8" max="8" width="14.5703125" style="187" bestFit="1" customWidth="1"/>
    <col min="9" max="9" width="1.7109375" style="45" customWidth="1"/>
    <col min="10" max="16384" width="9.28515625" style="45"/>
  </cols>
  <sheetData>
    <row r="1" spans="1:9" ht="11.25" customHeight="1" x14ac:dyDescent="0.3">
      <c r="A1" s="24"/>
      <c r="B1" s="25"/>
      <c r="C1" s="82"/>
      <c r="D1" s="27"/>
      <c r="E1" s="28"/>
      <c r="F1" s="579"/>
      <c r="G1" s="579"/>
      <c r="H1" s="184"/>
      <c r="I1" s="24"/>
    </row>
    <row r="2" spans="1:9" x14ac:dyDescent="0.3">
      <c r="A2" s="1" t="str">
        <f>'masten armat werkz'!A2</f>
        <v>PRIJZENBLAD: DE STAAT VAN EENHEDENLIJST t.b.v. ONDERHOUD EN WIJZIGING</v>
      </c>
      <c r="B2" s="3"/>
      <c r="C2" s="56"/>
      <c r="D2" s="40"/>
      <c r="E2" s="29"/>
      <c r="F2" s="202"/>
      <c r="G2" s="202"/>
      <c r="H2" s="186"/>
      <c r="I2" s="19"/>
    </row>
    <row r="3" spans="1:9" x14ac:dyDescent="0.3">
      <c r="A3" s="1" t="str">
        <f>'masten armat werkz'!A3</f>
        <v xml:space="preserve">OPENBARE VERLICHTINGSINSTALLATIES  </v>
      </c>
      <c r="B3" s="3"/>
      <c r="C3" s="56"/>
      <c r="D3" s="40"/>
      <c r="E3" s="29"/>
      <c r="F3" s="202"/>
      <c r="G3" s="202"/>
      <c r="H3" s="186"/>
      <c r="I3" s="19"/>
    </row>
    <row r="4" spans="1:9" x14ac:dyDescent="0.3">
      <c r="A4" s="19" t="str">
        <f>'masten armat werkz'!A6</f>
        <v xml:space="preserve">gebaseerd op de standaard  type materialen </v>
      </c>
      <c r="B4" s="3"/>
      <c r="C4" s="56"/>
      <c r="D4" s="40"/>
      <c r="E4" s="29"/>
      <c r="F4" s="202"/>
      <c r="G4" s="202"/>
      <c r="H4" s="186"/>
      <c r="I4" s="19"/>
    </row>
    <row r="5" spans="1:9" ht="17.25" thickBot="1" x14ac:dyDescent="0.35">
      <c r="A5" s="1"/>
      <c r="B5" s="3"/>
      <c r="C5" s="56"/>
      <c r="D5" s="40"/>
      <c r="E5" s="29"/>
      <c r="F5" s="202"/>
      <c r="G5" s="202"/>
      <c r="H5" s="186"/>
      <c r="I5" s="19"/>
    </row>
    <row r="6" spans="1:9" ht="39" thickBot="1" x14ac:dyDescent="0.35">
      <c r="A6" s="974" t="s">
        <v>38</v>
      </c>
      <c r="B6" s="975"/>
      <c r="C6" s="570" t="str">
        <f>'masten armat werkz'!C7</f>
        <v>Omschrijving werkzaamheden</v>
      </c>
      <c r="D6" s="537" t="s">
        <v>40</v>
      </c>
      <c r="E6" s="538" t="s">
        <v>41</v>
      </c>
      <c r="F6" s="62" t="s">
        <v>147</v>
      </c>
      <c r="G6" s="571" t="s">
        <v>43</v>
      </c>
      <c r="H6" s="539" t="s">
        <v>44</v>
      </c>
      <c r="I6" s="19"/>
    </row>
    <row r="7" spans="1:9" s="21" customFormat="1" ht="12.75" x14ac:dyDescent="0.2">
      <c r="A7" s="264"/>
      <c r="B7" s="580"/>
      <c r="C7" s="581"/>
      <c r="D7" s="582"/>
      <c r="E7" s="410" t="s">
        <v>262</v>
      </c>
      <c r="F7" s="561"/>
      <c r="G7" s="561"/>
      <c r="H7" s="583">
        <f>'grond- en straatwerk uurlonen'!H74</f>
        <v>1999884.2</v>
      </c>
      <c r="I7" s="1"/>
    </row>
    <row r="8" spans="1:9" s="134" customFormat="1" ht="17.25" customHeight="1" x14ac:dyDescent="0.25">
      <c r="A8" s="541" t="s">
        <v>263</v>
      </c>
      <c r="B8" s="584"/>
      <c r="C8" s="585" t="s">
        <v>264</v>
      </c>
      <c r="D8" s="586"/>
      <c r="E8" s="29"/>
      <c r="F8" s="202"/>
      <c r="G8" s="202"/>
      <c r="H8" s="190"/>
      <c r="I8" s="1"/>
    </row>
    <row r="9" spans="1:9" s="134" customFormat="1" ht="17.25" customHeight="1" x14ac:dyDescent="0.25">
      <c r="A9" s="205"/>
      <c r="B9" s="587"/>
      <c r="C9" s="588"/>
      <c r="D9" s="586"/>
      <c r="E9" s="29"/>
      <c r="F9" s="202"/>
      <c r="G9" s="202"/>
      <c r="H9" s="190"/>
      <c r="I9" s="1"/>
    </row>
    <row r="10" spans="1:9" s="21" customFormat="1" ht="17.25" customHeight="1" x14ac:dyDescent="0.2">
      <c r="A10" s="575" t="s">
        <v>265</v>
      </c>
      <c r="B10" s="589"/>
      <c r="C10" s="73" t="s">
        <v>266</v>
      </c>
      <c r="D10" s="590"/>
      <c r="E10" s="29"/>
      <c r="F10" s="202"/>
      <c r="G10" s="202"/>
      <c r="H10" s="190"/>
      <c r="I10" s="1"/>
    </row>
    <row r="11" spans="1:9" s="21" customFormat="1" ht="17.25" customHeight="1" x14ac:dyDescent="0.2">
      <c r="A11" s="452"/>
      <c r="B11" s="395" t="s">
        <v>267</v>
      </c>
      <c r="C11" s="409" t="s">
        <v>268</v>
      </c>
      <c r="D11" s="415">
        <v>5</v>
      </c>
      <c r="E11" s="33" t="s">
        <v>116</v>
      </c>
      <c r="F11" s="494">
        <v>35.6</v>
      </c>
      <c r="G11" s="261">
        <f>ROUND(F11-(F11*'masten armat werkz'!$G$4%),2)</f>
        <v>35.6</v>
      </c>
      <c r="H11" s="188">
        <f>D11*G11</f>
        <v>178</v>
      </c>
      <c r="I11" s="1"/>
    </row>
    <row r="12" spans="1:9" s="21" customFormat="1" ht="17.25" customHeight="1" x14ac:dyDescent="0.2">
      <c r="A12" s="452"/>
      <c r="B12" s="395" t="s">
        <v>269</v>
      </c>
      <c r="C12" s="408" t="s">
        <v>270</v>
      </c>
      <c r="D12" s="415">
        <v>5</v>
      </c>
      <c r="E12" s="33" t="s">
        <v>116</v>
      </c>
      <c r="F12" s="494">
        <v>44.5</v>
      </c>
      <c r="G12" s="261">
        <f>ROUND(F12-(F12*'masten armat werkz'!$G$4%),2)</f>
        <v>44.5</v>
      </c>
      <c r="H12" s="188">
        <f t="shared" ref="H12" si="0">D12*G12</f>
        <v>222.5</v>
      </c>
      <c r="I12" s="1"/>
    </row>
    <row r="13" spans="1:9" s="21" customFormat="1" ht="17.25" customHeight="1" x14ac:dyDescent="0.2">
      <c r="A13" s="205"/>
      <c r="B13" s="544"/>
      <c r="C13" s="86"/>
      <c r="D13" s="953"/>
      <c r="E13" s="31"/>
      <c r="F13" s="202"/>
      <c r="G13" s="202"/>
      <c r="H13" s="190"/>
      <c r="I13" s="1"/>
    </row>
    <row r="14" spans="1:9" s="21" customFormat="1" ht="17.25" customHeight="1" x14ac:dyDescent="0.2">
      <c r="A14" s="575" t="s">
        <v>271</v>
      </c>
      <c r="B14" s="591"/>
      <c r="C14" s="592" t="s">
        <v>272</v>
      </c>
      <c r="D14" s="954"/>
      <c r="E14" s="31"/>
      <c r="F14" s="202"/>
      <c r="G14" s="202"/>
      <c r="H14" s="190"/>
      <c r="I14" s="1"/>
    </row>
    <row r="15" spans="1:9" s="21" customFormat="1" ht="25.5" customHeight="1" x14ac:dyDescent="0.2">
      <c r="A15" s="452"/>
      <c r="B15" s="395" t="s">
        <v>273</v>
      </c>
      <c r="C15" s="408" t="s">
        <v>274</v>
      </c>
      <c r="D15" s="415">
        <v>10</v>
      </c>
      <c r="E15" s="33" t="s">
        <v>116</v>
      </c>
      <c r="F15" s="494">
        <v>85.4</v>
      </c>
      <c r="G15" s="261">
        <f>ROUND(F15-(F15*'masten armat werkz'!$G$4%),2)</f>
        <v>85.4</v>
      </c>
      <c r="H15" s="188">
        <f>D15*G15</f>
        <v>854</v>
      </c>
      <c r="I15" s="1"/>
    </row>
    <row r="16" spans="1:9" s="21" customFormat="1" ht="17.25" customHeight="1" x14ac:dyDescent="0.2">
      <c r="A16" s="452"/>
      <c r="B16" s="395" t="s">
        <v>275</v>
      </c>
      <c r="C16" s="408" t="s">
        <v>276</v>
      </c>
      <c r="D16" s="415">
        <v>2</v>
      </c>
      <c r="E16" s="33" t="s">
        <v>116</v>
      </c>
      <c r="F16" s="494">
        <v>51.2</v>
      </c>
      <c r="G16" s="261">
        <f>ROUND(F16-(F16*'masten armat werkz'!$G$4%),2)</f>
        <v>51.2</v>
      </c>
      <c r="H16" s="188">
        <f>D16*G16</f>
        <v>102.4</v>
      </c>
      <c r="I16" s="1"/>
    </row>
    <row r="17" spans="1:8" s="21" customFormat="1" ht="17.25" customHeight="1" x14ac:dyDescent="0.2">
      <c r="A17" s="205"/>
      <c r="B17" s="544"/>
      <c r="C17" s="86"/>
      <c r="D17" s="953"/>
      <c r="E17" s="31"/>
      <c r="F17" s="202"/>
      <c r="G17" s="202"/>
      <c r="H17" s="190"/>
    </row>
    <row r="18" spans="1:8" s="21" customFormat="1" ht="17.25" customHeight="1" x14ac:dyDescent="0.2">
      <c r="A18" s="575" t="s">
        <v>277</v>
      </c>
      <c r="B18" s="591"/>
      <c r="C18" s="592" t="s">
        <v>278</v>
      </c>
      <c r="D18" s="954"/>
      <c r="E18" s="31"/>
      <c r="F18" s="202"/>
      <c r="G18" s="202"/>
      <c r="H18" s="190"/>
    </row>
    <row r="19" spans="1:8" s="21" customFormat="1" ht="17.25" customHeight="1" x14ac:dyDescent="0.2">
      <c r="A19" s="453"/>
      <c r="B19" s="395" t="s">
        <v>279</v>
      </c>
      <c r="C19" s="407" t="s">
        <v>280</v>
      </c>
      <c r="D19" s="415">
        <v>2</v>
      </c>
      <c r="E19" s="33" t="s">
        <v>116</v>
      </c>
      <c r="F19" s="494">
        <v>27.9</v>
      </c>
      <c r="G19" s="261">
        <f>ROUND(F19-(F19*'masten armat werkz'!$G$4%),2)</f>
        <v>27.9</v>
      </c>
      <c r="H19" s="593">
        <f t="shared" ref="H19" si="1">D19*G19</f>
        <v>55.8</v>
      </c>
    </row>
    <row r="20" spans="1:8" s="21" customFormat="1" ht="17.25" customHeight="1" x14ac:dyDescent="0.2">
      <c r="A20" s="205"/>
      <c r="B20" s="544"/>
      <c r="C20" s="86"/>
      <c r="D20" s="953"/>
      <c r="E20" s="31"/>
      <c r="F20" s="202"/>
      <c r="G20" s="202"/>
      <c r="H20" s="190"/>
    </row>
    <row r="21" spans="1:8" s="21" customFormat="1" ht="17.25" customHeight="1" x14ac:dyDescent="0.2">
      <c r="A21" s="575" t="s">
        <v>281</v>
      </c>
      <c r="B21" s="591"/>
      <c r="C21" s="592" t="s">
        <v>282</v>
      </c>
      <c r="D21" s="954"/>
      <c r="E21" s="31"/>
      <c r="F21" s="202"/>
      <c r="G21" s="202"/>
      <c r="H21" s="190"/>
    </row>
    <row r="22" spans="1:8" s="21" customFormat="1" ht="17.25" customHeight="1" x14ac:dyDescent="0.2">
      <c r="A22" s="205"/>
      <c r="B22" s="394" t="s">
        <v>287</v>
      </c>
      <c r="C22" s="86" t="s">
        <v>288</v>
      </c>
      <c r="D22" s="415">
        <v>80</v>
      </c>
      <c r="E22" s="929" t="s">
        <v>155</v>
      </c>
      <c r="F22" s="494">
        <v>36.200000000000003</v>
      </c>
      <c r="G22" s="261">
        <f>ROUND(F22-(F22*'masten armat werkz'!$G$4%),2)</f>
        <v>36.200000000000003</v>
      </c>
      <c r="H22" s="952">
        <f t="shared" ref="H22:H35" si="2">D22*G22</f>
        <v>2896</v>
      </c>
    </row>
    <row r="23" spans="1:8" s="21" customFormat="1" ht="17.25" customHeight="1" x14ac:dyDescent="0.2">
      <c r="A23" s="205"/>
      <c r="B23" s="394" t="s">
        <v>289</v>
      </c>
      <c r="C23" s="86" t="s">
        <v>290</v>
      </c>
      <c r="D23" s="415">
        <v>20</v>
      </c>
      <c r="E23" s="929" t="s">
        <v>155</v>
      </c>
      <c r="F23" s="494">
        <v>38.4</v>
      </c>
      <c r="G23" s="261">
        <f>ROUND(F23-(F23*'masten armat werkz'!$G$4%),2)</f>
        <v>38.4</v>
      </c>
      <c r="H23" s="952">
        <f t="shared" si="2"/>
        <v>768</v>
      </c>
    </row>
    <row r="24" spans="1:8" s="21" customFormat="1" ht="17.25" customHeight="1" x14ac:dyDescent="0.2">
      <c r="A24" s="205"/>
      <c r="B24" s="394" t="s">
        <v>295</v>
      </c>
      <c r="C24" s="86" t="s">
        <v>296</v>
      </c>
      <c r="D24" s="415">
        <v>5</v>
      </c>
      <c r="E24" s="929" t="s">
        <v>155</v>
      </c>
      <c r="F24" s="494">
        <v>38.1</v>
      </c>
      <c r="G24" s="261">
        <f>ROUND(F24-(F24*'masten armat werkz'!$G$4%),2)</f>
        <v>38.1</v>
      </c>
      <c r="H24" s="952">
        <f t="shared" si="2"/>
        <v>190.5</v>
      </c>
    </row>
    <row r="25" spans="1:8" s="21" customFormat="1" ht="17.25" customHeight="1" x14ac:dyDescent="0.2">
      <c r="A25" s="205"/>
      <c r="B25" s="394" t="s">
        <v>297</v>
      </c>
      <c r="C25" s="86" t="s">
        <v>298</v>
      </c>
      <c r="D25" s="415">
        <v>2</v>
      </c>
      <c r="E25" s="929" t="s">
        <v>155</v>
      </c>
      <c r="F25" s="494">
        <v>41.4</v>
      </c>
      <c r="G25" s="261">
        <f>ROUND(F25-(F25*'masten armat werkz'!$G$4%),2)</f>
        <v>41.4</v>
      </c>
      <c r="H25" s="952">
        <f t="shared" si="2"/>
        <v>82.8</v>
      </c>
    </row>
    <row r="26" spans="1:8" s="21" customFormat="1" ht="17.25" customHeight="1" x14ac:dyDescent="0.2">
      <c r="A26" s="205"/>
      <c r="B26" s="394" t="s">
        <v>299</v>
      </c>
      <c r="C26" s="86" t="s">
        <v>300</v>
      </c>
      <c r="D26" s="415">
        <v>5</v>
      </c>
      <c r="E26" s="929" t="s">
        <v>155</v>
      </c>
      <c r="F26" s="494">
        <v>45.4</v>
      </c>
      <c r="G26" s="261">
        <f>ROUND(F26-(F26*'masten armat werkz'!$G$4%),2)</f>
        <v>45.4</v>
      </c>
      <c r="H26" s="952">
        <f t="shared" si="2"/>
        <v>227</v>
      </c>
    </row>
    <row r="27" spans="1:8" s="21" customFormat="1" ht="17.25" customHeight="1" x14ac:dyDescent="0.2">
      <c r="A27" s="205"/>
      <c r="B27" s="394" t="s">
        <v>303</v>
      </c>
      <c r="C27" s="86" t="s">
        <v>304</v>
      </c>
      <c r="D27" s="415">
        <v>5</v>
      </c>
      <c r="E27" s="929" t="s">
        <v>155</v>
      </c>
      <c r="F27" s="494">
        <v>48.4</v>
      </c>
      <c r="G27" s="261">
        <f>ROUND(F27-(F27*'masten armat werkz'!$G$4%),2)</f>
        <v>48.4</v>
      </c>
      <c r="H27" s="952">
        <f t="shared" si="2"/>
        <v>242</v>
      </c>
    </row>
    <row r="28" spans="1:8" s="21" customFormat="1" ht="17.25" customHeight="1" x14ac:dyDescent="0.2">
      <c r="A28" s="205"/>
      <c r="B28" s="394" t="s">
        <v>309</v>
      </c>
      <c r="C28" s="86" t="s">
        <v>310</v>
      </c>
      <c r="D28" s="415">
        <v>5</v>
      </c>
      <c r="E28" s="929" t="s">
        <v>155</v>
      </c>
      <c r="F28" s="494">
        <v>34.1</v>
      </c>
      <c r="G28" s="261">
        <f>ROUND(F28-(F28*'masten armat werkz'!$G$4%),2)</f>
        <v>34.1</v>
      </c>
      <c r="H28" s="952">
        <f t="shared" si="2"/>
        <v>170.5</v>
      </c>
    </row>
    <row r="29" spans="1:8" s="21" customFormat="1" ht="17.25" customHeight="1" x14ac:dyDescent="0.2">
      <c r="A29" s="205"/>
      <c r="B29" s="394" t="s">
        <v>311</v>
      </c>
      <c r="C29" s="86" t="s">
        <v>312</v>
      </c>
      <c r="D29" s="415">
        <v>5</v>
      </c>
      <c r="E29" s="929" t="s">
        <v>155</v>
      </c>
      <c r="F29" s="494">
        <v>37.4</v>
      </c>
      <c r="G29" s="261">
        <f>ROUND(F29-(F29*'masten armat werkz'!$G$4%),2)</f>
        <v>37.4</v>
      </c>
      <c r="H29" s="952">
        <f t="shared" si="2"/>
        <v>187</v>
      </c>
    </row>
    <row r="30" spans="1:8" s="21" customFormat="1" ht="17.25" customHeight="1" x14ac:dyDescent="0.2">
      <c r="A30" s="205"/>
      <c r="B30" s="394" t="s">
        <v>313</v>
      </c>
      <c r="C30" s="490" t="s">
        <v>314</v>
      </c>
      <c r="D30" s="415">
        <v>20</v>
      </c>
      <c r="E30" s="33" t="s">
        <v>116</v>
      </c>
      <c r="F30" s="494">
        <v>14.5</v>
      </c>
      <c r="G30" s="261">
        <f>ROUND(F30-(F30*'masten armat werkz'!$G$4%),2)</f>
        <v>14.5</v>
      </c>
      <c r="H30" s="952">
        <f t="shared" si="2"/>
        <v>290</v>
      </c>
    </row>
    <row r="31" spans="1:8" s="21" customFormat="1" ht="17.25" customHeight="1" x14ac:dyDescent="0.2">
      <c r="A31" s="205"/>
      <c r="B31" s="394" t="s">
        <v>315</v>
      </c>
      <c r="C31" s="86" t="s">
        <v>316</v>
      </c>
      <c r="D31" s="415">
        <v>5</v>
      </c>
      <c r="E31" s="33" t="s">
        <v>51</v>
      </c>
      <c r="F31" s="494">
        <v>34.4</v>
      </c>
      <c r="G31" s="261">
        <f>ROUND(F31-(F31*'masten armat werkz'!$G$4%),2)</f>
        <v>34.4</v>
      </c>
      <c r="H31" s="952">
        <f t="shared" si="2"/>
        <v>172</v>
      </c>
    </row>
    <row r="32" spans="1:8" s="21" customFormat="1" ht="17.25" customHeight="1" x14ac:dyDescent="0.2">
      <c r="A32" s="205"/>
      <c r="B32" s="395" t="s">
        <v>317</v>
      </c>
      <c r="C32" s="86" t="s">
        <v>318</v>
      </c>
      <c r="D32" s="415">
        <v>5</v>
      </c>
      <c r="E32" s="33" t="s">
        <v>116</v>
      </c>
      <c r="F32" s="494">
        <v>34.200000000000003</v>
      </c>
      <c r="G32" s="261">
        <f>ROUND(F32-(F32*'masten armat werkz'!$G$4%),2)</f>
        <v>34.200000000000003</v>
      </c>
      <c r="H32" s="952">
        <f t="shared" si="2"/>
        <v>171</v>
      </c>
    </row>
    <row r="33" spans="1:8" s="21" customFormat="1" ht="17.25" customHeight="1" x14ac:dyDescent="0.2">
      <c r="A33" s="205"/>
      <c r="B33" s="394" t="s">
        <v>319</v>
      </c>
      <c r="C33" s="86" t="s">
        <v>320</v>
      </c>
      <c r="D33" s="415">
        <v>5</v>
      </c>
      <c r="E33" s="33" t="s">
        <v>116</v>
      </c>
      <c r="F33" s="494">
        <v>49.3</v>
      </c>
      <c r="G33" s="261">
        <f>ROUND(F33-(F33*'masten armat werkz'!$G$4%),2)</f>
        <v>49.3</v>
      </c>
      <c r="H33" s="952">
        <f t="shared" si="2"/>
        <v>246.5</v>
      </c>
    </row>
    <row r="34" spans="1:8" s="21" customFormat="1" ht="17.25" customHeight="1" x14ac:dyDescent="0.2">
      <c r="A34" s="205"/>
      <c r="B34" s="394" t="s">
        <v>321</v>
      </c>
      <c r="C34" s="418" t="s">
        <v>322</v>
      </c>
      <c r="D34" s="415">
        <v>5</v>
      </c>
      <c r="E34" s="33" t="s">
        <v>116</v>
      </c>
      <c r="F34" s="494">
        <v>26.6</v>
      </c>
      <c r="G34" s="261">
        <f>ROUND(F34-(F34*'masten armat werkz'!$G$4%),2)</f>
        <v>26.6</v>
      </c>
      <c r="H34" s="952">
        <f t="shared" si="2"/>
        <v>133</v>
      </c>
    </row>
    <row r="35" spans="1:8" s="21" customFormat="1" ht="17.25" customHeight="1" x14ac:dyDescent="0.2">
      <c r="A35" s="205"/>
      <c r="B35" s="394" t="s">
        <v>323</v>
      </c>
      <c r="C35" s="408" t="s">
        <v>324</v>
      </c>
      <c r="D35" s="415">
        <v>5</v>
      </c>
      <c r="E35" s="33" t="s">
        <v>155</v>
      </c>
      <c r="F35" s="494">
        <v>26.6</v>
      </c>
      <c r="G35" s="261">
        <f>ROUND(F35-(F35*'masten armat werkz'!$G$4%),2)</f>
        <v>26.6</v>
      </c>
      <c r="H35" s="952">
        <f t="shared" si="2"/>
        <v>133</v>
      </c>
    </row>
    <row r="36" spans="1:8" s="21" customFormat="1" ht="13.5" thickBot="1" x14ac:dyDescent="0.25">
      <c r="A36" s="207"/>
      <c r="B36" s="563"/>
      <c r="C36" s="594"/>
      <c r="D36" s="595"/>
      <c r="E36" s="304"/>
      <c r="F36" s="596"/>
      <c r="G36" s="566"/>
      <c r="H36" s="597"/>
    </row>
    <row r="37" spans="1:8" s="134" customFormat="1" ht="15.75" x14ac:dyDescent="0.25">
      <c r="A37" s="93"/>
      <c r="B37" s="598"/>
      <c r="C37" s="599"/>
      <c r="D37" s="600"/>
      <c r="E37" s="135"/>
      <c r="F37" s="536" t="s">
        <v>325</v>
      </c>
      <c r="G37" s="202"/>
      <c r="H37" s="202">
        <f>SUM(H7:H36)</f>
        <v>2007206.2</v>
      </c>
    </row>
    <row r="38" spans="1:8" x14ac:dyDescent="0.3">
      <c r="A38" s="136"/>
      <c r="B38" s="137"/>
      <c r="C38" s="601"/>
      <c r="D38" s="602"/>
      <c r="E38" s="603"/>
      <c r="F38" s="202"/>
      <c r="G38" s="202"/>
      <c r="H38" s="604"/>
    </row>
    <row r="39" spans="1:8" x14ac:dyDescent="0.3">
      <c r="A39" s="136"/>
      <c r="B39" s="137"/>
      <c r="C39" s="601"/>
      <c r="D39" s="602"/>
      <c r="E39" s="220"/>
      <c r="F39" s="202"/>
      <c r="G39" s="202"/>
      <c r="H39" s="604"/>
    </row>
    <row r="40" spans="1:8" x14ac:dyDescent="0.3">
      <c r="A40" s="136"/>
      <c r="B40" s="137"/>
      <c r="C40" s="601"/>
      <c r="D40" s="602"/>
      <c r="E40" s="603"/>
      <c r="F40" s="202"/>
      <c r="G40" s="202"/>
      <c r="H40" s="604"/>
    </row>
    <row r="41" spans="1:8" x14ac:dyDescent="0.3">
      <c r="A41" s="136"/>
      <c r="B41" s="98"/>
      <c r="C41" s="601"/>
      <c r="D41" s="602"/>
      <c r="E41" s="603"/>
      <c r="F41" s="202"/>
      <c r="G41" s="202"/>
      <c r="H41" s="604"/>
    </row>
    <row r="42" spans="1:8" x14ac:dyDescent="0.3">
      <c r="A42" s="136"/>
      <c r="B42" s="137"/>
    </row>
    <row r="43" spans="1:8" x14ac:dyDescent="0.3">
      <c r="A43" s="136"/>
      <c r="B43" s="137"/>
    </row>
  </sheetData>
  <sheetProtection algorithmName="SHA-512" hashValue="+mP3LD3SfdlO6P+EMVJt8wvRn9ssGXIm/BB4hMprPmw41maCiKKtQt0wCXgUd9ddtaKZcgmkTLZlx2aS+GU2ig==" saltValue="OyRdCtdu/0Z3WazmQYYL6g==" spinCount="100000" sheet="1" selectLockedCells="1"/>
  <customSheetViews>
    <customSheetView guid="{A70A2EE7-2DDD-4B48-A0B5-D125DF5F6870}" showPageBreaks="1" fitToPage="1" printArea="1" view="pageBreakPreview" showRuler="0" topLeftCell="A16">
      <selection activeCell="M31" sqref="M31"/>
      <rowBreaks count="1" manualBreakCount="1">
        <brk id="82" max="16383" man="1"/>
      </rowBreaks>
      <pageMargins left="0" right="0" top="0" bottom="0" header="0" footer="0"/>
      <pageSetup paperSize="9" scale="72" orientation="portrait" r:id="rId1"/>
      <headerFooter alignWithMargins="0">
        <oddFooter>&amp;LWijz.  20 juni 2008</oddFooter>
      </headerFooter>
    </customSheetView>
  </customSheetViews>
  <mergeCells count="1">
    <mergeCell ref="A6:B6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0" orientation="portrait" copies="3" r:id="rId2"/>
  <headerFooter alignWithMargins="0"/>
  <rowBreaks count="1" manualBreakCount="1">
    <brk id="6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K57"/>
  <sheetViews>
    <sheetView zoomScaleNormal="100" zoomScaleSheetLayoutView="100" workbookViewId="0">
      <selection activeCell="G18" sqref="G18"/>
    </sheetView>
  </sheetViews>
  <sheetFormatPr defaultColWidth="93.28515625" defaultRowHeight="16.5" x14ac:dyDescent="0.3"/>
  <cols>
    <col min="1" max="1" width="4.7109375" style="47" customWidth="1"/>
    <col min="2" max="2" width="6" style="49" customWidth="1"/>
    <col min="3" max="3" width="100.7109375" style="50" customWidth="1"/>
    <col min="4" max="4" width="7.42578125" style="51" customWidth="1"/>
    <col min="5" max="5" width="6.28515625" style="52" customWidth="1"/>
    <col min="6" max="7" width="15.7109375" style="39" customWidth="1"/>
    <col min="8" max="8" width="15.7109375" style="48" customWidth="1"/>
    <col min="9" max="9" width="1.28515625" style="47" customWidth="1"/>
    <col min="10" max="10" width="6.7109375" style="47" customWidth="1"/>
    <col min="11" max="11" width="6.7109375" style="368" customWidth="1"/>
    <col min="12" max="14" width="6.7109375" style="47" customWidth="1"/>
    <col min="15" max="17" width="8" style="47" customWidth="1"/>
    <col min="18" max="18" width="7.28515625" style="47" customWidth="1"/>
    <col min="19" max="19" width="8.5703125" style="47" customWidth="1"/>
    <col min="20" max="20" width="6.7109375" style="47" customWidth="1"/>
    <col min="21" max="21" width="5.5703125" style="47" customWidth="1"/>
    <col min="22" max="16384" width="93.28515625" style="47"/>
  </cols>
  <sheetData>
    <row r="1" spans="1:11" s="23" customFormat="1" x14ac:dyDescent="0.3">
      <c r="A1" s="24"/>
      <c r="B1" s="25"/>
      <c r="C1" s="26"/>
      <c r="D1" s="27"/>
      <c r="E1" s="28"/>
      <c r="F1" s="535"/>
      <c r="G1" s="535"/>
      <c r="H1" s="22"/>
      <c r="I1" s="19"/>
      <c r="J1" s="220"/>
      <c r="K1" s="605"/>
    </row>
    <row r="2" spans="1:11" s="23" customFormat="1" x14ac:dyDescent="0.3">
      <c r="A2" s="1" t="str">
        <f>'masten armat werkz'!A2</f>
        <v>PRIJZENBLAD: DE STAAT VAN EENHEDENLIJST t.b.v. ONDERHOUD EN WIJZIGING</v>
      </c>
      <c r="B2" s="3"/>
      <c r="C2" s="42"/>
      <c r="D2" s="40"/>
      <c r="E2" s="29"/>
      <c r="F2" s="536"/>
      <c r="G2" s="536"/>
      <c r="H2" s="20"/>
      <c r="I2" s="19"/>
      <c r="J2" s="220"/>
      <c r="K2" s="605"/>
    </row>
    <row r="3" spans="1:11" s="23" customFormat="1" x14ac:dyDescent="0.3">
      <c r="A3" s="1" t="str">
        <f>'masten armat werkz'!A3</f>
        <v xml:space="preserve">OPENBARE VERLICHTINGSINSTALLATIES  </v>
      </c>
      <c r="B3" s="3"/>
      <c r="C3" s="42"/>
      <c r="D3" s="40"/>
      <c r="E3" s="29"/>
      <c r="F3" s="536"/>
      <c r="G3" s="536"/>
      <c r="H3" s="20"/>
      <c r="I3" s="19"/>
      <c r="J3" s="220"/>
      <c r="K3" s="605"/>
    </row>
    <row r="4" spans="1:11" s="23" customFormat="1" ht="17.25" thickBot="1" x14ac:dyDescent="0.35">
      <c r="A4" s="19" t="str">
        <f>'masten armat werkz'!A6</f>
        <v xml:space="preserve">gebaseerd op de standaard  type materialen </v>
      </c>
      <c r="B4" s="3"/>
      <c r="C4" s="42"/>
      <c r="D4" s="40"/>
      <c r="E4" s="29"/>
      <c r="F4" s="536"/>
      <c r="G4" s="536"/>
      <c r="H4" s="20"/>
      <c r="I4" s="19"/>
      <c r="J4" s="220"/>
      <c r="K4" s="605"/>
    </row>
    <row r="5" spans="1:11" s="23" customFormat="1" ht="36" customHeight="1" thickBot="1" x14ac:dyDescent="0.35">
      <c r="A5" s="296"/>
      <c r="B5" s="484"/>
      <c r="C5" s="485"/>
      <c r="D5" s="976" t="s">
        <v>553</v>
      </c>
      <c r="E5" s="977"/>
      <c r="F5" s="977"/>
      <c r="G5" s="977"/>
      <c r="H5" s="978"/>
      <c r="I5" s="19"/>
      <c r="J5" s="220"/>
      <c r="K5" s="605"/>
    </row>
    <row r="6" spans="1:11" s="23" customFormat="1" ht="26.25" thickBot="1" x14ac:dyDescent="0.35">
      <c r="A6" s="974" t="s">
        <v>38</v>
      </c>
      <c r="B6" s="975"/>
      <c r="C6" s="606" t="str">
        <f>'masten armat werkz'!C7</f>
        <v>Omschrijving werkzaamheden</v>
      </c>
      <c r="D6" s="537" t="s">
        <v>40</v>
      </c>
      <c r="E6" s="538" t="s">
        <v>41</v>
      </c>
      <c r="F6" s="62" t="s">
        <v>147</v>
      </c>
      <c r="G6" s="62" t="s">
        <v>43</v>
      </c>
      <c r="H6" s="539" t="s">
        <v>44</v>
      </c>
      <c r="I6" s="19"/>
      <c r="J6" s="220"/>
      <c r="K6" s="605"/>
    </row>
    <row r="7" spans="1:11" s="1" customFormat="1" ht="13.5" thickBot="1" x14ac:dyDescent="0.25">
      <c r="A7" s="607"/>
      <c r="B7" s="608"/>
      <c r="C7" s="609"/>
      <c r="D7" s="610"/>
      <c r="E7" s="30"/>
      <c r="F7" s="611"/>
      <c r="G7" s="611"/>
      <c r="H7" s="612"/>
      <c r="K7" s="364"/>
    </row>
    <row r="8" spans="1:11" s="93" customFormat="1" ht="17.25" customHeight="1" x14ac:dyDescent="0.25">
      <c r="A8" s="613" t="s">
        <v>326</v>
      </c>
      <c r="B8" s="614"/>
      <c r="C8" s="480" t="s">
        <v>327</v>
      </c>
      <c r="D8" s="615"/>
      <c r="E8" s="410"/>
      <c r="F8" s="561"/>
      <c r="G8" s="561"/>
      <c r="H8" s="583"/>
      <c r="I8" s="1"/>
      <c r="K8" s="365"/>
    </row>
    <row r="9" spans="1:11" s="93" customFormat="1" ht="17.25" customHeight="1" x14ac:dyDescent="0.25">
      <c r="A9" s="205"/>
      <c r="B9" s="572"/>
      <c r="C9" s="573"/>
      <c r="D9" s="574"/>
      <c r="E9" s="31"/>
      <c r="F9" s="202"/>
      <c r="G9" s="202"/>
      <c r="H9" s="190"/>
      <c r="I9" s="1"/>
      <c r="K9" s="366"/>
    </row>
    <row r="10" spans="1:11" s="1" customFormat="1" ht="17.25" customHeight="1" thickBot="1" x14ac:dyDescent="0.25">
      <c r="A10" s="575" t="s">
        <v>328</v>
      </c>
      <c r="B10" s="576"/>
      <c r="C10" s="577" t="s">
        <v>329</v>
      </c>
      <c r="D10" s="81"/>
      <c r="E10" s="31"/>
      <c r="F10" s="202"/>
      <c r="G10" s="202"/>
      <c r="H10" s="190"/>
      <c r="K10" s="364"/>
    </row>
    <row r="11" spans="1:11" s="1" customFormat="1" ht="17.25" customHeight="1" x14ac:dyDescent="0.2">
      <c r="A11" s="264"/>
      <c r="B11" s="922" t="s">
        <v>330</v>
      </c>
      <c r="C11" s="892" t="s">
        <v>331</v>
      </c>
      <c r="D11" s="433">
        <v>8</v>
      </c>
      <c r="E11" s="821" t="s">
        <v>332</v>
      </c>
      <c r="F11" s="923">
        <v>15000</v>
      </c>
      <c r="G11" s="924">
        <f>ROUND(F11,2)</f>
        <v>15000</v>
      </c>
      <c r="H11" s="925">
        <f>D11*G11</f>
        <v>120000</v>
      </c>
      <c r="K11" s="364"/>
    </row>
    <row r="12" spans="1:11" s="1" customFormat="1" ht="17.25" customHeight="1" x14ac:dyDescent="0.2">
      <c r="A12" s="205"/>
      <c r="B12" s="395" t="s">
        <v>333</v>
      </c>
      <c r="C12" s="455" t="s">
        <v>334</v>
      </c>
      <c r="D12" s="415">
        <v>8</v>
      </c>
      <c r="E12" s="33" t="s">
        <v>332</v>
      </c>
      <c r="F12" s="495">
        <v>50000</v>
      </c>
      <c r="G12" s="261">
        <f t="shared" ref="G12:G13" si="0">ROUND(F12,2)</f>
        <v>50000</v>
      </c>
      <c r="H12" s="188">
        <f>D12*G12</f>
        <v>400000</v>
      </c>
      <c r="K12" s="364"/>
    </row>
    <row r="13" spans="1:11" s="1" customFormat="1" ht="31.9" customHeight="1" thickBot="1" x14ac:dyDescent="0.25">
      <c r="A13" s="207"/>
      <c r="B13" s="458" t="s">
        <v>335</v>
      </c>
      <c r="C13" s="459" t="s">
        <v>336</v>
      </c>
      <c r="D13" s="918">
        <v>10</v>
      </c>
      <c r="E13" s="926" t="s">
        <v>337</v>
      </c>
      <c r="F13" s="496">
        <v>150</v>
      </c>
      <c r="G13" s="927">
        <f t="shared" si="0"/>
        <v>150</v>
      </c>
      <c r="H13" s="628">
        <f>D13*G13</f>
        <v>1500</v>
      </c>
      <c r="K13" s="364"/>
    </row>
    <row r="14" spans="1:11" s="1" customFormat="1" ht="13.5" thickBot="1" x14ac:dyDescent="0.25">
      <c r="A14" s="207"/>
      <c r="B14" s="616"/>
      <c r="C14" s="36"/>
      <c r="D14" s="617"/>
      <c r="E14" s="304"/>
      <c r="F14" s="618"/>
      <c r="G14" s="619"/>
      <c r="H14" s="597"/>
      <c r="K14" s="364"/>
    </row>
    <row r="15" spans="1:11" s="1" customFormat="1" ht="12.75" x14ac:dyDescent="0.2">
      <c r="B15" s="378"/>
      <c r="C15" s="38"/>
      <c r="D15" s="536" t="s">
        <v>325</v>
      </c>
      <c r="E15" s="19"/>
      <c r="F15" s="620"/>
      <c r="G15" s="620"/>
      <c r="H15" s="202">
        <f>SUM(H8:H14)</f>
        <v>521500</v>
      </c>
      <c r="K15" s="364"/>
    </row>
    <row r="16" spans="1:11" s="1" customFormat="1" ht="13.5" thickBot="1" x14ac:dyDescent="0.25">
      <c r="B16" s="378"/>
      <c r="C16" s="38"/>
      <c r="D16" s="536"/>
      <c r="E16" s="19"/>
      <c r="F16" s="620"/>
      <c r="G16" s="620"/>
      <c r="H16" s="202"/>
      <c r="K16" s="364"/>
    </row>
    <row r="17" spans="1:11" s="1" customFormat="1" ht="46.5" customHeight="1" thickBot="1" x14ac:dyDescent="0.25">
      <c r="A17" s="296"/>
      <c r="B17" s="484"/>
      <c r="C17" s="485"/>
      <c r="D17" s="976" t="s">
        <v>530</v>
      </c>
      <c r="E17" s="977"/>
      <c r="F17" s="977"/>
      <c r="G17" s="977"/>
      <c r="H17" s="978"/>
      <c r="K17" s="364"/>
    </row>
    <row r="18" spans="1:11" s="1" customFormat="1" ht="18" x14ac:dyDescent="0.25">
      <c r="A18" s="621" t="s">
        <v>34</v>
      </c>
      <c r="B18" s="19"/>
      <c r="C18" s="19"/>
      <c r="D18" s="58"/>
      <c r="E18" s="143"/>
      <c r="F18" s="41"/>
      <c r="G18" s="486"/>
      <c r="H18" s="622" t="s">
        <v>35</v>
      </c>
      <c r="K18" s="364"/>
    </row>
    <row r="19" spans="1:11" s="1" customFormat="1" ht="21" thickBot="1" x14ac:dyDescent="0.35">
      <c r="A19" s="623"/>
      <c r="B19" s="19"/>
      <c r="C19" s="19"/>
      <c r="D19" s="19"/>
      <c r="E19" s="19"/>
      <c r="F19" s="19"/>
      <c r="G19" s="624" t="str">
        <f>IF(G18&gt;=0,"KORTING","TOESLAG")</f>
        <v>KORTING</v>
      </c>
      <c r="H19" s="487" t="str">
        <f>IF(G18&lt;=15,IF(G18&gt;=-15,"","ONWAAR"))</f>
        <v/>
      </c>
      <c r="K19" s="364"/>
    </row>
    <row r="20" spans="1:11" s="1" customFormat="1" ht="26.25" thickBot="1" x14ac:dyDescent="0.25">
      <c r="A20" s="293" t="s">
        <v>338</v>
      </c>
      <c r="B20" s="625"/>
      <c r="C20" s="294" t="s">
        <v>339</v>
      </c>
      <c r="D20" s="537" t="s">
        <v>40</v>
      </c>
      <c r="E20" s="538" t="s">
        <v>41</v>
      </c>
      <c r="F20" s="62" t="s">
        <v>147</v>
      </c>
      <c r="G20" s="62" t="s">
        <v>43</v>
      </c>
      <c r="H20" s="539" t="s">
        <v>44</v>
      </c>
      <c r="K20" s="364"/>
    </row>
    <row r="21" spans="1:11" s="1" customFormat="1" ht="12.75" x14ac:dyDescent="0.2">
      <c r="A21" s="205"/>
      <c r="B21" s="195"/>
      <c r="C21" s="196"/>
      <c r="D21" s="197"/>
      <c r="E21" s="198"/>
      <c r="F21" s="199"/>
      <c r="G21" s="200"/>
      <c r="H21" s="201"/>
      <c r="K21" s="364"/>
    </row>
    <row r="22" spans="1:11" s="1" customFormat="1" ht="17.25" customHeight="1" thickBot="1" x14ac:dyDescent="0.25">
      <c r="A22" s="626"/>
      <c r="B22" s="458" t="s">
        <v>340</v>
      </c>
      <c r="C22" s="459" t="s">
        <v>341</v>
      </c>
      <c r="D22" s="436">
        <v>11825</v>
      </c>
      <c r="E22" s="416" t="s">
        <v>116</v>
      </c>
      <c r="F22" s="496">
        <v>64.7</v>
      </c>
      <c r="G22" s="627">
        <f>ROUND(F22-(F22*$G$18%),2)</f>
        <v>64.7</v>
      </c>
      <c r="H22" s="628">
        <f>D22*G22</f>
        <v>765077.5</v>
      </c>
      <c r="J22" s="357"/>
      <c r="K22" s="364"/>
    </row>
    <row r="23" spans="1:11" s="1" customFormat="1" ht="13.5" thickBot="1" x14ac:dyDescent="0.25">
      <c r="B23" s="378"/>
      <c r="C23" s="38"/>
      <c r="D23" s="629"/>
      <c r="E23" s="31"/>
      <c r="F23" s="630"/>
      <c r="G23" s="631"/>
      <c r="H23" s="202"/>
      <c r="K23" s="367"/>
    </row>
    <row r="24" spans="1:11" s="1" customFormat="1" ht="41.25" customHeight="1" thickBot="1" x14ac:dyDescent="0.25">
      <c r="A24" s="296"/>
      <c r="B24" s="484"/>
      <c r="C24" s="485"/>
      <c r="D24" s="976" t="s">
        <v>530</v>
      </c>
      <c r="E24" s="977"/>
      <c r="F24" s="977"/>
      <c r="G24" s="977"/>
      <c r="H24" s="978"/>
      <c r="K24" s="367"/>
    </row>
    <row r="25" spans="1:11" s="1" customFormat="1" ht="18" x14ac:dyDescent="0.25">
      <c r="A25" s="621" t="s">
        <v>34</v>
      </c>
      <c r="B25" s="19"/>
      <c r="C25" s="19"/>
      <c r="D25" s="58"/>
      <c r="E25" s="143"/>
      <c r="F25" s="41"/>
      <c r="G25" s="486"/>
      <c r="H25" s="622" t="s">
        <v>35</v>
      </c>
      <c r="K25" s="367"/>
    </row>
    <row r="26" spans="1:11" s="1" customFormat="1" ht="21" thickBot="1" x14ac:dyDescent="0.35">
      <c r="A26" s="623"/>
      <c r="B26" s="19"/>
      <c r="C26" s="19"/>
      <c r="D26" s="19"/>
      <c r="E26" s="19"/>
      <c r="F26" s="19"/>
      <c r="G26" s="624" t="str">
        <f>IF(G25&gt;=0,"KORTING","TOESLAG")</f>
        <v>KORTING</v>
      </c>
      <c r="H26" s="487" t="str">
        <f>IF(G25&lt;=15,IF(G25&gt;=-15,"","ONWAAR"))</f>
        <v/>
      </c>
      <c r="K26" s="367"/>
    </row>
    <row r="27" spans="1:11" s="1" customFormat="1" ht="26.25" thickBot="1" x14ac:dyDescent="0.25">
      <c r="A27" s="293" t="s">
        <v>342</v>
      </c>
      <c r="B27" s="625"/>
      <c r="C27" s="294" t="s">
        <v>343</v>
      </c>
      <c r="D27" s="537" t="s">
        <v>40</v>
      </c>
      <c r="E27" s="538" t="s">
        <v>41</v>
      </c>
      <c r="F27" s="62" t="s">
        <v>147</v>
      </c>
      <c r="G27" s="62" t="s">
        <v>43</v>
      </c>
      <c r="H27" s="539" t="s">
        <v>44</v>
      </c>
      <c r="K27" s="367"/>
    </row>
    <row r="28" spans="1:11" s="1" customFormat="1" ht="12.75" x14ac:dyDescent="0.2">
      <c r="A28" s="205"/>
      <c r="B28" s="572"/>
      <c r="C28" s="573"/>
      <c r="D28" s="31"/>
      <c r="F28" s="202"/>
      <c r="G28" s="202"/>
      <c r="H28" s="555"/>
      <c r="K28" s="367"/>
    </row>
    <row r="29" spans="1:11" s="1" customFormat="1" ht="17.25" customHeight="1" x14ac:dyDescent="0.2">
      <c r="A29" s="575" t="s">
        <v>344</v>
      </c>
      <c r="B29" s="576"/>
      <c r="C29" s="577" t="s">
        <v>345</v>
      </c>
      <c r="D29" s="31"/>
      <c r="F29" s="202"/>
      <c r="G29" s="202"/>
      <c r="H29" s="555"/>
      <c r="K29" s="367"/>
    </row>
    <row r="30" spans="1:11" s="1" customFormat="1" ht="17.25" customHeight="1" x14ac:dyDescent="0.2">
      <c r="A30" s="550"/>
      <c r="B30" s="632" t="s">
        <v>346</v>
      </c>
      <c r="C30" s="386" t="s">
        <v>347</v>
      </c>
      <c r="D30" s="33">
        <v>780</v>
      </c>
      <c r="E30" s="94" t="s">
        <v>116</v>
      </c>
      <c r="F30" s="497">
        <v>17.100000000000001</v>
      </c>
      <c r="G30" s="261">
        <f t="shared" ref="G30:G36" si="1">ROUND(F30-(F30*$G$25%),2)</f>
        <v>17.100000000000001</v>
      </c>
      <c r="H30" s="188">
        <f t="shared" ref="H30:H36" si="2">D30*G30</f>
        <v>13338.000000000002</v>
      </c>
      <c r="J30" s="357"/>
      <c r="K30" s="364"/>
    </row>
    <row r="31" spans="1:11" s="1" customFormat="1" ht="17.25" customHeight="1" x14ac:dyDescent="0.2">
      <c r="A31" s="205"/>
      <c r="B31" s="456" t="s">
        <v>348</v>
      </c>
      <c r="C31" s="32" t="s">
        <v>349</v>
      </c>
      <c r="D31" s="33">
        <v>667</v>
      </c>
      <c r="E31" s="94" t="s">
        <v>116</v>
      </c>
      <c r="F31" s="497">
        <v>21.3</v>
      </c>
      <c r="G31" s="261">
        <f t="shared" si="1"/>
        <v>21.3</v>
      </c>
      <c r="H31" s="188">
        <f t="shared" si="2"/>
        <v>14207.1</v>
      </c>
      <c r="J31" s="357"/>
      <c r="K31" s="364"/>
    </row>
    <row r="32" spans="1:11" s="1" customFormat="1" ht="17.25" customHeight="1" x14ac:dyDescent="0.2">
      <c r="A32" s="205"/>
      <c r="B32" s="456" t="s">
        <v>350</v>
      </c>
      <c r="C32" s="32" t="s">
        <v>351</v>
      </c>
      <c r="D32" s="33">
        <v>1129</v>
      </c>
      <c r="E32" s="94" t="s">
        <v>116</v>
      </c>
      <c r="F32" s="497">
        <v>18.8</v>
      </c>
      <c r="G32" s="261">
        <f t="shared" si="1"/>
        <v>18.8</v>
      </c>
      <c r="H32" s="188">
        <f t="shared" si="2"/>
        <v>21225.200000000001</v>
      </c>
      <c r="J32" s="357"/>
      <c r="K32" s="364"/>
    </row>
    <row r="33" spans="1:11" s="1" customFormat="1" ht="17.25" customHeight="1" x14ac:dyDescent="0.2">
      <c r="A33" s="205"/>
      <c r="B33" s="456" t="s">
        <v>352</v>
      </c>
      <c r="C33" s="32" t="s">
        <v>353</v>
      </c>
      <c r="D33" s="33">
        <v>18850</v>
      </c>
      <c r="E33" s="94" t="s">
        <v>116</v>
      </c>
      <c r="F33" s="497">
        <v>13.7</v>
      </c>
      <c r="G33" s="261">
        <f t="shared" si="1"/>
        <v>13.7</v>
      </c>
      <c r="H33" s="188">
        <f>D33*G33</f>
        <v>258245</v>
      </c>
      <c r="J33" s="357"/>
      <c r="K33" s="364"/>
    </row>
    <row r="34" spans="1:11" s="1" customFormat="1" ht="17.25" customHeight="1" x14ac:dyDescent="0.2">
      <c r="A34" s="205"/>
      <c r="B34" s="456" t="s">
        <v>354</v>
      </c>
      <c r="C34" s="32" t="s">
        <v>355</v>
      </c>
      <c r="D34" s="33">
        <v>5500</v>
      </c>
      <c r="E34" s="94" t="s">
        <v>116</v>
      </c>
      <c r="F34" s="497">
        <v>14.1</v>
      </c>
      <c r="G34" s="261">
        <f t="shared" si="1"/>
        <v>14.1</v>
      </c>
      <c r="H34" s="188">
        <f t="shared" si="2"/>
        <v>77550</v>
      </c>
      <c r="J34" s="357"/>
      <c r="K34" s="364"/>
    </row>
    <row r="35" spans="1:11" s="1" customFormat="1" ht="17.25" customHeight="1" x14ac:dyDescent="0.2">
      <c r="A35" s="205"/>
      <c r="B35" s="456" t="s">
        <v>356</v>
      </c>
      <c r="C35" s="32" t="s">
        <v>357</v>
      </c>
      <c r="D35" s="33">
        <v>23240</v>
      </c>
      <c r="E35" s="94" t="s">
        <v>116</v>
      </c>
      <c r="F35" s="497">
        <v>14.5</v>
      </c>
      <c r="G35" s="261">
        <f t="shared" si="1"/>
        <v>14.5</v>
      </c>
      <c r="H35" s="188">
        <f t="shared" si="2"/>
        <v>336980</v>
      </c>
      <c r="J35" s="357"/>
      <c r="K35" s="364"/>
    </row>
    <row r="36" spans="1:11" s="1" customFormat="1" ht="17.25" customHeight="1" x14ac:dyDescent="0.2">
      <c r="A36" s="205"/>
      <c r="B36" s="457" t="s">
        <v>358</v>
      </c>
      <c r="C36" s="454" t="s">
        <v>359</v>
      </c>
      <c r="D36" s="33">
        <v>130</v>
      </c>
      <c r="E36" s="94" t="s">
        <v>116</v>
      </c>
      <c r="F36" s="497">
        <v>17.899999999999999</v>
      </c>
      <c r="G36" s="261">
        <f t="shared" si="1"/>
        <v>17.899999999999999</v>
      </c>
      <c r="H36" s="188">
        <f t="shared" si="2"/>
        <v>2327</v>
      </c>
      <c r="J36" s="357"/>
      <c r="K36" s="364"/>
    </row>
    <row r="37" spans="1:11" s="1" customFormat="1" ht="13.5" thickBot="1" x14ac:dyDescent="0.25">
      <c r="A37" s="207"/>
      <c r="B37" s="616"/>
      <c r="C37" s="36"/>
      <c r="D37" s="617"/>
      <c r="E37" s="304"/>
      <c r="F37" s="618"/>
      <c r="G37" s="619"/>
      <c r="H37" s="597"/>
      <c r="K37" s="367"/>
    </row>
    <row r="38" spans="1:11" s="1" customFormat="1" ht="13.5" thickBot="1" x14ac:dyDescent="0.25">
      <c r="B38" s="378"/>
      <c r="C38" s="38"/>
      <c r="D38" s="536" t="s">
        <v>325</v>
      </c>
      <c r="E38" s="31"/>
      <c r="F38" s="630"/>
      <c r="G38" s="631"/>
      <c r="H38" s="202">
        <f>SUM(H30:H37)</f>
        <v>723872.3</v>
      </c>
      <c r="K38" s="367"/>
    </row>
    <row r="39" spans="1:11" s="1" customFormat="1" ht="51" customHeight="1" thickBot="1" x14ac:dyDescent="0.35">
      <c r="A39" s="296"/>
      <c r="B39" s="484"/>
      <c r="C39" s="485"/>
      <c r="D39" s="979" t="s">
        <v>530</v>
      </c>
      <c r="E39" s="980"/>
      <c r="F39" s="980"/>
      <c r="G39" s="980"/>
      <c r="H39" s="981"/>
      <c r="K39" s="364"/>
    </row>
    <row r="40" spans="1:11" s="1" customFormat="1" ht="18" x14ac:dyDescent="0.25">
      <c r="A40" s="621" t="s">
        <v>34</v>
      </c>
      <c r="B40" s="19"/>
      <c r="C40" s="19"/>
      <c r="D40" s="58"/>
      <c r="E40" s="143"/>
      <c r="F40" s="41"/>
      <c r="G40" s="486"/>
      <c r="H40" s="622" t="s">
        <v>35</v>
      </c>
      <c r="K40" s="364"/>
    </row>
    <row r="41" spans="1:11" s="1" customFormat="1" ht="21" thickBot="1" x14ac:dyDescent="0.35">
      <c r="A41" s="471"/>
      <c r="B41" s="633"/>
      <c r="C41" s="633"/>
      <c r="D41" s="633"/>
      <c r="E41" s="633"/>
      <c r="F41" s="633"/>
      <c r="G41" s="634" t="str">
        <f>IF(G40&gt;=0,"KORTING","TOESLAG")</f>
        <v>KORTING</v>
      </c>
      <c r="H41" s="488" t="str">
        <f>IF(G40&lt;=15,IF(G40&gt;=-15,"","ONWAAR"))</f>
        <v/>
      </c>
      <c r="K41" s="364"/>
    </row>
    <row r="42" spans="1:11" s="1" customFormat="1" ht="26.25" thickBot="1" x14ac:dyDescent="0.25">
      <c r="A42" s="293" t="s">
        <v>360</v>
      </c>
      <c r="B42" s="625"/>
      <c r="C42" s="294" t="s">
        <v>361</v>
      </c>
      <c r="D42" s="537" t="s">
        <v>40</v>
      </c>
      <c r="E42" s="538" t="s">
        <v>41</v>
      </c>
      <c r="F42" s="62" t="s">
        <v>147</v>
      </c>
      <c r="G42" s="62" t="s">
        <v>43</v>
      </c>
      <c r="H42" s="539" t="s">
        <v>44</v>
      </c>
      <c r="K42" s="364"/>
    </row>
    <row r="43" spans="1:11" s="1" customFormat="1" ht="17.25" customHeight="1" x14ac:dyDescent="0.2">
      <c r="A43" s="205"/>
      <c r="B43" s="395" t="s">
        <v>362</v>
      </c>
      <c r="C43" s="386" t="s">
        <v>363</v>
      </c>
      <c r="D43" s="335">
        <v>25</v>
      </c>
      <c r="E43" s="262" t="s">
        <v>252</v>
      </c>
      <c r="F43" s="495">
        <v>97.8</v>
      </c>
      <c r="G43" s="261">
        <f>ROUND(F43-(F43*$G$40%),2)</f>
        <v>97.8</v>
      </c>
      <c r="H43" s="188">
        <f>D43*G43</f>
        <v>2445</v>
      </c>
      <c r="K43" s="364"/>
    </row>
    <row r="44" spans="1:11" s="1" customFormat="1" ht="17.25" customHeight="1" x14ac:dyDescent="0.2">
      <c r="A44" s="205"/>
      <c r="B44" s="395" t="s">
        <v>364</v>
      </c>
      <c r="C44" s="32" t="s">
        <v>365</v>
      </c>
      <c r="D44" s="335">
        <v>25</v>
      </c>
      <c r="E44" s="262" t="s">
        <v>252</v>
      </c>
      <c r="F44" s="495">
        <v>88.9</v>
      </c>
      <c r="G44" s="261">
        <f>ROUND(F44-(F44*$G$40%),2)</f>
        <v>88.9</v>
      </c>
      <c r="H44" s="188">
        <f>D44*G44</f>
        <v>2222.5</v>
      </c>
      <c r="K44" s="364"/>
    </row>
    <row r="45" spans="1:11" s="1" customFormat="1" ht="17.25" customHeight="1" x14ac:dyDescent="0.2">
      <c r="A45" s="205"/>
      <c r="B45" s="394" t="s">
        <v>366</v>
      </c>
      <c r="C45" s="32" t="s">
        <v>367</v>
      </c>
      <c r="D45" s="335">
        <v>25</v>
      </c>
      <c r="E45" s="262" t="s">
        <v>252</v>
      </c>
      <c r="F45" s="495">
        <v>115.6</v>
      </c>
      <c r="G45" s="261">
        <f>ROUND(F45-(F45*$G$40%),2)</f>
        <v>115.6</v>
      </c>
      <c r="H45" s="188">
        <f>D45*G45</f>
        <v>2890</v>
      </c>
      <c r="K45" s="364"/>
    </row>
    <row r="46" spans="1:11" s="1" customFormat="1" ht="17.25" customHeight="1" x14ac:dyDescent="0.2">
      <c r="A46" s="205"/>
      <c r="B46" s="394" t="s">
        <v>368</v>
      </c>
      <c r="C46" s="454" t="s">
        <v>369</v>
      </c>
      <c r="D46" s="335">
        <v>500</v>
      </c>
      <c r="E46" s="262" t="s">
        <v>252</v>
      </c>
      <c r="F46" s="495">
        <v>115.6</v>
      </c>
      <c r="G46" s="261">
        <f>ROUND(F46-(F46*$G$40%),2)</f>
        <v>115.6</v>
      </c>
      <c r="H46" s="188">
        <f>D46*G46</f>
        <v>57800</v>
      </c>
      <c r="K46" s="364"/>
    </row>
    <row r="47" spans="1:11" s="1" customFormat="1" ht="13.5" thickBot="1" x14ac:dyDescent="0.25">
      <c r="A47" s="207"/>
      <c r="B47" s="616"/>
      <c r="C47" s="36"/>
      <c r="D47" s="617"/>
      <c r="E47" s="304"/>
      <c r="F47" s="618"/>
      <c r="G47" s="619"/>
      <c r="H47" s="597"/>
      <c r="K47" s="364"/>
    </row>
    <row r="48" spans="1:11" s="23" customFormat="1" x14ac:dyDescent="0.3">
      <c r="A48" s="635"/>
      <c r="B48" s="31"/>
      <c r="C48" s="38"/>
      <c r="D48" s="536" t="s">
        <v>325</v>
      </c>
      <c r="E48" s="19"/>
      <c r="F48" s="620"/>
      <c r="G48" s="620"/>
      <c r="H48" s="202">
        <f>SUM(H43:I47)</f>
        <v>65357.5</v>
      </c>
      <c r="I48" s="19"/>
      <c r="J48" s="220"/>
      <c r="K48" s="605"/>
    </row>
    <row r="49" spans="1:11" s="23" customFormat="1" x14ac:dyDescent="0.3">
      <c r="A49" s="97"/>
      <c r="B49" s="98"/>
      <c r="C49" s="38"/>
      <c r="D49" s="536"/>
      <c r="E49" s="19"/>
      <c r="F49" s="620"/>
      <c r="G49" s="620"/>
      <c r="H49" s="202"/>
      <c r="I49" s="19"/>
      <c r="J49" s="220"/>
      <c r="K49" s="605"/>
    </row>
    <row r="50" spans="1:11" x14ac:dyDescent="0.3">
      <c r="A50" s="220"/>
      <c r="B50" s="636"/>
      <c r="C50" s="637"/>
      <c r="D50" s="602"/>
      <c r="E50" s="603"/>
      <c r="F50" s="202"/>
      <c r="G50" s="202"/>
      <c r="H50" s="604"/>
      <c r="I50" s="220"/>
      <c r="J50" s="220"/>
      <c r="K50" s="605"/>
    </row>
    <row r="57" spans="1:11" x14ac:dyDescent="0.3">
      <c r="A57" s="220"/>
      <c r="B57" s="37"/>
      <c r="C57" s="637"/>
      <c r="D57" s="602"/>
      <c r="E57" s="603"/>
      <c r="F57" s="536"/>
      <c r="G57" s="536"/>
      <c r="H57" s="638"/>
      <c r="I57" s="220"/>
      <c r="J57" s="220"/>
      <c r="K57" s="605"/>
    </row>
  </sheetData>
  <sheetProtection algorithmName="SHA-512" hashValue="8O64n1VvNKeeAcJpMHBYCninbj+QBVI3Op6LhxSnKFAMe+vTYGgZuyexzkFGBWItJf5aZV3MKDtce1n2xtsS3w==" saltValue="6HQfv5gmmSry+tODeI/pgA==" spinCount="100000" sheet="1" selectLockedCells="1"/>
  <customSheetViews>
    <customSheetView guid="{A70A2EE7-2DDD-4B48-A0B5-D125DF5F6870}" showPageBreaks="1" fitToPage="1" printArea="1" view="pageBreakPreview" showRuler="0">
      <selection activeCell="M31" sqref="M31"/>
      <rowBreaks count="1" manualBreakCount="1">
        <brk id="66" max="16383" man="1"/>
      </rowBreaks>
      <pageMargins left="0" right="0" top="0" bottom="0" header="0" footer="0"/>
      <pageSetup paperSize="9" scale="79" orientation="portrait" r:id="rId1"/>
      <headerFooter alignWithMargins="0">
        <oddFooter>&amp;LWijz.  20 juni 2008</oddFooter>
      </headerFooter>
    </customSheetView>
  </customSheetViews>
  <mergeCells count="5">
    <mergeCell ref="A6:B6"/>
    <mergeCell ref="D24:H24"/>
    <mergeCell ref="D39:H39"/>
    <mergeCell ref="D17:H17"/>
    <mergeCell ref="D5:H5"/>
  </mergeCells>
  <phoneticPr fontId="0" type="noConversion"/>
  <conditionalFormatting sqref="G18">
    <cfRule type="cellIs" dxfId="11" priority="1" stopIfTrue="1" operator="notEqual">
      <formula>0</formula>
    </cfRule>
  </conditionalFormatting>
  <conditionalFormatting sqref="G25">
    <cfRule type="cellIs" dxfId="10" priority="3" stopIfTrue="1" operator="notEqual">
      <formula>0</formula>
    </cfRule>
  </conditionalFormatting>
  <conditionalFormatting sqref="G40">
    <cfRule type="cellIs" dxfId="9" priority="2" stopIfTrue="1" operator="notEqual">
      <formula>0</formula>
    </cfRule>
  </conditionalFormatting>
  <dataValidations count="1">
    <dataValidation type="decimal" allowBlank="1" showErrorMessage="1" sqref="G40 G18 G25" xr:uid="{00000000-0002-0000-0500-000000000000}">
      <formula1>-15</formula1>
      <formula2>15</formula2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portrait" copies="3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1"/>
  <sheetViews>
    <sheetView topLeftCell="A4" zoomScaleNormal="100" zoomScaleSheetLayoutView="95" workbookViewId="0">
      <selection activeCell="G29" sqref="G29"/>
    </sheetView>
  </sheetViews>
  <sheetFormatPr defaultColWidth="81.28515625" defaultRowHeight="16.5" x14ac:dyDescent="0.3"/>
  <cols>
    <col min="1" max="1" width="7.28515625" customWidth="1"/>
    <col min="2" max="2" width="9.28515625" customWidth="1"/>
    <col min="3" max="3" width="100.7109375" customWidth="1"/>
    <col min="4" max="4" width="6.5703125" customWidth="1"/>
    <col min="5" max="5" width="5.28515625" bestFit="1" customWidth="1"/>
    <col min="6" max="6" width="12.42578125" customWidth="1"/>
    <col min="7" max="7" width="10.7109375" customWidth="1"/>
    <col min="8" max="8" width="9.7109375" bestFit="1" customWidth="1"/>
    <col min="9" max="9" width="17.7109375" bestFit="1" customWidth="1"/>
    <col min="10" max="10" width="1.28515625" customWidth="1"/>
    <col min="11" max="11" width="8.28515625" bestFit="1" customWidth="1"/>
    <col min="12" max="12" width="13.5703125" style="369" customWidth="1"/>
  </cols>
  <sheetData>
    <row r="1" spans="1:12" x14ac:dyDescent="0.3">
      <c r="C1" s="259"/>
    </row>
    <row r="2" spans="1:12" x14ac:dyDescent="0.3">
      <c r="A2" s="1" t="str">
        <f>'masten armat werkz'!A2</f>
        <v>PRIJZENBLAD: DE STAAT VAN EENHEDENLIJST t.b.v. ONDERHOUD EN WIJZIGING</v>
      </c>
    </row>
    <row r="3" spans="1:12" x14ac:dyDescent="0.3">
      <c r="A3" s="1" t="str">
        <f>'masten armat werkz'!A3</f>
        <v xml:space="preserve">OPENBARE VERLICHTINGSINSTALLATIES  </v>
      </c>
    </row>
    <row r="4" spans="1:12" x14ac:dyDescent="0.3">
      <c r="A4" s="19" t="str">
        <f>'masten armat werkz'!A6</f>
        <v xml:space="preserve">gebaseerd op de standaard  type materialen </v>
      </c>
    </row>
    <row r="5" spans="1:12" ht="17.25" thickBot="1" x14ac:dyDescent="0.35">
      <c r="A5" s="19"/>
    </row>
    <row r="6" spans="1:12" s="23" customFormat="1" ht="36" customHeight="1" thickBot="1" x14ac:dyDescent="0.35">
      <c r="A6" s="296"/>
      <c r="B6" s="484"/>
      <c r="C6" s="485"/>
      <c r="D6" s="976" t="s">
        <v>554</v>
      </c>
      <c r="E6" s="976"/>
      <c r="F6" s="976"/>
      <c r="G6" s="976"/>
      <c r="H6" s="976"/>
      <c r="I6" s="1004"/>
      <c r="J6" s="220"/>
      <c r="K6" s="605"/>
    </row>
    <row r="7" spans="1:12" ht="39" thickBot="1" x14ac:dyDescent="0.35">
      <c r="A7" s="881" t="s">
        <v>370</v>
      </c>
      <c r="B7" s="882"/>
      <c r="C7" s="883" t="s">
        <v>371</v>
      </c>
      <c r="D7" s="884" t="s">
        <v>40</v>
      </c>
      <c r="E7" s="885" t="s">
        <v>41</v>
      </c>
      <c r="F7" s="886" t="s">
        <v>42</v>
      </c>
      <c r="G7" s="887" t="s">
        <v>372</v>
      </c>
      <c r="H7" s="273"/>
      <c r="I7" s="888" t="s">
        <v>44</v>
      </c>
    </row>
    <row r="8" spans="1:12" ht="17.25" thickBot="1" x14ac:dyDescent="0.35">
      <c r="A8" s="205"/>
      <c r="B8" s="341"/>
      <c r="C8" s="642"/>
      <c r="D8" s="574"/>
      <c r="E8" s="31"/>
      <c r="F8" s="643"/>
      <c r="G8" s="643"/>
      <c r="H8" s="6"/>
      <c r="I8" s="569"/>
      <c r="L8" s="370"/>
    </row>
    <row r="9" spans="1:12" ht="17.25" thickBot="1" x14ac:dyDescent="0.35">
      <c r="A9" s="297" t="s">
        <v>373</v>
      </c>
      <c r="B9" s="644"/>
      <c r="C9" s="645" t="s">
        <v>374</v>
      </c>
      <c r="D9" s="610"/>
      <c r="E9" s="30"/>
      <c r="F9" s="611"/>
      <c r="G9" s="611"/>
      <c r="H9" s="612"/>
      <c r="I9" s="646"/>
    </row>
    <row r="10" spans="1:12" ht="17.25" customHeight="1" x14ac:dyDescent="0.3">
      <c r="A10" s="550"/>
      <c r="B10" s="394" t="s">
        <v>375</v>
      </c>
      <c r="C10" s="32" t="s">
        <v>376</v>
      </c>
      <c r="D10" s="420">
        <v>1</v>
      </c>
      <c r="E10" s="412" t="s">
        <v>116</v>
      </c>
      <c r="F10" s="494">
        <v>850</v>
      </c>
      <c r="G10" s="240">
        <f t="shared" ref="G10:G21" si="0">F10</f>
        <v>850</v>
      </c>
      <c r="H10" s="167"/>
      <c r="I10" s="647">
        <f t="shared" ref="I10:I21" si="1">D10*G10</f>
        <v>850</v>
      </c>
    </row>
    <row r="11" spans="1:12" ht="17.25" customHeight="1" x14ac:dyDescent="0.3">
      <c r="A11" s="205"/>
      <c r="B11" s="395" t="s">
        <v>377</v>
      </c>
      <c r="C11" s="455" t="s">
        <v>378</v>
      </c>
      <c r="D11" s="420">
        <v>1</v>
      </c>
      <c r="E11" s="413" t="s">
        <v>155</v>
      </c>
      <c r="F11" s="494">
        <v>34.6</v>
      </c>
      <c r="G11" s="240">
        <f t="shared" si="0"/>
        <v>34.6</v>
      </c>
      <c r="H11" s="164"/>
      <c r="I11" s="206">
        <f t="shared" si="1"/>
        <v>34.6</v>
      </c>
    </row>
    <row r="12" spans="1:12" ht="17.25" customHeight="1" x14ac:dyDescent="0.3">
      <c r="A12" s="205"/>
      <c r="B12" s="394" t="s">
        <v>379</v>
      </c>
      <c r="C12" s="455" t="s">
        <v>380</v>
      </c>
      <c r="D12" s="420">
        <v>1</v>
      </c>
      <c r="E12" s="335" t="s">
        <v>116</v>
      </c>
      <c r="F12" s="494">
        <v>644.47</v>
      </c>
      <c r="G12" s="240">
        <f t="shared" si="0"/>
        <v>644.47</v>
      </c>
      <c r="H12" s="216"/>
      <c r="I12" s="206">
        <f t="shared" si="1"/>
        <v>644.47</v>
      </c>
    </row>
    <row r="13" spans="1:12" ht="17.25" customHeight="1" x14ac:dyDescent="0.3">
      <c r="A13" s="205"/>
      <c r="B13" s="394" t="s">
        <v>381</v>
      </c>
      <c r="C13" s="455" t="s">
        <v>382</v>
      </c>
      <c r="D13" s="420">
        <v>1</v>
      </c>
      <c r="E13" s="33" t="s">
        <v>116</v>
      </c>
      <c r="F13" s="494">
        <v>264.35000000000002</v>
      </c>
      <c r="G13" s="240">
        <f t="shared" si="0"/>
        <v>264.35000000000002</v>
      </c>
      <c r="H13" s="216"/>
      <c r="I13" s="206">
        <f t="shared" si="1"/>
        <v>264.35000000000002</v>
      </c>
    </row>
    <row r="14" spans="1:12" ht="17.25" customHeight="1" x14ac:dyDescent="0.3">
      <c r="A14" s="205"/>
      <c r="B14" s="394" t="s">
        <v>383</v>
      </c>
      <c r="C14" s="455" t="s">
        <v>384</v>
      </c>
      <c r="D14" s="420">
        <v>1</v>
      </c>
      <c r="E14" s="412" t="s">
        <v>116</v>
      </c>
      <c r="F14" s="494">
        <v>264.35000000000002</v>
      </c>
      <c r="G14" s="240">
        <f t="shared" si="0"/>
        <v>264.35000000000002</v>
      </c>
      <c r="H14" s="216"/>
      <c r="I14" s="206">
        <f t="shared" si="1"/>
        <v>264.35000000000002</v>
      </c>
    </row>
    <row r="15" spans="1:12" ht="17.25" customHeight="1" x14ac:dyDescent="0.3">
      <c r="A15" s="205"/>
      <c r="B15" s="395" t="s">
        <v>385</v>
      </c>
      <c r="C15" s="455" t="s">
        <v>386</v>
      </c>
      <c r="D15" s="420">
        <v>1</v>
      </c>
      <c r="E15" s="413" t="s">
        <v>116</v>
      </c>
      <c r="F15" s="494">
        <v>572.55999999999995</v>
      </c>
      <c r="G15" s="240">
        <f t="shared" si="0"/>
        <v>572.55999999999995</v>
      </c>
      <c r="H15" s="216"/>
      <c r="I15" s="206">
        <f t="shared" si="1"/>
        <v>572.55999999999995</v>
      </c>
    </row>
    <row r="16" spans="1:12" ht="17.25" customHeight="1" x14ac:dyDescent="0.3">
      <c r="A16" s="205"/>
      <c r="B16" s="394" t="s">
        <v>387</v>
      </c>
      <c r="C16" s="455" t="s">
        <v>388</v>
      </c>
      <c r="D16" s="420">
        <v>1</v>
      </c>
      <c r="E16" s="335" t="s">
        <v>155</v>
      </c>
      <c r="F16" s="494">
        <v>47.23</v>
      </c>
      <c r="G16" s="240">
        <f t="shared" si="0"/>
        <v>47.23</v>
      </c>
      <c r="H16" s="216"/>
      <c r="I16" s="206">
        <f t="shared" si="1"/>
        <v>47.23</v>
      </c>
    </row>
    <row r="17" spans="1:12" ht="17.25" customHeight="1" x14ac:dyDescent="0.3">
      <c r="A17" s="205"/>
      <c r="B17" s="394" t="s">
        <v>389</v>
      </c>
      <c r="C17" s="455" t="s">
        <v>390</v>
      </c>
      <c r="D17" s="420">
        <v>1</v>
      </c>
      <c r="E17" s="33" t="s">
        <v>116</v>
      </c>
      <c r="F17" s="494">
        <v>437.22</v>
      </c>
      <c r="G17" s="240">
        <f t="shared" si="0"/>
        <v>437.22</v>
      </c>
      <c r="H17" s="216"/>
      <c r="I17" s="206">
        <f t="shared" si="1"/>
        <v>437.22</v>
      </c>
    </row>
    <row r="18" spans="1:12" ht="17.25" customHeight="1" x14ac:dyDescent="0.3">
      <c r="A18" s="205"/>
      <c r="B18" s="394" t="s">
        <v>391</v>
      </c>
      <c r="C18" s="455" t="s">
        <v>392</v>
      </c>
      <c r="D18" s="420">
        <v>1</v>
      </c>
      <c r="E18" s="33" t="s">
        <v>393</v>
      </c>
      <c r="F18" s="494">
        <v>58.72</v>
      </c>
      <c r="G18" s="240">
        <f t="shared" si="0"/>
        <v>58.72</v>
      </c>
      <c r="H18" s="216"/>
      <c r="I18" s="206">
        <f t="shared" si="1"/>
        <v>58.72</v>
      </c>
    </row>
    <row r="19" spans="1:12" ht="17.25" customHeight="1" x14ac:dyDescent="0.3">
      <c r="A19" s="205"/>
      <c r="B19" s="395" t="s">
        <v>394</v>
      </c>
      <c r="C19" s="455" t="s">
        <v>395</v>
      </c>
      <c r="D19" s="420">
        <v>1</v>
      </c>
      <c r="E19" s="413" t="s">
        <v>116</v>
      </c>
      <c r="F19" s="494">
        <v>437.22</v>
      </c>
      <c r="G19" s="240">
        <f t="shared" si="0"/>
        <v>437.22</v>
      </c>
      <c r="H19" s="216"/>
      <c r="I19" s="206">
        <f t="shared" si="1"/>
        <v>437.22</v>
      </c>
    </row>
    <row r="20" spans="1:12" ht="17.25" customHeight="1" x14ac:dyDescent="0.3">
      <c r="A20" s="205"/>
      <c r="B20" s="394" t="s">
        <v>396</v>
      </c>
      <c r="C20" s="455" t="s">
        <v>397</v>
      </c>
      <c r="D20" s="420">
        <v>1</v>
      </c>
      <c r="E20" s="335" t="s">
        <v>116</v>
      </c>
      <c r="F20" s="494">
        <v>513.65</v>
      </c>
      <c r="G20" s="240">
        <f t="shared" si="0"/>
        <v>513.65</v>
      </c>
      <c r="H20" s="216"/>
      <c r="I20" s="206">
        <f t="shared" si="1"/>
        <v>513.65</v>
      </c>
    </row>
    <row r="21" spans="1:12" ht="17.25" customHeight="1" x14ac:dyDescent="0.3">
      <c r="A21" s="205"/>
      <c r="B21" s="394" t="s">
        <v>398</v>
      </c>
      <c r="C21" s="455" t="s">
        <v>399</v>
      </c>
      <c r="D21" s="420">
        <v>1</v>
      </c>
      <c r="E21" s="33" t="s">
        <v>116</v>
      </c>
      <c r="F21" s="494">
        <v>585.55999999999995</v>
      </c>
      <c r="G21" s="240">
        <f t="shared" si="0"/>
        <v>585.55999999999995</v>
      </c>
      <c r="H21" s="216"/>
      <c r="I21" s="206">
        <f t="shared" si="1"/>
        <v>585.55999999999995</v>
      </c>
    </row>
    <row r="22" spans="1:12" ht="17.25" customHeight="1" x14ac:dyDescent="0.3">
      <c r="A22" s="205"/>
      <c r="B22" s="339"/>
      <c r="C22" s="241"/>
      <c r="D22" s="239"/>
      <c r="E22" s="247"/>
      <c r="F22" s="248"/>
      <c r="G22" s="237"/>
      <c r="H22" s="249"/>
      <c r="I22" s="263"/>
    </row>
    <row r="23" spans="1:12" ht="17.25" customHeight="1" x14ac:dyDescent="0.3">
      <c r="A23" s="205"/>
      <c r="B23" s="339"/>
      <c r="C23" s="251" t="s">
        <v>400</v>
      </c>
      <c r="D23" s="239"/>
      <c r="E23" s="247"/>
      <c r="F23" s="248"/>
      <c r="G23" s="237"/>
      <c r="H23" s="249"/>
      <c r="I23" s="250"/>
    </row>
    <row r="24" spans="1:12" ht="17.25" thickBot="1" x14ac:dyDescent="0.35">
      <c r="A24" s="207"/>
      <c r="B24" s="340"/>
      <c r="C24" s="242"/>
      <c r="D24" s="238"/>
      <c r="E24" s="243"/>
      <c r="F24" s="244"/>
      <c r="G24" s="204"/>
      <c r="H24" s="245"/>
      <c r="I24" s="246"/>
    </row>
    <row r="25" spans="1:12" ht="17.25" thickBot="1" x14ac:dyDescent="0.35">
      <c r="A25" s="205"/>
      <c r="B25" s="341"/>
      <c r="C25" s="38"/>
      <c r="D25" s="34"/>
      <c r="E25" s="31"/>
      <c r="F25" s="95"/>
      <c r="G25" s="95"/>
      <c r="H25" s="6"/>
      <c r="I25" s="258"/>
    </row>
    <row r="26" spans="1:12" ht="39" thickBot="1" x14ac:dyDescent="0.35">
      <c r="A26" s="648"/>
      <c r="B26" s="649"/>
      <c r="C26" s="650" t="s">
        <v>401</v>
      </c>
      <c r="D26" s="639" t="s">
        <v>40</v>
      </c>
      <c r="E26" s="537" t="s">
        <v>41</v>
      </c>
      <c r="F26" s="62" t="s">
        <v>42</v>
      </c>
      <c r="G26" s="640" t="s">
        <v>372</v>
      </c>
      <c r="H26" s="161"/>
      <c r="I26" s="641" t="s">
        <v>44</v>
      </c>
    </row>
    <row r="27" spans="1:12" ht="66.75" customHeight="1" thickBot="1" x14ac:dyDescent="0.35">
      <c r="A27" s="205"/>
      <c r="B27" s="341"/>
      <c r="C27" s="38"/>
      <c r="D27" s="1005" t="s">
        <v>531</v>
      </c>
      <c r="E27" s="994"/>
      <c r="F27" s="994"/>
      <c r="G27" s="994"/>
      <c r="H27" s="994"/>
      <c r="I27" s="203"/>
    </row>
    <row r="28" spans="1:12" x14ac:dyDescent="0.3">
      <c r="A28" s="982" t="s">
        <v>402</v>
      </c>
      <c r="B28" s="983"/>
      <c r="C28" s="983"/>
      <c r="D28" s="986" t="s">
        <v>403</v>
      </c>
      <c r="E28" s="983"/>
      <c r="F28" s="983"/>
      <c r="G28" s="379"/>
      <c r="H28" s="379"/>
      <c r="I28" s="476"/>
    </row>
    <row r="29" spans="1:12" ht="18.75" thickBot="1" x14ac:dyDescent="0.35">
      <c r="A29" s="984"/>
      <c r="B29" s="985"/>
      <c r="C29" s="985"/>
      <c r="D29" s="985"/>
      <c r="E29" s="985"/>
      <c r="F29" s="985"/>
      <c r="G29" s="266"/>
      <c r="H29" s="231" t="s">
        <v>35</v>
      </c>
      <c r="I29" s="232" t="str">
        <f>IF(G29&lt;0,"Toeslag","Korting")</f>
        <v>Korting</v>
      </c>
    </row>
    <row r="30" spans="1:12" ht="18.75" thickBot="1" x14ac:dyDescent="0.35">
      <c r="A30" s="311"/>
      <c r="B30" s="310"/>
      <c r="C30" s="310"/>
      <c r="D30" s="310"/>
      <c r="E30" s="310"/>
      <c r="F30" s="310"/>
      <c r="G30" s="227"/>
      <c r="H30" s="227"/>
      <c r="I30" s="228"/>
    </row>
    <row r="31" spans="1:12" ht="17.25" customHeight="1" thickBot="1" x14ac:dyDescent="0.35">
      <c r="A31" s="297" t="s">
        <v>404</v>
      </c>
      <c r="B31" s="342"/>
      <c r="C31" s="298" t="s">
        <v>374</v>
      </c>
      <c r="D31" s="299"/>
      <c r="E31" s="278"/>
      <c r="F31" s="300"/>
      <c r="G31" s="300"/>
      <c r="H31" s="301"/>
      <c r="I31" s="63"/>
    </row>
    <row r="32" spans="1:12" s="334" customFormat="1" ht="27" customHeight="1" x14ac:dyDescent="0.3">
      <c r="A32" s="329"/>
      <c r="B32" s="460" t="s">
        <v>405</v>
      </c>
      <c r="C32" s="461" t="s">
        <v>406</v>
      </c>
      <c r="D32" s="330">
        <v>255</v>
      </c>
      <c r="E32" s="331" t="s">
        <v>116</v>
      </c>
      <c r="F32" s="498">
        <v>148.61000000000001</v>
      </c>
      <c r="G32" s="267">
        <f>ROUND(F32-(F32*$G$29%),2)</f>
        <v>148.61000000000001</v>
      </c>
      <c r="H32" s="332"/>
      <c r="I32" s="333">
        <f>D32*G32</f>
        <v>37895.550000000003</v>
      </c>
      <c r="K32" s="371"/>
      <c r="L32" s="372"/>
    </row>
    <row r="33" spans="1:12" s="334" customFormat="1" ht="27" customHeight="1" x14ac:dyDescent="0.3">
      <c r="A33" s="68"/>
      <c r="B33" s="462" t="s">
        <v>407</v>
      </c>
      <c r="C33" s="463" t="s">
        <v>408</v>
      </c>
      <c r="D33" s="335">
        <v>3225</v>
      </c>
      <c r="E33" s="262" t="s">
        <v>116</v>
      </c>
      <c r="F33" s="499">
        <v>129.91</v>
      </c>
      <c r="G33" s="240">
        <f>ROUND(F33-(F33*$G$29%),2)</f>
        <v>129.91</v>
      </c>
      <c r="H33" s="336"/>
      <c r="I33" s="337">
        <f>D33*G33</f>
        <v>418959.75</v>
      </c>
      <c r="K33" s="357"/>
      <c r="L33" s="372"/>
    </row>
    <row r="34" spans="1:12" s="334" customFormat="1" ht="27" customHeight="1" x14ac:dyDescent="0.3">
      <c r="A34" s="68"/>
      <c r="B34" s="462" t="s">
        <v>409</v>
      </c>
      <c r="C34" s="463" t="s">
        <v>410</v>
      </c>
      <c r="D34" s="335">
        <v>1</v>
      </c>
      <c r="E34" s="262" t="s">
        <v>116</v>
      </c>
      <c r="F34" s="499">
        <v>101.75</v>
      </c>
      <c r="G34" s="240">
        <f t="shared" ref="G34:G37" si="2">ROUND(F34-(F34*$G$29%),2)</f>
        <v>101.75</v>
      </c>
      <c r="H34" s="336"/>
      <c r="I34" s="337">
        <f t="shared" ref="I34:I38" si="3">D34*G34</f>
        <v>101.75</v>
      </c>
      <c r="K34" s="357"/>
      <c r="L34" s="372"/>
    </row>
    <row r="35" spans="1:12" s="334" customFormat="1" ht="27" customHeight="1" x14ac:dyDescent="0.3">
      <c r="A35" s="68"/>
      <c r="B35" s="462" t="s">
        <v>411</v>
      </c>
      <c r="C35" s="463" t="s">
        <v>412</v>
      </c>
      <c r="D35" s="335">
        <v>323</v>
      </c>
      <c r="E35" s="262" t="s">
        <v>116</v>
      </c>
      <c r="F35" s="500">
        <v>73.59</v>
      </c>
      <c r="G35" s="240">
        <f t="shared" si="2"/>
        <v>73.59</v>
      </c>
      <c r="H35" s="336"/>
      <c r="I35" s="337">
        <f t="shared" si="3"/>
        <v>23769.57</v>
      </c>
      <c r="K35" s="357"/>
      <c r="L35" s="372"/>
    </row>
    <row r="36" spans="1:12" s="334" customFormat="1" ht="27" customHeight="1" x14ac:dyDescent="0.3">
      <c r="A36" s="68"/>
      <c r="B36" s="462" t="s">
        <v>413</v>
      </c>
      <c r="C36" s="463" t="s">
        <v>414</v>
      </c>
      <c r="D36" s="335">
        <v>1</v>
      </c>
      <c r="E36" s="262" t="s">
        <v>116</v>
      </c>
      <c r="F36" s="500">
        <v>78.209999999999994</v>
      </c>
      <c r="G36" s="240">
        <f t="shared" si="2"/>
        <v>78.209999999999994</v>
      </c>
      <c r="H36" s="336"/>
      <c r="I36" s="337">
        <f t="shared" si="3"/>
        <v>78.209999999999994</v>
      </c>
      <c r="K36" s="357"/>
      <c r="L36" s="372"/>
    </row>
    <row r="37" spans="1:12" s="334" customFormat="1" ht="27" customHeight="1" x14ac:dyDescent="0.3">
      <c r="A37" s="68"/>
      <c r="B37" s="462" t="s">
        <v>415</v>
      </c>
      <c r="C37" s="463" t="s">
        <v>416</v>
      </c>
      <c r="D37" s="335">
        <v>1</v>
      </c>
      <c r="E37" s="262" t="s">
        <v>116</v>
      </c>
      <c r="F37" s="500">
        <v>23.43</v>
      </c>
      <c r="G37" s="240">
        <f t="shared" si="2"/>
        <v>23.43</v>
      </c>
      <c r="H37" s="336"/>
      <c r="I37" s="337">
        <f t="shared" si="3"/>
        <v>23.43</v>
      </c>
      <c r="K37" s="373"/>
      <c r="L37" s="372"/>
    </row>
    <row r="38" spans="1:12" s="334" customFormat="1" ht="27" customHeight="1" x14ac:dyDescent="0.3">
      <c r="A38" s="466"/>
      <c r="B38" s="464" t="s">
        <v>417</v>
      </c>
      <c r="C38" s="465" t="s">
        <v>418</v>
      </c>
      <c r="D38" s="417">
        <v>1</v>
      </c>
      <c r="E38" s="417" t="s">
        <v>116</v>
      </c>
      <c r="F38" s="501">
        <v>-46.53</v>
      </c>
      <c r="G38" s="489">
        <f>F38</f>
        <v>-46.53</v>
      </c>
      <c r="H38" s="338"/>
      <c r="I38" s="337">
        <f t="shared" si="3"/>
        <v>-46.53</v>
      </c>
      <c r="L38" s="372"/>
    </row>
    <row r="39" spans="1:12" ht="31.5" customHeight="1" x14ac:dyDescent="0.3">
      <c r="A39" s="275"/>
      <c r="B39" s="998" t="s">
        <v>419</v>
      </c>
      <c r="C39" s="999"/>
      <c r="D39" s="999"/>
      <c r="E39" s="999"/>
      <c r="F39" s="999"/>
      <c r="G39" s="999"/>
      <c r="H39" s="271"/>
      <c r="I39" s="272"/>
    </row>
    <row r="40" spans="1:12" ht="33" customHeight="1" thickBot="1" x14ac:dyDescent="0.35">
      <c r="A40" s="207"/>
      <c r="B40" s="1000" t="s">
        <v>555</v>
      </c>
      <c r="C40" s="991"/>
      <c r="D40" s="991"/>
      <c r="E40" s="991"/>
      <c r="F40" s="991"/>
      <c r="G40" s="991"/>
      <c r="H40" s="273"/>
      <c r="I40" s="274"/>
    </row>
    <row r="41" spans="1:12" ht="39" thickBot="1" x14ac:dyDescent="0.35">
      <c r="A41" s="970" t="s">
        <v>38</v>
      </c>
      <c r="B41" s="971"/>
      <c r="C41" s="59" t="s">
        <v>247</v>
      </c>
      <c r="D41" s="537" t="s">
        <v>40</v>
      </c>
      <c r="E41" s="538" t="s">
        <v>41</v>
      </c>
      <c r="F41" s="62" t="s">
        <v>147</v>
      </c>
      <c r="G41" s="571" t="s">
        <v>43</v>
      </c>
      <c r="H41" s="161"/>
      <c r="I41" s="539" t="s">
        <v>44</v>
      </c>
      <c r="J41" s="1"/>
      <c r="K41" s="6"/>
    </row>
    <row r="42" spans="1:12" ht="17.25" thickBot="1" x14ac:dyDescent="0.35">
      <c r="A42" s="236"/>
      <c r="B42" s="344"/>
      <c r="C42" s="87"/>
      <c r="D42" s="468"/>
      <c r="E42" s="469"/>
      <c r="F42" s="651"/>
      <c r="G42" s="651"/>
      <c r="H42" s="470"/>
      <c r="I42" s="88"/>
      <c r="J42" s="1"/>
      <c r="K42" s="6"/>
    </row>
    <row r="43" spans="1:12" ht="36.75" customHeight="1" x14ac:dyDescent="0.3">
      <c r="A43" s="613" t="s">
        <v>448</v>
      </c>
      <c r="B43" s="652"/>
      <c r="C43" s="480" t="s">
        <v>449</v>
      </c>
      <c r="D43" s="987" t="s">
        <v>532</v>
      </c>
      <c r="E43" s="988"/>
      <c r="F43" s="988"/>
      <c r="G43" s="988"/>
      <c r="H43" s="988"/>
      <c r="I43" s="989"/>
      <c r="J43" s="1"/>
      <c r="K43" s="6"/>
    </row>
    <row r="44" spans="1:12" ht="17.25" thickBot="1" x14ac:dyDescent="0.35">
      <c r="A44" s="207"/>
      <c r="B44" s="653"/>
      <c r="C44" s="481"/>
      <c r="D44" s="990"/>
      <c r="E44" s="991"/>
      <c r="F44" s="991"/>
      <c r="G44" s="991"/>
      <c r="H44" s="991"/>
      <c r="I44" s="992"/>
      <c r="J44" s="1"/>
      <c r="K44" s="6"/>
    </row>
    <row r="45" spans="1:12" x14ac:dyDescent="0.3">
      <c r="A45" s="982" t="s">
        <v>450</v>
      </c>
      <c r="B45" s="983"/>
      <c r="C45" s="983"/>
      <c r="D45" s="986" t="s">
        <v>403</v>
      </c>
      <c r="E45" s="983"/>
      <c r="F45" s="983"/>
      <c r="G45" s="379"/>
      <c r="H45" s="379"/>
      <c r="I45" s="476"/>
      <c r="J45" s="1"/>
      <c r="K45" s="6"/>
    </row>
    <row r="46" spans="1:12" ht="18.75" thickBot="1" x14ac:dyDescent="0.35">
      <c r="A46" s="984"/>
      <c r="B46" s="985"/>
      <c r="C46" s="985"/>
      <c r="D46" s="985"/>
      <c r="E46" s="985"/>
      <c r="F46" s="985"/>
      <c r="G46" s="266"/>
      <c r="H46" s="231" t="s">
        <v>35</v>
      </c>
      <c r="I46" s="232" t="str">
        <f>IF(G46&lt;0,"Toeslag","Korting")</f>
        <v>Korting</v>
      </c>
      <c r="J46" s="1"/>
      <c r="K46" s="6"/>
    </row>
    <row r="47" spans="1:12" x14ac:dyDescent="0.3">
      <c r="A47" s="205"/>
      <c r="B47" s="451"/>
      <c r="C47" s="573"/>
      <c r="D47" s="574"/>
      <c r="E47" s="31"/>
      <c r="F47" s="643"/>
      <c r="G47" s="643"/>
      <c r="I47" s="263"/>
      <c r="J47" s="1"/>
      <c r="K47" s="6"/>
    </row>
    <row r="48" spans="1:12" x14ac:dyDescent="0.3">
      <c r="A48" s="546" t="s">
        <v>425</v>
      </c>
      <c r="B48" s="547"/>
      <c r="C48" s="592" t="s">
        <v>451</v>
      </c>
      <c r="D48" s="81"/>
      <c r="E48" s="31"/>
      <c r="F48" s="643"/>
      <c r="G48" s="643"/>
      <c r="I48" s="263"/>
      <c r="J48" s="1"/>
      <c r="K48" s="6"/>
    </row>
    <row r="49" spans="1:12" s="334" customFormat="1" ht="17.25" customHeight="1" x14ac:dyDescent="0.3">
      <c r="A49" s="347"/>
      <c r="B49" s="395" t="s">
        <v>452</v>
      </c>
      <c r="C49" s="467" t="s">
        <v>453</v>
      </c>
      <c r="D49" s="348">
        <v>2050</v>
      </c>
      <c r="E49" s="262" t="s">
        <v>155</v>
      </c>
      <c r="F49" s="654">
        <v>2.9</v>
      </c>
      <c r="G49" s="211">
        <f>ROUND(F49-(F49*$G$46%),2)</f>
        <v>2.9</v>
      </c>
      <c r="H49" s="336"/>
      <c r="I49" s="337">
        <f>D49*G49</f>
        <v>5945</v>
      </c>
      <c r="J49" s="4"/>
      <c r="K49" s="349"/>
      <c r="L49" s="372"/>
    </row>
    <row r="50" spans="1:12" ht="17.25" thickBot="1" x14ac:dyDescent="0.35">
      <c r="A50" s="471"/>
      <c r="B50" s="653"/>
      <c r="C50" s="472"/>
      <c r="D50" s="473"/>
      <c r="E50" s="35"/>
      <c r="F50" s="655"/>
      <c r="G50" s="656"/>
      <c r="H50" s="273"/>
      <c r="I50" s="597"/>
      <c r="J50" s="1"/>
      <c r="K50" s="6"/>
    </row>
    <row r="51" spans="1:12" ht="16.5" customHeight="1" x14ac:dyDescent="0.3">
      <c r="A51" s="1001" t="s">
        <v>450</v>
      </c>
      <c r="B51" s="973"/>
      <c r="C51" s="973"/>
      <c r="D51" s="1003" t="s">
        <v>403</v>
      </c>
      <c r="E51" s="973"/>
      <c r="F51" s="973"/>
      <c r="G51" s="310"/>
      <c r="H51" s="310"/>
      <c r="I51" s="203"/>
      <c r="J51" s="1"/>
      <c r="K51" s="6"/>
    </row>
    <row r="52" spans="1:12" ht="18.75" thickBot="1" x14ac:dyDescent="0.35">
      <c r="A52" s="1002"/>
      <c r="B52" s="973"/>
      <c r="C52" s="973"/>
      <c r="D52" s="973"/>
      <c r="E52" s="973"/>
      <c r="F52" s="973"/>
      <c r="G52" s="226"/>
      <c r="H52" s="227" t="s">
        <v>35</v>
      </c>
      <c r="I52" s="228" t="str">
        <f>IF(G52&lt;0,"Toeslag","Korting")</f>
        <v>Korting</v>
      </c>
      <c r="J52" s="1"/>
      <c r="K52" s="6"/>
    </row>
    <row r="53" spans="1:12" x14ac:dyDescent="0.3">
      <c r="A53" s="236"/>
      <c r="B53" s="474"/>
      <c r="C53" s="657"/>
      <c r="D53" s="658"/>
      <c r="E53" s="194"/>
      <c r="F53" s="561"/>
      <c r="G53" s="561"/>
      <c r="H53" s="470"/>
      <c r="I53" s="475"/>
      <c r="J53" s="1"/>
      <c r="K53" s="6"/>
    </row>
    <row r="54" spans="1:12" x14ac:dyDescent="0.3">
      <c r="A54" s="575" t="s">
        <v>454</v>
      </c>
      <c r="B54" s="659"/>
      <c r="C54" s="592" t="s">
        <v>455</v>
      </c>
      <c r="D54" s="81"/>
      <c r="E54" s="31"/>
      <c r="F54" s="202"/>
      <c r="G54" s="202"/>
      <c r="I54" s="190"/>
      <c r="J54" s="1"/>
      <c r="K54" s="6"/>
    </row>
    <row r="55" spans="1:12" s="334" customFormat="1" ht="17.25" customHeight="1" x14ac:dyDescent="0.3">
      <c r="A55" s="68"/>
      <c r="B55" s="395" t="s">
        <v>458</v>
      </c>
      <c r="C55" s="270" t="s">
        <v>459</v>
      </c>
      <c r="D55" s="415">
        <v>1</v>
      </c>
      <c r="E55" s="262" t="s">
        <v>155</v>
      </c>
      <c r="F55" s="494">
        <v>13.96</v>
      </c>
      <c r="G55" s="307">
        <f>ROUND(F55-(F55*$G$52%),2)</f>
        <v>13.96</v>
      </c>
      <c r="H55" s="336"/>
      <c r="I55" s="337">
        <f t="shared" ref="I55" si="4">D55*G55</f>
        <v>13.96</v>
      </c>
      <c r="J55" s="4"/>
      <c r="K55" s="349"/>
      <c r="L55" s="372"/>
    </row>
    <row r="56" spans="1:12" s="334" customFormat="1" x14ac:dyDescent="0.3">
      <c r="A56" s="68"/>
      <c r="B56" s="395" t="s">
        <v>462</v>
      </c>
      <c r="C56" s="270" t="s">
        <v>463</v>
      </c>
      <c r="D56" s="415">
        <v>1</v>
      </c>
      <c r="E56" s="262" t="s">
        <v>116</v>
      </c>
      <c r="F56" s="494">
        <v>25.32</v>
      </c>
      <c r="G56" s="307">
        <f>ROUND(F56-(F56*$G$52%),2)</f>
        <v>25.32</v>
      </c>
      <c r="H56" s="336"/>
      <c r="I56" s="337">
        <f>D56*G56</f>
        <v>25.32</v>
      </c>
      <c r="J56" s="4"/>
      <c r="K56" s="349"/>
      <c r="L56" s="372"/>
    </row>
    <row r="57" spans="1:12" s="334" customFormat="1" ht="17.25" customHeight="1" x14ac:dyDescent="0.3">
      <c r="A57" s="68"/>
      <c r="B57" s="395" t="s">
        <v>464</v>
      </c>
      <c r="C57" s="270" t="s">
        <v>465</v>
      </c>
      <c r="D57" s="415">
        <v>1</v>
      </c>
      <c r="E57" s="262" t="s">
        <v>155</v>
      </c>
      <c r="F57" s="494">
        <v>119.5</v>
      </c>
      <c r="G57" s="307">
        <f>ROUND(F57-(F57*$G$52%),2)</f>
        <v>119.5</v>
      </c>
      <c r="H57" s="336"/>
      <c r="I57" s="337">
        <f>D57*G57</f>
        <v>119.5</v>
      </c>
      <c r="J57" s="4"/>
      <c r="K57" s="349"/>
      <c r="L57" s="372"/>
    </row>
    <row r="58" spans="1:12" s="334" customFormat="1" ht="17.25" customHeight="1" x14ac:dyDescent="0.3">
      <c r="A58" s="68"/>
      <c r="B58" s="395" t="s">
        <v>466</v>
      </c>
      <c r="C58" s="270" t="s">
        <v>467</v>
      </c>
      <c r="D58" s="415">
        <v>1</v>
      </c>
      <c r="E58" s="262" t="s">
        <v>155</v>
      </c>
      <c r="F58" s="494">
        <v>111</v>
      </c>
      <c r="G58" s="307">
        <f>ROUND(F58-(F58*$G$52%),2)</f>
        <v>111</v>
      </c>
      <c r="H58" s="336"/>
      <c r="I58" s="337">
        <f>D58*G58</f>
        <v>111</v>
      </c>
      <c r="J58" s="4"/>
      <c r="K58" s="349"/>
      <c r="L58" s="372"/>
    </row>
    <row r="59" spans="1:12" s="334" customFormat="1" ht="17.25" customHeight="1" x14ac:dyDescent="0.3">
      <c r="A59" s="68"/>
      <c r="B59" s="395" t="s">
        <v>468</v>
      </c>
      <c r="C59" s="270" t="s">
        <v>469</v>
      </c>
      <c r="D59" s="415">
        <v>1</v>
      </c>
      <c r="E59" s="262" t="s">
        <v>155</v>
      </c>
      <c r="F59" s="494">
        <v>111</v>
      </c>
      <c r="G59" s="307">
        <f>ROUND(F59-(F59*$G$52%),2)</f>
        <v>111</v>
      </c>
      <c r="H59" s="336"/>
      <c r="I59" s="337">
        <f>D59*G59</f>
        <v>111</v>
      </c>
      <c r="J59" s="4"/>
      <c r="K59" s="349"/>
      <c r="L59" s="372"/>
    </row>
    <row r="60" spans="1:12" ht="17.25" thickBot="1" x14ac:dyDescent="0.35">
      <c r="A60" s="207"/>
      <c r="B60" s="653"/>
      <c r="C60" s="89"/>
      <c r="D60" s="473"/>
      <c r="E60" s="35"/>
      <c r="F60" s="655"/>
      <c r="G60" s="656"/>
      <c r="H60" s="273"/>
      <c r="I60" s="597"/>
      <c r="J60" s="1"/>
      <c r="K60" s="6"/>
    </row>
    <row r="61" spans="1:12" x14ac:dyDescent="0.3">
      <c r="A61" s="205"/>
      <c r="B61" s="341"/>
      <c r="C61" s="91"/>
      <c r="D61" s="993"/>
      <c r="E61" s="994"/>
      <c r="F61" s="994"/>
      <c r="G61" s="994"/>
      <c r="H61" s="994"/>
      <c r="I61" s="995"/>
      <c r="J61" s="1"/>
      <c r="K61" s="6"/>
    </row>
    <row r="62" spans="1:12" ht="17.25" thickBot="1" x14ac:dyDescent="0.35">
      <c r="A62" s="205"/>
      <c r="B62" s="341"/>
      <c r="C62" s="91"/>
      <c r="D62" s="996"/>
      <c r="E62" s="997"/>
      <c r="F62" s="997"/>
      <c r="G62" s="997"/>
      <c r="H62" s="997"/>
      <c r="I62" s="995"/>
      <c r="J62" s="1"/>
      <c r="K62" s="6"/>
    </row>
    <row r="63" spans="1:12" ht="16.5" customHeight="1" x14ac:dyDescent="0.3">
      <c r="A63" s="982" t="s">
        <v>450</v>
      </c>
      <c r="B63" s="983"/>
      <c r="C63" s="983"/>
      <c r="D63" s="986" t="s">
        <v>403</v>
      </c>
      <c r="E63" s="983"/>
      <c r="F63" s="983"/>
      <c r="G63" s="379"/>
      <c r="H63" s="379"/>
      <c r="I63" s="476"/>
      <c r="J63" s="1"/>
      <c r="K63" s="6"/>
    </row>
    <row r="64" spans="1:12" ht="18.75" thickBot="1" x14ac:dyDescent="0.35">
      <c r="A64" s="984"/>
      <c r="B64" s="985"/>
      <c r="C64" s="985"/>
      <c r="D64" s="985"/>
      <c r="E64" s="985"/>
      <c r="F64" s="985"/>
      <c r="G64" s="266"/>
      <c r="H64" s="231" t="s">
        <v>35</v>
      </c>
      <c r="I64" s="232" t="str">
        <f>IF(G64&lt;0,"Toeslag","Korting")</f>
        <v>Korting</v>
      </c>
      <c r="J64" s="1"/>
      <c r="K64" s="6"/>
    </row>
    <row r="65" spans="1:12" x14ac:dyDescent="0.3">
      <c r="A65" s="205"/>
      <c r="B65" s="451"/>
      <c r="C65" s="86"/>
      <c r="D65" s="34"/>
      <c r="E65" s="31"/>
      <c r="F65" s="202"/>
      <c r="G65" s="202"/>
      <c r="I65" s="190"/>
      <c r="J65" s="1"/>
      <c r="K65" s="6"/>
    </row>
    <row r="66" spans="1:12" x14ac:dyDescent="0.3">
      <c r="A66" s="575" t="s">
        <v>470</v>
      </c>
      <c r="B66" s="659"/>
      <c r="C66" s="592" t="s">
        <v>471</v>
      </c>
      <c r="D66" s="81"/>
      <c r="E66" s="31"/>
      <c r="F66" s="202"/>
      <c r="G66" s="202"/>
      <c r="I66" s="190"/>
      <c r="J66" s="1"/>
      <c r="K66" s="6"/>
    </row>
    <row r="67" spans="1:12" s="334" customFormat="1" ht="17.25" customHeight="1" x14ac:dyDescent="0.3">
      <c r="A67" s="68"/>
      <c r="B67" s="395" t="s">
        <v>472</v>
      </c>
      <c r="C67" s="270" t="s">
        <v>473</v>
      </c>
      <c r="D67" s="415">
        <v>1</v>
      </c>
      <c r="E67" s="262" t="s">
        <v>155</v>
      </c>
      <c r="F67" s="494">
        <v>2.4</v>
      </c>
      <c r="G67" s="307">
        <f>ROUND(F67-(F67*$G$64%),2)</f>
        <v>2.4</v>
      </c>
      <c r="H67" s="336"/>
      <c r="I67" s="337">
        <f>D67*G67</f>
        <v>2.4</v>
      </c>
      <c r="J67" s="4"/>
      <c r="K67" s="349"/>
      <c r="L67" s="372"/>
    </row>
    <row r="68" spans="1:12" ht="17.25" thickBot="1" x14ac:dyDescent="0.35">
      <c r="A68" s="207"/>
      <c r="B68" s="343"/>
      <c r="C68" s="303"/>
      <c r="D68" s="304"/>
      <c r="E68" s="35"/>
      <c r="F68" s="305"/>
      <c r="G68" s="306"/>
      <c r="H68" s="306"/>
      <c r="I68" s="212"/>
      <c r="J68" s="1"/>
      <c r="K68" s="6"/>
    </row>
    <row r="69" spans="1:12" x14ac:dyDescent="0.3">
      <c r="A69" s="153"/>
      <c r="B69" s="345"/>
      <c r="C69" s="144"/>
      <c r="D69" s="145"/>
      <c r="E69" s="146"/>
      <c r="F69" s="147"/>
      <c r="G69" s="147"/>
      <c r="H69" s="147"/>
      <c r="I69" s="213">
        <f>SUM(I10:J68)</f>
        <v>491819.84</v>
      </c>
      <c r="J69" s="99"/>
      <c r="K69" s="149"/>
    </row>
    <row r="70" spans="1:12" x14ac:dyDescent="0.3">
      <c r="A70" s="99"/>
      <c r="B70" s="346"/>
      <c r="C70" s="148"/>
      <c r="D70" s="100"/>
      <c r="E70" s="101"/>
      <c r="F70" s="102"/>
      <c r="G70" s="102"/>
      <c r="H70" s="102"/>
      <c r="I70" s="660"/>
      <c r="J70" s="99"/>
      <c r="K70" s="149"/>
    </row>
    <row r="71" spans="1:12" x14ac:dyDescent="0.3">
      <c r="A71" s="99"/>
      <c r="B71" s="346"/>
      <c r="C71" s="148"/>
      <c r="D71" s="100"/>
      <c r="E71" s="101"/>
      <c r="F71" s="102"/>
      <c r="G71" s="102"/>
      <c r="H71" s="102"/>
      <c r="I71" s="149"/>
      <c r="J71" s="99"/>
      <c r="K71" s="149"/>
    </row>
  </sheetData>
  <sheetProtection algorithmName="SHA-512" hashValue="5u70Q0TJ34zwX5x6w77+hiYY+IKix14ZlsWqhlQrl22XLjue9GOiUbxge81Xf8VXifVHAVUeToGJcPvG+UKMJg==" saltValue="5eqZFDucld0Npmy55l+faw==" spinCount="100000" sheet="1" selectLockedCells="1"/>
  <sortState xmlns:xlrd2="http://schemas.microsoft.com/office/spreadsheetml/2017/richdata2" ref="B41:I41">
    <sortCondition ref="B41"/>
  </sortState>
  <mergeCells count="15">
    <mergeCell ref="B39:G39"/>
    <mergeCell ref="B40:G40"/>
    <mergeCell ref="A51:C52"/>
    <mergeCell ref="D51:F52"/>
    <mergeCell ref="D6:I6"/>
    <mergeCell ref="D27:H27"/>
    <mergeCell ref="A28:C29"/>
    <mergeCell ref="D28:F29"/>
    <mergeCell ref="A41:B41"/>
    <mergeCell ref="A63:C64"/>
    <mergeCell ref="D63:F64"/>
    <mergeCell ref="D43:I44"/>
    <mergeCell ref="D61:I62"/>
    <mergeCell ref="A45:C46"/>
    <mergeCell ref="D45:F46"/>
  </mergeCells>
  <phoneticPr fontId="16" type="noConversion"/>
  <conditionalFormatting sqref="G29:G30">
    <cfRule type="cellIs" dxfId="8" priority="5" stopIfTrue="1" operator="notEqual">
      <formula>0</formula>
    </cfRule>
  </conditionalFormatting>
  <conditionalFormatting sqref="G46">
    <cfRule type="cellIs" dxfId="7" priority="3" stopIfTrue="1" operator="notEqual">
      <formula>0</formula>
    </cfRule>
  </conditionalFormatting>
  <conditionalFormatting sqref="G52">
    <cfRule type="cellIs" dxfId="6" priority="2" stopIfTrue="1" operator="notEqual">
      <formula>0</formula>
    </cfRule>
  </conditionalFormatting>
  <conditionalFormatting sqref="G64">
    <cfRule type="cellIs" dxfId="5" priority="1" stopIfTrue="1" operator="notEqual">
      <formula>0</formula>
    </cfRule>
  </conditionalFormatting>
  <dataValidations count="2">
    <dataValidation type="decimal" showInputMessage="1" showErrorMessage="1" sqref="G46 G52 G64 G29" xr:uid="{00000000-0002-0000-0600-000000000000}">
      <formula1>-15</formula1>
      <formula2>15</formula2>
    </dataValidation>
    <dataValidation type="decimal" showInputMessage="1" showErrorMessage="1" sqref="G30" xr:uid="{00000000-0002-0000-0600-000001000000}">
      <formula1>-10</formula1>
      <formula2>10</formula2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9">
    <pageSetUpPr fitToPage="1"/>
  </sheetPr>
  <dimension ref="A1:U105"/>
  <sheetViews>
    <sheetView tabSelected="1" view="pageBreakPreview" topLeftCell="A4" zoomScaleNormal="100" zoomScaleSheetLayoutView="100" workbookViewId="0">
      <selection activeCell="H23" sqref="H23"/>
    </sheetView>
  </sheetViews>
  <sheetFormatPr defaultColWidth="9.28515625" defaultRowHeight="16.5" x14ac:dyDescent="0.3"/>
  <cols>
    <col min="1" max="1" width="12.7109375" style="46" customWidth="1"/>
    <col min="2" max="2" width="100.7109375" style="45" customWidth="1"/>
    <col min="3" max="3" width="8.5703125" style="45" bestFit="1" customWidth="1"/>
    <col min="4" max="4" width="6.28515625" style="46" bestFit="1" customWidth="1"/>
    <col min="5" max="5" width="5.28515625" style="45" bestFit="1" customWidth="1"/>
    <col min="6" max="6" width="12.28515625" style="181" bestFit="1" customWidth="1"/>
    <col min="7" max="7" width="7.28515625" style="156" bestFit="1" customWidth="1"/>
    <col min="8" max="8" width="10.28515625" style="174" bestFit="1" customWidth="1"/>
    <col min="9" max="9" width="2.7109375" style="172" bestFit="1" customWidth="1"/>
    <col min="10" max="10" width="11.42578125" style="177" bestFit="1" customWidth="1"/>
    <col min="11" max="11" width="9.5703125" style="181" bestFit="1" customWidth="1"/>
    <col min="12" max="12" width="13.5703125" style="177" customWidth="1"/>
    <col min="13" max="13" width="0.7109375" style="45" customWidth="1"/>
    <col min="14" max="14" width="14.7109375" style="46" customWidth="1"/>
    <col min="15" max="15" width="14.7109375" style="374" customWidth="1"/>
    <col min="16" max="16" width="14.7109375" style="46" customWidth="1"/>
    <col min="17" max="17" width="14.7109375" style="374" customWidth="1"/>
    <col min="18" max="18" width="14.7109375" style="46" customWidth="1"/>
    <col min="19" max="19" width="14.7109375" style="375" customWidth="1"/>
    <col min="20" max="20" width="14.7109375" style="45" customWidth="1"/>
    <col min="21" max="21" width="14.7109375" style="375" customWidth="1"/>
    <col min="22" max="16384" width="9.28515625" style="45"/>
  </cols>
  <sheetData>
    <row r="1" spans="1:21" ht="4.5" customHeight="1" x14ac:dyDescent="0.3">
      <c r="A1" s="11"/>
      <c r="B1" s="10"/>
      <c r="C1" s="11"/>
      <c r="D1" s="12"/>
      <c r="E1" s="13"/>
      <c r="F1" s="178"/>
      <c r="G1" s="661"/>
      <c r="H1" s="96"/>
      <c r="I1" s="170"/>
      <c r="J1" s="176"/>
      <c r="K1" s="178"/>
      <c r="L1" s="175"/>
      <c r="M1" s="14"/>
      <c r="N1" s="219"/>
      <c r="O1" s="662"/>
      <c r="P1" s="219"/>
      <c r="Q1" s="662"/>
      <c r="R1" s="219"/>
      <c r="S1" s="663"/>
      <c r="T1" s="220"/>
      <c r="U1" s="663"/>
    </row>
    <row r="2" spans="1:21" ht="16.5" customHeight="1" x14ac:dyDescent="0.3">
      <c r="A2" s="1" t="str">
        <f>'masten armat werkz'!A2</f>
        <v>PRIJZENBLAD: DE STAAT VAN EENHEDENLIJST t.b.v. ONDERHOUD EN WIJZIGING</v>
      </c>
      <c r="B2" s="14"/>
      <c r="C2" s="15"/>
      <c r="D2" s="16"/>
      <c r="E2" s="13"/>
      <c r="F2" s="1009" t="s">
        <v>558</v>
      </c>
      <c r="G2" s="1009"/>
      <c r="H2" s="1009"/>
      <c r="I2" s="1009"/>
      <c r="J2" s="1009"/>
      <c r="K2" s="178"/>
      <c r="L2" s="175"/>
      <c r="M2" s="14"/>
      <c r="N2" s="219"/>
      <c r="O2" s="662"/>
      <c r="P2" s="219"/>
      <c r="Q2" s="662"/>
      <c r="R2" s="219"/>
      <c r="S2" s="663"/>
      <c r="T2" s="220"/>
      <c r="U2" s="663"/>
    </row>
    <row r="3" spans="1:21" x14ac:dyDescent="0.3">
      <c r="A3" s="1" t="str">
        <f>'masten armat werkz'!A3</f>
        <v xml:space="preserve">OPENBARE VERLICHTINGSINSTALLATIES  </v>
      </c>
      <c r="B3" s="13"/>
      <c r="C3" s="15"/>
      <c r="D3" s="16"/>
      <c r="E3" s="13"/>
      <c r="F3" s="1009"/>
      <c r="G3" s="1009"/>
      <c r="H3" s="1009"/>
      <c r="I3" s="1009"/>
      <c r="J3" s="1009"/>
      <c r="K3" s="178"/>
      <c r="L3" s="175"/>
      <c r="M3" s="14"/>
      <c r="N3" s="219"/>
      <c r="O3" s="662"/>
      <c r="P3" s="219"/>
      <c r="Q3" s="662"/>
      <c r="R3" s="219"/>
      <c r="S3" s="663"/>
      <c r="T3" s="220"/>
      <c r="U3" s="663"/>
    </row>
    <row r="4" spans="1:21" ht="17.25" thickBot="1" x14ac:dyDescent="0.35">
      <c r="A4" s="217" t="s">
        <v>537</v>
      </c>
      <c r="B4" s="664"/>
      <c r="C4" s="15"/>
      <c r="D4" s="16"/>
      <c r="E4" s="13"/>
      <c r="F4" s="1010"/>
      <c r="G4" s="1010"/>
      <c r="H4" s="1010"/>
      <c r="I4" s="1010"/>
      <c r="J4" s="1010"/>
      <c r="K4" s="178"/>
      <c r="L4" s="175"/>
      <c r="M4" s="14"/>
      <c r="N4" s="219"/>
      <c r="O4" s="662"/>
      <c r="P4" s="219"/>
      <c r="Q4" s="662"/>
      <c r="R4" s="219"/>
      <c r="S4" s="663"/>
      <c r="T4" s="220"/>
      <c r="U4" s="663"/>
    </row>
    <row r="5" spans="1:21" ht="39" thickBot="1" x14ac:dyDescent="0.35">
      <c r="A5" s="795" t="s">
        <v>475</v>
      </c>
      <c r="B5" s="796" t="s">
        <v>476</v>
      </c>
      <c r="C5" s="797" t="s">
        <v>477</v>
      </c>
      <c r="D5" s="798" t="s">
        <v>40</v>
      </c>
      <c r="E5" s="799" t="s">
        <v>41</v>
      </c>
      <c r="F5" s="800" t="s">
        <v>147</v>
      </c>
      <c r="G5" s="801"/>
      <c r="H5" s="802" t="s">
        <v>479</v>
      </c>
      <c r="I5" s="803"/>
      <c r="J5" s="804" t="s">
        <v>480</v>
      </c>
      <c r="K5" s="805" t="s">
        <v>372</v>
      </c>
      <c r="L5" s="806" t="s">
        <v>44</v>
      </c>
      <c r="M5" s="14"/>
      <c r="N5" s="219"/>
      <c r="O5" s="662"/>
      <c r="P5" s="219"/>
      <c r="Q5" s="662"/>
      <c r="R5" s="219"/>
      <c r="S5" s="663"/>
      <c r="T5" s="220"/>
      <c r="U5" s="663"/>
    </row>
    <row r="6" spans="1:21" ht="17.25" thickBot="1" x14ac:dyDescent="0.35">
      <c r="A6" s="807"/>
      <c r="B6" s="214" t="s">
        <v>536</v>
      </c>
      <c r="C6" s="168"/>
      <c r="D6" s="169"/>
      <c r="E6" s="13"/>
      <c r="F6" s="179"/>
      <c r="G6" s="215"/>
      <c r="H6" s="96"/>
      <c r="I6" s="170"/>
      <c r="J6" s="176"/>
      <c r="K6" s="179"/>
      <c r="L6" s="808"/>
      <c r="M6" s="14"/>
      <c r="N6" s="219"/>
      <c r="O6" s="662"/>
      <c r="P6" s="219"/>
      <c r="Q6" s="662"/>
      <c r="R6" s="219"/>
      <c r="S6" s="663"/>
      <c r="T6" s="220"/>
      <c r="U6" s="663"/>
    </row>
    <row r="7" spans="1:21" ht="17.25" customHeight="1" thickBot="1" x14ac:dyDescent="0.35">
      <c r="A7" s="868"/>
      <c r="B7" s="869" t="s">
        <v>535</v>
      </c>
      <c r="C7" s="870"/>
      <c r="D7" s="871"/>
      <c r="E7" s="871"/>
      <c r="F7" s="872"/>
      <c r="G7" s="873"/>
      <c r="H7" s="880"/>
      <c r="I7" s="874" t="s">
        <v>35</v>
      </c>
      <c r="J7" s="873"/>
      <c r="K7" s="875" t="str">
        <f>IF(H7&lt;0,"FOUT","")</f>
        <v/>
      </c>
      <c r="L7" s="876"/>
      <c r="M7" s="14"/>
      <c r="N7" s="219"/>
      <c r="O7" s="662"/>
      <c r="P7" s="219"/>
      <c r="Q7" s="662"/>
      <c r="R7" s="219"/>
      <c r="S7" s="663"/>
      <c r="T7" s="220"/>
      <c r="U7" s="663"/>
    </row>
    <row r="8" spans="1:21" ht="17.25" customHeight="1" thickBot="1" x14ac:dyDescent="0.35">
      <c r="A8" s="1017" t="s">
        <v>542</v>
      </c>
      <c r="B8" s="1018"/>
      <c r="C8" s="1018"/>
      <c r="D8" s="1018"/>
      <c r="E8" s="1018"/>
      <c r="F8" s="1018"/>
      <c r="G8" s="1018"/>
      <c r="H8" s="1018"/>
      <c r="I8" s="1018"/>
      <c r="J8" s="1018"/>
      <c r="K8" s="1018"/>
      <c r="L8" s="1019"/>
      <c r="M8" s="14"/>
      <c r="N8" s="219"/>
      <c r="O8" s="662"/>
      <c r="P8" s="219"/>
      <c r="Q8" s="662"/>
      <c r="R8" s="219"/>
      <c r="S8" s="662"/>
      <c r="T8" s="219"/>
      <c r="U8" s="662"/>
    </row>
    <row r="9" spans="1:21" x14ac:dyDescent="0.3">
      <c r="A9" s="894" t="s">
        <v>123</v>
      </c>
      <c r="B9" s="911" t="s">
        <v>124</v>
      </c>
      <c r="C9" s="912">
        <v>5</v>
      </c>
      <c r="D9" s="913">
        <v>30</v>
      </c>
      <c r="E9" s="913" t="s">
        <v>116</v>
      </c>
      <c r="F9" s="822">
        <v>38.700000000000003</v>
      </c>
      <c r="G9" s="914"/>
      <c r="H9" s="824">
        <f>$H$7/100</f>
        <v>0</v>
      </c>
      <c r="I9" s="825"/>
      <c r="J9" s="914"/>
      <c r="K9" s="907">
        <f>ROUND(F9-(F9*$H$9),2)</f>
        <v>38.700000000000003</v>
      </c>
      <c r="L9" s="897">
        <f>F9*D9</f>
        <v>1161</v>
      </c>
      <c r="M9" s="14"/>
      <c r="N9" s="219"/>
      <c r="O9" s="662"/>
      <c r="P9" s="219"/>
      <c r="Q9" s="662"/>
      <c r="R9" s="219"/>
      <c r="S9" s="662"/>
      <c r="T9" s="219"/>
      <c r="U9" s="662"/>
    </row>
    <row r="10" spans="1:21" ht="17.25" customHeight="1" x14ac:dyDescent="0.3">
      <c r="A10" s="810" t="s">
        <v>125</v>
      </c>
      <c r="B10" s="773" t="s">
        <v>126</v>
      </c>
      <c r="C10" s="18">
        <v>5</v>
      </c>
      <c r="D10" s="262">
        <v>25</v>
      </c>
      <c r="E10" s="262" t="s">
        <v>116</v>
      </c>
      <c r="F10" s="494">
        <v>45.75</v>
      </c>
      <c r="G10" s="182"/>
      <c r="H10" s="173">
        <f t="shared" ref="H10:H12" si="0">$H$7/100</f>
        <v>0</v>
      </c>
      <c r="I10" s="171"/>
      <c r="J10" s="182"/>
      <c r="K10" s="906">
        <f>ROUND(F10-(F10*$H$10),2)</f>
        <v>45.75</v>
      </c>
      <c r="L10" s="908">
        <f t="shared" ref="L10:L20" si="1">F10*D10</f>
        <v>1143.75</v>
      </c>
      <c r="M10" s="14"/>
      <c r="N10" s="219"/>
      <c r="O10" s="662"/>
      <c r="P10" s="219"/>
      <c r="Q10" s="662"/>
      <c r="R10" s="219"/>
      <c r="S10" s="662"/>
      <c r="T10" s="219"/>
      <c r="U10" s="662"/>
    </row>
    <row r="11" spans="1:21" x14ac:dyDescent="0.3">
      <c r="A11" s="810" t="s">
        <v>127</v>
      </c>
      <c r="B11" s="773" t="s">
        <v>128</v>
      </c>
      <c r="C11" s="18">
        <v>5</v>
      </c>
      <c r="D11" s="262">
        <v>30</v>
      </c>
      <c r="E11" s="262" t="s">
        <v>116</v>
      </c>
      <c r="F11" s="494">
        <v>45.3</v>
      </c>
      <c r="G11" s="182"/>
      <c r="H11" s="173">
        <f t="shared" si="0"/>
        <v>0</v>
      </c>
      <c r="I11" s="171"/>
      <c r="J11" s="182"/>
      <c r="K11" s="906">
        <f>ROUND(F11-(F11*$H$11),2)</f>
        <v>45.3</v>
      </c>
      <c r="L11" s="908">
        <f t="shared" si="1"/>
        <v>1359</v>
      </c>
      <c r="M11" s="14"/>
      <c r="N11" s="219"/>
      <c r="O11" s="662"/>
      <c r="P11" s="219"/>
      <c r="Q11" s="662"/>
      <c r="R11" s="219"/>
      <c r="S11" s="662"/>
      <c r="T11" s="219"/>
      <c r="U11" s="662"/>
    </row>
    <row r="12" spans="1:21" ht="17.25" thickBot="1" x14ac:dyDescent="0.35">
      <c r="A12" s="915" t="s">
        <v>129</v>
      </c>
      <c r="B12" s="916" t="s">
        <v>130</v>
      </c>
      <c r="C12" s="917">
        <v>5</v>
      </c>
      <c r="D12" s="918">
        <v>40</v>
      </c>
      <c r="E12" s="918" t="s">
        <v>116</v>
      </c>
      <c r="F12" s="830">
        <v>68.849999999999994</v>
      </c>
      <c r="G12" s="919"/>
      <c r="H12" s="832">
        <f t="shared" si="0"/>
        <v>0</v>
      </c>
      <c r="I12" s="920"/>
      <c r="J12" s="919"/>
      <c r="K12" s="921">
        <f>ROUND(F12-(F12*$H$12),2)</f>
        <v>68.849999999999994</v>
      </c>
      <c r="L12" s="910">
        <f t="shared" si="1"/>
        <v>2754</v>
      </c>
      <c r="M12" s="14"/>
      <c r="N12" s="219"/>
      <c r="O12" s="662"/>
      <c r="P12" s="219"/>
      <c r="Q12" s="662"/>
      <c r="R12" s="219"/>
      <c r="S12" s="662"/>
      <c r="T12" s="219"/>
      <c r="U12" s="662"/>
    </row>
    <row r="13" spans="1:21" ht="17.25" customHeight="1" thickBot="1" x14ac:dyDescent="0.35">
      <c r="A13" s="1020" t="s">
        <v>543</v>
      </c>
      <c r="B13" s="1021"/>
      <c r="C13" s="1021"/>
      <c r="D13" s="1021"/>
      <c r="E13" s="1021"/>
      <c r="F13" s="1021"/>
      <c r="G13" s="1021"/>
      <c r="H13" s="1021"/>
      <c r="I13" s="1021"/>
      <c r="J13" s="1021"/>
      <c r="K13" s="1021"/>
      <c r="L13" s="1022"/>
      <c r="M13" s="14"/>
      <c r="N13" s="219"/>
      <c r="O13" s="662"/>
      <c r="P13" s="219"/>
      <c r="Q13" s="662"/>
      <c r="R13" s="219"/>
      <c r="S13" s="662"/>
      <c r="T13" s="219"/>
      <c r="U13" s="662"/>
    </row>
    <row r="14" spans="1:21" x14ac:dyDescent="0.3">
      <c r="A14" s="894" t="s">
        <v>283</v>
      </c>
      <c r="B14" s="895" t="s">
        <v>284</v>
      </c>
      <c r="C14" s="893"/>
      <c r="D14" s="433">
        <v>100</v>
      </c>
      <c r="E14" s="821" t="s">
        <v>116</v>
      </c>
      <c r="F14" s="822">
        <v>30.9</v>
      </c>
      <c r="G14" s="896"/>
      <c r="H14" s="824">
        <f t="shared" ref="H14:H20" si="2">$H$7/100</f>
        <v>0</v>
      </c>
      <c r="I14" s="825"/>
      <c r="J14" s="896"/>
      <c r="K14" s="907">
        <f>ROUND(F14-(F14*$H$14),2)</f>
        <v>30.9</v>
      </c>
      <c r="L14" s="897">
        <f t="shared" si="1"/>
        <v>3090</v>
      </c>
      <c r="M14" s="14"/>
      <c r="N14" s="219"/>
      <c r="O14" s="662"/>
      <c r="P14" s="219"/>
      <c r="Q14" s="662"/>
      <c r="R14" s="219"/>
      <c r="S14" s="662"/>
      <c r="T14" s="219"/>
      <c r="U14" s="662"/>
    </row>
    <row r="15" spans="1:21" x14ac:dyDescent="0.3">
      <c r="A15" s="809" t="s">
        <v>285</v>
      </c>
      <c r="B15" s="407" t="s">
        <v>286</v>
      </c>
      <c r="C15" s="889"/>
      <c r="D15" s="415">
        <v>200</v>
      </c>
      <c r="E15" s="33" t="s">
        <v>116</v>
      </c>
      <c r="F15" s="494">
        <v>3.3</v>
      </c>
      <c r="G15" s="182"/>
      <c r="H15" s="173">
        <f t="shared" si="2"/>
        <v>0</v>
      </c>
      <c r="I15" s="171"/>
      <c r="J15" s="182"/>
      <c r="K15" s="906">
        <f>ROUND(F15-(F15*$H$15),2)</f>
        <v>3.3</v>
      </c>
      <c r="L15" s="908">
        <f t="shared" si="1"/>
        <v>660</v>
      </c>
      <c r="M15" s="14"/>
      <c r="N15" s="219"/>
      <c r="O15" s="662"/>
      <c r="P15" s="219"/>
      <c r="Q15" s="662"/>
      <c r="R15" s="219"/>
      <c r="S15" s="662"/>
      <c r="T15" s="219"/>
      <c r="U15" s="662"/>
    </row>
    <row r="16" spans="1:21" ht="27" x14ac:dyDescent="0.3">
      <c r="A16" s="811" t="s">
        <v>291</v>
      </c>
      <c r="B16" s="407" t="s">
        <v>292</v>
      </c>
      <c r="C16" s="889"/>
      <c r="D16" s="415">
        <v>5</v>
      </c>
      <c r="E16" s="33" t="s">
        <v>116</v>
      </c>
      <c r="F16" s="494">
        <v>34.700000000000003</v>
      </c>
      <c r="G16" s="182"/>
      <c r="H16" s="173">
        <f t="shared" si="2"/>
        <v>0</v>
      </c>
      <c r="I16" s="171"/>
      <c r="J16" s="182"/>
      <c r="K16" s="906">
        <f>ROUND(F16-(F16*$H$16),2)</f>
        <v>34.700000000000003</v>
      </c>
      <c r="L16" s="908">
        <f t="shared" si="1"/>
        <v>173.5</v>
      </c>
      <c r="M16" s="14"/>
      <c r="N16" s="219"/>
      <c r="O16" s="662"/>
      <c r="P16" s="219"/>
      <c r="Q16" s="662"/>
      <c r="R16" s="219"/>
      <c r="S16" s="662"/>
      <c r="T16" s="219"/>
      <c r="U16" s="662"/>
    </row>
    <row r="17" spans="1:21" ht="27" x14ac:dyDescent="0.3">
      <c r="A17" s="812" t="s">
        <v>293</v>
      </c>
      <c r="B17" s="407" t="s">
        <v>294</v>
      </c>
      <c r="C17" s="889"/>
      <c r="D17" s="415">
        <v>5</v>
      </c>
      <c r="E17" s="33" t="s">
        <v>116</v>
      </c>
      <c r="F17" s="494">
        <v>38.299999999999997</v>
      </c>
      <c r="G17" s="182"/>
      <c r="H17" s="173">
        <f t="shared" si="2"/>
        <v>0</v>
      </c>
      <c r="I17" s="171"/>
      <c r="J17" s="182"/>
      <c r="K17" s="906">
        <f>ROUND(F17-(F17*$H$17),2)</f>
        <v>38.299999999999997</v>
      </c>
      <c r="L17" s="908">
        <f t="shared" si="1"/>
        <v>191.5</v>
      </c>
      <c r="M17" s="14"/>
      <c r="N17" s="376"/>
      <c r="O17" s="662"/>
      <c r="P17" s="219"/>
      <c r="Q17" s="662"/>
      <c r="R17" s="219"/>
      <c r="S17" s="662"/>
      <c r="T17" s="219"/>
      <c r="U17" s="662"/>
    </row>
    <row r="18" spans="1:21" ht="17.25" customHeight="1" x14ac:dyDescent="0.3">
      <c r="A18" s="812" t="s">
        <v>301</v>
      </c>
      <c r="B18" s="407" t="s">
        <v>302</v>
      </c>
      <c r="C18" s="889"/>
      <c r="D18" s="415">
        <v>15</v>
      </c>
      <c r="E18" s="929" t="s">
        <v>116</v>
      </c>
      <c r="F18" s="494">
        <v>3.3</v>
      </c>
      <c r="G18" s="182"/>
      <c r="H18" s="173">
        <f t="shared" si="2"/>
        <v>0</v>
      </c>
      <c r="I18" s="171"/>
      <c r="J18" s="182"/>
      <c r="K18" s="906">
        <f>ROUND(F18-(F18*$H$18),2)</f>
        <v>3.3</v>
      </c>
      <c r="L18" s="908">
        <f t="shared" si="1"/>
        <v>49.5</v>
      </c>
      <c r="M18" s="19"/>
      <c r="N18" s="219"/>
      <c r="O18" s="662"/>
      <c r="P18" s="219"/>
      <c r="Q18" s="662"/>
      <c r="R18" s="219"/>
      <c r="S18" s="662"/>
      <c r="T18" s="219"/>
      <c r="U18" s="662"/>
    </row>
    <row r="19" spans="1:21" ht="17.25" customHeight="1" x14ac:dyDescent="0.3">
      <c r="A19" s="813" t="s">
        <v>305</v>
      </c>
      <c r="B19" s="407" t="s">
        <v>306</v>
      </c>
      <c r="C19" s="889"/>
      <c r="D19" s="415">
        <v>5</v>
      </c>
      <c r="E19" s="929" t="s">
        <v>116</v>
      </c>
      <c r="F19" s="494">
        <v>4</v>
      </c>
      <c r="G19" s="182"/>
      <c r="H19" s="173">
        <f t="shared" si="2"/>
        <v>0</v>
      </c>
      <c r="I19" s="171"/>
      <c r="J19" s="182"/>
      <c r="K19" s="906">
        <f>ROUND(F19-(F19*$H$19),2)</f>
        <v>4</v>
      </c>
      <c r="L19" s="908">
        <f t="shared" si="1"/>
        <v>20</v>
      </c>
      <c r="M19" s="14"/>
      <c r="N19" s="219"/>
      <c r="O19" s="662"/>
      <c r="P19" s="219"/>
      <c r="Q19" s="662"/>
      <c r="R19" s="219"/>
      <c r="S19" s="662"/>
      <c r="T19" s="219"/>
      <c r="U19" s="662"/>
    </row>
    <row r="20" spans="1:21" ht="17.25" customHeight="1" x14ac:dyDescent="0.3">
      <c r="A20" s="811" t="s">
        <v>307</v>
      </c>
      <c r="B20" s="407" t="s">
        <v>308</v>
      </c>
      <c r="C20" s="889"/>
      <c r="D20" s="415">
        <v>15</v>
      </c>
      <c r="E20" s="929" t="s">
        <v>116</v>
      </c>
      <c r="F20" s="494">
        <v>3.3</v>
      </c>
      <c r="G20" s="182"/>
      <c r="H20" s="173">
        <f t="shared" si="2"/>
        <v>0</v>
      </c>
      <c r="I20" s="171"/>
      <c r="J20" s="182"/>
      <c r="K20" s="906">
        <f>ROUND(F20-(F20*$H$20),2)</f>
        <v>3.3</v>
      </c>
      <c r="L20" s="908">
        <f t="shared" si="1"/>
        <v>49.5</v>
      </c>
      <c r="M20" s="19"/>
      <c r="N20" s="219"/>
      <c r="O20" s="662"/>
      <c r="P20" s="219"/>
      <c r="Q20" s="662"/>
      <c r="R20" s="219"/>
      <c r="S20" s="662"/>
      <c r="T20" s="219"/>
      <c r="U20" s="662"/>
    </row>
    <row r="21" spans="1:21" ht="17.25" customHeight="1" thickBot="1" x14ac:dyDescent="0.35">
      <c r="A21" s="898"/>
      <c r="B21" s="899"/>
      <c r="C21" s="900"/>
      <c r="D21" s="901"/>
      <c r="E21" s="901"/>
      <c r="F21" s="902"/>
      <c r="G21" s="903"/>
      <c r="H21" s="904"/>
      <c r="I21" s="905"/>
      <c r="J21" s="903"/>
      <c r="K21" s="909"/>
      <c r="L21" s="910"/>
      <c r="M21" s="14"/>
      <c r="N21" s="377"/>
      <c r="O21" s="665"/>
      <c r="P21" s="377"/>
      <c r="Q21" s="665"/>
      <c r="R21" s="377"/>
      <c r="S21" s="665"/>
      <c r="T21" s="377"/>
      <c r="U21" s="665"/>
    </row>
    <row r="22" spans="1:21" customFormat="1" ht="18" customHeight="1" thickBot="1" x14ac:dyDescent="0.35">
      <c r="A22" s="1023" t="s">
        <v>420</v>
      </c>
      <c r="B22" s="1024"/>
      <c r="C22" s="1024"/>
      <c r="D22" s="1024"/>
      <c r="E22" s="1024"/>
      <c r="F22" s="1024"/>
      <c r="G22" s="1024"/>
      <c r="H22" s="1024"/>
      <c r="I22" s="1024"/>
      <c r="J22" s="1024"/>
      <c r="K22" s="1024"/>
      <c r="L22" s="1025"/>
    </row>
    <row r="23" spans="1:21" customFormat="1" ht="18" x14ac:dyDescent="0.3">
      <c r="A23" s="1013" t="s">
        <v>546</v>
      </c>
      <c r="B23" s="1014"/>
      <c r="C23" s="1014"/>
      <c r="D23" s="890"/>
      <c r="E23" s="864"/>
      <c r="F23" s="891"/>
      <c r="G23" s="227"/>
      <c r="H23" s="226"/>
      <c r="I23" s="227" t="s">
        <v>35</v>
      </c>
      <c r="J23" s="227"/>
      <c r="K23" s="227"/>
      <c r="L23" s="228" t="str">
        <f>IF(H23&lt;0,"Toeslag","Korting")</f>
        <v>Korting</v>
      </c>
    </row>
    <row r="24" spans="1:21" customFormat="1" x14ac:dyDescent="0.3">
      <c r="A24" s="812" t="s">
        <v>421</v>
      </c>
      <c r="B24" s="455" t="s">
        <v>422</v>
      </c>
      <c r="C24" s="889"/>
      <c r="D24" s="335">
        <v>15212</v>
      </c>
      <c r="E24" s="94" t="s">
        <v>116</v>
      </c>
      <c r="F24" s="494">
        <v>11.1</v>
      </c>
      <c r="G24" s="164"/>
      <c r="H24" s="173">
        <f>$H$23/100</f>
        <v>0</v>
      </c>
      <c r="I24" s="164"/>
      <c r="J24" s="164"/>
      <c r="K24" s="958">
        <f>ROUND(F24-(F24*$H$24),2)</f>
        <v>11.1</v>
      </c>
      <c r="L24" s="206">
        <f>D24*K24</f>
        <v>168853.19999999998</v>
      </c>
    </row>
    <row r="25" spans="1:21" customFormat="1" ht="17.25" customHeight="1" x14ac:dyDescent="0.3">
      <c r="A25" s="812" t="s">
        <v>423</v>
      </c>
      <c r="B25" s="455" t="s">
        <v>424</v>
      </c>
      <c r="C25" s="889"/>
      <c r="D25" s="335">
        <v>3803</v>
      </c>
      <c r="E25" s="94" t="s">
        <v>116</v>
      </c>
      <c r="F25" s="494">
        <v>1.8</v>
      </c>
      <c r="G25" s="164"/>
      <c r="H25" s="173">
        <f>$H$23/100</f>
        <v>0</v>
      </c>
      <c r="I25" s="164"/>
      <c r="J25" s="164"/>
      <c r="K25" s="958">
        <f>ROUND(F25-(F25*$H$25),2)</f>
        <v>1.8</v>
      </c>
      <c r="L25" s="206">
        <f>D25*K25</f>
        <v>6845.4000000000005</v>
      </c>
    </row>
    <row r="26" spans="1:21" customFormat="1" ht="17.25" thickBot="1" x14ac:dyDescent="0.35">
      <c r="A26" s="207"/>
      <c r="B26" s="343"/>
      <c r="C26" s="208"/>
      <c r="D26" s="162"/>
      <c r="E26" s="35"/>
      <c r="F26" s="163"/>
      <c r="G26" s="193"/>
      <c r="H26" s="193"/>
      <c r="I26" s="193"/>
      <c r="J26" s="193"/>
      <c r="K26" s="92"/>
      <c r="L26" s="209"/>
    </row>
    <row r="27" spans="1:21" customFormat="1" ht="17.25" thickBot="1" x14ac:dyDescent="0.35">
      <c r="A27" s="19"/>
      <c r="G27" s="156"/>
      <c r="L27" s="862">
        <v>0</v>
      </c>
    </row>
    <row r="28" spans="1:21" customFormat="1" ht="17.25" thickBot="1" x14ac:dyDescent="0.35">
      <c r="A28" s="858" t="s">
        <v>425</v>
      </c>
      <c r="B28" s="1026" t="s">
        <v>426</v>
      </c>
      <c r="C28" s="1026"/>
      <c r="D28" s="1026"/>
      <c r="E28" s="1026"/>
      <c r="F28" s="1026"/>
      <c r="G28" s="1026"/>
      <c r="H28" s="1026"/>
      <c r="I28" s="1026"/>
      <c r="J28" s="1026"/>
      <c r="K28" s="1026"/>
      <c r="L28" s="1027"/>
    </row>
    <row r="29" spans="1:21" customFormat="1" ht="18" x14ac:dyDescent="0.3">
      <c r="A29" s="210"/>
      <c r="B29" s="1011" t="s">
        <v>551</v>
      </c>
      <c r="C29" s="1011"/>
      <c r="D29" s="863"/>
      <c r="E29" s="864"/>
      <c r="F29" s="865"/>
      <c r="G29" s="866"/>
      <c r="H29" s="793"/>
      <c r="I29" s="794" t="s">
        <v>35</v>
      </c>
      <c r="J29" s="866"/>
      <c r="K29" s="866"/>
      <c r="L29" s="867" t="str">
        <f>IF(K29&lt;0,"Toeslag","Korting")</f>
        <v>Korting</v>
      </c>
    </row>
    <row r="30" spans="1:21" customFormat="1" ht="18.75" thickBot="1" x14ac:dyDescent="0.35">
      <c r="A30" s="210"/>
      <c r="B30" s="1012" t="s">
        <v>552</v>
      </c>
      <c r="C30" s="1012"/>
      <c r="D30" s="150"/>
      <c r="E30" s="151"/>
      <c r="F30" s="152"/>
      <c r="G30" s="814"/>
      <c r="H30" s="815"/>
      <c r="I30" s="816" t="s">
        <v>35</v>
      </c>
      <c r="J30" s="814"/>
      <c r="K30" s="814"/>
      <c r="L30" s="817" t="str">
        <f>IF(K30&lt;0,"Toeslag","Korting")</f>
        <v>Korting</v>
      </c>
    </row>
    <row r="31" spans="1:21" customFormat="1" x14ac:dyDescent="0.3">
      <c r="A31" s="818" t="s">
        <v>427</v>
      </c>
      <c r="B31" s="819" t="s">
        <v>428</v>
      </c>
      <c r="C31" s="820"/>
      <c r="D31" s="433">
        <v>20</v>
      </c>
      <c r="E31" s="821" t="s">
        <v>155</v>
      </c>
      <c r="F31" s="822">
        <v>6</v>
      </c>
      <c r="G31" s="823" t="s">
        <v>448</v>
      </c>
      <c r="H31" s="824">
        <f>IF($G31="K",$H$29,(IF($G31="S",$H$30,$L$27)))/100</f>
        <v>0</v>
      </c>
      <c r="I31" s="825"/>
      <c r="J31" s="823"/>
      <c r="K31" s="959">
        <f>ROUND(F31-(F31*$H$31),2)</f>
        <v>6</v>
      </c>
      <c r="L31" s="269">
        <f>D31*K31</f>
        <v>120</v>
      </c>
    </row>
    <row r="32" spans="1:21" customFormat="1" x14ac:dyDescent="0.3">
      <c r="A32" s="826" t="s">
        <v>429</v>
      </c>
      <c r="B32" s="166" t="s">
        <v>430</v>
      </c>
      <c r="C32" s="776"/>
      <c r="D32" s="415">
        <v>20</v>
      </c>
      <c r="E32" s="33" t="s">
        <v>155</v>
      </c>
      <c r="F32" s="494">
        <v>14.8</v>
      </c>
      <c r="G32" s="211" t="s">
        <v>448</v>
      </c>
      <c r="H32" s="173">
        <f t="shared" ref="H32:H42" si="3">IF($G32="K",$H$29,(IF($G32="S",$H$30,$L$27)))/100</f>
        <v>0</v>
      </c>
      <c r="I32" s="171"/>
      <c r="J32" s="211"/>
      <c r="K32" s="960">
        <f>ROUND(F32-(F32*$H$32),2)</f>
        <v>14.8</v>
      </c>
      <c r="L32" s="206">
        <f>D32*K32</f>
        <v>296</v>
      </c>
    </row>
    <row r="33" spans="1:12" customFormat="1" x14ac:dyDescent="0.3">
      <c r="A33" s="826" t="s">
        <v>431</v>
      </c>
      <c r="B33" s="166" t="s">
        <v>432</v>
      </c>
      <c r="C33" s="776"/>
      <c r="D33" s="415">
        <v>100</v>
      </c>
      <c r="E33" s="33" t="s">
        <v>155</v>
      </c>
      <c r="F33" s="494">
        <v>26</v>
      </c>
      <c r="G33" s="211" t="s">
        <v>448</v>
      </c>
      <c r="H33" s="173">
        <f t="shared" si="3"/>
        <v>0</v>
      </c>
      <c r="I33" s="171"/>
      <c r="J33" s="211"/>
      <c r="K33" s="960">
        <f>ROUND(F33-(F33*$H$33),2)</f>
        <v>26</v>
      </c>
      <c r="L33" s="206">
        <f>D33*K33</f>
        <v>2600</v>
      </c>
    </row>
    <row r="34" spans="1:12" customFormat="1" x14ac:dyDescent="0.3">
      <c r="A34" s="826" t="s">
        <v>433</v>
      </c>
      <c r="B34" s="166" t="s">
        <v>434</v>
      </c>
      <c r="C34" s="776"/>
      <c r="D34" s="415">
        <v>100</v>
      </c>
      <c r="E34" s="33" t="s">
        <v>155</v>
      </c>
      <c r="F34" s="494">
        <v>2.2000000000000002</v>
      </c>
      <c r="G34" s="211" t="s">
        <v>448</v>
      </c>
      <c r="H34" s="173">
        <f t="shared" si="3"/>
        <v>0</v>
      </c>
      <c r="I34" s="171"/>
      <c r="J34" s="211"/>
      <c r="K34" s="960">
        <f>ROUND(F34-(F34*$H$34),2)</f>
        <v>2.2000000000000002</v>
      </c>
      <c r="L34" s="206">
        <f>D34*K34</f>
        <v>220.00000000000003</v>
      </c>
    </row>
    <row r="35" spans="1:12" customFormat="1" ht="17.25" thickBot="1" x14ac:dyDescent="0.35">
      <c r="A35" s="827" t="s">
        <v>435</v>
      </c>
      <c r="B35" s="828" t="s">
        <v>436</v>
      </c>
      <c r="C35" s="829"/>
      <c r="D35" s="436">
        <v>91138</v>
      </c>
      <c r="E35" s="416" t="s">
        <v>155</v>
      </c>
      <c r="F35" s="830">
        <v>3.6</v>
      </c>
      <c r="G35" s="831" t="s">
        <v>544</v>
      </c>
      <c r="H35" s="832">
        <f t="shared" si="3"/>
        <v>0</v>
      </c>
      <c r="I35" s="831"/>
      <c r="J35" s="831"/>
      <c r="K35" s="961">
        <f>ROUND(F35-(F35*$H$35),2)</f>
        <v>3.6</v>
      </c>
      <c r="L35" s="212">
        <f>D35*K35</f>
        <v>328096.8</v>
      </c>
    </row>
    <row r="36" spans="1:12" customFormat="1" ht="17.25" thickBot="1" x14ac:dyDescent="0.35">
      <c r="B36" s="833"/>
      <c r="C36" s="834"/>
      <c r="D36" s="327"/>
      <c r="E36" s="287"/>
      <c r="F36" s="835"/>
      <c r="G36" s="328"/>
      <c r="H36" s="836"/>
      <c r="I36" s="328"/>
      <c r="J36" s="328"/>
      <c r="K36" s="328"/>
      <c r="L36" s="263"/>
    </row>
    <row r="37" spans="1:12" customFormat="1" x14ac:dyDescent="0.3">
      <c r="A37" s="837"/>
      <c r="B37" s="1015" t="s">
        <v>437</v>
      </c>
      <c r="C37" s="1016"/>
      <c r="D37" s="838"/>
      <c r="E37" s="821"/>
      <c r="F37" s="839"/>
      <c r="G37" s="840"/>
      <c r="H37" s="824"/>
      <c r="I37" s="840"/>
      <c r="J37" s="840"/>
      <c r="K37" s="840"/>
      <c r="L37" s="841"/>
    </row>
    <row r="38" spans="1:12" customFormat="1" x14ac:dyDescent="0.3">
      <c r="A38" s="812" t="s">
        <v>438</v>
      </c>
      <c r="B38" s="165" t="s">
        <v>439</v>
      </c>
      <c r="C38" s="776"/>
      <c r="D38" s="53">
        <v>750</v>
      </c>
      <c r="E38" s="33" t="s">
        <v>155</v>
      </c>
      <c r="F38" s="502">
        <v>6.6</v>
      </c>
      <c r="G38" s="211" t="s">
        <v>448</v>
      </c>
      <c r="H38" s="173">
        <f t="shared" si="3"/>
        <v>0</v>
      </c>
      <c r="I38" s="211"/>
      <c r="J38" s="211"/>
      <c r="K38" s="960">
        <f>ROUND(F38-(F38*$H$38),2)</f>
        <v>6.6</v>
      </c>
      <c r="L38" s="206">
        <f>D38*K38</f>
        <v>4950</v>
      </c>
    </row>
    <row r="39" spans="1:12" customFormat="1" x14ac:dyDescent="0.3">
      <c r="A39" s="812" t="s">
        <v>440</v>
      </c>
      <c r="B39" s="166" t="s">
        <v>441</v>
      </c>
      <c r="C39" s="776"/>
      <c r="D39" s="53">
        <v>100</v>
      </c>
      <c r="E39" s="33" t="s">
        <v>155</v>
      </c>
      <c r="F39" s="502">
        <v>8</v>
      </c>
      <c r="G39" s="211" t="s">
        <v>448</v>
      </c>
      <c r="H39" s="173">
        <f t="shared" si="3"/>
        <v>0</v>
      </c>
      <c r="I39" s="211"/>
      <c r="J39" s="211"/>
      <c r="K39" s="960">
        <f>ROUND(F39-(F39*$H$39),2)</f>
        <v>8</v>
      </c>
      <c r="L39" s="206">
        <f>D39*K39</f>
        <v>800</v>
      </c>
    </row>
    <row r="40" spans="1:12" customFormat="1" x14ac:dyDescent="0.3">
      <c r="A40" s="812" t="s">
        <v>442</v>
      </c>
      <c r="B40" s="166" t="s">
        <v>443</v>
      </c>
      <c r="C40" s="776"/>
      <c r="D40" s="53">
        <v>100</v>
      </c>
      <c r="E40" s="33" t="s">
        <v>155</v>
      </c>
      <c r="F40" s="502">
        <v>12.2</v>
      </c>
      <c r="G40" s="211" t="s">
        <v>448</v>
      </c>
      <c r="H40" s="173">
        <f t="shared" si="3"/>
        <v>0</v>
      </c>
      <c r="I40" s="211"/>
      <c r="J40" s="211"/>
      <c r="K40" s="960">
        <f>ROUND(F40-(F40*$H$40),2)</f>
        <v>12.2</v>
      </c>
      <c r="L40" s="206">
        <f>D40*K40</f>
        <v>1220</v>
      </c>
    </row>
    <row r="41" spans="1:12" customFormat="1" x14ac:dyDescent="0.3">
      <c r="A41" s="812" t="s">
        <v>444</v>
      </c>
      <c r="B41" s="166" t="s">
        <v>445</v>
      </c>
      <c r="C41" s="776"/>
      <c r="D41" s="53">
        <v>2050</v>
      </c>
      <c r="E41" s="33" t="s">
        <v>155</v>
      </c>
      <c r="F41" s="502">
        <v>17.5</v>
      </c>
      <c r="G41" s="211" t="s">
        <v>448</v>
      </c>
      <c r="H41" s="173">
        <f t="shared" si="3"/>
        <v>0</v>
      </c>
      <c r="I41" s="211"/>
      <c r="J41" s="211"/>
      <c r="K41" s="960">
        <f>ROUND(F41-(F41*$H$41),2)</f>
        <v>17.5</v>
      </c>
      <c r="L41" s="206">
        <f>D41*K41</f>
        <v>35875</v>
      </c>
    </row>
    <row r="42" spans="1:12" customFormat="1" ht="17.25" thickBot="1" x14ac:dyDescent="0.35">
      <c r="A42" s="842" t="s">
        <v>446</v>
      </c>
      <c r="B42" s="828" t="s">
        <v>447</v>
      </c>
      <c r="C42" s="829"/>
      <c r="D42" s="843">
        <v>100</v>
      </c>
      <c r="E42" s="416" t="s">
        <v>155</v>
      </c>
      <c r="F42" s="844">
        <v>23.6</v>
      </c>
      <c r="G42" s="831" t="s">
        <v>448</v>
      </c>
      <c r="H42" s="832">
        <f t="shared" si="3"/>
        <v>0</v>
      </c>
      <c r="I42" s="831"/>
      <c r="J42" s="831"/>
      <c r="K42" s="962">
        <f>ROUND(F42-(F42*$H$42),2)</f>
        <v>23.6</v>
      </c>
      <c r="L42" s="212">
        <f>D42*K42</f>
        <v>2360</v>
      </c>
    </row>
    <row r="43" spans="1:12" customFormat="1" ht="17.25" thickBot="1" x14ac:dyDescent="0.35">
      <c r="A43" s="877"/>
      <c r="B43" s="857"/>
      <c r="C43" s="15"/>
      <c r="D43" s="327"/>
      <c r="E43" s="31"/>
      <c r="F43" s="878"/>
      <c r="G43" s="328"/>
      <c r="H43" s="879"/>
      <c r="I43" s="328"/>
      <c r="J43" s="328"/>
      <c r="K43" s="328"/>
      <c r="L43" s="203"/>
    </row>
    <row r="44" spans="1:12" customFormat="1" ht="18" customHeight="1" thickBot="1" x14ac:dyDescent="0.35">
      <c r="A44" s="1031" t="s">
        <v>420</v>
      </c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7"/>
    </row>
    <row r="45" spans="1:12" customFormat="1" ht="18.75" thickBot="1" x14ac:dyDescent="0.35">
      <c r="A45" s="1032" t="s">
        <v>545</v>
      </c>
      <c r="B45" s="1033"/>
      <c r="C45" s="1033"/>
      <c r="D45" s="229"/>
      <c r="E45" s="265"/>
      <c r="F45" s="230"/>
      <c r="G45" s="231"/>
      <c r="H45" s="266"/>
      <c r="I45" s="231"/>
      <c r="J45" s="231"/>
      <c r="K45" s="231"/>
      <c r="L45" s="232" t="str">
        <f>IF(H45&lt;0,"Toeslag","Korting")</f>
        <v>Korting</v>
      </c>
    </row>
    <row r="46" spans="1:12" customFormat="1" ht="17.25" customHeight="1" x14ac:dyDescent="0.3">
      <c r="A46" s="395" t="s">
        <v>456</v>
      </c>
      <c r="B46" s="270" t="s">
        <v>457</v>
      </c>
      <c r="C46" s="776"/>
      <c r="D46" s="415">
        <v>1</v>
      </c>
      <c r="E46" s="262" t="s">
        <v>155</v>
      </c>
      <c r="F46" s="494">
        <v>3.73</v>
      </c>
      <c r="G46" s="268"/>
      <c r="H46" s="173">
        <f>$H$45/100</f>
        <v>0</v>
      </c>
      <c r="I46" s="268"/>
      <c r="J46" s="268"/>
      <c r="K46" s="958">
        <f>ROUND(F46-(F46*$H$46),2)</f>
        <v>3.73</v>
      </c>
      <c r="L46" s="269">
        <f>D46*K46</f>
        <v>3.73</v>
      </c>
    </row>
    <row r="47" spans="1:12" customFormat="1" ht="25.5" x14ac:dyDescent="0.3">
      <c r="A47" s="395" t="s">
        <v>460</v>
      </c>
      <c r="B47" s="270" t="s">
        <v>461</v>
      </c>
      <c r="C47" s="776"/>
      <c r="D47" s="415">
        <v>1</v>
      </c>
      <c r="E47" s="262" t="s">
        <v>116</v>
      </c>
      <c r="F47" s="494">
        <v>61.8</v>
      </c>
      <c r="G47" s="164"/>
      <c r="H47" s="173">
        <f>$H$45/100</f>
        <v>0</v>
      </c>
      <c r="I47" s="164"/>
      <c r="J47" s="164"/>
      <c r="K47" s="958">
        <f>ROUND(F47-(F47*$H$47),2)</f>
        <v>61.8</v>
      </c>
      <c r="L47" s="206">
        <f>D47*K47</f>
        <v>61.8</v>
      </c>
    </row>
    <row r="48" spans="1:12" customFormat="1" ht="17.25" thickBot="1" x14ac:dyDescent="0.35">
      <c r="A48" s="207"/>
      <c r="B48" s="343"/>
      <c r="C48" s="208"/>
      <c r="D48" s="162"/>
      <c r="E48" s="35"/>
      <c r="F48" s="163"/>
      <c r="G48" s="193"/>
      <c r="H48" s="193"/>
      <c r="I48" s="193"/>
      <c r="J48" s="193"/>
      <c r="K48" s="92"/>
      <c r="L48" s="209"/>
    </row>
    <row r="49" spans="1:21" ht="17.25" thickBot="1" x14ac:dyDescent="0.35">
      <c r="A49" s="1028" t="s">
        <v>474</v>
      </c>
      <c r="B49" s="1029"/>
      <c r="C49" s="1029"/>
      <c r="D49" s="1029"/>
      <c r="E49" s="1029"/>
      <c r="F49" s="1029"/>
      <c r="G49" s="1029"/>
      <c r="H49" s="1029"/>
      <c r="I49" s="1029"/>
      <c r="J49" s="1029"/>
      <c r="K49" s="1029"/>
      <c r="L49" s="1030"/>
      <c r="M49" s="14"/>
      <c r="N49" s="219"/>
      <c r="O49" s="662"/>
      <c r="P49" s="219"/>
      <c r="Q49" s="662"/>
      <c r="R49" s="219"/>
      <c r="S49" s="663"/>
      <c r="T49" s="220"/>
      <c r="U49" s="663"/>
    </row>
    <row r="50" spans="1:21" ht="17.25" thickBot="1" x14ac:dyDescent="0.35">
      <c r="A50" s="859"/>
      <c r="B50" s="860"/>
      <c r="C50" s="860"/>
      <c r="D50" s="860"/>
      <c r="E50" s="860"/>
      <c r="F50" s="860"/>
      <c r="G50" s="860"/>
      <c r="H50" s="860"/>
      <c r="I50" s="860"/>
      <c r="J50" s="860"/>
      <c r="K50" s="860"/>
      <c r="L50" s="861"/>
      <c r="M50" s="14"/>
      <c r="N50" s="219"/>
      <c r="O50" s="662"/>
      <c r="P50" s="219"/>
      <c r="Q50" s="662"/>
      <c r="R50" s="219"/>
      <c r="S50" s="663"/>
      <c r="T50" s="220"/>
      <c r="U50" s="663"/>
    </row>
    <row r="51" spans="1:21" ht="50.25" thickBot="1" x14ac:dyDescent="0.35">
      <c r="A51" s="845" t="s">
        <v>475</v>
      </c>
      <c r="B51" s="846" t="s">
        <v>476</v>
      </c>
      <c r="C51" s="847" t="s">
        <v>477</v>
      </c>
      <c r="D51" s="848" t="s">
        <v>40</v>
      </c>
      <c r="E51" s="849" t="s">
        <v>41</v>
      </c>
      <c r="F51" s="850" t="s">
        <v>147</v>
      </c>
      <c r="G51" s="851" t="s">
        <v>478</v>
      </c>
      <c r="H51" s="852" t="s">
        <v>479</v>
      </c>
      <c r="I51" s="853"/>
      <c r="J51" s="854" t="s">
        <v>480</v>
      </c>
      <c r="K51" s="855" t="s">
        <v>372</v>
      </c>
      <c r="L51" s="856" t="s">
        <v>44</v>
      </c>
      <c r="M51" s="14"/>
      <c r="N51" s="219"/>
      <c r="O51" s="662"/>
      <c r="P51" s="219"/>
      <c r="Q51" s="662"/>
      <c r="R51" s="219"/>
      <c r="S51" s="663"/>
      <c r="T51" s="220"/>
      <c r="U51" s="663"/>
    </row>
    <row r="52" spans="1:21" ht="17.25" thickBot="1" x14ac:dyDescent="0.35">
      <c r="A52" s="697"/>
      <c r="B52" s="214" t="s">
        <v>481</v>
      </c>
      <c r="C52" s="168"/>
      <c r="D52" s="169"/>
      <c r="E52" s="13"/>
      <c r="F52" s="179"/>
      <c r="G52" s="215"/>
      <c r="H52" s="96"/>
      <c r="I52" s="170"/>
      <c r="J52" s="176"/>
      <c r="K52" s="179"/>
      <c r="L52" s="698"/>
      <c r="M52" s="14"/>
      <c r="N52" s="219"/>
      <c r="O52" s="662"/>
      <c r="P52" s="219"/>
      <c r="Q52" s="662"/>
      <c r="R52" s="219"/>
      <c r="S52" s="663"/>
      <c r="T52" s="220"/>
      <c r="U52" s="663"/>
    </row>
    <row r="53" spans="1:21" ht="17.25" customHeight="1" x14ac:dyDescent="0.3">
      <c r="A53" s="667" t="s">
        <v>482</v>
      </c>
      <c r="B53" s="668" t="s">
        <v>483</v>
      </c>
      <c r="C53" s="669"/>
      <c r="D53" s="670"/>
      <c r="E53" s="670"/>
      <c r="F53" s="671"/>
      <c r="G53" s="672"/>
      <c r="H53" s="673"/>
      <c r="I53" s="674" t="s">
        <v>35</v>
      </c>
      <c r="J53" s="675"/>
      <c r="K53" s="676" t="str">
        <f>IF(H53&lt;0,"FOUT","")</f>
        <v/>
      </c>
      <c r="L53" s="677"/>
      <c r="M53" s="14"/>
      <c r="N53" s="219"/>
      <c r="O53" s="662"/>
      <c r="P53" s="219"/>
      <c r="Q53" s="662"/>
      <c r="R53" s="219"/>
      <c r="S53" s="663"/>
      <c r="T53" s="220"/>
      <c r="U53" s="663"/>
    </row>
    <row r="54" spans="1:21" ht="17.25" customHeight="1" x14ac:dyDescent="0.3">
      <c r="A54" s="678" t="s">
        <v>484</v>
      </c>
      <c r="B54" s="679" t="s">
        <v>485</v>
      </c>
      <c r="C54" s="680"/>
      <c r="D54" s="681"/>
      <c r="E54" s="681"/>
      <c r="F54" s="682"/>
      <c r="G54" s="683"/>
      <c r="H54" s="684"/>
      <c r="I54" s="685" t="s">
        <v>35</v>
      </c>
      <c r="J54" s="686"/>
      <c r="K54" s="687" t="str">
        <f>IF(H54&lt;0,"FOUT","")</f>
        <v/>
      </c>
      <c r="L54" s="688"/>
      <c r="M54" s="14"/>
      <c r="N54" s="219"/>
      <c r="O54" s="662"/>
      <c r="P54" s="219"/>
      <c r="Q54" s="662"/>
      <c r="R54" s="219"/>
      <c r="S54" s="663"/>
      <c r="T54" s="220"/>
      <c r="U54" s="663"/>
    </row>
    <row r="55" spans="1:21" ht="17.25" customHeight="1" x14ac:dyDescent="0.3">
      <c r="A55" s="699">
        <v>200035</v>
      </c>
      <c r="B55" s="689" t="s">
        <v>486</v>
      </c>
      <c r="C55" s="690"/>
      <c r="D55" s="690">
        <v>32</v>
      </c>
      <c r="E55" s="691" t="s">
        <v>487</v>
      </c>
      <c r="F55" s="692">
        <v>24.25</v>
      </c>
      <c r="G55" s="693">
        <v>46</v>
      </c>
      <c r="H55" s="173">
        <f>IF(G55=45,#REF!%,IF(G55=46,$H$53%,IF(G55=47,#REF!%,IF(G55=61,$H$54%,IF(G55=62,#REF!%,IF(G55=65,#REF!%))))))</f>
        <v>0</v>
      </c>
      <c r="I55" s="694"/>
      <c r="J55" s="695">
        <v>0.14000000000000001</v>
      </c>
      <c r="K55" s="696">
        <f t="shared" ref="K55:K75" si="4">ROUND(F55-(F55*H55)+J55,2)</f>
        <v>24.39</v>
      </c>
      <c r="L55" s="700">
        <f>D55*K55</f>
        <v>780.48</v>
      </c>
      <c r="M55" s="14"/>
      <c r="N55" s="219"/>
      <c r="O55" s="662"/>
      <c r="P55" s="219"/>
      <c r="Q55" s="662"/>
      <c r="R55" s="219"/>
      <c r="S55" s="662"/>
      <c r="T55" s="219"/>
      <c r="U55" s="662"/>
    </row>
    <row r="56" spans="1:21" ht="17.25" customHeight="1" x14ac:dyDescent="0.3">
      <c r="A56" s="701">
        <v>200070</v>
      </c>
      <c r="B56" s="160" t="s">
        <v>488</v>
      </c>
      <c r="C56" s="18"/>
      <c r="D56" s="18">
        <v>21</v>
      </c>
      <c r="E56" s="17" t="s">
        <v>487</v>
      </c>
      <c r="F56" s="482">
        <v>24.25</v>
      </c>
      <c r="G56" s="483">
        <v>46</v>
      </c>
      <c r="H56" s="155">
        <f>IF(G56=45,#REF!%,IF(G56=46,$H$53%,IF(G56=47,#REF!%,IF(G56=61,$H$54%,IF(G56=62,#REF!%,IF(G56=65,#REF!%))))))</f>
        <v>0</v>
      </c>
      <c r="I56" s="171"/>
      <c r="J56" s="182">
        <v>0.14000000000000001</v>
      </c>
      <c r="K56" s="183">
        <f t="shared" si="4"/>
        <v>24.39</v>
      </c>
      <c r="L56" s="702">
        <f t="shared" ref="L56:L75" si="5">D56*K56</f>
        <v>512.19000000000005</v>
      </c>
      <c r="M56" s="14"/>
      <c r="N56" s="219"/>
      <c r="O56" s="662"/>
      <c r="P56" s="219"/>
      <c r="Q56" s="662"/>
      <c r="R56" s="219"/>
      <c r="S56" s="662"/>
      <c r="T56" s="219"/>
      <c r="U56" s="662"/>
    </row>
    <row r="57" spans="1:21" ht="17.25" customHeight="1" x14ac:dyDescent="0.3">
      <c r="A57" s="701">
        <v>200150</v>
      </c>
      <c r="B57" s="160" t="s">
        <v>489</v>
      </c>
      <c r="C57" s="18"/>
      <c r="D57" s="18">
        <v>0</v>
      </c>
      <c r="E57" s="17" t="s">
        <v>487</v>
      </c>
      <c r="F57" s="482">
        <v>24.74</v>
      </c>
      <c r="G57" s="483">
        <v>46</v>
      </c>
      <c r="H57" s="155">
        <f>IF(G57=45,#REF!%,IF(G57=46,$H$53%,IF(G57=47,#REF!%,IF(G57=61,$H$54%,IF(G57=62,#REF!%,IF(G57=65,#REF!%))))))</f>
        <v>0</v>
      </c>
      <c r="I57" s="171"/>
      <c r="J57" s="182">
        <v>0.14000000000000001</v>
      </c>
      <c r="K57" s="183">
        <f t="shared" si="4"/>
        <v>24.88</v>
      </c>
      <c r="L57" s="702">
        <f t="shared" si="5"/>
        <v>0</v>
      </c>
      <c r="M57" s="14"/>
      <c r="N57" s="219"/>
      <c r="O57" s="662"/>
      <c r="P57" s="219"/>
      <c r="Q57" s="662"/>
      <c r="R57" s="219"/>
      <c r="S57" s="662"/>
      <c r="T57" s="219"/>
      <c r="U57" s="662"/>
    </row>
    <row r="58" spans="1:21" ht="17.25" customHeight="1" x14ac:dyDescent="0.3">
      <c r="A58" s="701">
        <v>201070</v>
      </c>
      <c r="B58" s="160" t="s">
        <v>490</v>
      </c>
      <c r="C58" s="18"/>
      <c r="D58" s="18">
        <v>26</v>
      </c>
      <c r="E58" s="17" t="s">
        <v>487</v>
      </c>
      <c r="F58" s="482">
        <v>21.58</v>
      </c>
      <c r="G58" s="483">
        <v>46</v>
      </c>
      <c r="H58" s="155">
        <f>IF(G58=45,#REF!%,IF(G58=46,$H$53%,IF(G58=47,#REF!%,IF(G58=61,$H$54%,IF(G58=62,#REF!%,IF(G58=65,#REF!%))))))</f>
        <v>0</v>
      </c>
      <c r="I58" s="171"/>
      <c r="J58" s="182">
        <v>0.14000000000000001</v>
      </c>
      <c r="K58" s="183">
        <f t="shared" si="4"/>
        <v>21.72</v>
      </c>
      <c r="L58" s="702">
        <f t="shared" si="5"/>
        <v>564.72</v>
      </c>
      <c r="M58" s="14"/>
      <c r="N58" s="219"/>
      <c r="O58" s="662"/>
      <c r="P58" s="219"/>
      <c r="Q58" s="662"/>
      <c r="R58" s="219"/>
      <c r="S58" s="662"/>
      <c r="T58" s="219"/>
      <c r="U58" s="662"/>
    </row>
    <row r="59" spans="1:21" ht="17.25" customHeight="1" x14ac:dyDescent="0.3">
      <c r="A59" s="701">
        <v>201150</v>
      </c>
      <c r="B59" s="160" t="s">
        <v>491</v>
      </c>
      <c r="C59" s="18"/>
      <c r="D59" s="18">
        <v>3</v>
      </c>
      <c r="E59" s="17" t="s">
        <v>487</v>
      </c>
      <c r="F59" s="482">
        <v>22.05</v>
      </c>
      <c r="G59" s="483">
        <v>46</v>
      </c>
      <c r="H59" s="155">
        <f>IF(G59=45,#REF!%,IF(G59=46,$H$53%,IF(G59=47,#REF!%,IF(G59=61,$H$54%,IF(G59=62,#REF!%,IF(G59=65,#REF!%))))))</f>
        <v>0</v>
      </c>
      <c r="I59" s="171"/>
      <c r="J59" s="182">
        <v>0.14000000000000001</v>
      </c>
      <c r="K59" s="183">
        <f t="shared" si="4"/>
        <v>22.19</v>
      </c>
      <c r="L59" s="702">
        <f t="shared" si="5"/>
        <v>66.570000000000007</v>
      </c>
      <c r="M59" s="14"/>
      <c r="N59" s="219"/>
      <c r="O59" s="662"/>
      <c r="P59" s="219"/>
      <c r="Q59" s="662"/>
      <c r="R59" s="219"/>
      <c r="S59" s="662"/>
      <c r="T59" s="219"/>
      <c r="U59" s="662"/>
    </row>
    <row r="60" spans="1:21" ht="17.25" customHeight="1" x14ac:dyDescent="0.3">
      <c r="A60" s="701">
        <v>210050</v>
      </c>
      <c r="B60" s="773" t="s">
        <v>492</v>
      </c>
      <c r="C60" s="774"/>
      <c r="D60" s="415">
        <v>0</v>
      </c>
      <c r="E60" s="17" t="s">
        <v>487</v>
      </c>
      <c r="F60" s="482">
        <v>56.4</v>
      </c>
      <c r="G60" s="483">
        <v>61</v>
      </c>
      <c r="H60" s="155">
        <f>IF(G60=45,#REF!%,IF(G60=46,$H$53%,IF(G60=47,#REF!%,IF(G60=61,$H$54%,IF(G60=62,#REF!%,IF(G60=65,#REF!%))))))</f>
        <v>0</v>
      </c>
      <c r="I60" s="171"/>
      <c r="J60" s="182">
        <v>0.14000000000000001</v>
      </c>
      <c r="K60" s="183">
        <f t="shared" si="4"/>
        <v>56.54</v>
      </c>
      <c r="L60" s="702">
        <f t="shared" si="5"/>
        <v>0</v>
      </c>
      <c r="M60" s="14"/>
      <c r="N60" s="219"/>
      <c r="O60" s="662"/>
      <c r="P60" s="219"/>
      <c r="Q60" s="662"/>
      <c r="R60" s="219"/>
      <c r="S60" s="662"/>
      <c r="T60" s="219"/>
      <c r="U60" s="662"/>
    </row>
    <row r="61" spans="1:21" ht="17.25" customHeight="1" x14ac:dyDescent="0.3">
      <c r="A61" s="701">
        <v>210070</v>
      </c>
      <c r="B61" s="775" t="s">
        <v>493</v>
      </c>
      <c r="C61" s="776">
        <v>10</v>
      </c>
      <c r="D61" s="415">
        <v>0</v>
      </c>
      <c r="E61" s="17" t="s">
        <v>487</v>
      </c>
      <c r="F61" s="482">
        <v>56.4</v>
      </c>
      <c r="G61" s="483">
        <v>61</v>
      </c>
      <c r="H61" s="155">
        <f>IF(G61=45,#REF!%,IF(G61=46,$H$53%,IF(G61=47,#REF!%,IF(G61=61,$H$54%,IF(G61=62,#REF!%,IF(G61=65,#REF!%))))))</f>
        <v>0</v>
      </c>
      <c r="I61" s="171"/>
      <c r="J61" s="182">
        <v>0.14000000000000001</v>
      </c>
      <c r="K61" s="183">
        <f t="shared" si="4"/>
        <v>56.54</v>
      </c>
      <c r="L61" s="702">
        <f t="shared" si="5"/>
        <v>0</v>
      </c>
      <c r="M61" s="14"/>
      <c r="N61" s="219"/>
      <c r="O61" s="662"/>
      <c r="P61" s="219"/>
      <c r="Q61" s="662"/>
      <c r="R61" s="219"/>
      <c r="S61" s="662"/>
      <c r="T61" s="219"/>
      <c r="U61" s="662"/>
    </row>
    <row r="62" spans="1:21" ht="17.25" customHeight="1" x14ac:dyDescent="0.3">
      <c r="A62" s="701">
        <v>210100</v>
      </c>
      <c r="B62" s="775" t="s">
        <v>494</v>
      </c>
      <c r="C62" s="776"/>
      <c r="D62" s="415">
        <v>0</v>
      </c>
      <c r="E62" s="17" t="s">
        <v>487</v>
      </c>
      <c r="F62" s="482">
        <v>59.85</v>
      </c>
      <c r="G62" s="483">
        <v>61</v>
      </c>
      <c r="H62" s="155">
        <f>IF(G62=45,#REF!%,IF(G62=46,$H$53%,IF(G62=47,#REF!%,IF(G62=61,$H$54%,IF(G62=62,#REF!%,IF(G62=65,#REF!%))))))</f>
        <v>0</v>
      </c>
      <c r="I62" s="171"/>
      <c r="J62" s="182">
        <v>0.14000000000000001</v>
      </c>
      <c r="K62" s="183">
        <f t="shared" si="4"/>
        <v>59.99</v>
      </c>
      <c r="L62" s="702">
        <f t="shared" si="5"/>
        <v>0</v>
      </c>
      <c r="M62" s="14"/>
      <c r="N62" s="219"/>
      <c r="O62" s="662"/>
      <c r="P62" s="219"/>
      <c r="Q62" s="662"/>
      <c r="R62" s="219"/>
      <c r="S62" s="662"/>
      <c r="T62" s="219"/>
      <c r="U62" s="662"/>
    </row>
    <row r="63" spans="1:21" ht="17.25" customHeight="1" x14ac:dyDescent="0.3">
      <c r="A63" s="701">
        <v>210150</v>
      </c>
      <c r="B63" s="775" t="s">
        <v>495</v>
      </c>
      <c r="C63" s="776"/>
      <c r="D63" s="415">
        <v>0</v>
      </c>
      <c r="E63" s="17" t="s">
        <v>487</v>
      </c>
      <c r="F63" s="482">
        <v>63.3</v>
      </c>
      <c r="G63" s="483">
        <v>61</v>
      </c>
      <c r="H63" s="155">
        <f>IF(G63=45,#REF!%,IF(G63=46,$H$53%,IF(G63=47,#REF!%,IF(G63=61,$H$54%,IF(G63=62,#REF!%,IF(G63=65,#REF!%))))))</f>
        <v>0</v>
      </c>
      <c r="I63" s="171"/>
      <c r="J63" s="182">
        <v>0.14000000000000001</v>
      </c>
      <c r="K63" s="183">
        <f t="shared" si="4"/>
        <v>63.44</v>
      </c>
      <c r="L63" s="702">
        <f t="shared" si="5"/>
        <v>0</v>
      </c>
      <c r="M63" s="14"/>
      <c r="N63" s="376"/>
      <c r="O63" s="662"/>
      <c r="P63" s="219"/>
      <c r="Q63" s="662"/>
      <c r="R63" s="219"/>
      <c r="S63" s="662"/>
      <c r="T63" s="219"/>
      <c r="U63" s="662"/>
    </row>
    <row r="64" spans="1:21" ht="17.25" customHeight="1" x14ac:dyDescent="0.3">
      <c r="A64" s="419">
        <v>220050</v>
      </c>
      <c r="B64" s="775" t="s">
        <v>496</v>
      </c>
      <c r="C64" s="776">
        <v>10</v>
      </c>
      <c r="D64" s="415">
        <v>0</v>
      </c>
      <c r="E64" s="17" t="s">
        <v>487</v>
      </c>
      <c r="F64" s="482">
        <v>56.4</v>
      </c>
      <c r="G64" s="483">
        <v>61</v>
      </c>
      <c r="H64" s="155">
        <f>IF(G64=45,#REF!%,IF(G64=46,$H$53%,IF(G64=47,#REF!%,IF(G64=61,$H$54%,IF(G64=62,#REF!%,IF(G64=65,#REF!%))))))</f>
        <v>0</v>
      </c>
      <c r="I64" s="171"/>
      <c r="J64" s="182">
        <v>0.14000000000000001</v>
      </c>
      <c r="K64" s="183">
        <f t="shared" si="4"/>
        <v>56.54</v>
      </c>
      <c r="L64" s="702">
        <f t="shared" si="5"/>
        <v>0</v>
      </c>
      <c r="M64" s="19"/>
      <c r="N64" s="219"/>
      <c r="O64" s="662"/>
      <c r="P64" s="219"/>
      <c r="Q64" s="662"/>
      <c r="R64" s="219"/>
      <c r="S64" s="662"/>
      <c r="T64" s="219"/>
      <c r="U64" s="662"/>
    </row>
    <row r="65" spans="1:21" ht="17.25" customHeight="1" x14ac:dyDescent="0.3">
      <c r="A65" s="419">
        <v>220070</v>
      </c>
      <c r="B65" s="775" t="s">
        <v>497</v>
      </c>
      <c r="C65" s="776">
        <v>10</v>
      </c>
      <c r="D65" s="415">
        <v>0</v>
      </c>
      <c r="E65" s="17" t="s">
        <v>487</v>
      </c>
      <c r="F65" s="482">
        <v>56.4</v>
      </c>
      <c r="G65" s="483">
        <v>61</v>
      </c>
      <c r="H65" s="155">
        <f>IF(G65=45,#REF!%,IF(G65=46,$H$53%,IF(G65=47,#REF!%,IF(G65=61,$H$54%,IF(G65=62,#REF!%,IF(G65=65,#REF!%))))))</f>
        <v>0</v>
      </c>
      <c r="I65" s="171"/>
      <c r="J65" s="182">
        <v>0.14000000000000001</v>
      </c>
      <c r="K65" s="183">
        <f t="shared" si="4"/>
        <v>56.54</v>
      </c>
      <c r="L65" s="702">
        <f t="shared" si="5"/>
        <v>0</v>
      </c>
      <c r="M65" s="14"/>
      <c r="N65" s="219"/>
      <c r="O65" s="662"/>
      <c r="P65" s="219"/>
      <c r="Q65" s="662"/>
      <c r="R65" s="219"/>
      <c r="S65" s="662"/>
      <c r="T65" s="219"/>
      <c r="U65" s="662"/>
    </row>
    <row r="66" spans="1:21" ht="17.25" customHeight="1" x14ac:dyDescent="0.3">
      <c r="A66" s="703">
        <v>220100</v>
      </c>
      <c r="B66" s="775" t="s">
        <v>498</v>
      </c>
      <c r="C66" s="776">
        <v>10</v>
      </c>
      <c r="D66" s="415">
        <v>4</v>
      </c>
      <c r="E66" s="17" t="s">
        <v>487</v>
      </c>
      <c r="F66" s="482">
        <v>59.85</v>
      </c>
      <c r="G66" s="483">
        <v>61</v>
      </c>
      <c r="H66" s="155">
        <f>IF(G66=45,#REF!%,IF(G66=46,$H$53%,IF(G66=47,#REF!%,IF(G66=61,$H$54%,IF(G66=62,#REF!%,IF(G66=65,#REF!%))))))</f>
        <v>0</v>
      </c>
      <c r="I66" s="171"/>
      <c r="J66" s="182">
        <v>0.14000000000000001</v>
      </c>
      <c r="K66" s="183">
        <f t="shared" si="4"/>
        <v>59.99</v>
      </c>
      <c r="L66" s="702">
        <f t="shared" si="5"/>
        <v>239.96</v>
      </c>
      <c r="M66" s="19"/>
      <c r="N66" s="219"/>
      <c r="O66" s="662"/>
      <c r="P66" s="219"/>
      <c r="Q66" s="662"/>
      <c r="R66" s="219"/>
      <c r="S66" s="662"/>
      <c r="T66" s="219"/>
      <c r="U66" s="662"/>
    </row>
    <row r="67" spans="1:21" ht="17.25" customHeight="1" x14ac:dyDescent="0.3">
      <c r="A67" s="701">
        <v>220150</v>
      </c>
      <c r="B67" s="775" t="s">
        <v>499</v>
      </c>
      <c r="C67" s="776">
        <v>10</v>
      </c>
      <c r="D67" s="415">
        <v>12</v>
      </c>
      <c r="E67" s="17" t="s">
        <v>487</v>
      </c>
      <c r="F67" s="482">
        <v>63.3</v>
      </c>
      <c r="G67" s="483">
        <v>61</v>
      </c>
      <c r="H67" s="155">
        <f>IF(G67=45,#REF!%,IF(G67=46,$H$53%,IF(G67=47,#REF!%,IF(G67=61,$H$54%,IF(G67=62,#REF!%,IF(G67=65,#REF!%))))))</f>
        <v>0</v>
      </c>
      <c r="I67" s="171"/>
      <c r="J67" s="182">
        <v>0.14000000000000001</v>
      </c>
      <c r="K67" s="183">
        <f t="shared" si="4"/>
        <v>63.44</v>
      </c>
      <c r="L67" s="702">
        <f t="shared" si="5"/>
        <v>761.28</v>
      </c>
      <c r="M67" s="14"/>
      <c r="N67" s="219"/>
      <c r="O67" s="662"/>
      <c r="P67" s="219"/>
      <c r="Q67" s="662"/>
      <c r="R67" s="219"/>
      <c r="S67" s="662"/>
      <c r="T67" s="219"/>
      <c r="U67" s="662"/>
    </row>
    <row r="68" spans="1:21" ht="17.25" customHeight="1" x14ac:dyDescent="0.3">
      <c r="A68" s="419">
        <v>230050</v>
      </c>
      <c r="B68" s="775" t="s">
        <v>500</v>
      </c>
      <c r="C68" s="776">
        <v>5</v>
      </c>
      <c r="D68" s="415">
        <v>93</v>
      </c>
      <c r="E68" s="17" t="s">
        <v>487</v>
      </c>
      <c r="F68" s="482">
        <v>33.65</v>
      </c>
      <c r="G68" s="483">
        <v>61</v>
      </c>
      <c r="H68" s="155">
        <f>IF(G68=45,#REF!%,IF(G68=46,$H$53%,IF(G68=47,#REF!%,IF(G68=61,$H$54%,IF(G68=62,#REF!%,IF(G68=65,#REF!%))))))</f>
        <v>0</v>
      </c>
      <c r="I68" s="171"/>
      <c r="J68" s="182">
        <v>0.14000000000000001</v>
      </c>
      <c r="K68" s="183">
        <f t="shared" si="4"/>
        <v>33.79</v>
      </c>
      <c r="L68" s="702">
        <f t="shared" si="5"/>
        <v>3142.47</v>
      </c>
      <c r="M68" s="19"/>
      <c r="N68" s="219"/>
      <c r="O68" s="662"/>
      <c r="P68" s="219"/>
      <c r="Q68" s="662"/>
      <c r="R68" s="219"/>
      <c r="S68" s="662"/>
      <c r="T68" s="219"/>
      <c r="U68" s="662"/>
    </row>
    <row r="69" spans="1:21" ht="17.25" customHeight="1" x14ac:dyDescent="0.3">
      <c r="A69" s="419">
        <v>230070</v>
      </c>
      <c r="B69" s="775" t="s">
        <v>501</v>
      </c>
      <c r="C69" s="776">
        <v>10</v>
      </c>
      <c r="D69" s="415">
        <v>68</v>
      </c>
      <c r="E69" s="17" t="s">
        <v>487</v>
      </c>
      <c r="F69" s="482">
        <v>33.65</v>
      </c>
      <c r="G69" s="483">
        <v>61</v>
      </c>
      <c r="H69" s="155">
        <f>IF(G69=45,#REF!%,IF(G69=46,$H$53%,IF(G69=47,#REF!%,IF(G69=61,$H$54%,IF(G69=62,#REF!%,IF(G69=65,#REF!%))))))</f>
        <v>0</v>
      </c>
      <c r="I69" s="171"/>
      <c r="J69" s="182">
        <v>0.14000000000000001</v>
      </c>
      <c r="K69" s="183">
        <f t="shared" si="4"/>
        <v>33.79</v>
      </c>
      <c r="L69" s="702">
        <f t="shared" si="5"/>
        <v>2297.7199999999998</v>
      </c>
      <c r="M69" s="19"/>
      <c r="N69" s="219"/>
      <c r="O69" s="662"/>
      <c r="P69" s="219"/>
      <c r="Q69" s="662"/>
      <c r="R69" s="219"/>
      <c r="S69" s="662"/>
      <c r="T69" s="219"/>
      <c r="U69" s="662"/>
    </row>
    <row r="70" spans="1:21" ht="17.25" customHeight="1" x14ac:dyDescent="0.3">
      <c r="A70" s="419">
        <v>240050</v>
      </c>
      <c r="B70" s="775" t="s">
        <v>502</v>
      </c>
      <c r="C70" s="776">
        <v>10</v>
      </c>
      <c r="D70" s="415">
        <v>39</v>
      </c>
      <c r="E70" s="17" t="s">
        <v>487</v>
      </c>
      <c r="F70" s="482">
        <v>33.65</v>
      </c>
      <c r="G70" s="483">
        <v>61</v>
      </c>
      <c r="H70" s="155">
        <f>IF(G70=45,#REF!%,IF(G70=46,$H$53%,IF(G70=47,#REF!%,IF(G70=61,$H$54%,IF(G70=62,#REF!%,IF(G70=65,#REF!%))))))</f>
        <v>0</v>
      </c>
      <c r="I70" s="171"/>
      <c r="J70" s="182">
        <v>0.14000000000000001</v>
      </c>
      <c r="K70" s="183">
        <f t="shared" si="4"/>
        <v>33.79</v>
      </c>
      <c r="L70" s="702">
        <f t="shared" si="5"/>
        <v>1317.81</v>
      </c>
      <c r="M70" s="19"/>
      <c r="N70" s="219"/>
      <c r="O70" s="662"/>
      <c r="P70" s="219"/>
      <c r="Q70" s="662"/>
      <c r="R70" s="219"/>
      <c r="S70" s="662"/>
      <c r="T70" s="219"/>
      <c r="U70" s="662"/>
    </row>
    <row r="71" spans="1:21" ht="17.25" customHeight="1" x14ac:dyDescent="0.3">
      <c r="A71" s="419">
        <v>240070</v>
      </c>
      <c r="B71" s="775" t="s">
        <v>503</v>
      </c>
      <c r="C71" s="776">
        <v>10</v>
      </c>
      <c r="D71" s="415">
        <v>20</v>
      </c>
      <c r="E71" s="17" t="s">
        <v>487</v>
      </c>
      <c r="F71" s="482">
        <v>43.7</v>
      </c>
      <c r="G71" s="483">
        <v>61</v>
      </c>
      <c r="H71" s="155">
        <f>IF(G71=45,#REF!%,IF(G71=46,$H$53%,IF(G71=47,#REF!%,IF(G71=61,$H$54%,IF(G71=62,#REF!%,IF(G71=65,#REF!%))))))</f>
        <v>0</v>
      </c>
      <c r="I71" s="171"/>
      <c r="J71" s="182">
        <v>0.14000000000000001</v>
      </c>
      <c r="K71" s="183">
        <f t="shared" si="4"/>
        <v>43.84</v>
      </c>
      <c r="L71" s="702">
        <f t="shared" si="5"/>
        <v>876.80000000000007</v>
      </c>
      <c r="M71" s="19"/>
      <c r="N71" s="219"/>
      <c r="O71" s="662"/>
      <c r="P71" s="219"/>
      <c r="Q71" s="662"/>
      <c r="R71" s="219"/>
      <c r="S71" s="662"/>
      <c r="T71" s="219"/>
      <c r="U71" s="662"/>
    </row>
    <row r="72" spans="1:21" ht="17.25" customHeight="1" x14ac:dyDescent="0.3">
      <c r="A72" s="419">
        <v>250070</v>
      </c>
      <c r="B72" s="775" t="s">
        <v>504</v>
      </c>
      <c r="C72" s="776"/>
      <c r="D72" s="415">
        <v>0</v>
      </c>
      <c r="E72" s="17" t="s">
        <v>487</v>
      </c>
      <c r="F72" s="482">
        <v>50.2</v>
      </c>
      <c r="G72" s="483">
        <v>61</v>
      </c>
      <c r="H72" s="155">
        <f>IF(G72=45,#REF!%,IF(G72=46,$H$53%,IF(G72=47,#REF!%,IF(G72=61,$H$54%,IF(G72=62,#REF!%,IF(G72=65,#REF!%))))))</f>
        <v>0</v>
      </c>
      <c r="I72" s="171"/>
      <c r="J72" s="182">
        <v>0.14000000000000001</v>
      </c>
      <c r="K72" s="183">
        <f t="shared" si="4"/>
        <v>50.34</v>
      </c>
      <c r="L72" s="702">
        <f t="shared" si="5"/>
        <v>0</v>
      </c>
      <c r="M72" s="19"/>
      <c r="N72" s="219"/>
      <c r="O72" s="662"/>
      <c r="P72" s="219"/>
      <c r="Q72" s="662"/>
      <c r="R72" s="219"/>
      <c r="S72" s="662"/>
      <c r="T72" s="219"/>
      <c r="U72" s="662"/>
    </row>
    <row r="73" spans="1:21" ht="17.25" customHeight="1" x14ac:dyDescent="0.3">
      <c r="A73" s="701">
        <v>260045</v>
      </c>
      <c r="B73" s="775" t="s">
        <v>505</v>
      </c>
      <c r="C73" s="776"/>
      <c r="D73" s="415">
        <v>61</v>
      </c>
      <c r="E73" s="17" t="s">
        <v>487</v>
      </c>
      <c r="F73" s="482">
        <v>75.55</v>
      </c>
      <c r="G73" s="483">
        <v>61</v>
      </c>
      <c r="H73" s="155">
        <f>IF(G73=45,#REF!%,IF(G73=46,$H$53%,IF(G73=47,#REF!%,IF(G73=61,$H$54%,IF(G73=62,#REF!%,IF(G73=65,#REF!%))))))</f>
        <v>0</v>
      </c>
      <c r="I73" s="171"/>
      <c r="J73" s="182">
        <v>0.14000000000000001</v>
      </c>
      <c r="K73" s="183">
        <f t="shared" si="4"/>
        <v>75.69</v>
      </c>
      <c r="L73" s="702">
        <f t="shared" si="5"/>
        <v>4617.09</v>
      </c>
      <c r="M73" s="19"/>
      <c r="N73" s="219"/>
      <c r="O73" s="662"/>
      <c r="P73" s="219"/>
      <c r="Q73" s="662"/>
      <c r="R73" s="219"/>
      <c r="S73" s="662"/>
      <c r="T73" s="219"/>
      <c r="U73" s="662"/>
    </row>
    <row r="74" spans="1:21" ht="17.25" customHeight="1" x14ac:dyDescent="0.3">
      <c r="A74" s="701">
        <v>260060</v>
      </c>
      <c r="B74" s="775" t="s">
        <v>506</v>
      </c>
      <c r="C74" s="776">
        <v>10</v>
      </c>
      <c r="D74" s="415">
        <v>320</v>
      </c>
      <c r="E74" s="17" t="s">
        <v>487</v>
      </c>
      <c r="F74" s="482">
        <v>91.05</v>
      </c>
      <c r="G74" s="483">
        <v>61</v>
      </c>
      <c r="H74" s="155">
        <f>IF(G74=45,#REF!%,IF(G74=46,$H$53%,IF(G74=47,#REF!%,IF(G74=61,$H$54%,IF(G74=62,#REF!%,IF(G74=65,#REF!%))))))</f>
        <v>0</v>
      </c>
      <c r="I74" s="171"/>
      <c r="J74" s="182">
        <v>0.14000000000000001</v>
      </c>
      <c r="K74" s="183">
        <f t="shared" si="4"/>
        <v>91.19</v>
      </c>
      <c r="L74" s="702">
        <f t="shared" si="5"/>
        <v>29180.799999999999</v>
      </c>
      <c r="M74" s="19"/>
      <c r="N74" s="219"/>
      <c r="O74" s="662"/>
      <c r="P74" s="219"/>
      <c r="Q74" s="662"/>
      <c r="R74" s="219"/>
      <c r="S74" s="662"/>
      <c r="T74" s="219"/>
      <c r="U74" s="662"/>
    </row>
    <row r="75" spans="1:21" ht="17.25" customHeight="1" x14ac:dyDescent="0.3">
      <c r="A75" s="701">
        <v>260090</v>
      </c>
      <c r="B75" s="777" t="s">
        <v>507</v>
      </c>
      <c r="C75" s="778">
        <v>5</v>
      </c>
      <c r="D75" s="415">
        <v>88</v>
      </c>
      <c r="E75" s="17" t="s">
        <v>487</v>
      </c>
      <c r="F75" s="482">
        <v>91.05</v>
      </c>
      <c r="G75" s="483">
        <v>61</v>
      </c>
      <c r="H75" s="155">
        <f>IF(G75=45,#REF!%,IF(G75=46,$H$53%,IF(G75=47,#REF!%,IF(G75=61,$H$54%,IF(G75=62,#REF!%,IF(G75=65,#REF!%))))))</f>
        <v>0</v>
      </c>
      <c r="I75" s="171"/>
      <c r="J75" s="182">
        <v>0.14000000000000001</v>
      </c>
      <c r="K75" s="183">
        <f t="shared" si="4"/>
        <v>91.19</v>
      </c>
      <c r="L75" s="702">
        <f t="shared" si="5"/>
        <v>8024.7199999999993</v>
      </c>
      <c r="M75" s="19"/>
      <c r="N75" s="219"/>
      <c r="O75" s="662"/>
      <c r="P75" s="219"/>
      <c r="Q75" s="662"/>
      <c r="R75" s="219"/>
      <c r="S75" s="662"/>
      <c r="T75" s="219"/>
      <c r="U75" s="662"/>
    </row>
    <row r="76" spans="1:21" ht="17.25" customHeight="1" thickBot="1" x14ac:dyDescent="0.35">
      <c r="A76" s="697"/>
      <c r="B76" s="728"/>
      <c r="C76" s="729"/>
      <c r="D76" s="730"/>
      <c r="E76" s="730"/>
      <c r="F76" s="696"/>
      <c r="G76" s="731"/>
      <c r="H76" s="732"/>
      <c r="I76" s="733"/>
      <c r="J76" s="695"/>
      <c r="K76" s="696"/>
      <c r="L76" s="698"/>
      <c r="M76" s="14"/>
      <c r="N76" s="377"/>
      <c r="O76" s="665"/>
      <c r="P76" s="377"/>
      <c r="Q76" s="665"/>
      <c r="R76" s="377"/>
      <c r="S76" s="665"/>
      <c r="T76" s="377"/>
      <c r="U76" s="665"/>
    </row>
    <row r="77" spans="1:21" ht="18" thickTop="1" thickBot="1" x14ac:dyDescent="0.35">
      <c r="A77" s="1006" t="s">
        <v>534</v>
      </c>
      <c r="B77" s="1007"/>
      <c r="C77" s="1007"/>
      <c r="D77" s="1007"/>
      <c r="E77" s="1007"/>
      <c r="F77" s="1007"/>
      <c r="G77" s="1007"/>
      <c r="H77" s="1007"/>
      <c r="I77" s="1007"/>
      <c r="J77" s="1007"/>
      <c r="K77" s="1007"/>
      <c r="L77" s="1008"/>
      <c r="M77" s="19"/>
      <c r="N77" s="219"/>
      <c r="O77" s="662"/>
      <c r="P77" s="219"/>
      <c r="Q77" s="662"/>
      <c r="R77" s="219"/>
      <c r="S77" s="663"/>
      <c r="T77" s="220"/>
      <c r="U77" s="663"/>
    </row>
    <row r="78" spans="1:21" ht="17.25" customHeight="1" thickBot="1" x14ac:dyDescent="0.35">
      <c r="A78" s="791"/>
      <c r="B78" s="13"/>
      <c r="C78" s="15"/>
      <c r="D78" s="16"/>
      <c r="E78" s="16"/>
      <c r="F78" s="179"/>
      <c r="G78" s="215"/>
      <c r="H78" s="96"/>
      <c r="I78" s="170"/>
      <c r="J78" s="176"/>
      <c r="K78" s="179"/>
      <c r="L78" s="698"/>
      <c r="M78" s="14"/>
      <c r="N78" s="219"/>
      <c r="O78" s="792"/>
      <c r="P78" s="219"/>
      <c r="Q78" s="792"/>
      <c r="R78" s="219"/>
      <c r="S78" s="792"/>
      <c r="T78" s="219"/>
      <c r="U78" s="792"/>
    </row>
    <row r="79" spans="1:21" ht="17.25" thickBot="1" x14ac:dyDescent="0.35">
      <c r="A79" s="709"/>
      <c r="B79" s="710"/>
      <c r="C79" s="711"/>
      <c r="D79" s="712"/>
      <c r="E79" s="712"/>
      <c r="F79" s="713"/>
      <c r="G79" s="714"/>
      <c r="H79" s="715"/>
      <c r="I79" s="716"/>
      <c r="J79" s="717"/>
      <c r="K79" s="713"/>
      <c r="L79" s="718"/>
      <c r="M79" s="19"/>
      <c r="N79" s="666"/>
      <c r="O79" s="662"/>
      <c r="P79" s="666"/>
      <c r="Q79" s="662"/>
      <c r="R79" s="666"/>
      <c r="S79" s="662"/>
      <c r="T79" s="666"/>
      <c r="U79" s="662"/>
    </row>
    <row r="80" spans="1:21" ht="17.25" thickBot="1" x14ac:dyDescent="0.35">
      <c r="A80" s="1028" t="s">
        <v>508</v>
      </c>
      <c r="B80" s="1029"/>
      <c r="C80" s="1029"/>
      <c r="D80" s="1029"/>
      <c r="E80" s="1029"/>
      <c r="F80" s="1029"/>
      <c r="G80" s="1029"/>
      <c r="H80" s="1029"/>
      <c r="I80" s="1029"/>
      <c r="J80" s="1029"/>
      <c r="K80" s="1029"/>
      <c r="L80" s="1030"/>
      <c r="M80" s="19"/>
      <c r="N80" s="376"/>
      <c r="O80" s="662"/>
      <c r="P80" s="219"/>
      <c r="Q80" s="662"/>
      <c r="R80" s="219"/>
      <c r="S80" s="662"/>
      <c r="T80" s="219"/>
      <c r="U80" s="662"/>
    </row>
    <row r="81" spans="1:21" ht="17.25" thickBot="1" x14ac:dyDescent="0.35">
      <c r="A81" s="719"/>
      <c r="B81" s="720"/>
      <c r="C81" s="721"/>
      <c r="D81" s="720"/>
      <c r="E81" s="720"/>
      <c r="F81" s="722"/>
      <c r="G81" s="723"/>
      <c r="H81" s="724"/>
      <c r="I81" s="725"/>
      <c r="J81" s="726"/>
      <c r="K81" s="722"/>
      <c r="L81" s="727"/>
      <c r="M81" s="19"/>
      <c r="N81" s="376"/>
      <c r="O81" s="662"/>
      <c r="P81" s="219"/>
      <c r="Q81" s="662"/>
      <c r="R81" s="219"/>
      <c r="S81" s="662"/>
      <c r="T81" s="219"/>
      <c r="U81" s="662"/>
    </row>
    <row r="82" spans="1:21" ht="49.5" x14ac:dyDescent="0.3">
      <c r="A82" s="734"/>
      <c r="B82" s="220"/>
      <c r="C82" s="735" t="s">
        <v>477</v>
      </c>
      <c r="D82" s="736" t="s">
        <v>40</v>
      </c>
      <c r="E82" s="737" t="s">
        <v>41</v>
      </c>
      <c r="F82" s="738" t="s">
        <v>147</v>
      </c>
      <c r="G82" s="739" t="s">
        <v>478</v>
      </c>
      <c r="H82" s="740" t="s">
        <v>479</v>
      </c>
      <c r="I82" s="741"/>
      <c r="J82" s="742" t="s">
        <v>480</v>
      </c>
      <c r="K82" s="743" t="s">
        <v>372</v>
      </c>
      <c r="L82" s="744" t="s">
        <v>44</v>
      </c>
      <c r="M82" s="19"/>
      <c r="N82" s="376"/>
      <c r="O82" s="662"/>
      <c r="P82" s="219"/>
      <c r="Q82" s="662"/>
      <c r="R82" s="219"/>
      <c r="S82" s="662"/>
      <c r="T82" s="219"/>
      <c r="U82" s="662"/>
    </row>
    <row r="83" spans="1:21" x14ac:dyDescent="0.3">
      <c r="A83" s="704" t="s">
        <v>509</v>
      </c>
      <c r="B83" s="276" t="s">
        <v>510</v>
      </c>
      <c r="C83" s="277"/>
      <c r="D83" s="278"/>
      <c r="E83" s="279"/>
      <c r="F83" s="280"/>
      <c r="G83" s="281"/>
      <c r="H83" s="282"/>
      <c r="I83" s="283" t="s">
        <v>35</v>
      </c>
      <c r="J83" s="351"/>
      <c r="K83" s="284" t="str">
        <f>IF(H83&lt;0,"FOUT","")</f>
        <v/>
      </c>
      <c r="L83" s="705"/>
      <c r="M83" s="19"/>
      <c r="N83" s="376"/>
      <c r="O83" s="662"/>
      <c r="P83" s="219"/>
      <c r="Q83" s="662"/>
      <c r="R83" s="219"/>
      <c r="S83" s="663"/>
      <c r="T83" s="220"/>
      <c r="U83" s="663"/>
    </row>
    <row r="84" spans="1:21" x14ac:dyDescent="0.3">
      <c r="A84" s="706"/>
      <c r="B84" s="285"/>
      <c r="C84" s="286"/>
      <c r="D84" s="287"/>
      <c r="E84" s="288"/>
      <c r="F84" s="289"/>
      <c r="G84" s="290"/>
      <c r="H84" s="350"/>
      <c r="I84" s="291"/>
      <c r="J84" s="292"/>
      <c r="K84" s="292"/>
      <c r="L84" s="707"/>
      <c r="M84" s="19"/>
      <c r="N84" s="376"/>
      <c r="O84" s="662"/>
      <c r="P84" s="219"/>
      <c r="Q84" s="662"/>
      <c r="R84" s="219"/>
      <c r="S84" s="663"/>
      <c r="T84" s="220"/>
      <c r="U84" s="663"/>
    </row>
    <row r="85" spans="1:21" ht="17.25" customHeight="1" x14ac:dyDescent="0.3">
      <c r="A85" s="419">
        <v>400136</v>
      </c>
      <c r="B85" s="773" t="s">
        <v>511</v>
      </c>
      <c r="C85" s="779"/>
      <c r="D85" s="780">
        <v>0</v>
      </c>
      <c r="E85" s="781" t="s">
        <v>487</v>
      </c>
      <c r="F85" s="482">
        <v>41.9</v>
      </c>
      <c r="G85" s="483">
        <v>43</v>
      </c>
      <c r="H85" s="155">
        <f>IF(G85=43,$H$83%,IF(G85=36,#REF!%))</f>
        <v>0</v>
      </c>
      <c r="I85" s="171"/>
      <c r="J85" s="182"/>
      <c r="K85" s="183">
        <f>ROUND(F85-(F85*H85),2)</f>
        <v>41.9</v>
      </c>
      <c r="L85" s="702">
        <f>D85*K85</f>
        <v>0</v>
      </c>
      <c r="M85" s="19"/>
      <c r="N85" s="219"/>
      <c r="O85" s="662"/>
      <c r="P85" s="219"/>
      <c r="Q85" s="662"/>
      <c r="R85" s="219"/>
      <c r="S85" s="663"/>
      <c r="T85" s="220"/>
      <c r="U85" s="663"/>
    </row>
    <row r="86" spans="1:21" ht="17.25" customHeight="1" x14ac:dyDescent="0.3">
      <c r="A86" s="708">
        <v>400155</v>
      </c>
      <c r="B86" s="775" t="s">
        <v>512</v>
      </c>
      <c r="C86" s="782"/>
      <c r="D86" s="783">
        <v>0</v>
      </c>
      <c r="E86" s="784" t="s">
        <v>487</v>
      </c>
      <c r="F86" s="482">
        <v>41</v>
      </c>
      <c r="G86" s="483">
        <v>43</v>
      </c>
      <c r="H86" s="173">
        <f>IF(G86=43,$H$83%,IF(G86=36,#REF!%))</f>
        <v>0</v>
      </c>
      <c r="I86" s="171"/>
      <c r="J86" s="182"/>
      <c r="K86" s="183">
        <f>ROUND(F86-(F86*H86),2)</f>
        <v>41</v>
      </c>
      <c r="L86" s="702">
        <f t="shared" ref="L86:L98" si="6">D86*K86</f>
        <v>0</v>
      </c>
      <c r="M86" s="19"/>
      <c r="N86" s="219"/>
      <c r="O86" s="662"/>
      <c r="P86" s="219"/>
      <c r="Q86" s="662"/>
      <c r="R86" s="219"/>
      <c r="S86" s="663"/>
      <c r="T86" s="220"/>
      <c r="U86" s="663"/>
    </row>
    <row r="87" spans="1:21" ht="17.25" customHeight="1" x14ac:dyDescent="0.3">
      <c r="A87" s="419">
        <v>402242</v>
      </c>
      <c r="B87" s="775" t="s">
        <v>513</v>
      </c>
      <c r="C87" s="782"/>
      <c r="D87" s="783">
        <v>0</v>
      </c>
      <c r="E87" s="784" t="s">
        <v>487</v>
      </c>
      <c r="F87" s="482">
        <v>41</v>
      </c>
      <c r="G87" s="483">
        <v>43</v>
      </c>
      <c r="H87" s="173">
        <f>IF(G87=43,$H$83%,IF(G87=36,#REF!%))</f>
        <v>0</v>
      </c>
      <c r="I87" s="171"/>
      <c r="J87" s="182"/>
      <c r="K87" s="183">
        <f t="shared" ref="K87:K98" si="7">ROUND(F87-(F87*H87),2)</f>
        <v>41</v>
      </c>
      <c r="L87" s="702">
        <f t="shared" si="6"/>
        <v>0</v>
      </c>
      <c r="M87" s="19"/>
      <c r="N87" s="219"/>
      <c r="O87" s="662"/>
      <c r="P87" s="219"/>
      <c r="Q87" s="662"/>
      <c r="R87" s="219"/>
      <c r="S87" s="663"/>
      <c r="T87" s="220"/>
      <c r="U87" s="663"/>
    </row>
    <row r="88" spans="1:21" ht="17.25" customHeight="1" x14ac:dyDescent="0.3">
      <c r="A88" s="701">
        <v>410045</v>
      </c>
      <c r="B88" s="775" t="s">
        <v>514</v>
      </c>
      <c r="C88" s="782"/>
      <c r="D88" s="783">
        <v>0</v>
      </c>
      <c r="E88" s="784" t="s">
        <v>487</v>
      </c>
      <c r="F88" s="482">
        <v>52.1</v>
      </c>
      <c r="G88" s="483">
        <v>43</v>
      </c>
      <c r="H88" s="173">
        <f>IF(G88=43,$H$83%,IF(G88=36,#REF!%))</f>
        <v>0</v>
      </c>
      <c r="I88" s="171"/>
      <c r="J88" s="182"/>
      <c r="K88" s="183">
        <f t="shared" si="7"/>
        <v>52.1</v>
      </c>
      <c r="L88" s="702">
        <f t="shared" si="6"/>
        <v>0</v>
      </c>
      <c r="M88" s="19"/>
      <c r="N88" s="219"/>
      <c r="O88" s="662"/>
      <c r="P88" s="219"/>
      <c r="Q88" s="662"/>
      <c r="R88" s="219"/>
      <c r="S88" s="663"/>
      <c r="T88" s="220"/>
      <c r="U88" s="663"/>
    </row>
    <row r="89" spans="1:21" ht="17.25" customHeight="1" x14ac:dyDescent="0.3">
      <c r="A89" s="701">
        <v>410060</v>
      </c>
      <c r="B89" s="775" t="s">
        <v>515</v>
      </c>
      <c r="C89" s="782">
        <v>2</v>
      </c>
      <c r="D89" s="783">
        <v>0</v>
      </c>
      <c r="E89" s="784" t="s">
        <v>487</v>
      </c>
      <c r="F89" s="482">
        <v>235.8</v>
      </c>
      <c r="G89" s="483">
        <v>43</v>
      </c>
      <c r="H89" s="173">
        <f>IF(G89=43,$H$83%,IF(G89=36,#REF!%))</f>
        <v>0</v>
      </c>
      <c r="I89" s="171"/>
      <c r="J89" s="182"/>
      <c r="K89" s="183">
        <f t="shared" si="7"/>
        <v>235.8</v>
      </c>
      <c r="L89" s="702">
        <f t="shared" si="6"/>
        <v>0</v>
      </c>
      <c r="M89" s="19"/>
      <c r="N89" s="219"/>
      <c r="O89" s="662"/>
      <c r="P89" s="219"/>
      <c r="Q89" s="662"/>
      <c r="R89" s="219"/>
      <c r="S89" s="663"/>
      <c r="T89" s="220"/>
      <c r="U89" s="663"/>
    </row>
    <row r="90" spans="1:21" ht="17.25" customHeight="1" x14ac:dyDescent="0.3">
      <c r="A90" s="701">
        <v>410090</v>
      </c>
      <c r="B90" s="775" t="s">
        <v>516</v>
      </c>
      <c r="C90" s="782"/>
      <c r="D90" s="783">
        <v>0</v>
      </c>
      <c r="E90" s="784" t="s">
        <v>487</v>
      </c>
      <c r="F90" s="482">
        <v>235.8</v>
      </c>
      <c r="G90" s="483">
        <v>43</v>
      </c>
      <c r="H90" s="173">
        <f>IF(G90=43,$H$83%,IF(G90=36,#REF!%))</f>
        <v>0</v>
      </c>
      <c r="I90" s="171"/>
      <c r="J90" s="182"/>
      <c r="K90" s="183">
        <f t="shared" si="7"/>
        <v>235.8</v>
      </c>
      <c r="L90" s="702">
        <f t="shared" si="6"/>
        <v>0</v>
      </c>
      <c r="M90" s="19"/>
      <c r="N90" s="219"/>
      <c r="O90" s="662"/>
      <c r="P90" s="219"/>
      <c r="Q90" s="662"/>
      <c r="R90" s="219"/>
      <c r="S90" s="663"/>
      <c r="T90" s="220"/>
      <c r="U90" s="663"/>
    </row>
    <row r="91" spans="1:21" ht="17.25" customHeight="1" x14ac:dyDescent="0.3">
      <c r="A91" s="701">
        <v>420050</v>
      </c>
      <c r="B91" s="775" t="s">
        <v>517</v>
      </c>
      <c r="C91" s="782">
        <v>1</v>
      </c>
      <c r="D91" s="783">
        <v>0</v>
      </c>
      <c r="E91" s="784" t="s">
        <v>487</v>
      </c>
      <c r="F91" s="482">
        <v>241.3</v>
      </c>
      <c r="G91" s="483">
        <v>43</v>
      </c>
      <c r="H91" s="173">
        <f>IF(G91=43,$H$83%,IF(G91=36,#REF!%))</f>
        <v>0</v>
      </c>
      <c r="I91" s="171"/>
      <c r="J91" s="182"/>
      <c r="K91" s="183">
        <f t="shared" si="7"/>
        <v>241.3</v>
      </c>
      <c r="L91" s="702">
        <f t="shared" si="6"/>
        <v>0</v>
      </c>
      <c r="M91" s="19"/>
      <c r="N91" s="219"/>
      <c r="O91" s="662"/>
      <c r="P91" s="219"/>
      <c r="Q91" s="662"/>
      <c r="R91" s="219"/>
      <c r="S91" s="663"/>
      <c r="T91" s="220"/>
      <c r="U91" s="663"/>
    </row>
    <row r="92" spans="1:21" ht="17.25" customHeight="1" x14ac:dyDescent="0.3">
      <c r="A92" s="701">
        <v>420070</v>
      </c>
      <c r="B92" s="775" t="s">
        <v>518</v>
      </c>
      <c r="C92" s="782">
        <v>2</v>
      </c>
      <c r="D92" s="783">
        <v>0</v>
      </c>
      <c r="E92" s="784" t="s">
        <v>487</v>
      </c>
      <c r="F92" s="482">
        <v>235.8</v>
      </c>
      <c r="G92" s="483">
        <v>43</v>
      </c>
      <c r="H92" s="173">
        <f>IF(G92=43,$H$83%,IF(G92=36,#REF!%))</f>
        <v>0</v>
      </c>
      <c r="I92" s="171"/>
      <c r="J92" s="182"/>
      <c r="K92" s="183">
        <f t="shared" si="7"/>
        <v>235.8</v>
      </c>
      <c r="L92" s="702">
        <f t="shared" si="6"/>
        <v>0</v>
      </c>
      <c r="M92" s="19"/>
      <c r="N92" s="219"/>
      <c r="O92" s="662"/>
      <c r="P92" s="219"/>
      <c r="Q92" s="662"/>
      <c r="R92" s="219"/>
      <c r="S92" s="663"/>
      <c r="T92" s="220"/>
      <c r="U92" s="663"/>
    </row>
    <row r="93" spans="1:21" ht="17.25" customHeight="1" x14ac:dyDescent="0.3">
      <c r="A93" s="701">
        <v>420100</v>
      </c>
      <c r="B93" s="775" t="s">
        <v>519</v>
      </c>
      <c r="C93" s="782">
        <v>1</v>
      </c>
      <c r="D93" s="783">
        <v>0</v>
      </c>
      <c r="E93" s="784" t="s">
        <v>487</v>
      </c>
      <c r="F93" s="482">
        <v>235.8</v>
      </c>
      <c r="G93" s="483">
        <v>43</v>
      </c>
      <c r="H93" s="173">
        <f>IF(G93=43,$H$83%,IF(G93=36,#REF!%))</f>
        <v>0</v>
      </c>
      <c r="I93" s="171"/>
      <c r="J93" s="182"/>
      <c r="K93" s="183">
        <f t="shared" si="7"/>
        <v>235.8</v>
      </c>
      <c r="L93" s="702">
        <f t="shared" si="6"/>
        <v>0</v>
      </c>
      <c r="M93" s="19"/>
      <c r="N93" s="219"/>
      <c r="O93" s="662"/>
      <c r="P93" s="219"/>
      <c r="Q93" s="662"/>
      <c r="R93" s="219"/>
      <c r="S93" s="663"/>
      <c r="T93" s="220"/>
      <c r="U93" s="663"/>
    </row>
    <row r="94" spans="1:21" ht="17.25" customHeight="1" x14ac:dyDescent="0.3">
      <c r="A94" s="701">
        <v>420150</v>
      </c>
      <c r="B94" s="775" t="s">
        <v>520</v>
      </c>
      <c r="C94" s="782">
        <v>1</v>
      </c>
      <c r="D94" s="783">
        <v>0</v>
      </c>
      <c r="E94" s="784" t="s">
        <v>487</v>
      </c>
      <c r="F94" s="482">
        <v>241.3</v>
      </c>
      <c r="G94" s="483">
        <v>43</v>
      </c>
      <c r="H94" s="173">
        <f>IF(G94=43,$H$83%,IF(G94=36,#REF!%))</f>
        <v>0</v>
      </c>
      <c r="I94" s="171"/>
      <c r="J94" s="182"/>
      <c r="K94" s="183">
        <f t="shared" si="7"/>
        <v>241.3</v>
      </c>
      <c r="L94" s="702">
        <f t="shared" si="6"/>
        <v>0</v>
      </c>
      <c r="M94" s="19"/>
      <c r="N94" s="219"/>
      <c r="O94" s="662"/>
      <c r="P94" s="219"/>
      <c r="Q94" s="662"/>
      <c r="R94" s="219"/>
      <c r="S94" s="663"/>
      <c r="T94" s="220"/>
      <c r="U94" s="663"/>
    </row>
    <row r="95" spans="1:21" ht="17.25" customHeight="1" x14ac:dyDescent="0.3">
      <c r="A95" s="701">
        <v>430050</v>
      </c>
      <c r="B95" s="775" t="s">
        <v>521</v>
      </c>
      <c r="C95" s="782"/>
      <c r="D95" s="783">
        <v>0</v>
      </c>
      <c r="E95" s="784" t="s">
        <v>487</v>
      </c>
      <c r="F95" s="482">
        <v>252.3</v>
      </c>
      <c r="G95" s="483">
        <v>43</v>
      </c>
      <c r="H95" s="173">
        <f>IF(G95=43,$H$83%,IF(G95=36,#REF!%))</f>
        <v>0</v>
      </c>
      <c r="I95" s="171"/>
      <c r="J95" s="182"/>
      <c r="K95" s="183">
        <f t="shared" si="7"/>
        <v>252.3</v>
      </c>
      <c r="L95" s="702">
        <f t="shared" si="6"/>
        <v>0</v>
      </c>
      <c r="M95" s="19"/>
      <c r="N95" s="219"/>
      <c r="O95" s="662"/>
      <c r="P95" s="219"/>
      <c r="Q95" s="662"/>
      <c r="R95" s="219"/>
      <c r="S95" s="663"/>
      <c r="T95" s="220"/>
      <c r="U95" s="663"/>
    </row>
    <row r="96" spans="1:21" ht="17.25" customHeight="1" x14ac:dyDescent="0.3">
      <c r="A96" s="701">
        <v>430070</v>
      </c>
      <c r="B96" s="775" t="s">
        <v>522</v>
      </c>
      <c r="C96" s="782"/>
      <c r="D96" s="783">
        <v>0</v>
      </c>
      <c r="E96" s="784" t="s">
        <v>487</v>
      </c>
      <c r="F96" s="482">
        <v>235.8</v>
      </c>
      <c r="G96" s="483">
        <v>43</v>
      </c>
      <c r="H96" s="173">
        <f>IF(G96=43,$H$83%,IF(G96=36,#REF!%))</f>
        <v>0</v>
      </c>
      <c r="I96" s="171"/>
      <c r="J96" s="182"/>
      <c r="K96" s="183">
        <f t="shared" si="7"/>
        <v>235.8</v>
      </c>
      <c r="L96" s="702">
        <f t="shared" si="6"/>
        <v>0</v>
      </c>
      <c r="M96" s="19"/>
      <c r="N96" s="219"/>
      <c r="O96" s="662"/>
      <c r="P96" s="219"/>
      <c r="Q96" s="662"/>
      <c r="R96" s="219"/>
      <c r="S96" s="663"/>
      <c r="T96" s="220"/>
      <c r="U96" s="663"/>
    </row>
    <row r="97" spans="1:21" ht="17.25" customHeight="1" x14ac:dyDescent="0.3">
      <c r="A97" s="701">
        <v>440040</v>
      </c>
      <c r="B97" s="785" t="s">
        <v>523</v>
      </c>
      <c r="C97" s="782">
        <v>5</v>
      </c>
      <c r="D97" s="783">
        <v>50</v>
      </c>
      <c r="E97" s="784" t="s">
        <v>487</v>
      </c>
      <c r="F97" s="482">
        <v>235.8</v>
      </c>
      <c r="G97" s="483">
        <v>43</v>
      </c>
      <c r="H97" s="173">
        <f>IF(G97=43,$H$83%,IF(G97=36,#REF!%))</f>
        <v>0</v>
      </c>
      <c r="I97" s="171"/>
      <c r="J97" s="182"/>
      <c r="K97" s="183">
        <f t="shared" si="7"/>
        <v>235.8</v>
      </c>
      <c r="L97" s="702">
        <f t="shared" si="6"/>
        <v>11790</v>
      </c>
      <c r="M97" s="19"/>
      <c r="N97" s="219"/>
      <c r="O97" s="662"/>
      <c r="P97" s="219"/>
      <c r="Q97" s="662"/>
      <c r="R97" s="219"/>
      <c r="S97" s="663"/>
      <c r="T97" s="220"/>
      <c r="U97" s="663"/>
    </row>
    <row r="98" spans="1:21" ht="17.25" customHeight="1" x14ac:dyDescent="0.3">
      <c r="A98" s="701">
        <v>440075</v>
      </c>
      <c r="B98" s="786" t="s">
        <v>524</v>
      </c>
      <c r="C98" s="787">
        <v>5</v>
      </c>
      <c r="D98" s="788">
        <v>50</v>
      </c>
      <c r="E98" s="789" t="s">
        <v>487</v>
      </c>
      <c r="F98" s="482">
        <v>241.3</v>
      </c>
      <c r="G98" s="483">
        <v>43</v>
      </c>
      <c r="H98" s="173">
        <f>IF(G98=43,$H$83%,IF(G98=36,#REF!%))</f>
        <v>0</v>
      </c>
      <c r="I98" s="171"/>
      <c r="J98" s="182"/>
      <c r="K98" s="183">
        <f t="shared" si="7"/>
        <v>241.3</v>
      </c>
      <c r="L98" s="702">
        <f t="shared" si="6"/>
        <v>12065</v>
      </c>
      <c r="M98" s="19"/>
      <c r="N98" s="219"/>
      <c r="O98" s="662"/>
      <c r="P98" s="219"/>
      <c r="Q98" s="662"/>
      <c r="R98" s="219"/>
      <c r="S98" s="663"/>
      <c r="T98" s="220"/>
      <c r="U98" s="663"/>
    </row>
    <row r="99" spans="1:21" x14ac:dyDescent="0.3">
      <c r="A99" s="764"/>
      <c r="B99" s="765"/>
      <c r="C99" s="766"/>
      <c r="D99" s="767"/>
      <c r="E99" s="767"/>
      <c r="F99" s="768"/>
      <c r="G99" s="769"/>
      <c r="H99" s="770"/>
      <c r="I99" s="771"/>
      <c r="J99" s="772"/>
      <c r="K99" s="696"/>
      <c r="L99" s="707"/>
      <c r="M99" s="19"/>
      <c r="N99" s="219"/>
      <c r="O99" s="662"/>
      <c r="P99" s="219"/>
      <c r="Q99" s="662"/>
      <c r="R99" s="219"/>
      <c r="S99" s="663"/>
      <c r="T99" s="220"/>
      <c r="U99" s="663"/>
    </row>
    <row r="100" spans="1:21" x14ac:dyDescent="0.3">
      <c r="A100" s="745"/>
      <c r="B100" s="746"/>
      <c r="C100" s="747"/>
      <c r="D100" s="748"/>
      <c r="E100" s="710"/>
      <c r="F100" s="749"/>
      <c r="G100" s="750"/>
      <c r="H100" s="715"/>
      <c r="I100" s="716"/>
      <c r="J100" s="717"/>
      <c r="K100" s="751" t="s">
        <v>44</v>
      </c>
      <c r="L100" s="752">
        <f>SUM(L7:L99)</f>
        <v>639191.2899999998</v>
      </c>
      <c r="M100" s="19"/>
      <c r="N100" s="219"/>
      <c r="O100" s="662"/>
      <c r="P100" s="219"/>
      <c r="Q100" s="662"/>
      <c r="R100" s="219"/>
      <c r="S100" s="663"/>
      <c r="T100" s="220"/>
      <c r="U100" s="663"/>
    </row>
    <row r="101" spans="1:21" x14ac:dyDescent="0.3">
      <c r="A101" s="1006" t="s">
        <v>533</v>
      </c>
      <c r="B101" s="1007"/>
      <c r="C101" s="1007"/>
      <c r="D101" s="1007"/>
      <c r="E101" s="1007"/>
      <c r="F101" s="1007"/>
      <c r="G101" s="1007"/>
      <c r="H101" s="1007"/>
      <c r="I101" s="1007"/>
      <c r="J101" s="1007"/>
      <c r="K101" s="1007"/>
      <c r="L101" s="1008"/>
      <c r="M101" s="19"/>
      <c r="N101" s="219"/>
      <c r="O101" s="662"/>
      <c r="P101" s="219"/>
      <c r="Q101" s="662"/>
      <c r="R101" s="219"/>
      <c r="S101" s="663"/>
      <c r="T101" s="220"/>
      <c r="U101" s="663"/>
    </row>
    <row r="102" spans="1:21" x14ac:dyDescent="0.3">
      <c r="A102" s="753" t="s">
        <v>525</v>
      </c>
      <c r="B102" s="14"/>
      <c r="C102" s="15"/>
      <c r="D102" s="16"/>
      <c r="E102" s="19"/>
      <c r="F102" s="180"/>
      <c r="G102" s="218"/>
      <c r="H102" s="754"/>
      <c r="I102" s="170"/>
      <c r="J102" s="176"/>
      <c r="K102" s="180"/>
      <c r="L102" s="755"/>
      <c r="M102" s="220"/>
      <c r="N102" s="219"/>
      <c r="O102" s="662"/>
      <c r="P102" s="219"/>
      <c r="Q102" s="662"/>
      <c r="R102" s="219"/>
      <c r="S102" s="663"/>
      <c r="T102" s="220"/>
      <c r="U102" s="663"/>
    </row>
    <row r="103" spans="1:21" x14ac:dyDescent="0.3">
      <c r="A103" s="756" t="s">
        <v>526</v>
      </c>
      <c r="B103" s="757"/>
      <c r="C103" s="758"/>
      <c r="D103" s="759"/>
      <c r="E103" s="760"/>
      <c r="F103" s="761"/>
      <c r="G103" s="762"/>
      <c r="H103" s="724"/>
      <c r="I103" s="763"/>
      <c r="J103" s="726"/>
      <c r="K103" s="761"/>
      <c r="L103" s="727"/>
      <c r="M103" s="220"/>
      <c r="N103" s="219"/>
      <c r="O103" s="662"/>
      <c r="P103" s="219"/>
      <c r="Q103" s="662"/>
      <c r="R103" s="219"/>
      <c r="S103" s="663"/>
      <c r="T103" s="220"/>
      <c r="U103" s="663"/>
    </row>
    <row r="104" spans="1:21" ht="6" customHeight="1" x14ac:dyDescent="0.3">
      <c r="A104" s="219"/>
      <c r="B104" s="220"/>
      <c r="C104" s="220"/>
      <c r="D104" s="219"/>
      <c r="E104" s="220"/>
      <c r="F104" s="221"/>
      <c r="G104" s="222"/>
      <c r="H104" s="223"/>
      <c r="I104" s="224"/>
      <c r="J104" s="225"/>
      <c r="K104" s="221"/>
      <c r="L104" s="225"/>
      <c r="M104" s="220"/>
      <c r="N104" s="219"/>
      <c r="O104" s="662"/>
      <c r="P104" s="219"/>
      <c r="Q104" s="662"/>
      <c r="R104" s="219"/>
      <c r="S104" s="663"/>
      <c r="T104" s="220"/>
      <c r="U104" s="663"/>
    </row>
    <row r="105" spans="1:21" x14ac:dyDescent="0.3">
      <c r="A105" s="219"/>
      <c r="B105" s="220"/>
      <c r="C105" s="220"/>
      <c r="D105" s="219"/>
      <c r="E105" s="220"/>
      <c r="F105" s="221"/>
      <c r="G105" s="222"/>
      <c r="H105" s="223"/>
      <c r="I105" s="224"/>
      <c r="J105" s="225"/>
      <c r="K105" s="221"/>
      <c r="L105" s="225"/>
      <c r="M105" s="220"/>
      <c r="N105" s="219"/>
      <c r="O105" s="662"/>
      <c r="P105" s="219"/>
      <c r="Q105" s="662"/>
      <c r="R105" s="219"/>
      <c r="S105" s="663"/>
      <c r="T105" s="220"/>
      <c r="U105" s="663"/>
    </row>
  </sheetData>
  <sheetProtection algorithmName="SHA-512" hashValue="EAL9vGZ6LK71+HQ6rZy2AgH58wkxxWotY+nZ4VvfK3bhS381HnsmSdn8HdF9zMdqpqdTsbH4zQqoXnjfyuGJxQ==" saltValue="EuZv2vDv31o+B4OpaISgYw==" spinCount="100000" sheet="1" selectLockedCells="1"/>
  <protectedRanges>
    <protectedRange sqref="G85:G99" name="Bereik1_2_3_5_1"/>
    <protectedRange sqref="F85:F92" name="Bereik1_2_3_1_1"/>
    <protectedRange sqref="F93:F99" name="Bereik1_2_3_7_1"/>
  </protectedRanges>
  <sortState xmlns:xlrd2="http://schemas.microsoft.com/office/spreadsheetml/2017/richdata2" ref="A84:L98">
    <sortCondition ref="A84:A98"/>
  </sortState>
  <customSheetViews>
    <customSheetView guid="{A70A2EE7-2DDD-4B48-A0B5-D125DF5F6870}" scale="60" showPageBreaks="1" fitToPage="1" view="pageBreakPreview" showRuler="0" topLeftCell="A22">
      <selection activeCell="M31" sqref="M31"/>
      <pageMargins left="0" right="0" top="0" bottom="0" header="0" footer="0"/>
      <pageSetup paperSize="9" scale="62" orientation="portrait" r:id="rId1"/>
      <headerFooter alignWithMargins="0">
        <oddFooter>&amp;LWijz.  20 juni 2008</oddFooter>
      </headerFooter>
    </customSheetView>
  </customSheetViews>
  <mergeCells count="15">
    <mergeCell ref="A101:L101"/>
    <mergeCell ref="A77:L77"/>
    <mergeCell ref="F2:J4"/>
    <mergeCell ref="B29:C29"/>
    <mergeCell ref="B30:C30"/>
    <mergeCell ref="A23:C23"/>
    <mergeCell ref="B37:C37"/>
    <mergeCell ref="A8:L8"/>
    <mergeCell ref="A13:L13"/>
    <mergeCell ref="A22:L22"/>
    <mergeCell ref="B28:L28"/>
    <mergeCell ref="A49:L49"/>
    <mergeCell ref="A80:L80"/>
    <mergeCell ref="A44:L44"/>
    <mergeCell ref="A45:C45"/>
  </mergeCells>
  <phoneticPr fontId="16" type="noConversion"/>
  <conditionalFormatting sqref="H7">
    <cfRule type="cellIs" dxfId="4" priority="5" stopIfTrue="1" operator="notEqual">
      <formula>0</formula>
    </cfRule>
  </conditionalFormatting>
  <conditionalFormatting sqref="H23">
    <cfRule type="cellIs" dxfId="3" priority="3" stopIfTrue="1" operator="notEqual">
      <formula>0</formula>
    </cfRule>
  </conditionalFormatting>
  <conditionalFormatting sqref="H29:H30">
    <cfRule type="cellIs" dxfId="2" priority="2" stopIfTrue="1" operator="notEqual">
      <formula>0</formula>
    </cfRule>
  </conditionalFormatting>
  <conditionalFormatting sqref="H45">
    <cfRule type="cellIs" dxfId="1" priority="1" stopIfTrue="1" operator="notEqual">
      <formula>0</formula>
    </cfRule>
  </conditionalFormatting>
  <conditionalFormatting sqref="H53:H54 H83:H84">
    <cfRule type="cellIs" dxfId="0" priority="6" stopIfTrue="1" operator="notEqual">
      <formula>0</formula>
    </cfRule>
  </conditionalFormatting>
  <dataValidations count="2">
    <dataValidation type="decimal" operator="greaterThanOrEqual" allowBlank="1" showInputMessage="1" showErrorMessage="1" sqref="H84" xr:uid="{00000000-0002-0000-0A00-000000000000}">
      <formula1>0</formula1>
    </dataValidation>
    <dataValidation type="decimal" allowBlank="1" showInputMessage="1" showErrorMessage="1" sqref="H83 H53:H54 H7 H23 H29:H30 H45" xr:uid="{B39F7623-BA9B-4192-BC86-6FA1D514CA0B}">
      <formula1>0</formula1>
      <formula2>75</formula2>
    </dataValidation>
  </dataValidations>
  <pageMargins left="0.23622047244094491" right="0.23622047244094491" top="0.74803149606299213" bottom="0.74803149606299213" header="0.31496062992125984" footer="0.31496062992125984"/>
  <pageSetup paperSize="9" scale="55" fitToHeight="0" orientation="portrait" r:id="rId2"/>
  <headerFooter alignWithMargins="0"/>
  <rowBreaks count="1" manualBreakCount="1">
    <brk id="79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0728AE-8FB4-463E-8D72-8CBDAA37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0C6A5-45C5-4215-A3F4-3FF6A9A856F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64f8c45-1e7a-49b0-a921-789bdb7904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C82E85-CA13-4010-913D-3E5E17D2C7D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14</vt:i4>
      </vt:variant>
    </vt:vector>
  </HeadingPairs>
  <TitlesOfParts>
    <vt:vector size="22" baseType="lpstr">
      <vt:lpstr>Voorblad</vt:lpstr>
      <vt:lpstr>Totaal overzicht inschrijving</vt:lpstr>
      <vt:lpstr>masten armat werkz</vt:lpstr>
      <vt:lpstr>grond- en straatwerk uurlonen</vt:lpstr>
      <vt:lpstr>aansluit</vt:lpstr>
      <vt:lpstr>Storingen-lampvervang-huur</vt:lpstr>
      <vt:lpstr>Stedin-16C overeenkomst-Kabels </vt:lpstr>
      <vt:lpstr>Leveringen</vt:lpstr>
      <vt:lpstr>Voorblad!_Toc384132272</vt:lpstr>
      <vt:lpstr>aansluit!Afdrukbereik</vt:lpstr>
      <vt:lpstr>'grond- en straatwerk uurlonen'!Afdrukbereik</vt:lpstr>
      <vt:lpstr>Leveringen!Afdrukbereik</vt:lpstr>
      <vt:lpstr>'masten armat werkz'!Afdrukbereik</vt:lpstr>
      <vt:lpstr>'Stedin-16C overeenkomst-Kabels '!Afdrukbereik</vt:lpstr>
      <vt:lpstr>'Storingen-lampvervang-huur'!Afdrukbereik</vt:lpstr>
      <vt:lpstr>'Totaal overzicht inschrijving'!Afdrukbereik</vt:lpstr>
      <vt:lpstr>Voorblad!Afdrukbereik</vt:lpstr>
      <vt:lpstr>aansluit!Afdruktitels</vt:lpstr>
      <vt:lpstr>'grond- en straatwerk uurlonen'!Afdruktitels</vt:lpstr>
      <vt:lpstr>'masten armat werkz'!Afdruktitels</vt:lpstr>
      <vt:lpstr>'Storingen-lampvervang-huur'!Afdruktitels</vt:lpstr>
      <vt:lpstr>'masten armat werkz'!OLE_LINK1</vt:lpstr>
    </vt:vector>
  </TitlesOfParts>
  <Manager/>
  <Company>LIMASS Outdoor Lighting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van Dongen</dc:creator>
  <cp:keywords/>
  <dc:description/>
  <cp:lastModifiedBy>Lijster, PN de (Nick)</cp:lastModifiedBy>
  <cp:revision/>
  <cp:lastPrinted>2025-03-14T09:51:01Z</cp:lastPrinted>
  <dcterms:created xsi:type="dcterms:W3CDTF">2001-01-16T19:24:01Z</dcterms:created>
  <dcterms:modified xsi:type="dcterms:W3CDTF">2025-04-15T06:38:15Z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