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hade\Schade overzichten\COA\"/>
    </mc:Choice>
  </mc:AlternateContent>
  <bookViews>
    <workbookView xWindow="0" yWindow="0" windowWidth="23040" windowHeight="9192"/>
  </bookViews>
  <sheets>
    <sheet name="2025" sheetId="1" r:id="rId1"/>
    <sheet name="2024" sheetId="2" r:id="rId2"/>
    <sheet name="2023" sheetId="3" r:id="rId3"/>
    <sheet name="202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2" i="1" l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N262" i="1"/>
  <c r="M262" i="1"/>
  <c r="L262" i="1"/>
  <c r="N386" i="2"/>
  <c r="N382" i="2"/>
  <c r="N383" i="2"/>
  <c r="N384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7" i="2"/>
  <c r="N8" i="2"/>
  <c r="N9" i="2"/>
  <c r="N10" i="2"/>
  <c r="N11" i="2"/>
  <c r="N12" i="2"/>
  <c r="N13" i="2"/>
  <c r="N14" i="2"/>
  <c r="N15" i="2"/>
  <c r="N6" i="2"/>
  <c r="M386" i="2"/>
  <c r="L386" i="2"/>
  <c r="K386" i="2"/>
  <c r="N328" i="3"/>
  <c r="L328" i="3"/>
  <c r="M328" i="3"/>
  <c r="N318" i="3"/>
  <c r="N319" i="3"/>
  <c r="N320" i="3"/>
  <c r="N321" i="3"/>
  <c r="N322" i="3"/>
  <c r="N323" i="3"/>
  <c r="N324" i="3"/>
  <c r="N325" i="3"/>
  <c r="N326" i="3"/>
  <c r="N327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2" i="3"/>
  <c r="N13" i="3"/>
  <c r="N14" i="3"/>
  <c r="N15" i="3"/>
  <c r="N16" i="3"/>
  <c r="N17" i="3"/>
  <c r="N18" i="3"/>
  <c r="N7" i="3"/>
  <c r="N8" i="3"/>
  <c r="N9" i="3"/>
  <c r="N10" i="3"/>
  <c r="N11" i="3"/>
  <c r="L10" i="3"/>
  <c r="N6" i="3"/>
  <c r="K328" i="3"/>
  <c r="N257" i="4"/>
  <c r="N253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4" i="4"/>
  <c r="N255" i="4"/>
  <c r="N235" i="4"/>
  <c r="N224" i="4"/>
  <c r="N225" i="4"/>
  <c r="N226" i="4"/>
  <c r="N227" i="4"/>
  <c r="N228" i="4"/>
  <c r="N229" i="4"/>
  <c r="N230" i="4"/>
  <c r="N231" i="4"/>
  <c r="N232" i="4"/>
  <c r="N233" i="4"/>
  <c r="N234" i="4"/>
  <c r="N236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9" i="4"/>
  <c r="N10" i="4"/>
  <c r="N11" i="4"/>
  <c r="N12" i="4"/>
  <c r="N13" i="4"/>
  <c r="N14" i="4"/>
  <c r="N7" i="4"/>
  <c r="N8" i="4"/>
  <c r="M257" i="4"/>
  <c r="L257" i="4"/>
  <c r="K257" i="4"/>
  <c r="M253" i="4"/>
  <c r="L253" i="4"/>
  <c r="K253" i="4"/>
  <c r="L223" i="4"/>
  <c r="L182" i="4"/>
  <c r="L174" i="4"/>
  <c r="L131" i="4"/>
  <c r="L116" i="4"/>
  <c r="L93" i="4"/>
  <c r="L62" i="4"/>
  <c r="L38" i="4"/>
  <c r="L31" i="4"/>
  <c r="L30" i="4"/>
  <c r="L28" i="4"/>
  <c r="M23" i="4"/>
  <c r="L23" i="4"/>
  <c r="N6" i="4"/>
  <c r="M310" i="3"/>
  <c r="L266" i="3"/>
  <c r="M260" i="3"/>
  <c r="L260" i="3"/>
  <c r="M256" i="3"/>
  <c r="L256" i="3"/>
  <c r="L231" i="3"/>
  <c r="L217" i="3"/>
  <c r="L199" i="3"/>
  <c r="L163" i="3"/>
  <c r="L133" i="3"/>
  <c r="L117" i="3"/>
  <c r="L102" i="3"/>
  <c r="L82" i="3"/>
  <c r="L77" i="3"/>
  <c r="L64" i="3"/>
  <c r="L54" i="3"/>
  <c r="L53" i="3"/>
  <c r="L46" i="3"/>
  <c r="M22" i="3"/>
  <c r="L13" i="3"/>
  <c r="L294" i="2"/>
  <c r="L284" i="2"/>
  <c r="M275" i="2"/>
  <c r="L256" i="2"/>
  <c r="L251" i="2"/>
  <c r="L250" i="2"/>
  <c r="L249" i="2"/>
  <c r="L228" i="2"/>
  <c r="K206" i="2"/>
  <c r="L194" i="2"/>
  <c r="L189" i="2"/>
  <c r="L137" i="2"/>
  <c r="M125" i="2"/>
  <c r="L125" i="2"/>
  <c r="M47" i="2"/>
  <c r="L47" i="2"/>
  <c r="L36" i="2"/>
  <c r="L31" i="2"/>
  <c r="L30" i="2"/>
  <c r="M86" i="1"/>
  <c r="M26" i="1"/>
  <c r="O6" i="1"/>
</calcChain>
</file>

<file path=xl/sharedStrings.xml><?xml version="1.0" encoding="utf-8"?>
<sst xmlns="http://schemas.openxmlformats.org/spreadsheetml/2006/main" count="8679" uniqueCount="3530">
  <si>
    <t>Schade-overzicht COA 2025</t>
  </si>
  <si>
    <t>AVP</t>
  </si>
  <si>
    <t>Polisnummer 4013222-6002</t>
  </si>
  <si>
    <t xml:space="preserve">Schadenr </t>
  </si>
  <si>
    <t>Schadenr Mandatis</t>
  </si>
  <si>
    <t>Schadenr COA</t>
  </si>
  <si>
    <t>Letselschade tgp</t>
  </si>
  <si>
    <t>Schadedatum</t>
  </si>
  <si>
    <t>Schade gemeld</t>
  </si>
  <si>
    <t>Schade afgewikkeld</t>
  </si>
  <si>
    <t>Verzekerde</t>
  </si>
  <si>
    <t>Locatie</t>
  </si>
  <si>
    <t>Omschrijving</t>
  </si>
  <si>
    <t xml:space="preserve">Tegenpartij </t>
  </si>
  <si>
    <t>Openstaande reserve</t>
  </si>
  <si>
    <t>Schadebedrag betaald</t>
  </si>
  <si>
    <t>Kosten</t>
  </si>
  <si>
    <t>Totaal</t>
  </si>
  <si>
    <t>Af</t>
  </si>
  <si>
    <t>Betaling Verzekeraars</t>
  </si>
  <si>
    <t>Schulddeling</t>
  </si>
  <si>
    <t>status</t>
  </si>
  <si>
    <t>J</t>
  </si>
  <si>
    <t>Odah Mohammed (geb 01-01-1999)</t>
  </si>
  <si>
    <t>AZC Arnhem</t>
  </si>
  <si>
    <t>Vzde heeft te voet aanrijding met brommer</t>
  </si>
  <si>
    <t>Dhr. M. Zwanenburg</t>
  </si>
  <si>
    <t>N</t>
  </si>
  <si>
    <t>Sad Alden Alabod</t>
  </si>
  <si>
    <t>AZC Schalkhaar</t>
  </si>
  <si>
    <t>Vzde wordt op de fiets aangereden door auto</t>
  </si>
  <si>
    <t>Mw. R. de Hoog</t>
  </si>
  <si>
    <t>af</t>
  </si>
  <si>
    <t>geen betaling</t>
  </si>
  <si>
    <t>geen aansprakelijkheid</t>
  </si>
  <si>
    <t xml:space="preserve">Jonge autistische bewoner </t>
  </si>
  <si>
    <t>AZC Burgum</t>
  </si>
  <si>
    <t xml:space="preserve">Vzde maakt schade aan inboedel </t>
  </si>
  <si>
    <t>COA</t>
  </si>
  <si>
    <t>opzicht</t>
  </si>
  <si>
    <t>Haskan Kareem Ameen Habboo</t>
  </si>
  <si>
    <t>AZC Vries</t>
  </si>
  <si>
    <t>Vzde heeft op de fiets aanrijding met auto</t>
  </si>
  <si>
    <t>Dhr. P. Matien</t>
  </si>
  <si>
    <t>gesloten op verzoek van tgp</t>
  </si>
  <si>
    <t>Naser Abdallah Ahmad Muhammad</t>
  </si>
  <si>
    <t>AZC Utrecht</t>
  </si>
  <si>
    <t>Vzde heeft op de fatbike aanrijding met andere fatbike</t>
  </si>
  <si>
    <t>Dhr. I. el Aoumari</t>
  </si>
  <si>
    <t>afgewezen</t>
  </si>
  <si>
    <t>Sharmake Salat</t>
  </si>
  <si>
    <t>Wageningen POL</t>
  </si>
  <si>
    <t>Vzde heeft op fatbike aanrijding met auto</t>
  </si>
  <si>
    <t>H. Mousevi</t>
  </si>
  <si>
    <t>betaald door Mandatis</t>
  </si>
  <si>
    <t>50% aansprakelijkheid</t>
  </si>
  <si>
    <t>Sara Faris</t>
  </si>
  <si>
    <t>AZC Oisterwijk</t>
  </si>
  <si>
    <t>Vzde fietst tegen geparkeerde auto</t>
  </si>
  <si>
    <t>Dhr. R. Hoeben</t>
  </si>
  <si>
    <t>100% aansprakelijkheid</t>
  </si>
  <si>
    <t>Hasan Kandah</t>
  </si>
  <si>
    <t>AZC Eemnes</t>
  </si>
  <si>
    <t>Vzde heeft op de fatbike een aanrijding met auto</t>
  </si>
  <si>
    <t>sluiten?</t>
  </si>
  <si>
    <t>Mohammd Almunajeb</t>
  </si>
  <si>
    <t>CNO Woerden</t>
  </si>
  <si>
    <t xml:space="preserve">Fiets van verzekerde is gevallen tegen geparkeerdstaande auto </t>
  </si>
  <si>
    <t>Hadi Ghaenian</t>
  </si>
  <si>
    <t>wordt behandeld onder 2500263</t>
  </si>
  <si>
    <t>Ahmed Mustafa en Alaa Othman</t>
  </si>
  <si>
    <t>AZC Amstelveen</t>
  </si>
  <si>
    <t>Vzden stoeien en veroorzaken schade aan de voordeur</t>
  </si>
  <si>
    <t>onbekend</t>
  </si>
  <si>
    <t>Jafar Albakri Ghanamah</t>
  </si>
  <si>
    <t>AZC Drachten</t>
  </si>
  <si>
    <t>Mw. N. Idzenga</t>
  </si>
  <si>
    <t>claim ingetrokken</t>
  </si>
  <si>
    <t>Abdulkarim Makanci</t>
  </si>
  <si>
    <t>Vzde heeft op de fiets aanrijding met elektrische fiets</t>
  </si>
  <si>
    <t>Dhr. J. Sikkema</t>
  </si>
  <si>
    <t>J &lt; 5.000</t>
  </si>
  <si>
    <t>Ghalia Kaitoua</t>
  </si>
  <si>
    <t>AZC Zaanstad</t>
  </si>
  <si>
    <t>Vzde heeft als voetganger aanrijding met scooter</t>
  </si>
  <si>
    <t>Richard Wienhoven</t>
  </si>
  <si>
    <t>Mukhmad Israilovich Gadaborshev (geb 04-09-2019)</t>
  </si>
  <si>
    <t>AZC Markelo</t>
  </si>
  <si>
    <t>Vzde gooit speelgoedautootje tegen tv</t>
  </si>
  <si>
    <t>Dhr. I.D. Gadaborshev</t>
  </si>
  <si>
    <t>Passa Sohrabi</t>
  </si>
  <si>
    <t>AZC Amsterdam</t>
  </si>
  <si>
    <t>Vzde heeft op de fatbike aanrijding met een scooter</t>
  </si>
  <si>
    <t>Dhr. M. Smeets</t>
  </si>
  <si>
    <t xml:space="preserve">geen betaling </t>
  </si>
  <si>
    <t>Salimi Mohammed</t>
  </si>
  <si>
    <t>Vzde schaaft met fietskar langs stilstaande (geparkeerde) auto</t>
  </si>
  <si>
    <t>Dhr. J.W. Leegstra</t>
  </si>
  <si>
    <t>geen reactie gehad tgp</t>
  </si>
  <si>
    <t>Hanif Ali Ibrahim (14-11-2016)</t>
  </si>
  <si>
    <t>AZC Emmen</t>
  </si>
  <si>
    <t>Vzde heeft met steen schade veroorzaakt aan gepark. Staande auto</t>
  </si>
  <si>
    <t>Dhr Bjorn Jansen</t>
  </si>
  <si>
    <t>Omer Csad Kaya</t>
  </si>
  <si>
    <t>AZC Oosterwolde</t>
  </si>
  <si>
    <t>Vzde veroorzaakt(?) barst in voorruit van auto van tegenpartij</t>
  </si>
  <si>
    <t>Jejn Elektrische Installaties</t>
  </si>
  <si>
    <t>geen claim ontvangen</t>
  </si>
  <si>
    <t>Shaimaa Sayed Abdelhalim Ali</t>
  </si>
  <si>
    <t>AZC Nijmegen</t>
  </si>
  <si>
    <t>Vzde laat fles olie vallen op inductiekookplaat</t>
  </si>
  <si>
    <t>Gastgezin</t>
  </si>
  <si>
    <t>betaling door COA</t>
  </si>
  <si>
    <t>Omar Ibrahim Al Sheikh (01-01-2015)</t>
  </si>
  <si>
    <t>AZC Oirschot</t>
  </si>
  <si>
    <t>Vzde is met de fiets gevallen tegen auto tgp</t>
  </si>
  <si>
    <t>S. Niya</t>
  </si>
  <si>
    <t>Regeling AVP/Casco+ER tgp</t>
  </si>
  <si>
    <t xml:space="preserve">Imad Quasim Burjus Kanju </t>
  </si>
  <si>
    <t>AZC Zutphen</t>
  </si>
  <si>
    <t>Vzde fietst tegen geparkeerdestaande auto tegenpartij</t>
  </si>
  <si>
    <t>T. Huiskes</t>
  </si>
  <si>
    <t>M. Alsheak</t>
  </si>
  <si>
    <t>AZC Dronten</t>
  </si>
  <si>
    <t>Vzde raakt met handkar de bumper van geparkeerdstaande bus</t>
  </si>
  <si>
    <t>TCE Tours</t>
  </si>
  <si>
    <t>Amir Javeb</t>
  </si>
  <si>
    <t>AZC Utrecht Overvecht</t>
  </si>
  <si>
    <t>Emir Hristov</t>
  </si>
  <si>
    <t>niet aansprakelijk</t>
  </si>
  <si>
    <t>G.S.M. Al-Fareh</t>
  </si>
  <si>
    <t>AZC Winterswijk</t>
  </si>
  <si>
    <t>Rijschool Re-di</t>
  </si>
  <si>
    <t>Samuel Tesfay Amderbrhan</t>
  </si>
  <si>
    <t>NO Velsen</t>
  </si>
  <si>
    <t>Vzde heeft met fatbike aanrijding met auto</t>
  </si>
  <si>
    <t>Fleur Khumalo Frederique</t>
  </si>
  <si>
    <t>Mazin Ilyas Rafo Domo</t>
  </si>
  <si>
    <t>Vzde gooit met bal tegen bril klasgenoot</t>
  </si>
  <si>
    <t>Olena Yavysenko</t>
  </si>
  <si>
    <t>onduidelijk of dit onder AVP valt</t>
  </si>
  <si>
    <t>onbekende daders</t>
  </si>
  <si>
    <t>AZC Katwijk</t>
  </si>
  <si>
    <t>Vzden? gooien met steen ruit kapot</t>
  </si>
  <si>
    <t>dhr. J. den Haan</t>
  </si>
  <si>
    <t>geen dekking</t>
  </si>
  <si>
    <t>Javid Ahmadi</t>
  </si>
  <si>
    <t>AZC Luttelgeest</t>
  </si>
  <si>
    <t>Vzde wordt aangereden door auto</t>
  </si>
  <si>
    <t>mw. Verhagen</t>
  </si>
  <si>
    <t>Hassan Hassan</t>
  </si>
  <si>
    <t>AZC Zwolle</t>
  </si>
  <si>
    <t>Vzde heeft op de fiets aanrijding met scooter</t>
  </si>
  <si>
    <t>Dhr. Q. Maatman</t>
  </si>
  <si>
    <t>75% aansprakelijkheid</t>
  </si>
  <si>
    <t>Nihad Dahman</t>
  </si>
  <si>
    <t>AZC Den Helder</t>
  </si>
  <si>
    <t>Dhr. S. Wittenberg</t>
  </si>
  <si>
    <t>Karolen Hwali</t>
  </si>
  <si>
    <t>AZC Barendrecht</t>
  </si>
  <si>
    <t>Vzde fietst tegen geparkeerde taxi</t>
  </si>
  <si>
    <t>Taxi Forward VoF</t>
  </si>
  <si>
    <t>Khalied Alagel</t>
  </si>
  <si>
    <t>AZC Velp</t>
  </si>
  <si>
    <t>Dhr. A.J. van Hagen</t>
  </si>
  <si>
    <t>Betaling door COA</t>
  </si>
  <si>
    <t>M.A. Salal</t>
  </si>
  <si>
    <t>Vzde heeft op de fiets (fatbike) aanrijding met auto</t>
  </si>
  <si>
    <t>Dhr. M. Heins</t>
  </si>
  <si>
    <t>Onbekende bewoner</t>
  </si>
  <si>
    <t>AZC St. Annaparochie</t>
  </si>
  <si>
    <t>Vzde beschadigt auto medewerker</t>
  </si>
  <si>
    <t>Ylonka Suermondt</t>
  </si>
  <si>
    <t>dader niet bekend</t>
  </si>
  <si>
    <t>Mohaned Atrash</t>
  </si>
  <si>
    <t>AZC Arnhem Boten</t>
  </si>
  <si>
    <t>Vzde fietst tegen bestelbus</t>
  </si>
  <si>
    <t>Dhr. R.J.G. Lusing</t>
  </si>
  <si>
    <t>Modar Ramadan</t>
  </si>
  <si>
    <t>AZC Heerhugowaard</t>
  </si>
  <si>
    <t>Interpolis</t>
  </si>
  <si>
    <t>Mamoudou Ngaide</t>
  </si>
  <si>
    <t>AZC Amsterdam Wester</t>
  </si>
  <si>
    <t>Hakki Altun</t>
  </si>
  <si>
    <t>AF</t>
  </si>
  <si>
    <t>Odai Al-Huthaifi</t>
  </si>
  <si>
    <t>AZC Arnhem Amsterdamseweg</t>
  </si>
  <si>
    <t>Alisa Middelhuis</t>
  </si>
  <si>
    <t>Yousef Ali</t>
  </si>
  <si>
    <t>AZC Krinpen a/d Ijssel NO</t>
  </si>
  <si>
    <t>J. B. de Raaf</t>
  </si>
  <si>
    <t>Muaaz Alyounes</t>
  </si>
  <si>
    <t>AZC Hengelo</t>
  </si>
  <si>
    <t xml:space="preserve">Vzde heeft op de fatbike aanrijding met een auto </t>
  </si>
  <si>
    <t>Mw A. Heurman</t>
  </si>
  <si>
    <t>Jana Sakhini (20-07-2010)</t>
  </si>
  <si>
    <t>AZC Albergen</t>
  </si>
  <si>
    <t>Vzde heeft op de fiets aanrijding met stilstaande auto</t>
  </si>
  <si>
    <t>Dhr C. Stoepel</t>
  </si>
  <si>
    <t>Mahad Abdikar</t>
  </si>
  <si>
    <t>AZC Ter Apel</t>
  </si>
  <si>
    <t>Vzde heeft op de fiets een aanrijding met geparkeerde auto</t>
  </si>
  <si>
    <t>Mw I. Schmitz-van Limburg</t>
  </si>
  <si>
    <t>Maksym Dmitrevich Skoryk</t>
  </si>
  <si>
    <t>AZC Enschede</t>
  </si>
  <si>
    <t>Vzde heeft botsing met andere fietser</t>
  </si>
  <si>
    <t>Dhr. A.J. Wilmink</t>
  </si>
  <si>
    <t>Jadaan Abood</t>
  </si>
  <si>
    <t>AZC Budel</t>
  </si>
  <si>
    <t>Dhr. M.M. Sanehy</t>
  </si>
  <si>
    <t>Abdulaziz Al Saya</t>
  </si>
  <si>
    <t>Dhr. D. Krimp</t>
  </si>
  <si>
    <t>Saikou Darbou Yankuba</t>
  </si>
  <si>
    <t>AZC Breda</t>
  </si>
  <si>
    <t>Vzde beschadigt tijdens gevecht per ongeluk zijspiegel van auto</t>
  </si>
  <si>
    <t>Dhr. P.J.A. Govers</t>
  </si>
  <si>
    <t xml:space="preserve">geen claim ontvangen </t>
  </si>
  <si>
    <t>Khalil Al Mohammed (geb 03-01-2014)</t>
  </si>
  <si>
    <t>AZC Sweikhuizen</t>
  </si>
  <si>
    <t>Vzde bekrast met fiets auto van tegenpartij</t>
  </si>
  <si>
    <t>Dhr. M. Bisschops</t>
  </si>
  <si>
    <t>AZC Zwolle Meeuw</t>
  </si>
  <si>
    <t>Vzde heeft op fiets aanrijding met scooter</t>
  </si>
  <si>
    <t>Quinten Maatman</t>
  </si>
  <si>
    <t>dubbel geregistreerd</t>
  </si>
  <si>
    <t>Zakaria Albaroudi</t>
  </si>
  <si>
    <t>Vzde fiets op e-bike tegen scooter</t>
  </si>
  <si>
    <t>E. Schutte</t>
  </si>
  <si>
    <t>waarschijnlijk geen dekking</t>
  </si>
  <si>
    <t>Joyce Gergess Salah Ishak Botros</t>
  </si>
  <si>
    <t>AZC Balk</t>
  </si>
  <si>
    <t>Vzde fiets tegen geparkeerde auto</t>
  </si>
  <si>
    <t>Rick Welboren</t>
  </si>
  <si>
    <t>Hasan Kano Suhil (geb 01-01-2013)</t>
  </si>
  <si>
    <t>Mw. G.J. van den Akker</t>
  </si>
  <si>
    <t>Esmaeil Morakhori</t>
  </si>
  <si>
    <t>AZC Wieringerwerf</t>
  </si>
  <si>
    <t>Vzde heeft op fiets aanrijding met racefiets</t>
  </si>
  <si>
    <t>Tom van der Eng</t>
  </si>
  <si>
    <t>Omar Assaf (geb 01-02-2012)</t>
  </si>
  <si>
    <t>AZC Leeuwarden</t>
  </si>
  <si>
    <t>Vzde fietst tegen achteruit rijdende auto</t>
  </si>
  <si>
    <t>Dhr. F. Pater</t>
  </si>
  <si>
    <t>Mohamed Ashibli</t>
  </si>
  <si>
    <t>AZC Beekbergen</t>
  </si>
  <si>
    <t>Vzde gaat op bril van tegenpartij zitten</t>
  </si>
  <si>
    <t>Dhr., mw. M. Sabah</t>
  </si>
  <si>
    <t>Wasef Khamis Mahmod</t>
  </si>
  <si>
    <t>AZC Zoetermeer</t>
  </si>
  <si>
    <t>Vzde: een stuk ijzer vliegt tegen auto van tegenpartij</t>
  </si>
  <si>
    <t>Dhr. F. Djaaf</t>
  </si>
  <si>
    <t>Ode Alali Alhwit</t>
  </si>
  <si>
    <t>AZC Zweeloo</t>
  </si>
  <si>
    <t>Mw. I. Albers</t>
  </si>
  <si>
    <t>Abdoulrahman Al-Jadaan (geb 28-06-2019)</t>
  </si>
  <si>
    <t>Dhr. P. Engel</t>
  </si>
  <si>
    <t>Hanan Al Mohammed</t>
  </si>
  <si>
    <t>AZC Wageningen</t>
  </si>
  <si>
    <t>Dhr. R.Scheewe</t>
  </si>
  <si>
    <t>Amar Badour</t>
  </si>
  <si>
    <t>AZC Maastricht</t>
  </si>
  <si>
    <t>Vzde heeft op de fiets (fatbike) aanrijding met scooter</t>
  </si>
  <si>
    <t>Mw. L.M.C. Meijs</t>
  </si>
  <si>
    <t>Matyos Meles Kfle</t>
  </si>
  <si>
    <t>AZC Hoogeveen</t>
  </si>
  <si>
    <t>Hamza Abubakar</t>
  </si>
  <si>
    <t>Asem Abdullah Ali Mohsen Zaid</t>
  </si>
  <si>
    <t>Vzde heeft op de fiets aanrijding met (onbekende) tegenpartij</t>
  </si>
  <si>
    <t>??</t>
  </si>
  <si>
    <t>Volodymyr Dolynskyi</t>
  </si>
  <si>
    <t>Dhr. A. Ghaly</t>
  </si>
  <si>
    <t>Niet bekend/meerdere kinderen</t>
  </si>
  <si>
    <t>AZC Eelde/Paterswolde</t>
  </si>
  <si>
    <t>Kinderen zouden schade hebben veroorzaakt aan bus tgp</t>
  </si>
  <si>
    <t>dhr E. Remmelts</t>
  </si>
  <si>
    <t>Idris Mohammed Taha</t>
  </si>
  <si>
    <t>AZC Nunspeet</t>
  </si>
  <si>
    <t>Vzde zou met steentje schade aan ruit hebben veroorzaakts</t>
  </si>
  <si>
    <t>Mohamad Adham Alfande</t>
  </si>
  <si>
    <t>AZC Zeist</t>
  </si>
  <si>
    <t>Vzde fietst (fatbike) tegen voetganger</t>
  </si>
  <si>
    <t>Mw. M. Smulders</t>
  </si>
  <si>
    <t>153 en  170</t>
  </si>
  <si>
    <t>Omar Ibrahim Al Sheikh (geb 01-01-2015)</t>
  </si>
  <si>
    <t>Vzde bekrast een geparkeerde auto</t>
  </si>
  <si>
    <t>Dhr. E. Halis</t>
  </si>
  <si>
    <t>Zaid Obakr</t>
  </si>
  <si>
    <t>AZC Zaandam</t>
  </si>
  <si>
    <t>Dhr. S. Vels</t>
  </si>
  <si>
    <t>Mirdadian Ali Akbar</t>
  </si>
  <si>
    <t>AZC Eindhoven Kanaal HV</t>
  </si>
  <si>
    <t>William van der Kruijssen</t>
  </si>
  <si>
    <t>Al Abdulrahman Faraj</t>
  </si>
  <si>
    <t>AZV Berg en Dal/Groesbeek</t>
  </si>
  <si>
    <t>Vzde heeft op fiets aanrijding met auto</t>
  </si>
  <si>
    <t>Hellegers</t>
  </si>
  <si>
    <t>Sibanda Nobukhosi</t>
  </si>
  <si>
    <t>AZC Delfzijl</t>
  </si>
  <si>
    <t>Vzde heeft op fiets aanrijding met andere fiets</t>
  </si>
  <si>
    <t>Ingrid Wenting</t>
  </si>
  <si>
    <t>Mutazbilah Dibo (23-12-2013)</t>
  </si>
  <si>
    <t>Vzde loopt tegen ruit centrale deur met schade aan ruit</t>
  </si>
  <si>
    <t>Johnny Mansour</t>
  </si>
  <si>
    <t>AZC Rotterdam MS</t>
  </si>
  <si>
    <t>Laptop valt en is mogelijk beschadigd</t>
  </si>
  <si>
    <t>W. Warda</t>
  </si>
  <si>
    <t>Onbekend</t>
  </si>
  <si>
    <t>AZC Groningen</t>
  </si>
  <si>
    <t>Spelende kinderen beschadigen auto medewerken met takken</t>
  </si>
  <si>
    <t>Jamie Langius</t>
  </si>
  <si>
    <t>Mousa Mohamad</t>
  </si>
  <si>
    <t>NO Hellevoetsluis</t>
  </si>
  <si>
    <t>Gerald van Breda</t>
  </si>
  <si>
    <t>Mahra Abdul Jaleel</t>
  </si>
  <si>
    <t>AZC Westerhaar</t>
  </si>
  <si>
    <t>Sabrina Beuving</t>
  </si>
  <si>
    <t>Wathek Harchi</t>
  </si>
  <si>
    <t>Vzde heeft op de fiets een aanrijding met een brommer</t>
  </si>
  <si>
    <t>Mw. A.M.E. Wintraecken</t>
  </si>
  <si>
    <t>Zana Omar</t>
  </si>
  <si>
    <t>AZC Den Haag</t>
  </si>
  <si>
    <t>Dhr. F. Alali</t>
  </si>
  <si>
    <t>Faour Saleh</t>
  </si>
  <si>
    <t>Dhr J. Martis</t>
  </si>
  <si>
    <t>Ali Abdullah Ali Salem</t>
  </si>
  <si>
    <t>AZC Naarden</t>
  </si>
  <si>
    <t>Dhr. M. van der Meer</t>
  </si>
  <si>
    <t>Ahmad Hassan Bek</t>
  </si>
  <si>
    <t>AZC Middelburg</t>
  </si>
  <si>
    <t>Vzde heeft op de fiets aanrijding met andere fietser</t>
  </si>
  <si>
    <t>Mw. G.A. van Geersdaele</t>
  </si>
  <si>
    <t>Safa Zidan</t>
  </si>
  <si>
    <t>Vzde valt van de fiets tegen geparkeerde auto</t>
  </si>
  <si>
    <t>Dhr. L. Veldjesgraaf</t>
  </si>
  <si>
    <t>Diana Ajjo (geb 03-01-2012)</t>
  </si>
  <si>
    <t>AZC Broekhuizenvorst</t>
  </si>
  <si>
    <t>Vzde fietst tegen stilstaande auto</t>
  </si>
  <si>
    <t>Dhr. W.J.M. van Ham</t>
  </si>
  <si>
    <t>Siham Abdullahi Ali</t>
  </si>
  <si>
    <t>Mw. I. Woort</t>
  </si>
  <si>
    <t>Ali Ayedh Ahmed Ateik</t>
  </si>
  <si>
    <t>AZC Rotterdam</t>
  </si>
  <si>
    <t>Vzde heeft op fatbike aanrijding met scooter</t>
  </si>
  <si>
    <t>Nathalie van Tel</t>
  </si>
  <si>
    <t>Rhawa Negasi Isak</t>
  </si>
  <si>
    <t>AZC Helmond</t>
  </si>
  <si>
    <t>Vzde valt met fiets tegen auto medewerker</t>
  </si>
  <si>
    <t>Lina Hamoumi</t>
  </si>
  <si>
    <t>Rapheal Oghakpor</t>
  </si>
  <si>
    <t>AZC Leusden Phil</t>
  </si>
  <si>
    <t>Vzde laat tablet vallen van tegenstander</t>
  </si>
  <si>
    <t>Enoma Evbuomwan</t>
  </si>
  <si>
    <t>Okuneye Idris Olanrewaju</t>
  </si>
  <si>
    <t>AZC Amsterdam Posstillion</t>
  </si>
  <si>
    <t>Vzde valt in badkamer waardoor spiegel kapot is</t>
  </si>
  <si>
    <t>Sandra Huiberts</t>
  </si>
  <si>
    <t xml:space="preserve">Almastat Abdallah (15-05-2021) </t>
  </si>
  <si>
    <t>Vzde heeft op de fiets op parkeerterrein aanrijding met gepark auto</t>
  </si>
  <si>
    <t>M. Alshaar</t>
  </si>
  <si>
    <t>N.S. Berhane Haile</t>
  </si>
  <si>
    <t>Vzde bijt in lederen bekleding van taxi</t>
  </si>
  <si>
    <t>Munckhof Regie</t>
  </si>
  <si>
    <t>Steef Mohammad</t>
  </si>
  <si>
    <t>Vzde wordt aangereden door rechtsafslaande auto</t>
  </si>
  <si>
    <t>Mw. A.K. Hoek</t>
  </si>
  <si>
    <t>Bal tegen auto medewerker</t>
  </si>
  <si>
    <t>Ali Bisharo</t>
  </si>
  <si>
    <t>geen reactie van tegenpartij</t>
  </si>
  <si>
    <t>LCH Goes van der Valk</t>
  </si>
  <si>
    <t>Auto beschadigd op parkeerplaats COA</t>
  </si>
  <si>
    <t>Bilal Mkadmi</t>
  </si>
  <si>
    <t>Turky Alali</t>
  </si>
  <si>
    <t>AZC Velsen Wijker</t>
  </si>
  <si>
    <t>Vzde fiets met fatbike tegen rijdende scooter</t>
  </si>
  <si>
    <t>R.J. Fleer</t>
  </si>
  <si>
    <t>Maryam Aljedlaan</t>
  </si>
  <si>
    <t>KWZ Eindhoven</t>
  </si>
  <si>
    <t>Vzde op de fiets heeft aanrijding met andere fietser</t>
  </si>
  <si>
    <t>Dhr T. Kalksma</t>
  </si>
  <si>
    <t>Bakhtyar Ibrahim</t>
  </si>
  <si>
    <t>Vzde: dienstfiets valt tegen geparkeerde auto</t>
  </si>
  <si>
    <t>Mw. F. Huisstege</t>
  </si>
  <si>
    <t>Motaz Altegani Mohamed</t>
  </si>
  <si>
    <t>Dhr. Mw. Bosma/ Athlon Car Lease</t>
  </si>
  <si>
    <t>Mohamed Qadar Abdi (geb 17-11-2021)</t>
  </si>
  <si>
    <t>AZC Tholen</t>
  </si>
  <si>
    <t>Vzde veroorzaakt schade aan geparkeerde auto</t>
  </si>
  <si>
    <t>Dhr. A. Bagran</t>
  </si>
  <si>
    <t>Y. Bakarat</t>
  </si>
  <si>
    <t>Vzde zijn elektrische fiets valt tegen scooter</t>
  </si>
  <si>
    <t>Dhr. D. van Dort</t>
  </si>
  <si>
    <t>M.H. Mohamed</t>
  </si>
  <si>
    <t>AZC Zwolle Meeuw - HV</t>
  </si>
  <si>
    <t>Vzde op de fatbike heeft aanrijding met motorrijder</t>
  </si>
  <si>
    <t>J.N. F. Josephina</t>
  </si>
  <si>
    <t>Deyling Tadeo Laguna Garcia (13-06-2018)</t>
  </si>
  <si>
    <t>Vzde brengt per abuis schade toe aan TV</t>
  </si>
  <si>
    <t>Voorgesteld onderling regelen</t>
  </si>
  <si>
    <t xml:space="preserve">Abdulrahman Hneino </t>
  </si>
  <si>
    <t>Vzde heeft op de fiets aanrijding met politiemotor</t>
  </si>
  <si>
    <t>Politie</t>
  </si>
  <si>
    <t>Mohammed Nour Aldarwish</t>
  </si>
  <si>
    <t>Scootmobiel van vzde is beschadigd door val van tegenstander</t>
  </si>
  <si>
    <t>Mohammad Zomorodbakhsh Azad</t>
  </si>
  <si>
    <t>opzet</t>
  </si>
  <si>
    <t>165 en 173</t>
  </si>
  <si>
    <t>Omar Ibrahim Al Skeikh (geb 01-01-2015)</t>
  </si>
  <si>
    <t>Vzde laat fiets vallen tegen geparkeerde auto</t>
  </si>
  <si>
    <t>Dhr. R. van Zon</t>
  </si>
  <si>
    <t>Ibrahim Alshebli Alyounes Khaswara Ghazal</t>
  </si>
  <si>
    <t>St. Annaparochie HV</t>
  </si>
  <si>
    <t>Vzde beschadigd auto tgs door gooien fietsje</t>
  </si>
  <si>
    <t>Abdulaziz Tamo</t>
  </si>
  <si>
    <t>Rijssen-Holten HV</t>
  </si>
  <si>
    <t>R. Wiersma</t>
  </si>
  <si>
    <t>Feras Al Hamwi</t>
  </si>
  <si>
    <t>Den Haag JR</t>
  </si>
  <si>
    <t>Vzde rijd op fiets tegen auto aan</t>
  </si>
  <si>
    <t>Martin van der Woude</t>
  </si>
  <si>
    <t>Mansour Hosieni Pavastesh</t>
  </si>
  <si>
    <t>AZC Leiden</t>
  </si>
  <si>
    <t>Dhr Al Kalas</t>
  </si>
  <si>
    <t>Eyob Butsamlak</t>
  </si>
  <si>
    <t>Vzde komt bij oversteken terecht op auto</t>
  </si>
  <si>
    <t>Frederique van de Wouw-Mannaerts</t>
  </si>
  <si>
    <t>Mohamad Alsfour (01-01-2023)</t>
  </si>
  <si>
    <t>Vzde brengt met steen schade toe aan geparkeerdst auto</t>
  </si>
  <si>
    <t>Dhr Arslan</t>
  </si>
  <si>
    <t>Yousif Assaf</t>
  </si>
  <si>
    <t>AZC Meierijstad</t>
  </si>
  <si>
    <t>Vzde op de fiets rijdt voetgangster op fietspad aan</t>
  </si>
  <si>
    <t>Mw M.G. Van Kemenade</t>
  </si>
  <si>
    <t>?</t>
  </si>
  <si>
    <t>Hani Habous</t>
  </si>
  <si>
    <t>AZC Overvecht</t>
  </si>
  <si>
    <t>Vzde op fatbike heeft aanrijding met tgp op fiets</t>
  </si>
  <si>
    <t>Bektas Veli Ocal</t>
  </si>
  <si>
    <t>zie vooralsnog geen aanspr.</t>
  </si>
  <si>
    <t>Imad Hamo</t>
  </si>
  <si>
    <t>AZC Leersum</t>
  </si>
  <si>
    <t>Vzde fietst (fatbike) tegen auto</t>
  </si>
  <si>
    <t xml:space="preserve">AJB Beveiliging </t>
  </si>
  <si>
    <t>Saron Bereket Tesfazgi</t>
  </si>
  <si>
    <t>Ayen Autolease</t>
  </si>
  <si>
    <t>N. al Asi / N. el Nasi</t>
  </si>
  <si>
    <t>AZC Almere</t>
  </si>
  <si>
    <t>Vzde op de fatbike heeft aanrijding met kindje van 4 jaar</t>
  </si>
  <si>
    <t>T. Heinen</t>
  </si>
  <si>
    <t>Mohammed Abo Alsell</t>
  </si>
  <si>
    <t>Vzde laat geleende laptop vallen</t>
  </si>
  <si>
    <t>De Int. Schakelklassen</t>
  </si>
  <si>
    <t>opzichtuitsluiting</t>
  </si>
  <si>
    <t>Mohammad Alhussain (15-07-2016)</t>
  </si>
  <si>
    <t>Vzde heeft op de fiets aanrijding met gepark. Auto</t>
  </si>
  <si>
    <t>Mw J. Saalmink</t>
  </si>
  <si>
    <t>Nsaralla Alissa</t>
  </si>
  <si>
    <t>Vzde beschadigd Iphone medebewoner</t>
  </si>
  <si>
    <t>Ayman Ahmed Adam</t>
  </si>
  <si>
    <t>Rashed Khamees</t>
  </si>
  <si>
    <t>AZC Paterswolde</t>
  </si>
  <si>
    <t>Vzde fietst tegen rijdende auto</t>
  </si>
  <si>
    <t>T. Wagelaar</t>
  </si>
  <si>
    <t>Emran Frotan</t>
  </si>
  <si>
    <t>AZC Oss</t>
  </si>
  <si>
    <t>Vzde op de fatbike tegen auto aangereden</t>
  </si>
  <si>
    <t>R. Ramlol</t>
  </si>
  <si>
    <t>Jivan Khalil</t>
  </si>
  <si>
    <t>Vzde aangereden door uitparkerende auto</t>
  </si>
  <si>
    <t>Anja van Gils</t>
  </si>
  <si>
    <t>tgp aansprakelijk</t>
  </si>
  <si>
    <t>Mizar andreina Ordunez Uzcategui</t>
  </si>
  <si>
    <t>AZC Zeewolde</t>
  </si>
  <si>
    <t>Vzde heeft fiets tegen auto laten vallen</t>
  </si>
  <si>
    <t>M. de Boer</t>
  </si>
  <si>
    <t>Khadidja Ba Ndongo (geb 24-10-2019)</t>
  </si>
  <si>
    <t>Vzde beschadigt geparkeerde auto</t>
  </si>
  <si>
    <t>Mw. S. Mehilal</t>
  </si>
  <si>
    <t>Mahdi Azadeh</t>
  </si>
  <si>
    <t>Velp</t>
  </si>
  <si>
    <t>Vzde heeft op fiets een aanrijding met auto</t>
  </si>
  <si>
    <t>Ben Dorussen</t>
  </si>
  <si>
    <t>Mael Nikiema</t>
  </si>
  <si>
    <t>Vzde heeft met ijzeren stok auto beschadigd</t>
  </si>
  <si>
    <t>A. de Vries</t>
  </si>
  <si>
    <t>Khalid Al-Qassem</t>
  </si>
  <si>
    <t>AZC Vlissingen</t>
  </si>
  <si>
    <t>Vzde heeft onder invloed al door rood rijdende een aanrijding met auto gehad</t>
  </si>
  <si>
    <t>Ilef Arslan</t>
  </si>
  <si>
    <t>wordt afgewezen</t>
  </si>
  <si>
    <t>Rafae Alhaji</t>
  </si>
  <si>
    <t>AZC Assen</t>
  </si>
  <si>
    <t>Vzde heeft tijdens inhalen op andere weghelft botsing gehad</t>
  </si>
  <si>
    <t>Sanne Hoks-Langeloo</t>
  </si>
  <si>
    <t>Amu Bokuretsion Gebremichael</t>
  </si>
  <si>
    <t>Vzde botst met fatbike die van rechts kwam</t>
  </si>
  <si>
    <t>Yazan Allash</t>
  </si>
  <si>
    <t>Ali Mohamed Abdalla Abdelazim Shorif</t>
  </si>
  <si>
    <t>AZC Amersfoort</t>
  </si>
  <si>
    <t>Vzde heeft aanrijding met fatbike</t>
  </si>
  <si>
    <t>Claire Saeijs</t>
  </si>
  <si>
    <t>Roua Mohamad</t>
  </si>
  <si>
    <t>Vzde botst met auto die voorrang heeft</t>
  </si>
  <si>
    <t>AON Nederland</t>
  </si>
  <si>
    <t>Mirna Alyas Khero</t>
  </si>
  <si>
    <t>AZC Hardenberg</t>
  </si>
  <si>
    <t>Vzde op de fiets botst met andere fietser</t>
  </si>
  <si>
    <t>ISTR</t>
  </si>
  <si>
    <t>Abeil Gebirihiwet Hayile</t>
  </si>
  <si>
    <t>AZC Oosterhout</t>
  </si>
  <si>
    <t>M. Celik</t>
  </si>
  <si>
    <t>Timofey Ruslano Dotsenko</t>
  </si>
  <si>
    <t>AZC Oestgeest</t>
  </si>
  <si>
    <t>R. van de Nat</t>
  </si>
  <si>
    <t>Abdulaziz Mohammed Alabdullah</t>
  </si>
  <si>
    <t>Lamin Jawneh</t>
  </si>
  <si>
    <t>AZC Oosterhout Elschot</t>
  </si>
  <si>
    <t>P van Vught</t>
  </si>
  <si>
    <t>Adel Taha Yaseen Alhiyali</t>
  </si>
  <si>
    <t>Vzde heeft op scooter aanrijding met auto</t>
  </si>
  <si>
    <t>J. Hartkamp</t>
  </si>
  <si>
    <t>Dania Alhamoud</t>
  </si>
  <si>
    <t>Nicole Wassink</t>
  </si>
  <si>
    <t>Samira Sidow Ciise</t>
  </si>
  <si>
    <t>Johanna Platenkamp</t>
  </si>
  <si>
    <t>Mohammed Abdullah</t>
  </si>
  <si>
    <t>AZC Annaparochie</t>
  </si>
  <si>
    <t>Vzde gooit ring op telefoon medebewoner</t>
  </si>
  <si>
    <t>Ibrahim Darbas</t>
  </si>
  <si>
    <t>L. Khatib</t>
  </si>
  <si>
    <t>Vzde is aangereden door inparkerende auto</t>
  </si>
  <si>
    <t>Niet duidelijk</t>
  </si>
  <si>
    <t>AZC Berkel-Enschot</t>
  </si>
  <si>
    <t>Vzde is met fiets tegen auto gevallen</t>
  </si>
  <si>
    <t>Slim Ben Salem</t>
  </si>
  <si>
    <t>Umae Sulieman</t>
  </si>
  <si>
    <t>Vzde heeft met fiets aanrijding met scooter gehad</t>
  </si>
  <si>
    <t>Esmee Verloop</t>
  </si>
  <si>
    <t>AZC Den Bosch</t>
  </si>
  <si>
    <t>Schade aan achterbumper medewerker</t>
  </si>
  <si>
    <t>Nova van Doesburg</t>
  </si>
  <si>
    <t>Mukhtorov Javlonbek Jokhonovich</t>
  </si>
  <si>
    <t>Vzde loopt tegen scooter aan die tegen auto valt</t>
  </si>
  <si>
    <t>Edgar Osipov</t>
  </si>
  <si>
    <t>Mansour Omar Salih Alwjali</t>
  </si>
  <si>
    <t>Fouad Hasam Agha</t>
  </si>
  <si>
    <t>Sulayem en Zain</t>
  </si>
  <si>
    <t>Maarheeze</t>
  </si>
  <si>
    <t>Vzden vallen met fiets tegen auto</t>
  </si>
  <si>
    <t>P. Snijders</t>
  </si>
  <si>
    <t>Ferhat Yilmaz</t>
  </si>
  <si>
    <t>Kanye Muller</t>
  </si>
  <si>
    <t>kosteloos herstel</t>
  </si>
  <si>
    <t>Mohammad Alkhalaf</t>
  </si>
  <si>
    <t>AZC Heerlen</t>
  </si>
  <si>
    <t>Salih Altay</t>
  </si>
  <si>
    <t>Funda Cibik</t>
  </si>
  <si>
    <t>Heerde</t>
  </si>
  <si>
    <t>Jetske Evelien van loo-Uitslag</t>
  </si>
  <si>
    <t>Sado Ibrahim</t>
  </si>
  <si>
    <t>AZC Ede</t>
  </si>
  <si>
    <t>J. De Vos</t>
  </si>
  <si>
    <t>Maisar Mussa Khdir</t>
  </si>
  <si>
    <t>Vzde heeft op fiets aanrijding met tegenligger</t>
  </si>
  <si>
    <t>N. C. Terwoert</t>
  </si>
  <si>
    <t>242 / 255</t>
  </si>
  <si>
    <t>Assinat Hussin (geb 28-01-2019</t>
  </si>
  <si>
    <t>Vzde heeft op fiets aanrijding met stilstaande auto</t>
  </si>
  <si>
    <t>D. C. Keiserie</t>
  </si>
  <si>
    <t>Onbekende bewoner heeft meerdere autos vernield</t>
  </si>
  <si>
    <t>opzetuitsluiting</t>
  </si>
  <si>
    <t>Roza Hawas Siah Hakrash</t>
  </si>
  <si>
    <t>DSV Broekhuizenvorst</t>
  </si>
  <si>
    <t>Marvin Younan</t>
  </si>
  <si>
    <t>Taimaa Alhaj</t>
  </si>
  <si>
    <t>Mr. D.U. Stikkerlaan</t>
  </si>
  <si>
    <t>H. Koster</t>
  </si>
  <si>
    <t>geen claim</t>
  </si>
  <si>
    <t>Mohammad Tayar</t>
  </si>
  <si>
    <t>Vzde breekt telefoon van tegenpartij doormidden</t>
  </si>
  <si>
    <t>Ali Reza Khoshnod</t>
  </si>
  <si>
    <t>Fatimah Aljaber</t>
  </si>
  <si>
    <t>Vzde beschadigt auto met gooien steentjes</t>
  </si>
  <si>
    <t>E.R. Smit</t>
  </si>
  <si>
    <t>Rolain Hassan</t>
  </si>
  <si>
    <t>Maaseikerweg</t>
  </si>
  <si>
    <t>Mw. C. Peels</t>
  </si>
  <si>
    <t>Schoutlaan 55</t>
  </si>
  <si>
    <t>Onbekende vzde beschadigd auto van tegenpartij op parkeerplaats</t>
  </si>
  <si>
    <t>Alik Ovakimyan</t>
  </si>
  <si>
    <t>afgewezen als AVB</t>
  </si>
  <si>
    <t>AZC sHeerdenberg</t>
  </si>
  <si>
    <t>Onbekende vzde beschadigd vrachtwagen van tgp met stenen</t>
  </si>
  <si>
    <t>M.T.H. Baltussen</t>
  </si>
  <si>
    <t>Ali Khulaki</t>
  </si>
  <si>
    <t>Sven Seppion</t>
  </si>
  <si>
    <t>broekhuizervorst</t>
  </si>
  <si>
    <t>Kruising Nagelstraat</t>
  </si>
  <si>
    <t>Anneke Hoekman</t>
  </si>
  <si>
    <t>Adam Eid Mahmoud</t>
  </si>
  <si>
    <t>AZC Geldrop</t>
  </si>
  <si>
    <t>Carmen Leuver</t>
  </si>
  <si>
    <t>Mohamed Al Arabi Mohamed</t>
  </si>
  <si>
    <t>Haarlem No</t>
  </si>
  <si>
    <t>Vzde heeft opzettelijk schade toegebracht aan auto van tegenpartij</t>
  </si>
  <si>
    <t>Edwin Arthur Weber Stylematho</t>
  </si>
  <si>
    <t>Mohammad Yousefi</t>
  </si>
  <si>
    <t>AZC Gilze</t>
  </si>
  <si>
    <t>Vzde beschadigt geleende fatbike</t>
  </si>
  <si>
    <t>dhr. M. Y. Rahmani</t>
  </si>
  <si>
    <t>Murat Narin</t>
  </si>
  <si>
    <t>Genielaan 25A</t>
  </si>
  <si>
    <t>Vzde beschadigt auto van medewerker met opzet</t>
  </si>
  <si>
    <t>Sonja Abbas</t>
  </si>
  <si>
    <t>Abdullah Baloch</t>
  </si>
  <si>
    <t>AZC Echt</t>
  </si>
  <si>
    <t>Erwin Daemen</t>
  </si>
  <si>
    <t xml:space="preserve">Salah Ben Ahmed </t>
  </si>
  <si>
    <t>Delft Campanile NO</t>
  </si>
  <si>
    <t>Baresh Demir</t>
  </si>
  <si>
    <t>H. Alahmad</t>
  </si>
  <si>
    <t>Vzde heeft aanrijding met auto</t>
  </si>
  <si>
    <t>Dhr. Mw. Gabsi</t>
  </si>
  <si>
    <t>Nijswillerweg 10</t>
  </si>
  <si>
    <t>Onbekende bewoner rijd met container tegen auto</t>
  </si>
  <si>
    <t>Aras Aizdeen Murad</t>
  </si>
  <si>
    <t>AZC Harderberg</t>
  </si>
  <si>
    <t>Vzde heeft op fiets aanrijding met geparkeerde auto</t>
  </si>
  <si>
    <t>Theo Stad</t>
  </si>
  <si>
    <t>Suha Jarad</t>
  </si>
  <si>
    <t>Serkan Esen</t>
  </si>
  <si>
    <t>Udai Mouaz Ibrahim Khalifeh</t>
  </si>
  <si>
    <t>Vzde fiets tegen geparkeerde auto van derde</t>
  </si>
  <si>
    <t>Fatemeh Abedi</t>
  </si>
  <si>
    <t>Badrii Ibrahim Abda</t>
  </si>
  <si>
    <t>Leusden POA</t>
  </si>
  <si>
    <t>vzde beschadigt met volleybal auto van tegenpartij</t>
  </si>
  <si>
    <t>Melvin Kabelefodi</t>
  </si>
  <si>
    <t>262/277</t>
  </si>
  <si>
    <t xml:space="preserve">onbekende dader </t>
  </si>
  <si>
    <t>Vzde beschadigt fiets</t>
  </si>
  <si>
    <t>Mw. S Jansen</t>
  </si>
  <si>
    <t>Amen Henok Gessesse</t>
  </si>
  <si>
    <t>AZC Emmen Schakhaar</t>
  </si>
  <si>
    <t>Vzde beschadigt raam op school</t>
  </si>
  <si>
    <t>Renn4 De Aventurijn</t>
  </si>
  <si>
    <t>Tamim Hendi</t>
  </si>
  <si>
    <t>AZC Hoofddorp</t>
  </si>
  <si>
    <t>Vzde beschadigt fatbike van tegenpartij</t>
  </si>
  <si>
    <t>Zoe Ivy Barends</t>
  </si>
  <si>
    <t>AZC Sneek</t>
  </si>
  <si>
    <t>Onbekende bewoner beschadigd tandartsbus met scherp voorwerp</t>
  </si>
  <si>
    <t>Europe Medicare</t>
  </si>
  <si>
    <t>opzet, onbekende dader</t>
  </si>
  <si>
    <t>Bassim Alsharabi</t>
  </si>
  <si>
    <t>Zaanstad NO</t>
  </si>
  <si>
    <t>Anita van de Munckhof</t>
  </si>
  <si>
    <t>Yara Hasan</t>
  </si>
  <si>
    <t>Marjolein Goudriaan</t>
  </si>
  <si>
    <t>Khaled Al  Khalil</t>
  </si>
  <si>
    <t>AZC Apeldoorn</t>
  </si>
  <si>
    <t xml:space="preserve">Vzde heeft op fiets aanrijding met auto </t>
  </si>
  <si>
    <t>Carolina karssen</t>
  </si>
  <si>
    <t>Jihan Ait Chalalet</t>
  </si>
  <si>
    <t>AZC Almelo</t>
  </si>
  <si>
    <t>Vzde valt met fiets tegen geparkeerde auto</t>
  </si>
  <si>
    <t>Victor Tetce</t>
  </si>
  <si>
    <t>Ahmad Nahar</t>
  </si>
  <si>
    <t>AZC Maasbree</t>
  </si>
  <si>
    <t>CMF Gielis-Dolman</t>
  </si>
  <si>
    <t>Heidar Saleh</t>
  </si>
  <si>
    <t>AZC Leusden Speelk HV</t>
  </si>
  <si>
    <t>Vzde heeft tijdens fysiek conflict schade toegebracht aan koptelefoon</t>
  </si>
  <si>
    <t>Abdulrahman Mohammed</t>
  </si>
  <si>
    <t>2 Jongeren(Alleen v nummers bekend)</t>
  </si>
  <si>
    <t>AZC Drachten POA</t>
  </si>
  <si>
    <t>Vzden hebben op fiets anrijding met auto</t>
  </si>
  <si>
    <t>Janette Maria Domacasse/ Uildersma</t>
  </si>
  <si>
    <t>Zara Alsheikh Alhamash</t>
  </si>
  <si>
    <t>Mw. D. Gietelink</t>
  </si>
  <si>
    <t>Ahmad Alokla</t>
  </si>
  <si>
    <t>Europaweg</t>
  </si>
  <si>
    <t>Pierre Hamati</t>
  </si>
  <si>
    <t>Maastricht Novotel NO HV</t>
  </si>
  <si>
    <t>Vzde valt stapvoets tegen auto</t>
  </si>
  <si>
    <t>Kazam Karimi</t>
  </si>
  <si>
    <t>J.Majdo</t>
  </si>
  <si>
    <t>AZC Breda POA NO</t>
  </si>
  <si>
    <t>J.D.C. van Nassau</t>
  </si>
  <si>
    <t>Mahammed Hamza</t>
  </si>
  <si>
    <t>AZC Groningen Eemsgolaan</t>
  </si>
  <si>
    <t>Birori Joshua</t>
  </si>
  <si>
    <t>AZC Cranendonk</t>
  </si>
  <si>
    <t xml:space="preserve">Vzde valt met fiets tegen auto </t>
  </si>
  <si>
    <t>H.P.M. Pietjouw</t>
  </si>
  <si>
    <t>Shahed Murad</t>
  </si>
  <si>
    <t>AZC Utrecht NO</t>
  </si>
  <si>
    <t>Vzde rijd met fiets tegen geparkeerde fiets van andere die valt tegen auto</t>
  </si>
  <si>
    <t>Heidi Mulders</t>
  </si>
  <si>
    <t xml:space="preserve">Momin samir Mohammed Hamdouna </t>
  </si>
  <si>
    <t>Movenpick Den Bosch</t>
  </si>
  <si>
    <t>Gerard Smith</t>
  </si>
  <si>
    <t>Onbekend(Alleen V nummer)</t>
  </si>
  <si>
    <t>Loubna Achahboun</t>
  </si>
  <si>
    <t>Mufasa Hasan</t>
  </si>
  <si>
    <t>L.T.A. Veerman</t>
  </si>
  <si>
    <t>Muhammed ramadan Hindawi</t>
  </si>
  <si>
    <t>AZC Zwijndrecht NO POA</t>
  </si>
  <si>
    <t>Gerdan Kenan</t>
  </si>
  <si>
    <t>Ibrahim Alalloush</t>
  </si>
  <si>
    <t>Vzde schiet perongeluk telefoon uit handen met voetbal</t>
  </si>
  <si>
    <t>Dinar Mikaele Brhanemeskel</t>
  </si>
  <si>
    <t>Abdulsalam Hamada</t>
  </si>
  <si>
    <t>Dhr. W. Kooistra</t>
  </si>
  <si>
    <t>Abdullah Alshahada</t>
  </si>
  <si>
    <t>AZC Den Haag POA</t>
  </si>
  <si>
    <t>Vzde raakt voetganger en valt tegen auto met fatbike</t>
  </si>
  <si>
    <t>T.Tsakir sadik Memet</t>
  </si>
  <si>
    <t>Sevval Lina Cicek</t>
  </si>
  <si>
    <t>AZC Velzen Noord</t>
  </si>
  <si>
    <t>Vzde heeft meerdere autos bekrast</t>
  </si>
  <si>
    <t>Ibrahim Islim</t>
  </si>
  <si>
    <t>casco/AVP + eigen risico</t>
  </si>
  <si>
    <t>Ahmed Al Hasan</t>
  </si>
  <si>
    <t>Alexandre Spicq</t>
  </si>
  <si>
    <t>Valeria</t>
  </si>
  <si>
    <t>AZC Egmond Binnen</t>
  </si>
  <si>
    <t>Vzde heeft als voetganger aanrijding met auto</t>
  </si>
  <si>
    <t>M. Schuitenmaker</t>
  </si>
  <si>
    <t>Abel Tekeste Zerizgi</t>
  </si>
  <si>
    <t>AZC Diever</t>
  </si>
  <si>
    <t>Vzde heeft laptop medebewoner laten vallen</t>
  </si>
  <si>
    <t>Natnael Weldegebriel Tewsfamarya</t>
  </si>
  <si>
    <t>Ali Muhajiri</t>
  </si>
  <si>
    <t>Vzde is uitgegleden met fiets tegen auto</t>
  </si>
  <si>
    <t>Maarten van der Schaaf</t>
  </si>
  <si>
    <t>Mohammed Jaafer</t>
  </si>
  <si>
    <t>Vzde is gebotst met geparkeerde auto</t>
  </si>
  <si>
    <t>Yuenkeek Sham</t>
  </si>
  <si>
    <t>Ali Asaad Ibrahim Al-Khalaf</t>
  </si>
  <si>
    <t>AZC Delft</t>
  </si>
  <si>
    <t>Vzde is gevbotst met auto</t>
  </si>
  <si>
    <t>Biesbosch Fleet Insurance</t>
  </si>
  <si>
    <t>Ahmed Haggar Baraka</t>
  </si>
  <si>
    <t>Vzde heeft op fatbike aanrijding gehad met auto</t>
  </si>
  <si>
    <t>Jacob Ruitenbeek</t>
  </si>
  <si>
    <t>Dany  Nader</t>
  </si>
  <si>
    <t>Vzde heeft op fiets aanrijding gehad met auto</t>
  </si>
  <si>
    <t>Melanie Greydanus</t>
  </si>
  <si>
    <t>Mohamed Balalem</t>
  </si>
  <si>
    <t>AZC Nassau Schiedam</t>
  </si>
  <si>
    <t>Vzde wordt verdacht van het stelen van 200 van medewerker</t>
  </si>
  <si>
    <t>Khadija Haddaou</t>
  </si>
  <si>
    <t>Christian Sanchez</t>
  </si>
  <si>
    <t>Vzde heeft door hoofdwond schade veroorzaakt aan bank</t>
  </si>
  <si>
    <t>G. H. Mensen</t>
  </si>
  <si>
    <t>Achmed Mohamed Hassan</t>
  </si>
  <si>
    <t>Vzde is op auto zonder voorrang gebotst</t>
  </si>
  <si>
    <t>Kirsten Becks</t>
  </si>
  <si>
    <t>Mwafpak Aibalah (?)</t>
  </si>
  <si>
    <t>AZC Zaandam (?)</t>
  </si>
  <si>
    <t>Vzde is op fiets gebotst met scooter</t>
  </si>
  <si>
    <t>Indy van der Haas</t>
  </si>
  <si>
    <t>T. K. Banaalya</t>
  </si>
  <si>
    <t>Vzde heeft auto bekrast</t>
  </si>
  <si>
    <t>Margo Hendriks</t>
  </si>
  <si>
    <t>J (Kat)</t>
  </si>
  <si>
    <t>Mehran Mouri Abad Sabour</t>
  </si>
  <si>
    <t>Vzde heeft raam open laten staan waardoor kat van 5 hoog is gevallen</t>
  </si>
  <si>
    <t>Arafaat Abiikar Osman</t>
  </si>
  <si>
    <t>AZC Harderwijk</t>
  </si>
  <si>
    <t>Vzde heeft aanrijding op fatbike met auto</t>
  </si>
  <si>
    <t>Niels van den Berg</t>
  </si>
  <si>
    <t>Jana Alamein Alothman</t>
  </si>
  <si>
    <t>AZC Dongen</t>
  </si>
  <si>
    <t>Vzde fietst tegen caravan aan</t>
  </si>
  <si>
    <t>Peter Sestig</t>
  </si>
  <si>
    <t>Mansura Mohammed Sharif</t>
  </si>
  <si>
    <t>AZC Badhoeverdorp</t>
  </si>
  <si>
    <t>Vzde is tijdens leren fietsen tegen auto gereden</t>
  </si>
  <si>
    <t>Philip Koijmans</t>
  </si>
  <si>
    <t>Amdirahman Mohammad Nur</t>
  </si>
  <si>
    <t>AZC Ermelo</t>
  </si>
  <si>
    <t>Vzde is achterop auto gereden</t>
  </si>
  <si>
    <t>M.H. van Seventer</t>
  </si>
  <si>
    <t>Gekrast op auto van medewerker</t>
  </si>
  <si>
    <t>Oumaima Khattouti</t>
  </si>
  <si>
    <t>Pakravan Lonbani</t>
  </si>
  <si>
    <t>Ayda Aydogmus</t>
  </si>
  <si>
    <t>onbekende dader</t>
  </si>
  <si>
    <t>AZC Lochem</t>
  </si>
  <si>
    <t>Auto zwaar beschadigd door onbekende(n)</t>
  </si>
  <si>
    <t>Saied Smakolli</t>
  </si>
  <si>
    <t>M.S,M. Al-Fareh</t>
  </si>
  <si>
    <t>Vzde is met fiets langs autogekrast</t>
  </si>
  <si>
    <t>Nuhayla Yahyati</t>
  </si>
  <si>
    <t>Auto van beveiliger bekrast door onbekende dader</t>
  </si>
  <si>
    <t>Ozgur Meric</t>
  </si>
  <si>
    <t>Auto van medewerker beschadigd</t>
  </si>
  <si>
    <t>Ouissal Hiloui</t>
  </si>
  <si>
    <t>Hayfa Awise</t>
  </si>
  <si>
    <t>AZC Alphen aan den Rijn</t>
  </si>
  <si>
    <t>VDB Lease BV</t>
  </si>
  <si>
    <t>Faris Haile Gebru en Radin Salimi</t>
  </si>
  <si>
    <t>Vzden hebben op auto gespeeld</t>
  </si>
  <si>
    <t>Dhr. S.C. Cornel</t>
  </si>
  <si>
    <t>100% betaald</t>
  </si>
  <si>
    <t>Abdo Abdulrahman</t>
  </si>
  <si>
    <t>AZC Baarn</t>
  </si>
  <si>
    <t>Vzde heeft auto vernield</t>
  </si>
  <si>
    <t>H. Zwaal</t>
  </si>
  <si>
    <t>onbekende dadaer</t>
  </si>
  <si>
    <t>AZC Veldhoven</t>
  </si>
  <si>
    <t>Schade aan auto</t>
  </si>
  <si>
    <t>Selwa El Ouahabi</t>
  </si>
  <si>
    <t>dhr.mw. Khalaf</t>
  </si>
  <si>
    <t>Vzde wordt aangereden door tegenpartij</t>
  </si>
  <si>
    <t>dhr. J.W.P.M. Janssen</t>
  </si>
  <si>
    <t>Ibrahim Ahmed</t>
  </si>
  <si>
    <t>AZC Cranendonck</t>
  </si>
  <si>
    <t>Vzde is op fatbike tegen auto gebotst</t>
  </si>
  <si>
    <t>Ronny Duisters</t>
  </si>
  <si>
    <t>Samuel Endale Zewede</t>
  </si>
  <si>
    <t>Vzde heeft op fiets aanrijding gehad met andere fietser</t>
  </si>
  <si>
    <t>Daniël Brouwer</t>
  </si>
  <si>
    <t>Haj Hasan Abdulkadir</t>
  </si>
  <si>
    <t>Vzde heeft op auto gespeeld</t>
  </si>
  <si>
    <t>Kamal Mokhtari</t>
  </si>
  <si>
    <t>O.S. &amp; A.N. &amp; A.A.</t>
  </si>
  <si>
    <t>Vandalisme van auto</t>
  </si>
  <si>
    <t>Firat Ozdemir</t>
  </si>
  <si>
    <t>Ali Basar</t>
  </si>
  <si>
    <t>Esma Polat</t>
  </si>
  <si>
    <t>Husein Mohammad Husein Al Tahtamoni</t>
  </si>
  <si>
    <t>Vzde heeft botsing met auto</t>
  </si>
  <si>
    <t>Nick Suiker</t>
  </si>
  <si>
    <t>Merhawi Kidane Welay</t>
  </si>
  <si>
    <t>AZC Stellendam</t>
  </si>
  <si>
    <t>Vzde heeft botsing met wielrenner</t>
  </si>
  <si>
    <t>Knoet Buitenkamp</t>
  </si>
  <si>
    <t>Onbekende dader</t>
  </si>
  <si>
    <t>Krassen op auto door onbekende dader en oorzaak</t>
  </si>
  <si>
    <t>Yama Ghaderi</t>
  </si>
  <si>
    <t>Patricia Mnisi</t>
  </si>
  <si>
    <t>Vzde heeft aanrijding gehad met auto van rechts</t>
  </si>
  <si>
    <t>Youri de Rooij</t>
  </si>
  <si>
    <t>Mohammed Jabben</t>
  </si>
  <si>
    <t>Vzde heeft aanrijding met stilstaande auto op voetpad</t>
  </si>
  <si>
    <t>Rini Steenwijk</t>
  </si>
  <si>
    <t>Mulualem Hayelom Haylat</t>
  </si>
  <si>
    <t>AZC Vianen</t>
  </si>
  <si>
    <t>Vzde is vanaf stoep tegen auto gefietst</t>
  </si>
  <si>
    <t>Paul van den Akker</t>
  </si>
  <si>
    <t>Yona Gebrehiwet</t>
  </si>
  <si>
    <t>AZC Akersloot</t>
  </si>
  <si>
    <t>Dhr. F. Beentjes / Arval</t>
  </si>
  <si>
    <t>Hamida Hamjo</t>
  </si>
  <si>
    <t>Vzde is met fiets tegen geparkeerde auto gereden</t>
  </si>
  <si>
    <t>Fleur Kester</t>
  </si>
  <si>
    <t>beetje</t>
  </si>
  <si>
    <t>(nog) onbekende bewoner</t>
  </si>
  <si>
    <t>AZC Hendrik Ido Ambacht</t>
  </si>
  <si>
    <t>Dhr. P. de Gier</t>
  </si>
  <si>
    <t>Abdullah Akul</t>
  </si>
  <si>
    <t>Vzde heeft op de fatbike aanrijding met andere fietser</t>
  </si>
  <si>
    <t>Dhr. B. Bakker</t>
  </si>
  <si>
    <t>Yacob Mustafa Mohammed Walid</t>
  </si>
  <si>
    <t>Mw. F. Bourass</t>
  </si>
  <si>
    <t>Naddaf Mustafa</t>
  </si>
  <si>
    <t>Vzde rijdt met fatbike achterop fietser</t>
  </si>
  <si>
    <t>Mw. M.G. Nazir</t>
  </si>
  <si>
    <t>Eduard Armenakovich Glechion</t>
  </si>
  <si>
    <t>Mw. F.J. van der Linden</t>
  </si>
  <si>
    <t>Najem Al Ali</t>
  </si>
  <si>
    <t>AZC Leidschendam</t>
  </si>
  <si>
    <t>Dhr. M. van der Haar</t>
  </si>
  <si>
    <t>Yosan Kesek Tweldebrhun</t>
  </si>
  <si>
    <t>AZC Serooskerke</t>
  </si>
  <si>
    <t>Dhr. R.N. Ketelaar</t>
  </si>
  <si>
    <t>Yousef Alabbas</t>
  </si>
  <si>
    <t>AZC Naarden?</t>
  </si>
  <si>
    <t>Dhr. R. Geerars</t>
  </si>
  <si>
    <t>Nahid Alzaher (geb 05-01-2012)</t>
  </si>
  <si>
    <t>AZC 's-Gravendeel</t>
  </si>
  <si>
    <t>Vzde fietst tegen achterkant van auto</t>
  </si>
  <si>
    <t>Mw. C. Vermaas</t>
  </si>
  <si>
    <t>onbekende bewoner?</t>
  </si>
  <si>
    <t>Vzde beschadigt de geparkeerde auto van de tegenpartij</t>
  </si>
  <si>
    <t>Dhr. A.S. Hanifi</t>
  </si>
  <si>
    <t>350/349/352</t>
  </si>
  <si>
    <t>Manaj Haj Hasan</t>
  </si>
  <si>
    <t>AZC Utrecht Vlampijpstraat</t>
  </si>
  <si>
    <t>vzde bekrast een 3tal auto's</t>
  </si>
  <si>
    <t>3 tgp</t>
  </si>
  <si>
    <t>onbekende rijdt tegen auto medewerker</t>
  </si>
  <si>
    <t>Schade-overzicht COA 2024</t>
  </si>
  <si>
    <t>Schadenr</t>
  </si>
  <si>
    <t>Schadenr Mandatis/COA</t>
  </si>
  <si>
    <t>Reserve</t>
  </si>
  <si>
    <t>Schadebedrag</t>
  </si>
  <si>
    <t>dhr. M. Srmane</t>
  </si>
  <si>
    <t>Vallei Auto Groep/ dhr. R. de Korte</t>
  </si>
  <si>
    <t>Hossein</t>
  </si>
  <si>
    <t>AZC Musselkanaal</t>
  </si>
  <si>
    <t>Vzde beschadigt raam tijdens het dichtslaan van de deur</t>
  </si>
  <si>
    <t>dhr. E. Dadashabeigie</t>
  </si>
  <si>
    <t>Asad Camedid Hamse</t>
  </si>
  <si>
    <t>Vzde heeft op de fiets aanrijding met auto -&gt; uitgestroomd</t>
  </si>
  <si>
    <t>dhr. H.M. Ruslan</t>
  </si>
  <si>
    <t>geen dekking ivm uitstroom</t>
  </si>
  <si>
    <t>Mouhamed Diaby</t>
  </si>
  <si>
    <t>Dhr. Dijk</t>
  </si>
  <si>
    <t>betaald Mandatis</t>
  </si>
  <si>
    <t>nnb</t>
  </si>
  <si>
    <t>POA  Geldrop</t>
  </si>
  <si>
    <t>Vzd valt tegen auto tegenpartij</t>
  </si>
  <si>
    <t>VCN</t>
  </si>
  <si>
    <t xml:space="preserve">Ekaterina Igorevn Shumkova </t>
  </si>
  <si>
    <t>Concern voor werk</t>
  </si>
  <si>
    <t>Uwase Mutesi</t>
  </si>
  <si>
    <t>AZC Oldenzaal</t>
  </si>
  <si>
    <t>dhr. M. Oosten</t>
  </si>
  <si>
    <t>H. Shabaz</t>
  </si>
  <si>
    <t>Vzde heeft te voet aanrijding met auto</t>
  </si>
  <si>
    <t>COA regelt schade zelf met tgp</t>
  </si>
  <si>
    <t>voor eigen rekekning</t>
  </si>
  <si>
    <t>Muhammed Bozan Barka</t>
  </si>
  <si>
    <t>AZC Zelhem</t>
  </si>
  <si>
    <t>S. Rutgers</t>
  </si>
  <si>
    <t>Mahmoud Shikh Ibrahim</t>
  </si>
  <si>
    <t>K. Michielsen</t>
  </si>
  <si>
    <t>Abo Baker Zaara (geb 31-10-2015)</t>
  </si>
  <si>
    <t>Dhr. E.A. Duitshof</t>
  </si>
  <si>
    <t>cf. regeling casco/AVP</t>
  </si>
  <si>
    <t>Mohammed Al Khalaf</t>
  </si>
  <si>
    <t>AZC Sint Oedenrode</t>
  </si>
  <si>
    <t>Vzde wordt in de rug aangereden door auto</t>
  </si>
  <si>
    <t>Dhr. H. de Ruijter</t>
  </si>
  <si>
    <t>Zakaria Kharbout</t>
  </si>
  <si>
    <t>AZC Goes</t>
  </si>
  <si>
    <t>Dhr./mw. H.P. Nieuwdorp</t>
  </si>
  <si>
    <t>60% betaald</t>
  </si>
  <si>
    <t>Mirvan Hamo</t>
  </si>
  <si>
    <t>Vzde: fiets valt om tegen scooter</t>
  </si>
  <si>
    <t>Dhr. S. van Kammen</t>
  </si>
  <si>
    <t>AZC Nijmegen Stieltjes</t>
  </si>
  <si>
    <t>Vzde valt tegen televisie Coa aan</t>
  </si>
  <si>
    <t xml:space="preserve">geen claim </t>
  </si>
  <si>
    <t>coa regelt schade zelf</t>
  </si>
  <si>
    <t>Ahmed Muhamed Qasim (geb 06-02-2015)</t>
  </si>
  <si>
    <t>Mw. C. Nussy</t>
  </si>
  <si>
    <t>Mulukin Gefachw Yeshale</t>
  </si>
  <si>
    <t xml:space="preserve">Vzde heeft op de fiets aanrijding met scooter </t>
  </si>
  <si>
    <t>Mw. J. Reynecke</t>
  </si>
  <si>
    <t>aaf</t>
  </si>
  <si>
    <t>75% betaald</t>
  </si>
  <si>
    <t>Al Saleh Hassan</t>
  </si>
  <si>
    <t>Dhr. J. Kodden</t>
  </si>
  <si>
    <t>Yosin Gunes</t>
  </si>
  <si>
    <t>Vzde stoot hoofd en beschadigt tv</t>
  </si>
  <si>
    <t>Stg Inlia</t>
  </si>
  <si>
    <t>Xinri Wu</t>
  </si>
  <si>
    <t>Vzde stalt fiets en zou schade hebben gemaakt aan auto</t>
  </si>
  <si>
    <t>Dhr. W. Slagtand</t>
  </si>
  <si>
    <t>Sulaiman Holki</t>
  </si>
  <si>
    <t>Dhr. B. Jager</t>
  </si>
  <si>
    <t>50% betaald</t>
  </si>
  <si>
    <t>Elif Demie</t>
  </si>
  <si>
    <t>Dhr. R. van Rodijnen</t>
  </si>
  <si>
    <t>Abdallah Alissa</t>
  </si>
  <si>
    <t>Dhr. H.J. Smelt</t>
  </si>
  <si>
    <t>Bakkoer Hussain</t>
  </si>
  <si>
    <t>Vzde heeft aanrijding met andere fietser</t>
  </si>
  <si>
    <t>Mw. H. van den Berg-Hulzebos</t>
  </si>
  <si>
    <t>Abdo Bakir Khalaf Almohammed</t>
  </si>
  <si>
    <t>Vzde beschadigt twee auto's tijdens grote vechtpartij</t>
  </si>
  <si>
    <t>Dhr. J. de Wilde / dhr. M. Wagenaar</t>
  </si>
  <si>
    <t>Mahmud Kasum</t>
  </si>
  <si>
    <t>AZC Cadier en Keer</t>
  </si>
  <si>
    <t>Vzde heeft op de fiets aanrijding met pedelec</t>
  </si>
  <si>
    <r>
      <t>Dhr./mw. P.J.C.J. M</t>
    </r>
    <r>
      <rPr>
        <sz val="8"/>
        <rFont val="Calibri"/>
        <family val="2"/>
      </rPr>
      <t>üllenberg</t>
    </r>
  </si>
  <si>
    <t>Ayoub Emran Abdullah Alshukri (geb 03-12-2015)</t>
  </si>
  <si>
    <t>Mw. A. van der Weij</t>
  </si>
  <si>
    <t>Fateh Mohammed Ahmed Al-Ghaili</t>
  </si>
  <si>
    <t>Dhr. H. Martherus</t>
  </si>
  <si>
    <t>Mohamed Ali Osman</t>
  </si>
  <si>
    <t>AZC Elschot</t>
  </si>
  <si>
    <t>Vzde heeft op de fiets een aanrijding met auto</t>
  </si>
  <si>
    <t>Dhr. A. van Bavel</t>
  </si>
  <si>
    <t>25% betaald</t>
  </si>
  <si>
    <t>Talia Alnaif (geb 19-09-2021) &amp; Khadija Alnaif (geb 09-03-2020)</t>
  </si>
  <si>
    <t>Vzden krassen op auto van tegenpartij</t>
  </si>
  <si>
    <t>Mw. J. Zijlstra-Dijkstra</t>
  </si>
  <si>
    <t>Salha Hadji</t>
  </si>
  <si>
    <t>Vzde heeft op de fiets een aanrijding met brommer</t>
  </si>
  <si>
    <t>Dhr. L.B.B. Veenstra</t>
  </si>
  <si>
    <t>Maherat Tagastar Shsey</t>
  </si>
  <si>
    <t>Mw. L. Croes</t>
  </si>
  <si>
    <t>Farouk Fadel</t>
  </si>
  <si>
    <t>Vzde beschadigt spiegel van auto</t>
  </si>
  <si>
    <t>Dhr. D. Mulder</t>
  </si>
  <si>
    <t>J &lt; EUR 5.000</t>
  </si>
  <si>
    <t>Mesay Gebryesus Mesele</t>
  </si>
  <si>
    <t>Mw. M. Groenemans</t>
  </si>
  <si>
    <t>coulance</t>
  </si>
  <si>
    <t>Melor Tedros Negash</t>
  </si>
  <si>
    <t>Mw. E. Steinbusch</t>
  </si>
  <si>
    <t>Murat Simsek</t>
  </si>
  <si>
    <t>Vzde valt op de fiets tegen geparkeerde auto</t>
  </si>
  <si>
    <t>Mw. A. San Julian</t>
  </si>
  <si>
    <t>Aali Maryam</t>
  </si>
  <si>
    <t>Dhr.J. Postma</t>
  </si>
  <si>
    <t>Asma Osman Mohamed</t>
  </si>
  <si>
    <t>Dhr. H. Okyay</t>
  </si>
  <si>
    <t>Mohammed Ssay (geb 14-02-2014)</t>
  </si>
  <si>
    <t>Dhr. R. Spijkers</t>
  </si>
  <si>
    <t>Adel Toha Yaseen Suod</t>
  </si>
  <si>
    <t>Vzde rijdt met scootmobiel tegen deur met raam van AZC</t>
  </si>
  <si>
    <t xml:space="preserve">geen dekking </t>
  </si>
  <si>
    <t>Michael Albek</t>
  </si>
  <si>
    <t>Vzde wordt aangereden door dronken automobilist</t>
  </si>
  <si>
    <t>Dhr. Rudolph?</t>
  </si>
  <si>
    <t>Aidin Ghadede Ouso (geb 29-12-2018)&amp; Hakrash Danial (geb 19-08-2020) &amp; Akam Muqdad Murad (geb 06-11-20219)</t>
  </si>
  <si>
    <t xml:space="preserve">AZC Ter Apel </t>
  </si>
  <si>
    <t>Vzden beschadigen geparkeerde auto</t>
  </si>
  <si>
    <t>Mw. J. Stam /mw. J. Verschuren-de Ruijter</t>
  </si>
  <si>
    <t>Nagima Dodo</t>
  </si>
  <si>
    <t>Vzde scheurt de jas van medewerker tijdens incident</t>
  </si>
  <si>
    <t>Dhr. Ugur Ozgan</t>
  </si>
  <si>
    <t>wordt afgewikkeld onder de AVB 2401687</t>
  </si>
  <si>
    <t>Maiser Fayad</t>
  </si>
  <si>
    <t>Dhr. A.M. Lahaye</t>
  </si>
  <si>
    <t>Ali (V2928402420)</t>
  </si>
  <si>
    <t>Mw. H.C. Schippers</t>
  </si>
  <si>
    <t>M.A.Bah</t>
  </si>
  <si>
    <t>Vzde is lopend aangereden door tgp en overleden</t>
  </si>
  <si>
    <t>Dhr T. Lassche</t>
  </si>
  <si>
    <t>geen dekking, opzet</t>
  </si>
  <si>
    <t>onbekende bewoner</t>
  </si>
  <si>
    <t>Vzde beschadigt telefoon</t>
  </si>
  <si>
    <t>Dhr. I.E. Kasenko</t>
  </si>
  <si>
    <t>Maryan Alsowaidi</t>
  </si>
  <si>
    <t>AZC Oegstgeest</t>
  </si>
  <si>
    <t>Mw. C. Meog</t>
  </si>
  <si>
    <t>A. Alkhalaf (geb 08-08-2010)</t>
  </si>
  <si>
    <t>Dhr. B.J.W. Seegers</t>
  </si>
  <si>
    <t>Zain Al-Hegazy</t>
  </si>
  <si>
    <t>AZC Uithuizen</t>
  </si>
  <si>
    <t xml:space="preserve">Dhr. H .R.K. Builtjes </t>
  </si>
  <si>
    <t>Noori Zandi</t>
  </si>
  <si>
    <t>Dhr. T. Konjer</t>
  </si>
  <si>
    <t>Rojbin Sileman</t>
  </si>
  <si>
    <t>Vzde valt met de fiets tegen geparkeerde auto</t>
  </si>
  <si>
    <t>Dhr. M. Te Beest</t>
  </si>
  <si>
    <t>Mohammed Nour Alkassum</t>
  </si>
  <si>
    <t>Dhr. F. Amanupunjo</t>
  </si>
  <si>
    <t>Wiziad Gidan</t>
  </si>
  <si>
    <t>Unive</t>
  </si>
  <si>
    <t>Shikho Mahmut</t>
  </si>
  <si>
    <t>Vzde heeft na steekincident op AZC geschuild bij 3-en</t>
  </si>
  <si>
    <t>Fam. Keunix</t>
  </si>
  <si>
    <t>geen dekking (zaak onrechtmatig onder zich)</t>
  </si>
  <si>
    <t>Antonio Velandia Ever</t>
  </si>
  <si>
    <t xml:space="preserve">AZC Nijmegen </t>
  </si>
  <si>
    <t>Vzde heeft tijdens een ruzie bril van tgp beschadigd</t>
  </si>
  <si>
    <t>Dhr M.P.B. de Vries</t>
  </si>
  <si>
    <t>geen dekking (opzet)</t>
  </si>
  <si>
    <t>kinderen?</t>
  </si>
  <si>
    <t>Vzden? beschadigen kunststofdeur met glas</t>
  </si>
  <si>
    <t>Dhr. H. Bolmer</t>
  </si>
  <si>
    <t>geen dekking, onbekende daders</t>
  </si>
  <si>
    <t>Haben Tsegay Kidano</t>
  </si>
  <si>
    <t>Dhr. M.W.M.C. Antonise</t>
  </si>
  <si>
    <t>Tuncaria Zandinan (geb 20-02-2014)</t>
  </si>
  <si>
    <t>AZC Eindhoven</t>
  </si>
  <si>
    <t>Dhr. M. Tompson</t>
  </si>
  <si>
    <t>Angeline Chidymarambe</t>
  </si>
  <si>
    <t>Dhr. J. Hoven</t>
  </si>
  <si>
    <t>Marhouwid Zarid Kermain</t>
  </si>
  <si>
    <t>Mw. C. Jongen</t>
  </si>
  <si>
    <t>Hakan Boztas</t>
  </si>
  <si>
    <t>Mw. N. Knigge</t>
  </si>
  <si>
    <t>Basir Dawlatzai</t>
  </si>
  <si>
    <t>Dhr. C.J. Eleveld</t>
  </si>
  <si>
    <t>Tarik Ahmet Memis</t>
  </si>
  <si>
    <t>Vzde; fiets valt tegen geparkeerde auto</t>
  </si>
  <si>
    <t>Mw. D. Kuzmina</t>
  </si>
  <si>
    <t>Abed Alsamier Alabrud</t>
  </si>
  <si>
    <t>Vzde maakt volgens tgp schade met de fiets aan de auto</t>
  </si>
  <si>
    <t>Dhr. J.H. Leek</t>
  </si>
  <si>
    <t>Jomab Khattar</t>
  </si>
  <si>
    <t>AZC Zuidwolde</t>
  </si>
  <si>
    <t>Vzde sluit zichzelf buiten -&gt; sleutelvervanging</t>
  </si>
  <si>
    <t>Almozayek Mohamed Khair</t>
  </si>
  <si>
    <t>Vzde gaat op motorkap zitten</t>
  </si>
  <si>
    <t>Dhr. M. Hochstenbach</t>
  </si>
  <si>
    <t>Khalid Mohamad Ahmad</t>
  </si>
  <si>
    <t>Vzde raakt in paniek en vernielt taxi</t>
  </si>
  <si>
    <t>Taxi Woensel</t>
  </si>
  <si>
    <t>Saron Haileab Weldemichael (geb 16-03-2016)</t>
  </si>
  <si>
    <t>Mw. S. Hoekstra</t>
  </si>
  <si>
    <t>Aïd Al Zaher (geb 01-06-2010)</t>
  </si>
  <si>
    <t>Vzde beschadigt bril van medebewoner</t>
  </si>
  <si>
    <t>Dhr. S. Al Oudmany</t>
  </si>
  <si>
    <t>Alaa Aimous Aimaksar</t>
  </si>
  <si>
    <t>Dhr. T. Smeekens</t>
  </si>
  <si>
    <t>Asmahan Ahmed Saeed</t>
  </si>
  <si>
    <t>AZC Kaatsheuvel</t>
  </si>
  <si>
    <t>Dhr. I. Younan</t>
  </si>
  <si>
    <t>Alisar Hasan (geb 12-08-2015)</t>
  </si>
  <si>
    <t>AZC Haarlem</t>
  </si>
  <si>
    <t>Dhr. R. Karroum</t>
  </si>
  <si>
    <t>Kaddou Ferras</t>
  </si>
  <si>
    <t>Vde fietst tegen stilstaande auto</t>
  </si>
  <si>
    <t>Dhr. K. Vak Adil</t>
  </si>
  <si>
    <t>Kemo Jobarteh &amp; Ebrimah Manneh</t>
  </si>
  <si>
    <t>Vzden worden op de fiets aangereden</t>
  </si>
  <si>
    <t>Fa. De Geus</t>
  </si>
  <si>
    <t>Suzie Toumeh</t>
  </si>
  <si>
    <t>AZC Gorinchem</t>
  </si>
  <si>
    <t>Dhr. M. W. Tops</t>
  </si>
  <si>
    <t>Farzanah Akbari</t>
  </si>
  <si>
    <t>Dhr. P.J. Kortes</t>
  </si>
  <si>
    <t>Wadah Abdel Willi</t>
  </si>
  <si>
    <t>Mw. J. Mercelina</t>
  </si>
  <si>
    <t>Daniel Elias Moreno Matos (geb 21-08-2011)</t>
  </si>
  <si>
    <t>Mw. K.H.H. de Jonge</t>
  </si>
  <si>
    <t>Gayz Husseki  Hassan Chbib</t>
  </si>
  <si>
    <t>AZC POL Zeist</t>
  </si>
  <si>
    <t>kinderen vernielen auto</t>
  </si>
  <si>
    <t>mevr. K Ruiter</t>
  </si>
  <si>
    <t>fictief 8-5-2024</t>
  </si>
  <si>
    <t>Mousa Al Suliman (19-12-2018)</t>
  </si>
  <si>
    <t xml:space="preserve">Vzde heeft op de fiets aanrijding met geparkeerdstaande auto </t>
  </si>
  <si>
    <t>Dhr M. Stoppels</t>
  </si>
  <si>
    <t>deze informatie volgt</t>
  </si>
  <si>
    <t>Noodopvang Utrecht</t>
  </si>
  <si>
    <t>Vzde leunt tegen de auto waardoor krassen op auto</t>
  </si>
  <si>
    <t>dhr Parneharan</t>
  </si>
  <si>
    <t>Noura Aldaher (31-12-2016)</t>
  </si>
  <si>
    <t>Dhr. R. Wall</t>
  </si>
  <si>
    <t>Gayz Muselli (geb 01-08-2018) &amp; Hassan Chbib (geb 12-07-2019)</t>
  </si>
  <si>
    <t>Dhr. M. Mahdad</t>
  </si>
  <si>
    <t>expertisekosten</t>
  </si>
  <si>
    <t>Amer Talab</t>
  </si>
  <si>
    <t>Vzde heeft met een voetbal de bril de tegenpartij van het hoofd geschoten en is op de bril gaan staan</t>
  </si>
  <si>
    <t>Dhr. W. Timmers</t>
  </si>
  <si>
    <t>sport en spel, geen aansprakelijkheid</t>
  </si>
  <si>
    <t>Mawleda Dengeli</t>
  </si>
  <si>
    <t>Vzde remde te laat waardoor botsing met andere fietser</t>
  </si>
  <si>
    <t>Dhr Westelaken</t>
  </si>
  <si>
    <t>Mw. S. Bouwmeester</t>
  </si>
  <si>
    <t>Wed Hama Abdullag Saeed Muyser</t>
  </si>
  <si>
    <t>fietst tegen auto tgp</t>
  </si>
  <si>
    <t>mevr.L. Rerhiou</t>
  </si>
  <si>
    <t>Yeadi Constant Zamahoun</t>
  </si>
  <si>
    <t>dhr. M Azzarouali</t>
  </si>
  <si>
    <t>Moneer Mustafa Ahmed Mohammdai</t>
  </si>
  <si>
    <t>Mw. N. Blom</t>
  </si>
  <si>
    <t>Mahmoud Alzeini</t>
  </si>
  <si>
    <t>Mw. W. van den Boom</t>
  </si>
  <si>
    <t>Raghdan Archid</t>
  </si>
  <si>
    <t>Vzde fietst tegen een geparkeerde auto</t>
  </si>
  <si>
    <t>Dhr. R. van der Weide</t>
  </si>
  <si>
    <t>Marwan Omar Alali</t>
  </si>
  <si>
    <t>Vzde gaat tijdens het rijden van de auto op de motorkap zitten</t>
  </si>
  <si>
    <t>Dhr. D. Thompson</t>
  </si>
  <si>
    <t>Hassan Chbib (geb 12-07-2019)</t>
  </si>
  <si>
    <t>Vzde beschadigt geparkeerde auto van tegenpartij</t>
  </si>
  <si>
    <t>Mw. D. Essadi</t>
  </si>
  <si>
    <t>Sadat Elmo Beketa</t>
  </si>
  <si>
    <t>Vzde heeft op de fiets aan rijding met andere fietser</t>
  </si>
  <si>
    <t>Dhr./mw. C. Ajani</t>
  </si>
  <si>
    <t>dhr. T. Berhane Gebream</t>
  </si>
  <si>
    <t>Stellantis Fin. Services Ned. BV</t>
  </si>
  <si>
    <t>Armana</t>
  </si>
  <si>
    <t>AZC Bergen</t>
  </si>
  <si>
    <t>Mw. N. Pool</t>
  </si>
  <si>
    <t>Amal Saeed Ismael Saber</t>
  </si>
  <si>
    <t>Mw F. Maas</t>
  </si>
  <si>
    <t>Mahran Mihi</t>
  </si>
  <si>
    <t>Dhr. J. van Onna</t>
  </si>
  <si>
    <t>Yehia Wael</t>
  </si>
  <si>
    <r>
      <t>Dhr. A. G</t>
    </r>
    <r>
      <rPr>
        <sz val="8"/>
        <rFont val="Calibri"/>
        <family val="2"/>
      </rPr>
      <t>ö</t>
    </r>
    <r>
      <rPr>
        <sz val="8.8000000000000007"/>
        <rFont val="Arial"/>
        <family val="2"/>
      </rPr>
      <t>k</t>
    </r>
  </si>
  <si>
    <t>Lowla Al Hsaieh (geb 07-03-2010)</t>
  </si>
  <si>
    <t xml:space="preserve">AZC Drachten </t>
  </si>
  <si>
    <t>Vzde fietst tegen haar moeder aan</t>
  </si>
  <si>
    <t>Mw. A. Al Haj</t>
  </si>
  <si>
    <t>geen dekking, gezinsverband</t>
  </si>
  <si>
    <t>Duaa Alritai</t>
  </si>
  <si>
    <t>dhr./ mw. J.J.G. Boomgaars</t>
  </si>
  <si>
    <t>AZC Haaksbergen of Drachten</t>
  </si>
  <si>
    <t>Vzde maakt schade aan taxibus</t>
  </si>
  <si>
    <t>Boussirou Nanko</t>
  </si>
  <si>
    <t>Mw. P. Bos</t>
  </si>
  <si>
    <t xml:space="preserve">Ayman Aksheikh Saleh </t>
  </si>
  <si>
    <t>fietst achterop auto</t>
  </si>
  <si>
    <t>Tesfagergs Gaber Mehanze</t>
  </si>
  <si>
    <t xml:space="preserve">Fiets van vzde zou gevallen zijn tegen auto </t>
  </si>
  <si>
    <t>Dhr D. van Roekel</t>
  </si>
  <si>
    <t>Alawad Mashaael (geb 10-01-2004)</t>
  </si>
  <si>
    <t>Dhr. E.B.A.M. van Schijndel</t>
  </si>
  <si>
    <t>verzekerde laat fiets tegen auto vallen</t>
  </si>
  <si>
    <t xml:space="preserve">Sidney traore </t>
  </si>
  <si>
    <t>AZC Zutphem</t>
  </si>
  <si>
    <t>vzde heeft aanrijding met tegenpartij</t>
  </si>
  <si>
    <t>Dhr. N Camci</t>
  </si>
  <si>
    <t>àf</t>
  </si>
  <si>
    <t>bewoner met elektrische fiets</t>
  </si>
  <si>
    <t>Vzde: brand in AZC door accu van de fiets</t>
  </si>
  <si>
    <t>opstaleigenaar AZC Assen</t>
  </si>
  <si>
    <t>Bashar Sheikhi/Abdullah Hasan</t>
  </si>
  <si>
    <t>AZC Lijnden</t>
  </si>
  <si>
    <t>Vzden laten gepakeerde motor vallen na foto's maken</t>
  </si>
  <si>
    <t>Dhr. W.H. Ibrahim</t>
  </si>
  <si>
    <t>Safa Elhama Hashimi</t>
  </si>
  <si>
    <t>Dhr. T. Cramer</t>
  </si>
  <si>
    <t>Kuular Aleksander (geb 22-02-20214)</t>
  </si>
  <si>
    <t>Vzde heeft aanrijding met scooter</t>
  </si>
  <si>
    <t>Dhr. A.A.J. Pruijmboom</t>
  </si>
  <si>
    <t>S. Ali</t>
  </si>
  <si>
    <t>Aanrijding?</t>
  </si>
  <si>
    <t>Dhr Jansen</t>
  </si>
  <si>
    <t>Housam Zahra</t>
  </si>
  <si>
    <t>AZC Papendrecht</t>
  </si>
  <si>
    <t>Vzde fietst over zebrapad en wordt aangereden door auto tgp</t>
  </si>
  <si>
    <t>Dhr A. Bakker</t>
  </si>
  <si>
    <t>Ali Mouro (geb 09-01-2014)</t>
  </si>
  <si>
    <t>Dhr. E. Hoving</t>
  </si>
  <si>
    <t>Mw. F. Mehrach</t>
  </si>
  <si>
    <t>Hanen Othman (geb 26-06-2020)</t>
  </si>
  <si>
    <t>Dhr. L. Fahed</t>
  </si>
  <si>
    <t>Idriss Omar Salih (geb 19-04-2021) en Alassaf Rezk (geb 20-08-2021)</t>
  </si>
  <si>
    <t>AZC Grave</t>
  </si>
  <si>
    <t>Vzden beschadigen 3 auto's van medewerkers</t>
  </si>
  <si>
    <t>Mw. S. Hamidreza/ dhr. A.S. Hussen/ mw. C. Zaeijen</t>
  </si>
  <si>
    <t>1005 betaald</t>
  </si>
  <si>
    <t>Zaki Omar</t>
  </si>
  <si>
    <t>AZC Haastrecht</t>
  </si>
  <si>
    <t>Mw. D. de Bruin</t>
  </si>
  <si>
    <t>J Melior</t>
  </si>
  <si>
    <t>Sahar Ahmad Lateef</t>
  </si>
  <si>
    <t>Vzde heeft op de fiets aanrijding met tgp op e-bike</t>
  </si>
  <si>
    <t>Mw Hofman</t>
  </si>
  <si>
    <t>Tesfaye Getachew Niguse</t>
  </si>
  <si>
    <t>Mw. S. Parsan</t>
  </si>
  <si>
    <t>Samer Alaboud</t>
  </si>
  <si>
    <t>Vzde beschadigt telefoon van tegenpartij in de fitnessruimte</t>
  </si>
  <si>
    <t>Mw. Y. Troost</t>
  </si>
  <si>
    <t>Daniel Mheer</t>
  </si>
  <si>
    <t>Mw. G.L.M. Kerssies</t>
  </si>
  <si>
    <t>Mahmoud Alhilal al Haj Jasem (geb 01-01-2010)</t>
  </si>
  <si>
    <t>Dhr. O. Meric</t>
  </si>
  <si>
    <t>Hanouf Al Abd (geb 30-03-2014)</t>
  </si>
  <si>
    <t>Dhr. N. Catovic</t>
  </si>
  <si>
    <t>A. Abokersh</t>
  </si>
  <si>
    <t>Vzde heeft op de fiets aanrijding met e-bike</t>
  </si>
  <si>
    <t>Mw Doldersum</t>
  </si>
  <si>
    <t>Robel Feseha Kahasay</t>
  </si>
  <si>
    <t>Dhr K. Wezenberg</t>
  </si>
  <si>
    <t>Asma Al Jassea</t>
  </si>
  <si>
    <t>Vzde heeft een aanrijding met wederpartij</t>
  </si>
  <si>
    <t>J. Hoppenbrouwers</t>
  </si>
  <si>
    <t>Cetin Özyurt</t>
  </si>
  <si>
    <t>Dhr. J.B. Ettema</t>
  </si>
  <si>
    <t>geen aanprakelijkheid</t>
  </si>
  <si>
    <t>Yahya al Muhdi</t>
  </si>
  <si>
    <t>Vzde heeft een aanrijding met andere fiets</t>
  </si>
  <si>
    <t>Dhr. G.S. Timmer</t>
  </si>
  <si>
    <t>praktisch geregeld</t>
  </si>
  <si>
    <t>Dari Hamada</t>
  </si>
  <si>
    <t>Dhr./mw. D.M.S.Y. Dijkstra</t>
  </si>
  <si>
    <t>Oliver Ibrahim</t>
  </si>
  <si>
    <t>Mw. S.C. Sangers</t>
  </si>
  <si>
    <t>Dhr. O. Al Yousfi</t>
  </si>
  <si>
    <t>Casco/AVP + eigen risico</t>
  </si>
  <si>
    <t>Fafa Lowe</t>
  </si>
  <si>
    <t>AZC Baexem</t>
  </si>
  <si>
    <t>Mw. M. Frej</t>
  </si>
  <si>
    <t>Bewoner 2945087108</t>
  </si>
  <si>
    <t>Vzde beschadigt kunstwerk</t>
  </si>
  <si>
    <t>Gemeente Helmond</t>
  </si>
  <si>
    <t>Abdelaziz Yassin</t>
  </si>
  <si>
    <t>Dhr. A. Datema</t>
  </si>
  <si>
    <t>Hassan Chbib (geb 12-07-2019)/Gayz Muselli (2019)</t>
  </si>
  <si>
    <t>M. Ihattaren</t>
  </si>
  <si>
    <t>Soleana Nunez (2015)</t>
  </si>
  <si>
    <t>AZC St Annaparochie</t>
  </si>
  <si>
    <t>Mw Van Dijk</t>
  </si>
  <si>
    <t>Ammoun Mohammed</t>
  </si>
  <si>
    <t>AZC Haaksbergen</t>
  </si>
  <si>
    <t>Bisrat Sebath Kahssay</t>
  </si>
  <si>
    <t>AZC Gravendeel</t>
  </si>
  <si>
    <t>Vzde heeft op fiets aanrijidng met auto</t>
  </si>
  <si>
    <t>medewerker COA</t>
  </si>
  <si>
    <t>betaald mandatis</t>
  </si>
  <si>
    <t>100%betaald</t>
  </si>
  <si>
    <t xml:space="preserve">Amal Hoessein Yoosuf </t>
  </si>
  <si>
    <t>AZC Den Hleder</t>
  </si>
  <si>
    <t>valt tegen auto</t>
  </si>
  <si>
    <t>Abdullah Al Assaf</t>
  </si>
  <si>
    <t>Dhr S. Sabotic</t>
  </si>
  <si>
    <t>Yousef Sabhan</t>
  </si>
  <si>
    <t xml:space="preserve">Vzde heeft op de fiets aanrijding met fietser </t>
  </si>
  <si>
    <t>Dhr A. ten Hoor</t>
  </si>
  <si>
    <t>100% obv dagwaarde</t>
  </si>
  <si>
    <t>A. Alyousef</t>
  </si>
  <si>
    <t>Fiets van vzde valt tegen motor aan waardoor kras op koffer</t>
  </si>
  <si>
    <t>Dhr M. van Spaendonk</t>
  </si>
  <si>
    <t>Sajavush Mirzoev</t>
  </si>
  <si>
    <t>Vzde te voet heeft aanrijding met scooter op fietspad</t>
  </si>
  <si>
    <t>Mw M. Martinez Sanchez</t>
  </si>
  <si>
    <t>Abdullah Boradei</t>
  </si>
  <si>
    <t>Vde fietst tegen afslaande auto aan</t>
  </si>
  <si>
    <t>mw Versteeg</t>
  </si>
  <si>
    <t>Jihan Ait Chalalet, Rimel Nasri en Jakob Nasri</t>
  </si>
  <si>
    <t>Vzden zouden schade aan auto hebben veroorzaakt</t>
  </si>
  <si>
    <t>Mw T. Surup</t>
  </si>
  <si>
    <t>Murat Turan</t>
  </si>
  <si>
    <t>aanrijding 2 fietsers</t>
  </si>
  <si>
    <t>J. Karrenbelt</t>
  </si>
  <si>
    <t>Alani Jasim</t>
  </si>
  <si>
    <t>AZC Zwijndrecht</t>
  </si>
  <si>
    <t>Vde schiet bal tegen telefoon</t>
  </si>
  <si>
    <t>Munir Salih Said</t>
  </si>
  <si>
    <t>Randi Kawi</t>
  </si>
  <si>
    <t>AZC Katwoude</t>
  </si>
  <si>
    <t>Fiets van vzde valt tegen geparkeerdstaande auto</t>
  </si>
  <si>
    <t>ARAG</t>
  </si>
  <si>
    <t>Juan Matias Panesso Angulo</t>
  </si>
  <si>
    <t>Vzde zou met speelgoed auto tv beschadigd hebben</t>
  </si>
  <si>
    <t>M. Mosquera</t>
  </si>
  <si>
    <t>Hasan Hamidi</t>
  </si>
  <si>
    <t>Vzde heeft per ongeluk met tas medescholier gegooid</t>
  </si>
  <si>
    <t>Ahmet Ilkay Gam</t>
  </si>
  <si>
    <t>100% betaald (dagwaarde)</t>
  </si>
  <si>
    <t>Ali Al Khalaf</t>
  </si>
  <si>
    <t>Vzde op de fiets heeft aanrijding met scooter tgp</t>
  </si>
  <si>
    <t>dhr J. Brand</t>
  </si>
  <si>
    <t>Suja Abubakar Barzanji Omar</t>
  </si>
  <si>
    <t>AZC Galaxy Amsterdam</t>
  </si>
  <si>
    <t>Vzde op de fiets heeft aanrijding met auto tgp</t>
  </si>
  <si>
    <t>F. van Dijkhuizen</t>
  </si>
  <si>
    <t>Abdiqani Yusus Ismael</t>
  </si>
  <si>
    <t>laats fiets vallen tegen bus</t>
  </si>
  <si>
    <t>Erich Cedera Velazquez</t>
  </si>
  <si>
    <t>rijdt tegen gepartkeerde auto</t>
  </si>
  <si>
    <t>Multidiensten MMS</t>
  </si>
  <si>
    <t>Sabi Zviad</t>
  </si>
  <si>
    <t>aanrijding met 2 autos</t>
  </si>
  <si>
    <t>Mpolyyadin Adam Kharif</t>
  </si>
  <si>
    <t>AZC  Amsterdam</t>
  </si>
  <si>
    <t>valt/fietst tegen auto</t>
  </si>
  <si>
    <t>Ahmad Khanfouri (geb 31-10-2013)</t>
  </si>
  <si>
    <t>Dhr. M. Klein Langenhout</t>
  </si>
  <si>
    <t>Raidan G.M.A. Bassah</t>
  </si>
  <si>
    <t>Mw. C. Akca</t>
  </si>
  <si>
    <t>Abdul Aziz Alamin</t>
  </si>
  <si>
    <t>onbekende oorzaak</t>
  </si>
  <si>
    <t>Dhr. J.Q. Chen</t>
  </si>
  <si>
    <t>Sumaya Ahmed Ibrahim</t>
  </si>
  <si>
    <t>AZC Krimpen aan den Ijssel</t>
  </si>
  <si>
    <t>Dhr. J. van der Holst</t>
  </si>
  <si>
    <t>Ghazal Kaswara (geb 03-05-2021) en Dardah Emier Jan (geb 24-10-2020)</t>
  </si>
  <si>
    <t>Vzden beschadigen geparkeerde scooter</t>
  </si>
  <si>
    <t>Dhr. A.A.J. Holl</t>
  </si>
  <si>
    <t>Vzde valt tegen tafel en breekt glasplaat</t>
  </si>
  <si>
    <t>Mw. S. van de Laar</t>
  </si>
  <si>
    <t>&lt; 5000</t>
  </si>
  <si>
    <t>Ederis Abdu Ahmed</t>
  </si>
  <si>
    <t>AZC Leusden</t>
  </si>
  <si>
    <t>Dhr. L.J.M. Brandsen</t>
  </si>
  <si>
    <t>Gayz Muselli(geb 01-08-2018) &amp; Hassan Chbib (geb 12-07-2019)</t>
  </si>
  <si>
    <t>Mw. S. Lokbi</t>
  </si>
  <si>
    <t>Darwish en Saeed Yaseen</t>
  </si>
  <si>
    <t xml:space="preserve">AZC Groningen </t>
  </si>
  <si>
    <t>Vzde beschadigen auto van medewerker</t>
  </si>
  <si>
    <t>Mw. R. Ribberink</t>
  </si>
  <si>
    <t>Idil Teona Ozer (geb 16-020-2011)</t>
  </si>
  <si>
    <t>Mw. A. Arnoldussen</t>
  </si>
  <si>
    <t>Hani Alsaleh</t>
  </si>
  <si>
    <t>Dhr. M. Steg</t>
  </si>
  <si>
    <t>Monsin Murad Mehi</t>
  </si>
  <si>
    <t>Dhr. S. Ersoy</t>
  </si>
  <si>
    <t>Baylasan Quadour</t>
  </si>
  <si>
    <t>Dhr. P. Koelmans</t>
  </si>
  <si>
    <t xml:space="preserve">SG Safety &amp; Services </t>
  </si>
  <si>
    <t>Mohamed Kamara</t>
  </si>
  <si>
    <t>AZC Epe</t>
  </si>
  <si>
    <t>Vzde heeft op de fiets aanrijding met andere (elektr) fiets</t>
  </si>
  <si>
    <t>Dhr. H. Bouwman</t>
  </si>
  <si>
    <t>Mehran Mohammadian</t>
  </si>
  <si>
    <t>AZC Blaricum</t>
  </si>
  <si>
    <t>Vzde beschadigt laptop</t>
  </si>
  <si>
    <t>Vivium Zorggroep</t>
  </si>
  <si>
    <t>Arnold Nsabuga</t>
  </si>
  <si>
    <t xml:space="preserve">Vzde beschadigt tijdens kabel installeren tv en muur </t>
  </si>
  <si>
    <t>Van der Valk Hotel Volendam</t>
  </si>
  <si>
    <t>Vzde schopt bal tegen de bril van medebewoner</t>
  </si>
  <si>
    <t>Dhr. Mw. A. Sido</t>
  </si>
  <si>
    <t>Ihsan Moheddin (geb 01-01-2014)</t>
  </si>
  <si>
    <t xml:space="preserve">Vzde fietst tegen geparkeerde auto </t>
  </si>
  <si>
    <t>Dhr. M.Q.M. Nasser</t>
  </si>
  <si>
    <t>Ahmed Almussa</t>
  </si>
  <si>
    <t>AZC Ridderkerk</t>
  </si>
  <si>
    <t>dhr. S. Rimon</t>
  </si>
  <si>
    <t>Asmaa Alamari</t>
  </si>
  <si>
    <t>Mw. M. Soroka</t>
  </si>
  <si>
    <t>Ibrahim al Ahmad</t>
  </si>
  <si>
    <t>Vzde mishandelt buurman op het AZC</t>
  </si>
  <si>
    <t>Dhr. S.A.M.A. Youssef</t>
  </si>
  <si>
    <t>Demoz Tesfaluel Tewelde</t>
  </si>
  <si>
    <t>Vzde gooit waterballon tegen bril van medewerkster</t>
  </si>
  <si>
    <t>Mw. L.E.W.A.P. van den Eijnden</t>
  </si>
  <si>
    <t>Albert Cortu</t>
  </si>
  <si>
    <t>Vzde heeft op skates aanrijding met auto</t>
  </si>
  <si>
    <t>Nw. S. Blijleven</t>
  </si>
  <si>
    <t>Mulu Behe</t>
  </si>
  <si>
    <t>Vzde stalt fiets naast auto waarna de fiets tegen de auto valt</t>
  </si>
  <si>
    <t>Dhr. J. Klijnstra</t>
  </si>
  <si>
    <t>Basam Bashar Khiro</t>
  </si>
  <si>
    <t>Dhr. F. Safar</t>
  </si>
  <si>
    <t>Hamza Mustafa Mohamed Abdulkader</t>
  </si>
  <si>
    <t>AZC Driehuis</t>
  </si>
  <si>
    <t>Dhr. E. Keppler</t>
  </si>
  <si>
    <t>Alzaidi Saban Azeez Jasin</t>
  </si>
  <si>
    <t>Mw. F.N. Al-Saadi</t>
  </si>
  <si>
    <t>Mw. H.K. Aldibab</t>
  </si>
  <si>
    <t>Mw. Schnieders-Roodbergen</t>
  </si>
  <si>
    <t>Awet Angesom Fewelde</t>
  </si>
  <si>
    <t>Dhr. K. Sztvamski</t>
  </si>
  <si>
    <t>Ali Mohammed</t>
  </si>
  <si>
    <t>Vzde maakt een wheelie en fietst tegen auto van tegenpartij</t>
  </si>
  <si>
    <t>Dhr. K. Pakzad</t>
  </si>
  <si>
    <t>Zerom Hailemaryam Melese</t>
  </si>
  <si>
    <t>AZC Wassenaar</t>
  </si>
  <si>
    <t>Mw. E.C.M. van Loenen-Kraus</t>
  </si>
  <si>
    <t>Bewoner</t>
  </si>
  <si>
    <t>Vzde: fiets wordt overreden door tegenpartij -&gt; geen aansprakelijkheid</t>
  </si>
  <si>
    <t>Dhr. Heemink</t>
  </si>
  <si>
    <t>Georget Dali</t>
  </si>
  <si>
    <t>Mw. G.J.M. ten Buren</t>
  </si>
  <si>
    <t>Viktor Iovenko</t>
  </si>
  <si>
    <t>Dhr T. Guurdel</t>
  </si>
  <si>
    <t>Sena Ok</t>
  </si>
  <si>
    <t>Alphabet Nederland BV</t>
  </si>
  <si>
    <t>Sehmus Macac</t>
  </si>
  <si>
    <t>Vzde heeft op de fiets aanrijding met brommer</t>
  </si>
  <si>
    <t>Dhr. J. de Ridder</t>
  </si>
  <si>
    <t>Vzde beschadigen de geparkeerde auto van de tegenpartij</t>
  </si>
  <si>
    <t xml:space="preserve">Dhr. Ol Eilyo </t>
  </si>
  <si>
    <t>Mohammad Jaddoa</t>
  </si>
  <si>
    <t>AZC Groesbeek</t>
  </si>
  <si>
    <t>Vzde wordt tegen auto geduwd</t>
  </si>
  <si>
    <t>Dhr. D. Frieser</t>
  </si>
  <si>
    <t>Munif Al-Farwan</t>
  </si>
  <si>
    <t>Mw. B. Sellies-de Jager</t>
  </si>
  <si>
    <t>Samra Khalaf</t>
  </si>
  <si>
    <t>Mw. B.A. Deng</t>
  </si>
  <si>
    <t>Omar Moayad (geb 01-07-2017)</t>
  </si>
  <si>
    <t>AZC Duiven</t>
  </si>
  <si>
    <t>Dhr. M. Stycz</t>
  </si>
  <si>
    <t>Dhr. M. Ouldaicha</t>
  </si>
  <si>
    <t xml:space="preserve">Vzde beschadigt auto van tegenpartij </t>
  </si>
  <si>
    <t>Dhr. A. Middelburg</t>
  </si>
  <si>
    <t>dochter van L. Ashrafi</t>
  </si>
  <si>
    <t>Mw. J.W.M. Dijkhof</t>
  </si>
  <si>
    <t>Abukar Muktar Abdi (geb 13-07-2015)</t>
  </si>
  <si>
    <t>Allianz</t>
  </si>
  <si>
    <t>Casco/AVP</t>
  </si>
  <si>
    <t>Abdullah Al Hamad (01-01-2020)</t>
  </si>
  <si>
    <t>Vzde laat telefoon vallen van tegenpartij</t>
  </si>
  <si>
    <t>Dhr. J. Faouzi Ngapout</t>
  </si>
  <si>
    <t>bewoner uitgestroomd</t>
  </si>
  <si>
    <t>Omar Alkhalaf (01-01-2014)</t>
  </si>
  <si>
    <t>Vzde doet deur van auto dicht; autoschade, schade aan horloge (en letsel?)</t>
  </si>
  <si>
    <t>Dhr. J. Saad</t>
  </si>
  <si>
    <t>Mw. L. Hassan Ebakar</t>
  </si>
  <si>
    <t>voetballende kinderen</t>
  </si>
  <si>
    <t>Vzde? gooien bal op dak van geparkeerde auto</t>
  </si>
  <si>
    <t>Dhr. H. Oerlemans</t>
  </si>
  <si>
    <t>Ariza Lizcano Jogger Yamid (geb 16-12-2019)</t>
  </si>
  <si>
    <t>AZC Deelen</t>
  </si>
  <si>
    <t xml:space="preserve">CSU </t>
  </si>
  <si>
    <t>Marcelieno Emil Heshmat Aziz Roufail</t>
  </si>
  <si>
    <t>Dhr. M.G.M. van den Brand</t>
  </si>
  <si>
    <t>Amjad Mohammad Abdulrab Abdulmawla</t>
  </si>
  <si>
    <t>Mw. M. Bueno de Mesquita</t>
  </si>
  <si>
    <t>Alhussain Mariam (geb 26-05-2010)</t>
  </si>
  <si>
    <t>Dhr. T.H. Postma</t>
  </si>
  <si>
    <t>2406883 / 145</t>
  </si>
  <si>
    <t>Maria Hany Adel Hanna Maurice Mikhail (geb 02-05-2015)</t>
  </si>
  <si>
    <t>Mw. M. Bashir</t>
  </si>
  <si>
    <t>Kasim Ahmed Jubbu</t>
  </si>
  <si>
    <t>Mw. E. de Jong</t>
  </si>
  <si>
    <t>Ahmed Fdel</t>
  </si>
  <si>
    <t>Vzde handgreep van de bagageruimte tourincar afgebroken</t>
  </si>
  <si>
    <t>Dhr. D. Duhnic</t>
  </si>
  <si>
    <t>Mohammed Mahmoud El Hamadi</t>
  </si>
  <si>
    <t>Dhr. I. Al Hasan</t>
  </si>
  <si>
    <t>Vzde elektrische fiets vernield op het AZC</t>
  </si>
  <si>
    <t>Mw. F. van der Molen</t>
  </si>
  <si>
    <t>Sisawo Fatima (geb 13-02-2020)</t>
  </si>
  <si>
    <t>AZC Sint Annaparochie</t>
  </si>
  <si>
    <t>Vzde gooit fietsje tegen geparkeerde auto</t>
  </si>
  <si>
    <t>Dhr. G. Sinnema</t>
  </si>
  <si>
    <t>M.Pishro</t>
  </si>
  <si>
    <t>Vzde heeft met stok auto beschadigd</t>
  </si>
  <si>
    <t>Mw M. de Jong</t>
  </si>
  <si>
    <t>geen dekking ivm opzet</t>
  </si>
  <si>
    <t>Vzde? maakt schade aan touringcar</t>
  </si>
  <si>
    <t>Hartemink Touringcarbedrijf</t>
  </si>
  <si>
    <t>opzet en onbekende dader</t>
  </si>
  <si>
    <t>Salman Abdoulah</t>
  </si>
  <si>
    <t>Mw Van Kralingen</t>
  </si>
  <si>
    <t>Maher Aweid</t>
  </si>
  <si>
    <t>Dhr. D.J. van Dijk</t>
  </si>
  <si>
    <t>Belal Al Asaad</t>
  </si>
  <si>
    <t>Vzde slaat per ongeluk de telefoon uit handen van de tegenpartij</t>
  </si>
  <si>
    <t>Ali?</t>
  </si>
  <si>
    <t>Vzde wordt aangereden door een taxi</t>
  </si>
  <si>
    <t>Nour Alhuda Mohamad</t>
  </si>
  <si>
    <t>AZC 's Gravendeel</t>
  </si>
  <si>
    <t>Dhr./mw. H.W. Witte</t>
  </si>
  <si>
    <t>Omar Karouone</t>
  </si>
  <si>
    <t>Vzde voetbalt op telefoon van tegenpartij</t>
  </si>
  <si>
    <t>Mw. F. Houssein Bile</t>
  </si>
  <si>
    <t>Said Ali Abdulrahman</t>
  </si>
  <si>
    <t>AZC Gouda</t>
  </si>
  <si>
    <t xml:space="preserve">Vzde heeft op de fiets aanrijding met auto </t>
  </si>
  <si>
    <t>Dhr. E. Chaidar</t>
  </si>
  <si>
    <t>onbekend dadertje</t>
  </si>
  <si>
    <t>Mw. M. Hendrikse-Penn</t>
  </si>
  <si>
    <t>Abdulaziz Sami Mohamad Affair (geb 17-02-2010)</t>
  </si>
  <si>
    <t>Dhr./mw. J. Wasbauwer</t>
  </si>
  <si>
    <t xml:space="preserve">Mohamed Mohamed </t>
  </si>
  <si>
    <t>vzd zou spiegel tgp beschadigd hebben</t>
  </si>
  <si>
    <t>Mohamed Anis Ali Qasem</t>
  </si>
  <si>
    <t>vzde heeft op fatbike aanrijding met auto</t>
  </si>
  <si>
    <t>2 bewoners</t>
  </si>
  <si>
    <t>Bij tafelvoetbal komt balletje tegen tv</t>
  </si>
  <si>
    <t xml:space="preserve">COA </t>
  </si>
  <si>
    <t>Ali Hossein Zadeh Khorzoghi</t>
  </si>
  <si>
    <t>AZC Deventer</t>
  </si>
  <si>
    <t>Dhr. F.J.M. van den Enden</t>
  </si>
  <si>
    <t xml:space="preserve">Arkan Haydar Khu Deeda (geb 11-04-2014)
</t>
  </si>
  <si>
    <t>AZC Bergschenhoek</t>
  </si>
  <si>
    <t>Dhr. N. Vollebregt</t>
  </si>
  <si>
    <t>236/</t>
  </si>
  <si>
    <t>Alhamo Mohamed</t>
  </si>
  <si>
    <t>NO Enschede</t>
  </si>
  <si>
    <t>Dhr/mw Wagelaar</t>
  </si>
  <si>
    <t>Evan Fransen</t>
  </si>
  <si>
    <t>Vzd heeft aanrijding met tgp</t>
  </si>
  <si>
    <t>Fnan Haile Habbe</t>
  </si>
  <si>
    <t>Vzde fietst tegen achterkant van geparkeerde auto</t>
  </si>
  <si>
    <t>Dhr. P.A. Kolff</t>
  </si>
  <si>
    <t>Ali Husen</t>
  </si>
  <si>
    <t>Vzde fietst tegen van geparkeerde auto</t>
  </si>
  <si>
    <t>Mw. Z. Jankoski</t>
  </si>
  <si>
    <t>Khalil Haj Yahya (geb 17-08-2018)</t>
  </si>
  <si>
    <t>Vzde gooit steentjes op de auto</t>
  </si>
  <si>
    <t>Dhr. A. Yakici</t>
  </si>
  <si>
    <t>Awad Alomair</t>
  </si>
  <si>
    <t>Vzde slaat met stok op auto</t>
  </si>
  <si>
    <t>Mw E. Wijting (Van Mossel)</t>
  </si>
  <si>
    <t>Masoud Faramidah</t>
  </si>
  <si>
    <t>Dhr. A. Gümüs</t>
  </si>
  <si>
    <t>Vahid Vahidifar</t>
  </si>
  <si>
    <t>Vzde heeft in de auto aanrijding met andere auto</t>
  </si>
  <si>
    <t>Mw. J. Broekroelofs</t>
  </si>
  <si>
    <t>Walid Alahoud</t>
  </si>
  <si>
    <t>Dhr. D. Jansen</t>
  </si>
  <si>
    <t>Reham Bitar</t>
  </si>
  <si>
    <t>Vzde: fiets valt tegen geparkeerde auto</t>
  </si>
  <si>
    <t>Dhr./mw A.A. Schuitema</t>
  </si>
  <si>
    <t>Mlubrhan</t>
  </si>
  <si>
    <t>AZC Rijsbergen</t>
  </si>
  <si>
    <t>Vzde heeft bij afslaan naar links aanrijding met tegemoetkomende fietser</t>
  </si>
  <si>
    <t>Dhr Hoekstra (DAS)/IZZ Zorgverzekeraar</t>
  </si>
  <si>
    <t>niet bekend</t>
  </si>
  <si>
    <t>Niet bekend</t>
  </si>
  <si>
    <t>kras op de auto</t>
  </si>
  <si>
    <t>S. Sarbaz</t>
  </si>
  <si>
    <t>dader onbekend</t>
  </si>
  <si>
    <t>Ismael Mohamed Ahmed Ahmed Hasabala</t>
  </si>
  <si>
    <t>Vzde heeft op de fiets (fatbike) een aanrijding met auto</t>
  </si>
  <si>
    <t>Dhr. I. Nazli</t>
  </si>
  <si>
    <t>Mohamad Nour Hablas</t>
  </si>
  <si>
    <t>Vzde fietst tegen geparkeerde scooter</t>
  </si>
  <si>
    <t>Dhr. R. Knoppel</t>
  </si>
  <si>
    <t>Isseyas Berhane Tesfay</t>
  </si>
  <si>
    <t>Dhr. A.C. El Boyca</t>
  </si>
  <si>
    <t>Abdulaziz S.A.Qannita</t>
  </si>
  <si>
    <t>Vzde heeft op fatbike aanrijding met auto en valt op geparkeerde auto -&gt; geparkeerde auto is tgp</t>
  </si>
  <si>
    <t>Dhr./mw. B. El Hassan</t>
  </si>
  <si>
    <t>dhr Y. Asgodom</t>
  </si>
  <si>
    <t>Mw. I. van Meel</t>
  </si>
  <si>
    <t>Samra Khalaf (schade 2)</t>
  </si>
  <si>
    <t>Mw. I. de Graaf</t>
  </si>
  <si>
    <t>Tesfay Alema Girmay</t>
  </si>
  <si>
    <t>Dhr. I. Schweigl</t>
  </si>
  <si>
    <t>Amro Yahya</t>
  </si>
  <si>
    <t>Vzde wordt op de fiets aangereden door een (Oekraïense) auto</t>
  </si>
  <si>
    <t>Mw. Sokolova</t>
  </si>
  <si>
    <t>Yasin Saleh Alturki</t>
  </si>
  <si>
    <t>Dhr. J.M.V. Thijssen</t>
  </si>
  <si>
    <t>2 kinderen</t>
  </si>
  <si>
    <t>verzekerden vallen met fiets tegen geparkeerde auto</t>
  </si>
  <si>
    <t>dhr. Stycz</t>
  </si>
  <si>
    <t xml:space="preserve">Dilyan Khodeda Nasr </t>
  </si>
  <si>
    <t>Vzde fietst tegen andere fietser</t>
  </si>
  <si>
    <t>Mw. A. van der Moolen-Burger</t>
  </si>
  <si>
    <t>betaling Mandatis</t>
  </si>
  <si>
    <t>I. Buvic</t>
  </si>
  <si>
    <t>Herman Wolbert</t>
  </si>
  <si>
    <t>Mohammad Alshtawe</t>
  </si>
  <si>
    <t>AZC Berg en Dal</t>
  </si>
  <si>
    <t>Vzde fietst tegen reclamebord</t>
  </si>
  <si>
    <t>Autoservice Kuijpers</t>
  </si>
  <si>
    <t>Mohammed Faizan Ahmed Abdulhameed</t>
  </si>
  <si>
    <t>Dhr. R.J. Hoekstra</t>
  </si>
  <si>
    <t>Teshome Tsegabrhan Abrha</t>
  </si>
  <si>
    <t>Dhr. S. Verschuur</t>
  </si>
  <si>
    <t>Azeez Haydar Khudeeda</t>
  </si>
  <si>
    <t>Mw. A. Gelton</t>
  </si>
  <si>
    <t>Mohammedhossini Sajjad</t>
  </si>
  <si>
    <t>AZC Soest</t>
  </si>
  <si>
    <t>Pro-guardian Security Service</t>
  </si>
  <si>
    <t>Farah Abdu Salih</t>
  </si>
  <si>
    <t>AZC Overgoo</t>
  </si>
  <si>
    <t>Dhr. S. Witting</t>
  </si>
  <si>
    <t>Ibrahim Kayra Uludag</t>
  </si>
  <si>
    <t>Dhr. N. Minkels</t>
  </si>
  <si>
    <t>Mmojahed Alali</t>
  </si>
  <si>
    <t>Mw. B. Ehrlich</t>
  </si>
  <si>
    <t>A.M. Abdulaziz</t>
  </si>
  <si>
    <t>verzekerde heeft op de fiets aanrijding met auto</t>
  </si>
  <si>
    <t>Khadija Abdulkadir Mohamed</t>
  </si>
  <si>
    <t>AZC Exaeten</t>
  </si>
  <si>
    <t>Vzde parkeert fiets deze valt tegen auto</t>
  </si>
  <si>
    <t>Dhr. G.A.R.G. von Piekartz</t>
  </si>
  <si>
    <t>Kristin Solyman &amp; M. Soulaiman</t>
  </si>
  <si>
    <t>Vzden fietsen tegen geparkeerde auto</t>
  </si>
  <si>
    <t>Dhr. H. Mousavi</t>
  </si>
  <si>
    <t>betaald</t>
  </si>
  <si>
    <t>Usam Jemie Yosaf</t>
  </si>
  <si>
    <t>AZC Delft NO</t>
  </si>
  <si>
    <t>Vzde reed op trambaan en is aangereden door auto vanuit uitrit</t>
  </si>
  <si>
    <t>mw Hoffmann</t>
  </si>
  <si>
    <t>aansprakelijkheid afgewezen</t>
  </si>
  <si>
    <t>Ilayda Gozcu</t>
  </si>
  <si>
    <t>Vzde heeft met de fiets geparkeerd staande auto beschadigd</t>
  </si>
  <si>
    <t>Mw W. Slot</t>
  </si>
  <si>
    <t>Amer Haj Yousef</t>
  </si>
  <si>
    <t>Vzde heeft op de fietst schadegeval met auto</t>
  </si>
  <si>
    <t>Dhr. D.J. Jager</t>
  </si>
  <si>
    <t>Abdulrahim Al Omar</t>
  </si>
  <si>
    <t>Vzde slaat boos op de achterkant van geparkeerde auto</t>
  </si>
  <si>
    <t>Mw. L. Guachati</t>
  </si>
  <si>
    <t>Mohamed Nour Hejazi</t>
  </si>
  <si>
    <t>AZC Velsen</t>
  </si>
  <si>
    <t>Vzde gaat op de auto staan uit angst voor hond</t>
  </si>
  <si>
    <t>Mw. M Raboutot</t>
  </si>
  <si>
    <t>Rayan Behat</t>
  </si>
  <si>
    <t>Dhr. M. Zaanoun</t>
  </si>
  <si>
    <t>Ruzaana Ibrahim Mohamed</t>
  </si>
  <si>
    <t>Dhr. A. Mohammad</t>
  </si>
  <si>
    <t>Inanlou Kamran</t>
  </si>
  <si>
    <t>Mw. H.J.M. Rosenboom-Jansen</t>
  </si>
  <si>
    <t>Alshami Salam</t>
  </si>
  <si>
    <t>Dhr. L.J.M. Harks</t>
  </si>
  <si>
    <t>Ali Erdogan</t>
  </si>
  <si>
    <t>Vzde schopt tegen auto van tegenpartij</t>
  </si>
  <si>
    <t>Dhr. F. Tufek</t>
  </si>
  <si>
    <t>Sulaiman Obad Hussein Ali Al-Shaikh</t>
  </si>
  <si>
    <t>AZC Nijkerk</t>
  </si>
  <si>
    <t>Dhr. R. van den Born</t>
  </si>
  <si>
    <t>Mohammad Haseini</t>
  </si>
  <si>
    <t>Dhr. M. Gelderman</t>
  </si>
  <si>
    <t>aff</t>
  </si>
  <si>
    <t>Ghaleb Salah Abdulmajeed Taher Nasser</t>
  </si>
  <si>
    <t>Vzde heeft op de fiets (fatbike) met voetganger</t>
  </si>
  <si>
    <t>Mw. Ozmen-Veld</t>
  </si>
  <si>
    <t>Abdullah Hummada</t>
  </si>
  <si>
    <t>Vzde is betrokken geweest bij het vallen van een telefoon van een medewerker</t>
  </si>
  <si>
    <t>Dhr D. Basic</t>
  </si>
  <si>
    <t>geen bericht tgp ontvangen</t>
  </si>
  <si>
    <t>Mohammed Ahmed Nasser Ali</t>
  </si>
  <si>
    <t>VZd heeft op fiets aanrijding met tgo</t>
  </si>
  <si>
    <t>dhr. Heijnse</t>
  </si>
  <si>
    <t>M.H. Daad Muhammad</t>
  </si>
  <si>
    <t>Dhr. R. El Metaoua</t>
  </si>
  <si>
    <t>Jaski Ahmad</t>
  </si>
  <si>
    <t>AZC Meppel</t>
  </si>
  <si>
    <t>Vzde heeft bril tgp beschadigd tijdens val</t>
  </si>
  <si>
    <t>Dhr M. van Oethel</t>
  </si>
  <si>
    <t xml:space="preserve">dagwaarde bril </t>
  </si>
  <si>
    <t>07-10-2024/16-10-2024</t>
  </si>
  <si>
    <t>Ali Abdelnour en Tariq Mohamed</t>
  </si>
  <si>
    <t>Putten NO</t>
  </si>
  <si>
    <t>Schade aan douchedeuren Postiljon Hotel (noodopvang)</t>
  </si>
  <si>
    <t>Postiljon Hotel</t>
  </si>
  <si>
    <t>Schade &lt; Eigen risico (opzicht)</t>
  </si>
  <si>
    <t>&lt; 5.000</t>
  </si>
  <si>
    <t>Mezenga Gebretinsae</t>
  </si>
  <si>
    <t>AZC Woerden</t>
  </si>
  <si>
    <t>Dhr. G.M. Reijneveld</t>
  </si>
  <si>
    <t>70% betaald</t>
  </si>
  <si>
    <t>Mustafa Whbi</t>
  </si>
  <si>
    <t>Dhr. H. Aksu</t>
  </si>
  <si>
    <t>Mohammed Adnan Afyouni</t>
  </si>
  <si>
    <t>Dhr. H. van Diepen</t>
  </si>
  <si>
    <t>Jihad Sahyony Yassen</t>
  </si>
  <si>
    <t>aanrijding op de fiets</t>
  </si>
  <si>
    <t>D.Rijnders</t>
  </si>
  <si>
    <t>Genesis Samson (geb 04-11-2018)</t>
  </si>
  <si>
    <t xml:space="preserve"> oorzaak onduidelijk</t>
  </si>
  <si>
    <t>Mw. C.C. Azvedo Rodrigues</t>
  </si>
  <si>
    <t>Shanateh Mohammed</t>
  </si>
  <si>
    <t>Mw. H.A. Bleumink</t>
  </si>
  <si>
    <t>Ibrahim Kargbo</t>
  </si>
  <si>
    <t>Dhr. B. Taouss</t>
  </si>
  <si>
    <t>Miloud Saifli</t>
  </si>
  <si>
    <t>verzekrede heeft op de fiets aanrijding met tgp</t>
  </si>
  <si>
    <t>Samra Wit Kesete Gebremich</t>
  </si>
  <si>
    <t>Verz fietst tegen stilstaande auto.</t>
  </si>
  <si>
    <t>Dhr. J.R. Brouwer</t>
  </si>
  <si>
    <t>Mohammed al Abdullah</t>
  </si>
  <si>
    <t>Quintes?</t>
  </si>
  <si>
    <t>Abdulsalam Ghalib Mohammed Al Haimi</t>
  </si>
  <si>
    <t>T. Bayramcogiu</t>
  </si>
  <si>
    <t>Kamal Hamood</t>
  </si>
  <si>
    <t>J. Hafkenscheid</t>
  </si>
  <si>
    <t>Etienne Paulin Liiga Nsegbe</t>
  </si>
  <si>
    <t>AZC Son en Breugel</t>
  </si>
  <si>
    <t>Mw. P. Blockx</t>
  </si>
  <si>
    <t>Abdullahi Osman Jusuf</t>
  </si>
  <si>
    <t>Vzde heeft op fiets (fatbike) aanrijding met auto</t>
  </si>
  <si>
    <t>Mw. Schillemans Harmsen</t>
  </si>
  <si>
    <t>Mohamad Jarad</t>
  </si>
  <si>
    <t>Mw. J. van de Sanden</t>
  </si>
  <si>
    <t>Mohammed Omer Ahmed</t>
  </si>
  <si>
    <t>AZC Heeze</t>
  </si>
  <si>
    <t>aanrijding heeft met de fiets aanrijding met auto</t>
  </si>
  <si>
    <t>Mheryan Mark</t>
  </si>
  <si>
    <t>Vzde heeft heeft op de fiets aanrijding met auto</t>
  </si>
  <si>
    <t>Dhr. T. Roest</t>
  </si>
  <si>
    <t>Aseel Esmail Ali Zaidan</t>
  </si>
  <si>
    <t>CNO Veenendaal</t>
  </si>
  <si>
    <t>Dhr. Mayagan Shyang</t>
  </si>
  <si>
    <t>116/</t>
  </si>
  <si>
    <t>Mohamed Inbrahim Hasaballa</t>
  </si>
  <si>
    <t>aanrijding op fatbike met auto</t>
  </si>
  <si>
    <t>NH1816</t>
  </si>
  <si>
    <t>Schade gemeld onder de AVB</t>
  </si>
  <si>
    <t>AZC Tilburg</t>
  </si>
  <si>
    <t>Medewerker heeft telefoon bewoner beschadigd</t>
  </si>
  <si>
    <t>Schade gemeld onder AVB 2405800</t>
  </si>
  <si>
    <t>Mw. V.S. Moncada Galviz</t>
  </si>
  <si>
    <t>AZC Sevenum</t>
  </si>
  <si>
    <t>Vzde: toedracht nog onbekend</t>
  </si>
  <si>
    <t>Ritik sharma</t>
  </si>
  <si>
    <t>AZC Putten NO</t>
  </si>
  <si>
    <t>bewoner heeft tv van hotel beschadigd</t>
  </si>
  <si>
    <t>afgewezen opzet</t>
  </si>
  <si>
    <t>Mohser Abokatam</t>
  </si>
  <si>
    <t>AZC Nieuwegein</t>
  </si>
  <si>
    <t>Mw Tichelaar / Inshared</t>
  </si>
  <si>
    <t>Kader Zovopirate</t>
  </si>
  <si>
    <t>AZC Budel-Cranendonck</t>
  </si>
  <si>
    <t>Vzde gooit steen naar beveiligers maar landt op auto van tegepartij</t>
  </si>
  <si>
    <t>Mw. P.M. de Jong</t>
  </si>
  <si>
    <t>Noorshin   Hashim Barakat</t>
  </si>
  <si>
    <t>bewoner heeft op de fiets aanrijding met auto</t>
  </si>
  <si>
    <t>Pasman</t>
  </si>
  <si>
    <t>Simon Teshome Tadesse</t>
  </si>
  <si>
    <t>Dhr. G. de Wit</t>
  </si>
  <si>
    <t>Mustafa Zaim</t>
  </si>
  <si>
    <t>Mw. C. de Koning</t>
  </si>
  <si>
    <t>Emad Abdulrahman Ahmed Mohammed</t>
  </si>
  <si>
    <t>Vzde stalt de fiets en deze valt tegen een auto</t>
  </si>
  <si>
    <t>Mw. C.J.A. van Iersel</t>
  </si>
  <si>
    <t>Abdirahim Ali Fidow</t>
  </si>
  <si>
    <t>Vzde heeft op de fiets aanrijding</t>
  </si>
  <si>
    <t>Dhr. A.J. Smilda</t>
  </si>
  <si>
    <t>Mw.P. Boeve-Verspaget</t>
  </si>
  <si>
    <t>W. Benyhia</t>
  </si>
  <si>
    <t>AZC Ter Apel - Budel</t>
  </si>
  <si>
    <t xml:space="preserve">Vzde is tegen glazen deur gelopen </t>
  </si>
  <si>
    <t>Etos Budel</t>
  </si>
  <si>
    <t>Amer Khalaf Hussein</t>
  </si>
  <si>
    <t>Mw. J. Feenstra</t>
  </si>
  <si>
    <t>Mert Uras Tek (geb 16-07-2011)</t>
  </si>
  <si>
    <t>Dhr. O. Tasar</t>
  </si>
  <si>
    <t>Mohammed Jadr</t>
  </si>
  <si>
    <t>Vzde fietst tegen voetganger met als gevolg een kapotte bril</t>
  </si>
  <si>
    <t>Mw. J.J. Goedhart</t>
  </si>
  <si>
    <t>Areq Abdulahem Alhetari (geb 11-05-2011)</t>
  </si>
  <si>
    <t>Vzde fietst met fatbike tegen geparkeerde auto</t>
  </si>
  <si>
    <t>Dhr. J.P.D. Ravensbergen</t>
  </si>
  <si>
    <t>Naser Ichdir Khalaf</t>
  </si>
  <si>
    <t>Mw. C. van Mierlo-Scheerder</t>
  </si>
  <si>
    <t>Ali El Mohammed</t>
  </si>
  <si>
    <t>Vzde heeft deur beschadigd bij het helpen met verhuizen</t>
  </si>
  <si>
    <t>dhr./mw. I. Budding</t>
  </si>
  <si>
    <t>geen schade</t>
  </si>
  <si>
    <t>Samer Maziab (geb 06-02-2012)</t>
  </si>
  <si>
    <t>Vzde heeft op elektrische fiets aanrijding met andere fietser</t>
  </si>
  <si>
    <t>Dhr. D.R. Duinkerken</t>
  </si>
  <si>
    <t>B. Maroon</t>
  </si>
  <si>
    <t>Vzde heeft schade toegebracht aan Hotel Van der Valk</t>
  </si>
  <si>
    <t>Van der Valk</t>
  </si>
  <si>
    <t>Bevalling in de auto</t>
  </si>
  <si>
    <t>Taxi</t>
  </si>
  <si>
    <t>B. Falilou</t>
  </si>
  <si>
    <t>bewoner laat telefoon kapot vallen</t>
  </si>
  <si>
    <t>Blessing Hop Efe</t>
  </si>
  <si>
    <t>AZC Zuthpen</t>
  </si>
  <si>
    <t>Taxi Umet Terlemez</t>
  </si>
  <si>
    <t>Angela Ascanio Porras</t>
  </si>
  <si>
    <t>bewoner heeft op fiets aanrijding met auto</t>
  </si>
  <si>
    <t>Angela Ascanio Pomas</t>
  </si>
  <si>
    <t>geen rol voor ons</t>
  </si>
  <si>
    <t>S. Ilyas</t>
  </si>
  <si>
    <t>Vzde steekt de weg over en heeft aanrijding met motorrijtuig</t>
  </si>
  <si>
    <t>S. Alnasany</t>
  </si>
  <si>
    <t>40% betaald</t>
  </si>
  <si>
    <t>Mehmet Yildiz</t>
  </si>
  <si>
    <t>Mw. A. Schuurmans</t>
  </si>
  <si>
    <t>Zihan Xing</t>
  </si>
  <si>
    <t>Dhr./mw. G. Betten</t>
  </si>
  <si>
    <t>Mohammad Hasan Mohammad</t>
  </si>
  <si>
    <t>Vzde heeft op de fiets aanrijding met autobus</t>
  </si>
  <si>
    <t>Dhr. R. Knuiman</t>
  </si>
  <si>
    <t>Sammuel Vanegas Millan (geb 14-11-2019)</t>
  </si>
  <si>
    <t>Vzde veroorzaakt schade aan tablet</t>
  </si>
  <si>
    <t>BS De Nieuwe Link</t>
  </si>
  <si>
    <t>Ahmed Saadi Abbas (geb 27-11-2019)&amp; Mohani Abdulkader Mohammed (geb 17-03-2019)</t>
  </si>
  <si>
    <t>Vzden beschadigen auto van medewerker</t>
  </si>
  <si>
    <t>dhr./mw. C. Ajarai</t>
  </si>
  <si>
    <t>Khaled Baker Hamid</t>
  </si>
  <si>
    <t>Vzde gooit zichzelf voor de auto van tegenpartij</t>
  </si>
  <si>
    <t>Mw. I. Imming</t>
  </si>
  <si>
    <t>Mw. U.O. Elmi</t>
  </si>
  <si>
    <t>AZC Veenendaal</t>
  </si>
  <si>
    <t>Vzde heeft als voetganger aanrijding met fietser</t>
  </si>
  <si>
    <t>Dhr. E.A. Drieenhuizen</t>
  </si>
  <si>
    <t>Yousef Samer Brega</t>
  </si>
  <si>
    <t>Vzde gooien glas uit het raam</t>
  </si>
  <si>
    <t>Mw. I. Ozyurt</t>
  </si>
  <si>
    <t>Efe Endurance</t>
  </si>
  <si>
    <t>Mw. E.N. Felix</t>
  </si>
  <si>
    <t>Alink Elias Ali Al-Haji</t>
  </si>
  <si>
    <t>Mw. F. van Amerongen</t>
  </si>
  <si>
    <t>G. Kmash</t>
  </si>
  <si>
    <t>bewoner knoeit met chocolade in auto</t>
  </si>
  <si>
    <t>A. Whaqar</t>
  </si>
  <si>
    <t>Ode Alahli Aihwij</t>
  </si>
  <si>
    <t>bewoner heeft aanrijding met auto</t>
  </si>
  <si>
    <t>G. de Groot</t>
  </si>
  <si>
    <t>Alink Elias Ali Al Haji</t>
  </si>
  <si>
    <t>bewoner fietst tegen andere fietser</t>
  </si>
  <si>
    <t>F. van Ameringer</t>
  </si>
  <si>
    <t>Selim Cakir (5-8-21)</t>
  </si>
  <si>
    <t>CNO Dongen</t>
  </si>
  <si>
    <t>Vzde heeft tablet op de grond gegooid</t>
  </si>
  <si>
    <t>Fatima Atallah Yousef Qablan</t>
  </si>
  <si>
    <t>Betaald Mandatis</t>
  </si>
  <si>
    <t>Herstelkosten</t>
  </si>
  <si>
    <t>Fraidus Jhuddit Peralta Flores</t>
  </si>
  <si>
    <t>Mw. L. van den Heuvel</t>
  </si>
  <si>
    <t>29,80,88,73,86,92</t>
  </si>
  <si>
    <t>Vzde bekrast auto (en nog 14)</t>
  </si>
  <si>
    <t>Mw. A. Keijer</t>
  </si>
  <si>
    <t>Afia Abdallah Sufi</t>
  </si>
  <si>
    <t>dhr Schoemaker</t>
  </si>
  <si>
    <t>Omer Sirac Ozbay (geb 27-06-2017)</t>
  </si>
  <si>
    <t>Vzde steentjes tegen auto van tegenpartij</t>
  </si>
  <si>
    <t>Dhr. I. Kort</t>
  </si>
  <si>
    <t xml:space="preserve">betaad Mandatis </t>
  </si>
  <si>
    <t>A. Kramsah</t>
  </si>
  <si>
    <t>Vzde heeft op de fiets aanrijding met auto tgp</t>
  </si>
  <si>
    <t>Flyct</t>
  </si>
  <si>
    <t>Youseif Jamal Mohammed Qatayief</t>
  </si>
  <si>
    <t>AZC Reigo Zuid</t>
  </si>
  <si>
    <t>Vzde opent portier en twee personen botsen hiertegen aan</t>
  </si>
  <si>
    <t>Dhr. en mw. Bervoets</t>
  </si>
  <si>
    <t>Muhammed Lamin Jallow</t>
  </si>
  <si>
    <t>Mw. M. Schouwenaars</t>
  </si>
  <si>
    <t>Khalid Mohsin</t>
  </si>
  <si>
    <t>AZV Heerhugowaard</t>
  </si>
  <si>
    <t>Vzde veroorzaakt opzettelijk schade aan auto medewerkster</t>
  </si>
  <si>
    <t>Mw. S. Landus</t>
  </si>
  <si>
    <t>Vzde fietst achterop stilstaande auto</t>
  </si>
  <si>
    <t>Zorg- en  Bemiddelingsbureau</t>
  </si>
  <si>
    <t>Daniel Dieudonne Mounda</t>
  </si>
  <si>
    <t>AZC Simpelveld</t>
  </si>
  <si>
    <t xml:space="preserve">Mw. A.B. van Berkel </t>
  </si>
  <si>
    <t>Ahmed Watheg Jame Jameel</t>
  </si>
  <si>
    <t>Heinenoord</t>
  </si>
  <si>
    <t>Tesfom Grmay Habtemical</t>
  </si>
  <si>
    <t>AZC Haarlemmermeer</t>
  </si>
  <si>
    <t>Mw. J. Ravensbergen</t>
  </si>
  <si>
    <t>Gulsum Tugba Temiz</t>
  </si>
  <si>
    <t>Dhr. M. Sloetjes</t>
  </si>
  <si>
    <t>Mw Vadym</t>
  </si>
  <si>
    <t>AZC Zandvoort</t>
  </si>
  <si>
    <t>Hond van mw Vadym heeft wederpartij gebeten</t>
  </si>
  <si>
    <t>Mw Riesener</t>
  </si>
  <si>
    <t>Vzden? veroorzaken schade aan geparkeerde auto</t>
  </si>
  <si>
    <t>Mw./dhr. K. Boulahri</t>
  </si>
  <si>
    <t>dhr. A. El Bouichi</t>
  </si>
  <si>
    <t>Uluhan Saida</t>
  </si>
  <si>
    <t>Vzde botst tegen (stilstaande) auto</t>
  </si>
  <si>
    <t>Mw. K. Poort</t>
  </si>
  <si>
    <t>AZC Arnhem Fromberg</t>
  </si>
  <si>
    <t>Vzde botst met fatbike achter op auto tgp</t>
  </si>
  <si>
    <t>Rachid Laazi</t>
  </si>
  <si>
    <t>Athlon / CED</t>
  </si>
  <si>
    <t>Hohammad Hamzeh</t>
  </si>
  <si>
    <t>Vzde heeft op een bezorgfiets aanrijding met een scooter</t>
  </si>
  <si>
    <t>DSW</t>
  </si>
  <si>
    <t>Amro Al Hussein</t>
  </si>
  <si>
    <t>Dhr. Holters</t>
  </si>
  <si>
    <t>120 en 125</t>
  </si>
  <si>
    <t>Mohammad Alahmad</t>
  </si>
  <si>
    <t>Vzde heeft op de fatbike aanrijding met auto</t>
  </si>
  <si>
    <t>Dhr. H. Saglam</t>
  </si>
  <si>
    <t>Mohammed Ab Zaid</t>
  </si>
  <si>
    <t>Vzde heeft een aanrijding met andere fietser</t>
  </si>
  <si>
    <t>Dhr. J. Helming</t>
  </si>
  <si>
    <t>Diepe kras op auto vermoedelijk met sleutel</t>
  </si>
  <si>
    <t>Mw C. Stinissen</t>
  </si>
  <si>
    <t>Yaser Riyadh Saleh Shamson</t>
  </si>
  <si>
    <t>Vze veroorzaakt met sigaret schade aan jas medewerkster</t>
  </si>
  <si>
    <t>Sanety Graanoogst</t>
  </si>
  <si>
    <t>Ahmed Ahmed &amp; Othman Othman &amp; Habib Rashidat</t>
  </si>
  <si>
    <t>Vzden veroorzaken schade door oliedop van motor te verwijderen</t>
  </si>
  <si>
    <t>Mw. T. van Doorn</t>
  </si>
  <si>
    <t>Vzden veroorzaken schade aan geparkeerde auto</t>
  </si>
  <si>
    <t>Mw. A. Pasalic</t>
  </si>
  <si>
    <t>154 / 2406838</t>
  </si>
  <si>
    <t>Leen Murad of Leen Shahed</t>
  </si>
  <si>
    <t>Vzde veroorzaakt op de fiets schade aan stilstaande auto</t>
  </si>
  <si>
    <t>Tanke Sloopwerken</t>
  </si>
  <si>
    <t>222 / 2406882</t>
  </si>
  <si>
    <t>A. Saleem (kindje)</t>
  </si>
  <si>
    <t>AZC Loozen</t>
  </si>
  <si>
    <t>Dhr. J. Haak</t>
  </si>
  <si>
    <t>Murat Bulbul</t>
  </si>
  <si>
    <t>AZC Emmeloord</t>
  </si>
  <si>
    <t>Vzde laat televisie vallen van tegenpartij</t>
  </si>
  <si>
    <t>Deelwerk NOP</t>
  </si>
  <si>
    <t>Ahmad Esmaiel</t>
  </si>
  <si>
    <t>Annemieke Robbeson</t>
  </si>
  <si>
    <t>S. Hilal</t>
  </si>
  <si>
    <t>Vzde is uitgegleden met fatbike tegen auto</t>
  </si>
  <si>
    <t>Achmed Wandi</t>
  </si>
  <si>
    <t>Al-Ward Abdulrahman Hezam Abdullah</t>
  </si>
  <si>
    <t>Vzde is door rood gefiietste en met auto gebotst</t>
  </si>
  <si>
    <t>Faysal Soussi</t>
  </si>
  <si>
    <t>Schade-overzicht COA 2023</t>
  </si>
  <si>
    <t>Emarat Alkahit (geb 01-01-2011)</t>
  </si>
  <si>
    <t>AZC Doetinchem</t>
  </si>
  <si>
    <t>Vzde fietst tegen auto</t>
  </si>
  <si>
    <t>Mw. D. van Gils</t>
  </si>
  <si>
    <t>Khalil Omaira &amp; Minati Omaira (geb 17-02-2013)</t>
  </si>
  <si>
    <t>Dhr. T. van der Meulen</t>
  </si>
  <si>
    <t>casco/avp + eigen risico</t>
  </si>
  <si>
    <t>Mirne Albnaya (geb 05-01-2011)</t>
  </si>
  <si>
    <t>Leaseplan</t>
  </si>
  <si>
    <t>Fnan Werede Zewde</t>
  </si>
  <si>
    <t>Vzde maakt schade in taxi, opzet?</t>
  </si>
  <si>
    <t>Taxi Vriezenveen</t>
  </si>
  <si>
    <t>reinigingskosten betaald</t>
  </si>
  <si>
    <t>Ahmand Fayaz Mohammadi</t>
  </si>
  <si>
    <t>Mw. H.G. van Veen</t>
  </si>
  <si>
    <t>ca. 60% betaald</t>
  </si>
  <si>
    <t>Alisar Ahmad</t>
  </si>
  <si>
    <t>Mw. D. de Jong</t>
  </si>
  <si>
    <t>ongeveer 60% betaald</t>
  </si>
  <si>
    <t>Wazira Aljaro</t>
  </si>
  <si>
    <t>Dhr. J.L. Kluijfhout</t>
  </si>
  <si>
    <t>Shehab Ahmad Mirza Shaqouli</t>
  </si>
  <si>
    <t>Mw. B. Vaessen</t>
  </si>
  <si>
    <t>Yahya Altalab</t>
  </si>
  <si>
    <t>Dhr. U.A. Koesoemo Joedo</t>
  </si>
  <si>
    <t>overgenomen door Melior</t>
  </si>
  <si>
    <t>Ahmad Hammash</t>
  </si>
  <si>
    <t>Mw. H.M.L. Hopstaken-Heymans</t>
  </si>
  <si>
    <t>Hayat Esmil Osman</t>
  </si>
  <si>
    <t>Mw. C.J.M. Coljee</t>
  </si>
  <si>
    <t>Ahmad Dabul</t>
  </si>
  <si>
    <t>Vzde heeft op de fietst een aanrijding met andere fietser</t>
  </si>
  <si>
    <t>Mw. K. Vreugdewater</t>
  </si>
  <si>
    <t>Seibon Masto</t>
  </si>
  <si>
    <t>Mw. S. Berkens-Zimmerman</t>
  </si>
  <si>
    <t>Alihan Gakcybek (geb 2013)</t>
  </si>
  <si>
    <t>Dhr. C. Westerbaan</t>
  </si>
  <si>
    <t>Atiye Maayeshi</t>
  </si>
  <si>
    <t>Vzde fietst tegen geparkeere auto</t>
  </si>
  <si>
    <t>Mw. M. Bijl</t>
  </si>
  <si>
    <t>Abel Ebom</t>
  </si>
  <si>
    <t>Dhr. P. van Steen</t>
  </si>
  <si>
    <t>Jean Chretien Rutikanga</t>
  </si>
  <si>
    <t>Vzde heeft op de fiets een voorval met andere fietsers</t>
  </si>
  <si>
    <t>Dhr. R. Boshove &amp; dhr. N. Dam</t>
  </si>
  <si>
    <t>35% betaald</t>
  </si>
  <si>
    <t>Muhamed Hassan</t>
  </si>
  <si>
    <t>Mw. D. van Barneveld-van den Adel</t>
  </si>
  <si>
    <t>Merhawi Hagos Gegremestal</t>
  </si>
  <si>
    <t>Vzde rijdt met geleende brommer tegen bestelbus</t>
  </si>
  <si>
    <t>Dhr. B. Winkel</t>
  </si>
  <si>
    <t>schade door motorrijtuig is uitgesloten</t>
  </si>
  <si>
    <t>Osama Soumakie</t>
  </si>
  <si>
    <t>Dhr. J. A. Gerritse</t>
  </si>
  <si>
    <t>Omar Alshukh</t>
  </si>
  <si>
    <t>Vzde maakt kras op geparkeerde auto</t>
  </si>
  <si>
    <t>Mw. D. Ait Mokhtar</t>
  </si>
  <si>
    <t>V-nr 2906343935 &amp; V-nr 2923541684</t>
  </si>
  <si>
    <t>Vzden breken ruitenwisser en slaan hiermee op auto</t>
  </si>
  <si>
    <t>Dhr. J. Postma</t>
  </si>
  <si>
    <t>Abdulaziz Jalo</t>
  </si>
  <si>
    <t>Dhr. N. Korte</t>
  </si>
  <si>
    <t>Minai Moghadam</t>
  </si>
  <si>
    <t>Vzde wordt op scootmobiel aangereden door auto</t>
  </si>
  <si>
    <t>Mw. I. Willems</t>
  </si>
  <si>
    <t>namen van 6 kinderen zijn bekend, tussen 3 en 10 jaar</t>
  </si>
  <si>
    <t>AZC Purmerend</t>
  </si>
  <si>
    <t>Vzden fietsen tegen stilstaande auto</t>
  </si>
  <si>
    <t>Dhr. H.M. Korkmaz</t>
  </si>
  <si>
    <t>Mehmet Ozturk</t>
  </si>
  <si>
    <t>Dhr. A. Aoulad Kaddour</t>
  </si>
  <si>
    <t>Belkis Esra Gundem</t>
  </si>
  <si>
    <t>Dhr. D.J.P.W. Visser</t>
  </si>
  <si>
    <t>37,5% betaald</t>
  </si>
  <si>
    <t>Albaithiouni Mohammad (geb 25-7-2009)</t>
  </si>
  <si>
    <t>Vzde heeft op de fiets aanrijding met auto van rechts</t>
  </si>
  <si>
    <t>Mw D. Mannessen</t>
  </si>
  <si>
    <t>Dhr. R. Saidi en dhr. B.I.A.A. Aoukil</t>
  </si>
  <si>
    <t>Vzden hebben ingebroken in het voertuig van de tegenpartij</t>
  </si>
  <si>
    <t>Boonstra Holding B.V.</t>
  </si>
  <si>
    <t>opzetuitsluiting, diefstal door verzekerde</t>
  </si>
  <si>
    <t>Said Kasif</t>
  </si>
  <si>
    <t>Vzde wordt op de fiets achterop gereden door een scooter</t>
  </si>
  <si>
    <t>Dhr. R.G.J.R. van der Haar</t>
  </si>
  <si>
    <t>Moayd Zarzar</t>
  </si>
  <si>
    <t>Dhr. S. Toofeek Rijschool</t>
  </si>
  <si>
    <t>Yusuf el Aroud (geb 03-11-2013)</t>
  </si>
  <si>
    <t xml:space="preserve">Vzde maakt schade aan de bril van tegenpartij </t>
  </si>
  <si>
    <t>Mw. S. Visser</t>
  </si>
  <si>
    <t>Salma Ghani</t>
  </si>
  <si>
    <t>Vzde rijdt in de auto en heeft aanrijding met fietser</t>
  </si>
  <si>
    <t>Mw. J. Klasen</t>
  </si>
  <si>
    <t>Tamer Al Hafyan</t>
  </si>
  <si>
    <t>Vzde op de fiets heeft aanrijding met auto</t>
  </si>
  <si>
    <t>Iqra Abdi Mahamud</t>
  </si>
  <si>
    <t>Mw. N. Oldejans</t>
  </si>
  <si>
    <t>Hala Ali (geb 01-01-2015)</t>
  </si>
  <si>
    <t>Dhr., mw. J. Petiet</t>
  </si>
  <si>
    <t>Mehmet Selim Uray</t>
  </si>
  <si>
    <t>Vzde heeft op de fiets aanrijding met een scooter</t>
  </si>
  <si>
    <t>Dhr. E. Filippo</t>
  </si>
  <si>
    <t>Jamal Abdullahi Hussein</t>
  </si>
  <si>
    <t>Vzde fietst tegen motor van tegenpartij</t>
  </si>
  <si>
    <t>Dhr. H.H. Flokstra</t>
  </si>
  <si>
    <t>Ahmad Alshbeib</t>
  </si>
  <si>
    <t>Dhr. R. Belgers</t>
  </si>
  <si>
    <t>Owen Gerald Iyamu (geb 27-08-209) &amp; Dua Alatheb (geb 17-01-2019)</t>
  </si>
  <si>
    <t>Dhr./mw. S. Sabouri</t>
  </si>
  <si>
    <t>Mohammad Hmoud Saleh Muhsen Al Batati</t>
  </si>
  <si>
    <t>AZC Kampen</t>
  </si>
  <si>
    <t>Mw. W.B. Hakvoort</t>
  </si>
  <si>
    <t>Myream (2017)</t>
  </si>
  <si>
    <t>Vzde heeft met skelter aanrijding met auto</t>
  </si>
  <si>
    <t>Mw Verwoerdt</t>
  </si>
  <si>
    <t>L. Alothman</t>
  </si>
  <si>
    <t>Vzde valt met fiets tegen auto</t>
  </si>
  <si>
    <t>L. Blink</t>
  </si>
  <si>
    <t>Mamdouh Alrefai Alwazir</t>
  </si>
  <si>
    <t>Dhr. R. Ayzannay</t>
  </si>
  <si>
    <t>Fadi Aljazmati</t>
  </si>
  <si>
    <t>AZC Maassluis</t>
  </si>
  <si>
    <t>Dhr. M. Stanson</t>
  </si>
  <si>
    <t>Hussein Hussein Mohsen Ali</t>
  </si>
  <si>
    <t>Vzde rijdt tegen geparkeerde auto</t>
  </si>
  <si>
    <t>Dhr. S. Moniz</t>
  </si>
  <si>
    <t>Fidan Verdiyeva (geb 05-02-2012)</t>
  </si>
  <si>
    <t>Dhr. A. Mevlut</t>
  </si>
  <si>
    <t>J&lt;5000</t>
  </si>
  <si>
    <t>Jehad Mohammad</t>
  </si>
  <si>
    <t>Vzde heeft op de fiets aanrijding met E-bike</t>
  </si>
  <si>
    <t>Dhr. S. Stappers</t>
  </si>
  <si>
    <t>Vzde? heeft voorband van fiets lekgestoken en telefoonhouder afgebroken</t>
  </si>
  <si>
    <t>Dhr. A.R.F. Braga</t>
  </si>
  <si>
    <t>M. Shahvarughifarahani</t>
  </si>
  <si>
    <t>Vzde? beschadigt geparkeerde auto</t>
  </si>
  <si>
    <t>Mw. E. Verdoes</t>
  </si>
  <si>
    <t>Robel Efram Girmay</t>
  </si>
  <si>
    <t>Dhr. T. Mulder</t>
  </si>
  <si>
    <t>Hesham Al-Waheli</t>
  </si>
  <si>
    <t>AZC Sliedrecht</t>
  </si>
  <si>
    <t>Hitterman Lease BV</t>
  </si>
  <si>
    <t>Omar Nasir (geb 09-10-2009)</t>
  </si>
  <si>
    <t>Dhr. W. Nory</t>
  </si>
  <si>
    <t>Alan Mangiev</t>
  </si>
  <si>
    <t>verzekerde heeft aanrijding met scooter</t>
  </si>
  <si>
    <t>Dhr. Westerbroek</t>
  </si>
  <si>
    <t>Ayaan A. Hussein</t>
  </si>
  <si>
    <t>AZC Haarle</t>
  </si>
  <si>
    <t>Dhr. J. Ossel</t>
  </si>
  <si>
    <t>Tuka Zakaria</t>
  </si>
  <si>
    <t>Vzde rijdt op de fiets tegen geparkeerdstaande auto</t>
  </si>
  <si>
    <t>Dhr A. Barel</t>
  </si>
  <si>
    <t>Siwan Jemmo (geb 23-02-2006)</t>
  </si>
  <si>
    <t>Dhr. J. Waarts</t>
  </si>
  <si>
    <t>Anas Mohamed Nur</t>
  </si>
  <si>
    <t>PostNL</t>
  </si>
  <si>
    <t>Ali Musa Abuukar</t>
  </si>
  <si>
    <t>verzekerde heeft aanrijding met auto</t>
  </si>
  <si>
    <t>Jenne Looij</t>
  </si>
  <si>
    <t>Mohamed Ioma</t>
  </si>
  <si>
    <t>Dhr. C. van Uffelen</t>
  </si>
  <si>
    <t>Rami Birekdar</t>
  </si>
  <si>
    <t>Vzde op de fiets wordt aangereden door motorrijder</t>
  </si>
  <si>
    <t>Dhr. G. Hengst</t>
  </si>
  <si>
    <t>Saron Yeman Habte</t>
  </si>
  <si>
    <t>CNO Haarle</t>
  </si>
  <si>
    <t>Serai Zacevska</t>
  </si>
  <si>
    <t>Namen bewoners onbekend</t>
  </si>
  <si>
    <t>Schade aan bokszakken van de zwemschool</t>
  </si>
  <si>
    <t>Zwemschool Roos en Piet</t>
  </si>
  <si>
    <t>Omar Mohammed</t>
  </si>
  <si>
    <t>telefoontje valt bij ruzie</t>
  </si>
  <si>
    <t>Ahmad Al Halabi</t>
  </si>
  <si>
    <t>Dogulan Klugtekin</t>
  </si>
  <si>
    <t>GOM Facilitair</t>
  </si>
  <si>
    <t>Bozkurt</t>
  </si>
  <si>
    <t>verzekrede fietst tegen andere fiets</t>
  </si>
  <si>
    <t>W. van der Weg</t>
  </si>
  <si>
    <t>zonder erkenning</t>
  </si>
  <si>
    <t>Demhat Mustafa Djoo (2016)</t>
  </si>
  <si>
    <t>Kind gooit met keien achterruit in van auto</t>
  </si>
  <si>
    <t>Ferehc Berezvai</t>
  </si>
  <si>
    <t>Y. al Fayad</t>
  </si>
  <si>
    <t>rolstoel tegen auto</t>
  </si>
  <si>
    <t>G.T.M. Franssen</t>
  </si>
  <si>
    <t>Abdulsalam Chikhahmad (2009)</t>
  </si>
  <si>
    <t>Vzde voetbalt en bal raakt tel. van andere vzde waardoor die op de auto beland</t>
  </si>
  <si>
    <t>Fazilet Sanli</t>
  </si>
  <si>
    <t>Abdulrahman Abdullahi Diriye</t>
  </si>
  <si>
    <t>Dhr.J.H.F.M. Hermans</t>
  </si>
  <si>
    <t>Sepideh Karimi</t>
  </si>
  <si>
    <t>Dhr. R. Arts</t>
  </si>
  <si>
    <t>Fnot Habte Nazaigi</t>
  </si>
  <si>
    <t>Dhr. G. van Booma</t>
  </si>
  <si>
    <t>Safa Alali (geb 01-01-2017)</t>
  </si>
  <si>
    <t>Mw. C. Punar</t>
  </si>
  <si>
    <t>Dania Maddisson Bevitez Hernandez (geb 29-08-2020)</t>
  </si>
  <si>
    <t>AZC Farmsum</t>
  </si>
  <si>
    <t>Vzde gooit steentjes tegen geparkeerde auto</t>
  </si>
  <si>
    <t>Mw. A. van Zanden</t>
  </si>
  <si>
    <t>Gilianey Giwante Ezra Weimans (geb 11-11-2011)</t>
  </si>
  <si>
    <t>Dhr. S. Moore</t>
  </si>
  <si>
    <t>broertjes Awad</t>
  </si>
  <si>
    <t>Vzde beschadigen geparkeerde auto</t>
  </si>
  <si>
    <t>Dhr. H. Adriaansen</t>
  </si>
  <si>
    <t>Zaid Afalhan</t>
  </si>
  <si>
    <t>Vzde fietst tegen een auto</t>
  </si>
  <si>
    <t>Dhr. D. Haarsma</t>
  </si>
  <si>
    <t>Vzde vernielt auto van tegenpartij</t>
  </si>
  <si>
    <t>Dhr. M.E. Amezouay</t>
  </si>
  <si>
    <t>Mahmoud Hashish</t>
  </si>
  <si>
    <t xml:space="preserve">Mw. P.C.M.J.E. Brands </t>
  </si>
  <si>
    <t>Mw. L. el Mesbahi</t>
  </si>
  <si>
    <t>Sham Alaissa (geb 01-01-2015)</t>
  </si>
  <si>
    <t>Vzde: bij omhelzing breekt glas van I-phone van tegenpartij</t>
  </si>
  <si>
    <t>Mw. Y. Hemmet</t>
  </si>
  <si>
    <t>Najib Aliyousef</t>
  </si>
  <si>
    <t>Dhr. E. Oksuz</t>
  </si>
  <si>
    <t>Malik Keklikçi</t>
  </si>
  <si>
    <t>Dhr. L. Hogenboom</t>
  </si>
  <si>
    <t>Zakaria Alloush</t>
  </si>
  <si>
    <t>AZC Oud-Beijerland</t>
  </si>
  <si>
    <t>Dhr. C. Quick</t>
  </si>
  <si>
    <t>85% betaald</t>
  </si>
  <si>
    <t>Mona Mohamed Abdelghany Elgazar</t>
  </si>
  <si>
    <t>Dhr. J. van Wankum</t>
  </si>
  <si>
    <t>Dhr. M.W.M. Al Dubai</t>
  </si>
  <si>
    <t>Dhr. A. Mulaosmanovic</t>
  </si>
  <si>
    <t>Abdullah Khaled al Homsi</t>
  </si>
  <si>
    <t>Mw. M.H. Plomp</t>
  </si>
  <si>
    <t>Hussein Youssef</t>
  </si>
  <si>
    <t>Mw. C. Bos</t>
  </si>
  <si>
    <t>Zakarie Ali Bargadle</t>
  </si>
  <si>
    <t>Vzde gaat ongeoorloofd op de motor zitten en valt</t>
  </si>
  <si>
    <t>Mw. D. van Bezouwen</t>
  </si>
  <si>
    <t>schoolgaande bewonertje</t>
  </si>
  <si>
    <t>Vzde fiets tegen richting in van terrein tegen scooter tgp</t>
  </si>
  <si>
    <t>mevr. A. Makel</t>
  </si>
  <si>
    <t>Mustafa Abba</t>
  </si>
  <si>
    <t>AMV POA Wierden</t>
  </si>
  <si>
    <t>Verzekerde fietst tegen voetganger</t>
  </si>
  <si>
    <t>mevr. Slot</t>
  </si>
  <si>
    <t>Filmon Tuemzgi</t>
  </si>
  <si>
    <t>Vzde heeft op de fiets een aanrijding met andere fietser</t>
  </si>
  <si>
    <t>Mw. M.E. Kooter-Versloot</t>
  </si>
  <si>
    <t>Rayan Karte</t>
  </si>
  <si>
    <t>Vzde wordt lopend aangereden door fietser</t>
  </si>
  <si>
    <t>Dhr. T.A.J.W. van Cranenbroek</t>
  </si>
  <si>
    <t>Sanaa Al Salameh</t>
  </si>
  <si>
    <t>Vzde opent portier van auto en beschadigt hierdoor auto van tegenpartij</t>
  </si>
  <si>
    <t>Mw. C. Boom-Jansen</t>
  </si>
  <si>
    <t>Denzel Nuwaijuka (geb 07-07-2013)</t>
  </si>
  <si>
    <t>Vzde voetbalt een bal door het raam van de tegenpartij</t>
  </si>
  <si>
    <t>Dhr. N. Vlessert</t>
  </si>
  <si>
    <t>Ameen Shaban (geb 01-01-2011)</t>
  </si>
  <si>
    <t>AZC Schijndel</t>
  </si>
  <si>
    <t>Dhr. T. van de Langenburg</t>
  </si>
  <si>
    <t>Awasdi Zaray Mengestab</t>
  </si>
  <si>
    <t xml:space="preserve">Vzde verhindert dat foto wordt gemaakt met telefoon met schade aan telefoon als gevolg. </t>
  </si>
  <si>
    <t>Omar Alkhalaf</t>
  </si>
  <si>
    <t>Anis Saidi</t>
  </si>
  <si>
    <t xml:space="preserve">AZC Musselkanaal </t>
  </si>
  <si>
    <t>Dhr. M. Minnes</t>
  </si>
  <si>
    <t>Said Ahmad Said Jaslam</t>
  </si>
  <si>
    <t>AZC OIrschot</t>
  </si>
  <si>
    <t>Vzde: telefoon gevallen van tegenpartij tijdens ingrijpen bij ruzie</t>
  </si>
  <si>
    <t>Dhr. N. Al-Mekdad</t>
  </si>
  <si>
    <t>Dhr. K. Kenjo</t>
  </si>
  <si>
    <t>Vzde heeft aanrijding met de tegenpartij</t>
  </si>
  <si>
    <t>Dhr. S. Boukrach</t>
  </si>
  <si>
    <t>Hussein Aljnadi</t>
  </si>
  <si>
    <t>AZC Leiderdorp</t>
  </si>
  <si>
    <t>Mw. R. Schouten</t>
  </si>
  <si>
    <t>Jihad Sihi</t>
  </si>
  <si>
    <t>Tijdens voetballen is bal op autoruit gekomen met schade als gevolg</t>
  </si>
  <si>
    <t>Dhr D. Muijsenberg</t>
  </si>
  <si>
    <t>Alleen ER betaald</t>
  </si>
  <si>
    <t>Sharad Sasani</t>
  </si>
  <si>
    <t>Vzde slaat met vuisten op de motorkap van de auto van tegenpartij</t>
  </si>
  <si>
    <t>Dhr., mw. F. Aouf</t>
  </si>
  <si>
    <t>Mohamed Abdigadir</t>
  </si>
  <si>
    <t>Vzde schiet een voetbal tegen het raam (dubbel glas)</t>
  </si>
  <si>
    <t xml:space="preserve">Gemeente Veenendaal </t>
  </si>
  <si>
    <t>Sagnu Getu Sori</t>
  </si>
  <si>
    <t>AZC Bleskensgraaf</t>
  </si>
  <si>
    <t>Dhr. P. Rinket</t>
  </si>
  <si>
    <t>Azif Mohamed Yusuf</t>
  </si>
  <si>
    <t>Dhr. E.J.V. Bel</t>
  </si>
  <si>
    <t>Vzden beschadigen muziekinstrumenten</t>
  </si>
  <si>
    <t>Dhr. N. Mardini</t>
  </si>
  <si>
    <t>Mhamed Ali Aljamaz (geb 10-04-2014)</t>
  </si>
  <si>
    <t>Vzde schiet bal tegen geparkeerde auto</t>
  </si>
  <si>
    <t>Mw. C.M.S. Dassen-Vroemen</t>
  </si>
  <si>
    <t>Emadaldeen Shaif Yahya Hussein Al-Ashwal</t>
  </si>
  <si>
    <t>Mw. D. Meerten</t>
  </si>
  <si>
    <t>Ali Ozguc</t>
  </si>
  <si>
    <t>Vzde: fiets met aanhanger valt tegen geparkeerde auto</t>
  </si>
  <si>
    <t>Mw. J.D.S. Manusiwa</t>
  </si>
  <si>
    <t>Muhammed Halebi</t>
  </si>
  <si>
    <t>Vzde heeft op de fiets een aanrijding met scooter</t>
  </si>
  <si>
    <t>Dhr. A. van Herpen</t>
  </si>
  <si>
    <t>100% en 75% betaald</t>
  </si>
  <si>
    <t>Said Rian Abdullah Qaid</t>
  </si>
  <si>
    <t>NO Lansingerweerd</t>
  </si>
  <si>
    <t>verz heeft op de fiets aanrijding met Ebike</t>
  </si>
  <si>
    <t>Dhr. Akerboom</t>
  </si>
  <si>
    <t>Daniela Stiven Lozano Erazo</t>
  </si>
  <si>
    <t>Vzde heeft op de fiets aanrijding met auto's</t>
  </si>
  <si>
    <t>Dhr., mw. N. Farelh/dhr. J. Sieswerda</t>
  </si>
  <si>
    <t>Hamed Abdul Maijd</t>
  </si>
  <si>
    <t xml:space="preserve">AZC Luttelgeest </t>
  </si>
  <si>
    <t>Dhr. Y. Elyandouzi</t>
  </si>
  <si>
    <t>Yonas Ambasajer Abrha</t>
  </si>
  <si>
    <t>Dhr. T. de Jong</t>
  </si>
  <si>
    <t>Yevhen Igorewitsch Penomerets</t>
  </si>
  <si>
    <t>Dhr. J. van Trierum</t>
  </si>
  <si>
    <t>Amal Hussein Yoosuf</t>
  </si>
  <si>
    <t>Mw. S.. Hollenberg-de Graaf</t>
  </si>
  <si>
    <t>Samer Shdo</t>
  </si>
  <si>
    <t>Mw. N. Bektas</t>
  </si>
  <si>
    <t>Mohammed Akid</t>
  </si>
  <si>
    <t>Verz heeft op de fiets aanrijding met auto</t>
  </si>
  <si>
    <t>dhr. P. de Groot</t>
  </si>
  <si>
    <t>Ghannam Qusai (geb 21-11-2018)</t>
  </si>
  <si>
    <t>AZC Eelde</t>
  </si>
  <si>
    <t>Dhr. M. Touwen</t>
  </si>
  <si>
    <t>Hasiba Yoldash</t>
  </si>
  <si>
    <t>Mw. K. van der Vorst</t>
  </si>
  <si>
    <t>Manal Abdelrhman Mohamed</t>
  </si>
  <si>
    <t>Mw. K. Nijnuis</t>
  </si>
  <si>
    <t>Weldu Abraham Hagos</t>
  </si>
  <si>
    <t>Vzde heeft op de fiets aanrijding met scootmobiel</t>
  </si>
  <si>
    <t>Mw. M.J. Segeth-Dibbetz</t>
  </si>
  <si>
    <t>Ahmadi Yousof (geb 23-06-2017)</t>
  </si>
  <si>
    <t xml:space="preserve">AZC Utrecht </t>
  </si>
  <si>
    <t>Vzde maakt schade aan geparkeerde auto</t>
  </si>
  <si>
    <t>Dhr., mw. M.E. Amezouay</t>
  </si>
  <si>
    <t>Alan Margiev</t>
  </si>
  <si>
    <t xml:space="preserve">? </t>
  </si>
  <si>
    <t>Darwesh Khalaf Fandi</t>
  </si>
  <si>
    <t>Dhr. R. Blayar</t>
  </si>
  <si>
    <t>Fadumo Sharif Numo</t>
  </si>
  <si>
    <t>Vzde heeft op de fiets aanrijding met andere (elektrische) fietser</t>
  </si>
  <si>
    <t>Mw. T.T.M. Lamers</t>
  </si>
  <si>
    <t>Mohammmed Rahman Nazir</t>
  </si>
  <si>
    <t>Dhr. R. van Engel</t>
  </si>
  <si>
    <t>Mohammmed Asouik</t>
  </si>
  <si>
    <t>Dhr. A. Andriessen</t>
  </si>
  <si>
    <t>Hadeel Youssef Kheld Abolil</t>
  </si>
  <si>
    <t>Dhr. D. van der Wijk</t>
  </si>
  <si>
    <t>Sabine Sarkees</t>
  </si>
  <si>
    <t>Dhr. J. de Bruijn</t>
  </si>
  <si>
    <t>Siem Amaniel Habte</t>
  </si>
  <si>
    <t>Mw. E. Rozenblad</t>
  </si>
  <si>
    <t>Abdirahman Mohamed Kher</t>
  </si>
  <si>
    <t>Mw. D. Mutsaers</t>
  </si>
  <si>
    <t>Zayad Al Bunya (geb 12-11-2017)</t>
  </si>
  <si>
    <t>Vzde krast op geparkeerde auto</t>
  </si>
  <si>
    <t>Dhr. El Majaeti</t>
  </si>
  <si>
    <t>Adnan Hussein (geb 06-07-2007)</t>
  </si>
  <si>
    <t>Vzde heeft aanrijding met tegenpartij</t>
  </si>
  <si>
    <t>Dhr. R. Koger</t>
  </si>
  <si>
    <t>Dhr. M. Alfajer (geb. 01-03-2011)</t>
  </si>
  <si>
    <t xml:space="preserve">AZC Winterswijk </t>
  </si>
  <si>
    <t>Mw. K.A. Siemerink</t>
  </si>
  <si>
    <t>ER van tegenpartij</t>
  </si>
  <si>
    <t>Vzde? auto is bekrast, vandalisme</t>
  </si>
  <si>
    <t>Dhr. O. El Moussaoui</t>
  </si>
  <si>
    <t>Mohammed Ahmed Salleh Alsehi</t>
  </si>
  <si>
    <t>Vzde wordt op de fiets aangereden door een auto</t>
  </si>
  <si>
    <t>Dhr. A. Oznavruz</t>
  </si>
  <si>
    <t>Yusif Asif Aliyev (geb. 19-05-2019)</t>
  </si>
  <si>
    <t>Mosaab Khalouf</t>
  </si>
  <si>
    <t>Dr. O. Al Ghatib</t>
  </si>
  <si>
    <t>M.H. Daad Muhammad (geb 01-01-2012)</t>
  </si>
  <si>
    <t>Dhr. S. Sarouti</t>
  </si>
  <si>
    <t>Happy Banwuna</t>
  </si>
  <si>
    <t>Vzde heeft op de fiets aanrijding met snorscooter</t>
  </si>
  <si>
    <t>Dhr. M. Liew</t>
  </si>
  <si>
    <t>H. Alsukeman Alkabeb (geb 17-07-2019)</t>
  </si>
  <si>
    <t>Dhr. M. Seebens</t>
  </si>
  <si>
    <t>Khalil Sheiko</t>
  </si>
  <si>
    <t>Vzde fietst tegen geparkeerde bus</t>
  </si>
  <si>
    <t>Gemeente Nijmegen</t>
  </si>
  <si>
    <t>Sadri Ismail Ishak (geb 23-10-2018)</t>
  </si>
  <si>
    <t>AZC Krimpen aan den IJssel</t>
  </si>
  <si>
    <t>Mw. B. Peker</t>
  </si>
  <si>
    <t>Mohammed Saddam Saeed Ahmed</t>
  </si>
  <si>
    <t>Vzde sluit deur container niet goed m.a.g. autoschade</t>
  </si>
  <si>
    <t>Dhr. R. de Jonge</t>
  </si>
  <si>
    <t>afwikkeld onder AVB</t>
  </si>
  <si>
    <t>Kareem Faitouli</t>
  </si>
  <si>
    <t>AZC Katwijk aan Zee</t>
  </si>
  <si>
    <t>Mw. S. Idris</t>
  </si>
  <si>
    <t>geen reactie</t>
  </si>
  <si>
    <t>Yohannes Ghehremedhin</t>
  </si>
  <si>
    <t>Dhr. A. Yilmaz</t>
  </si>
  <si>
    <t>Romand Sheiko</t>
  </si>
  <si>
    <t xml:space="preserve">AZC Zoetermeer  </t>
  </si>
  <si>
    <t>Vzde heeft op de fiets aanrijding met racefietser</t>
  </si>
  <si>
    <t>Dhr. M. van Rosmalen</t>
  </si>
  <si>
    <t>Ahmad Al Ghotani (geb 01-01-2016)</t>
  </si>
  <si>
    <t>Mw. E. Baran</t>
  </si>
  <si>
    <t>Vzde heeft aanrijding met een fietser</t>
  </si>
  <si>
    <t>Dhr. S. Frank</t>
  </si>
  <si>
    <t>te weinig informatie</t>
  </si>
  <si>
    <t>Amr Saeb (geb 11-08-2017)</t>
  </si>
  <si>
    <t>Vzde gooit telefoon van tegenpartij op de grond</t>
  </si>
  <si>
    <t>Dhr. L.A.A. Martinez</t>
  </si>
  <si>
    <t>Dhr./mw. A. Ahmeidi</t>
  </si>
  <si>
    <t>Vzde stopt stiekum chocolade in schort waardoor schade aan mobiele telefoon</t>
  </si>
  <si>
    <t>Mw. C. Ribeiro-Tavares</t>
  </si>
  <si>
    <t>Ahmed Abdulhameed Abdulghani Hazaea Rassam</t>
  </si>
  <si>
    <t>Mw. M.J. van der Werf</t>
  </si>
  <si>
    <t>Batin Senbil</t>
  </si>
  <si>
    <t>Dhr. J. Eimers</t>
  </si>
  <si>
    <t>Khalaf Mohammad</t>
  </si>
  <si>
    <t>AZC Zuidbroek</t>
  </si>
  <si>
    <t>Vzde valt tijdens fietsen tegen geparkeerde auto</t>
  </si>
  <si>
    <t>Dhr. J. van der Veen</t>
  </si>
  <si>
    <t>Yusuf Kerem Karakul</t>
  </si>
  <si>
    <t>Mw. J.J.M. van der Wolde</t>
  </si>
  <si>
    <t>Alfajer Mahmoud (geb 01-03-2011)</t>
  </si>
  <si>
    <t>Mw. N.T.M. Janssen</t>
  </si>
  <si>
    <t>M. Alwawi</t>
  </si>
  <si>
    <t>Dhr. O. Shikh Ahmad</t>
  </si>
  <si>
    <t>Mohammad Khir Takalji</t>
  </si>
  <si>
    <t>AZC Sittard</t>
  </si>
  <si>
    <t>Dhr. G.L.M. Haeren</t>
  </si>
  <si>
    <t>Freselam Sheshay Habteab (geb 31-08-2020)</t>
  </si>
  <si>
    <t>Vzde gooit iets tegen de tv m.a.g. schade</t>
  </si>
  <si>
    <t>Zion Amoradi N'Quessan (geb 21-02-2017)</t>
  </si>
  <si>
    <t>Vzde trekt bril van het gezicht m.a.g. schade</t>
  </si>
  <si>
    <t>Dhr./mw. J.W. Veling</t>
  </si>
  <si>
    <t>Serdar Ahmadov (geb 29-10-2018)</t>
  </si>
  <si>
    <t xml:space="preserve">Vzde doet achterportier open en beschadigt geparkeerde auto </t>
  </si>
  <si>
    <t>Mw. M. Gerrits-Kersten</t>
  </si>
  <si>
    <t>Aziz Alobaid</t>
  </si>
  <si>
    <t>Vzde heeft spullen tegen het raam gezet waardoor de ramen het begaven</t>
  </si>
  <si>
    <t>Pink Flamingo Hostel</t>
  </si>
  <si>
    <t>Mohammad Duba</t>
  </si>
  <si>
    <t>Vzde zet fiets tegen geparkeerde scooter en deze valt</t>
  </si>
  <si>
    <t>Dhr. H. Boulabkoul</t>
  </si>
  <si>
    <t>Vzde beschadigt t-shirt van medewerker tijdens incident</t>
  </si>
  <si>
    <t>Dhr. T. Sierksma</t>
  </si>
  <si>
    <t>wordt verder behandeld onder 2306227 (AVB) en 2306228 (CO)</t>
  </si>
  <si>
    <t>Dhr. Q.Ibrahim (minderjarig)</t>
  </si>
  <si>
    <t>AZC Vledder</t>
  </si>
  <si>
    <t>Dhr. H. de Jong</t>
  </si>
  <si>
    <t>Lilian Sandra Nakityo</t>
  </si>
  <si>
    <t>Vzde valt met de fiets tegen bumper van een auto</t>
  </si>
  <si>
    <t>Dhr. F. Butz</t>
  </si>
  <si>
    <t>Fadil Mustafa</t>
  </si>
  <si>
    <t>AZC Putte</t>
  </si>
  <si>
    <t>Vzde gooit tijdens potje basketbal bril van het hoofd van tegenpartij</t>
  </si>
  <si>
    <t>Dhr. A. Yurtseven</t>
  </si>
  <si>
    <t>sport en spel</t>
  </si>
  <si>
    <t>Schade aan auto Trigion</t>
  </si>
  <si>
    <t>Belay Shifernaw Mesele</t>
  </si>
  <si>
    <t>Dhr. T. Nieland</t>
  </si>
  <si>
    <t>Fatimah Heidara Mosin Bin Abbas</t>
  </si>
  <si>
    <t>Vzde heeft lopend aanrijding met fietser</t>
  </si>
  <si>
    <t>Dhr. J.J.M. Janmaat</t>
  </si>
  <si>
    <t>Mohamad Hamza Bahaa Al-Din Besseghier</t>
  </si>
  <si>
    <t>Mw. I. Sour</t>
  </si>
  <si>
    <t>Dhr. M.M.M. Abdulqavi</t>
  </si>
  <si>
    <t>Dhr. D. Albers</t>
  </si>
  <si>
    <t>Hassan Alshaa</t>
  </si>
  <si>
    <t>Voragen</t>
  </si>
  <si>
    <t>23--05-2024</t>
  </si>
  <si>
    <t>Abdikafi Abdilahi Hasan</t>
  </si>
  <si>
    <t>Vzde staat op de geparkeerde auto van de tegenpartij</t>
  </si>
  <si>
    <t>Dhr. M. van Haren</t>
  </si>
  <si>
    <t>geen ontoerekeningsvatbaarheid</t>
  </si>
  <si>
    <t>Abdullah Rewidan</t>
  </si>
  <si>
    <t>Vzde beschadigt bij incident schoenen van de medewerker</t>
  </si>
  <si>
    <t>Dhr. W. Slemmer</t>
  </si>
  <si>
    <t>Yassin Alwa (geb 11-05-20180</t>
  </si>
  <si>
    <t>Vzde beschadigt auto met steentjes</t>
  </si>
  <si>
    <t>Dhr. mw. Y. Struver</t>
  </si>
  <si>
    <t>casco/avp</t>
  </si>
  <si>
    <t>Rezene Asmerom</t>
  </si>
  <si>
    <t>AZC Kedichem</t>
  </si>
  <si>
    <t>Dhr. R. den Braven</t>
  </si>
  <si>
    <t>Alburz Nawabi</t>
  </si>
  <si>
    <t>AZC/Noodopvang Oss</t>
  </si>
  <si>
    <t>Vzde (2015) gooit met afstandsbediening TV kapot</t>
  </si>
  <si>
    <t>Thuis in Oss</t>
  </si>
  <si>
    <t>Opzicht</t>
  </si>
  <si>
    <t>Daoud Mohamud Mohamed</t>
  </si>
  <si>
    <t>KWV Velperweg</t>
  </si>
  <si>
    <t>Vzde stoot fiets aan waardoor scooter (domino) valt</t>
  </si>
  <si>
    <t>Manon van der Voort</t>
  </si>
  <si>
    <t>Imad Abdo</t>
  </si>
  <si>
    <t>KWV Arnhem</t>
  </si>
  <si>
    <t xml:space="preserve">Vzde voetbalt en val beland op de weg tegen auto aan </t>
  </si>
  <si>
    <t>Rachelle Braaf</t>
  </si>
  <si>
    <t>Mekonen Tewolden Gebregerg</t>
  </si>
  <si>
    <t>AZC Aalden</t>
  </si>
  <si>
    <t>Dhr. A.J. Wolfs</t>
  </si>
  <si>
    <t>Ibrahim El Wesmi</t>
  </si>
  <si>
    <t>Vzde vernielt locatie opzettelijk</t>
  </si>
  <si>
    <t>Abdallah Alem &amp; Anis Hammouche</t>
  </si>
  <si>
    <t>Vzden trekken meisje van 11 jaar van de fiets</t>
  </si>
  <si>
    <t>Mw. H.A. Jansen</t>
  </si>
  <si>
    <t>Robel Kasay</t>
  </si>
  <si>
    <t>Mw. K. Smael-Hul</t>
  </si>
  <si>
    <t>Huda Nazar Ali (geb 11-11-2011)</t>
  </si>
  <si>
    <t>Dhr. T. Siaila</t>
  </si>
  <si>
    <t>cf. casco/AVP</t>
  </si>
  <si>
    <t>Mahmoud Badari en Abidaha Fouad</t>
  </si>
  <si>
    <t>Vzden hebben op de fiets aanrijding met fietser</t>
  </si>
  <si>
    <t>Dhr Bleekemolen</t>
  </si>
  <si>
    <t>Valaha Iptisam</t>
  </si>
  <si>
    <t>AZC Drachte</t>
  </si>
  <si>
    <t>Vze heefr op de fiets aanrijding met auto</t>
  </si>
  <si>
    <t>LaKhanoomi</t>
  </si>
  <si>
    <t>Abdifatah Ahmed Aden</t>
  </si>
  <si>
    <t>AMV Wassenaar</t>
  </si>
  <si>
    <t>Huurauto Europecar</t>
  </si>
  <si>
    <t>Ahmed Rida Al Jajan</t>
  </si>
  <si>
    <t>Vzde botst op achterzijde auto die stopt</t>
  </si>
  <si>
    <t>J. G. Hulst _Eggengoor</t>
  </si>
  <si>
    <t>Zien Alabden Alhaji</t>
  </si>
  <si>
    <t>Vzde en tgp op el. Fiets botsen op elkaar na val van vzde</t>
  </si>
  <si>
    <t>dhr Lammers</t>
  </si>
  <si>
    <t>Christian Jahir Zarate Polo</t>
  </si>
  <si>
    <t>Dhr. M. Adarraf</t>
  </si>
  <si>
    <t>75 betaald</t>
  </si>
  <si>
    <t>Yonis Ahmed Jofubow</t>
  </si>
  <si>
    <t>H.C. Wassenberg</t>
  </si>
  <si>
    <t>66,67% betaald</t>
  </si>
  <si>
    <t>Yonas Asgedom Gurja</t>
  </si>
  <si>
    <t>Vzde rijdt op E-bike tegen een voetganger</t>
  </si>
  <si>
    <t>Mw. D.J. Sewbaransingh</t>
  </si>
  <si>
    <t>uitgestroomd in 2016</t>
  </si>
  <si>
    <t>Iskander Mejoub</t>
  </si>
  <si>
    <t>AMV Delft</t>
  </si>
  <si>
    <t>Tijdens schermutseling valt laptop</t>
  </si>
  <si>
    <t>adhamam Fetseme Asfaha</t>
  </si>
  <si>
    <t>oud bewoner</t>
  </si>
  <si>
    <t>AMV Breda</t>
  </si>
  <si>
    <t>auto bekrast door oud bewoner</t>
  </si>
  <si>
    <t>Askar Farzet(geb 20-03-2015)</t>
  </si>
  <si>
    <t>Mw. M. Heerschop</t>
  </si>
  <si>
    <t>Gulistan Hajmahmad</t>
  </si>
  <si>
    <t>Dhr. G.M. Croes</t>
  </si>
  <si>
    <t>Ibrahim Kamel</t>
  </si>
  <si>
    <t>Dhr. J. Bruinsma</t>
  </si>
  <si>
    <t>Merhawi Zerassenay Fetwi (geb 28-08-2018)</t>
  </si>
  <si>
    <t>Dhr. M. Ahmadzai</t>
  </si>
  <si>
    <t>F. Hamers</t>
  </si>
  <si>
    <t>Mubarak Said Ali</t>
  </si>
  <si>
    <t>Dhr. R. Worst</t>
  </si>
  <si>
    <t>Khalil Dahdo</t>
  </si>
  <si>
    <t>ALD Automotive</t>
  </si>
  <si>
    <t>Abdullah Hassan Mahmood</t>
  </si>
  <si>
    <t>Dhr. H. van der Veen</t>
  </si>
  <si>
    <t xml:space="preserve">Hailemariam Kidane Girmay </t>
  </si>
  <si>
    <t>AZC Duinrell</t>
  </si>
  <si>
    <t>vzd valt met fiets tegen auto</t>
  </si>
  <si>
    <t>mw. J. Mendels</t>
  </si>
  <si>
    <t>Kras op auto door onbekende</t>
  </si>
  <si>
    <t>M. Luteijn</t>
  </si>
  <si>
    <t>Askar Solaiman</t>
  </si>
  <si>
    <t>Vzde gooit fles water vanaf 2e verdieping op de voorruit</t>
  </si>
  <si>
    <t>Dhr. W.A. Floors</t>
  </si>
  <si>
    <t>betaling ER van tgp</t>
  </si>
  <si>
    <t xml:space="preserve">Yusra Hared Ahmed </t>
  </si>
  <si>
    <t>Dhr. A. Danen</t>
  </si>
  <si>
    <t>Abdalrahman Alkardi</t>
  </si>
  <si>
    <t>Vzde stoot tegen tegenpartij waardoor telefoon valt</t>
  </si>
  <si>
    <t>Dhr./ mw. A.. Ridan</t>
  </si>
  <si>
    <t>dagwaarde betaald</t>
  </si>
  <si>
    <t>Ahmed Deyri</t>
  </si>
  <si>
    <t>Mw. M. Lieferink</t>
  </si>
  <si>
    <t>Ali Saad</t>
  </si>
  <si>
    <t>Vzde bloedt op schoenen van werknemer tijdens incident</t>
  </si>
  <si>
    <t>Dhr. W. Zekhnini</t>
  </si>
  <si>
    <t>Mamadou Diallo</t>
  </si>
  <si>
    <t>Vzde heeft aanrijding met brommer</t>
  </si>
  <si>
    <t>Mevrouw N. Dodo</t>
  </si>
  <si>
    <t>Vzde scheurt het t-shirt van de medewerker kapot</t>
  </si>
  <si>
    <t>Dhr. M. Ibrahim</t>
  </si>
  <si>
    <t>Bana Shaddeh</t>
  </si>
  <si>
    <t>AZC Nuland</t>
  </si>
  <si>
    <t>Vzde op de fiets heeft aanrijding met scooter</t>
  </si>
  <si>
    <t xml:space="preserve">Dhr Aalbers / ASR </t>
  </si>
  <si>
    <t>Vzde maakt schade aan auto</t>
  </si>
  <si>
    <t>Dhr. G.C. Koster</t>
  </si>
  <si>
    <t>Juma Hammami</t>
  </si>
  <si>
    <t>Dhr. F. Wiersma</t>
  </si>
  <si>
    <t>Dzainis Andryiervich</t>
  </si>
  <si>
    <t>AZC Rosmalen</t>
  </si>
  <si>
    <t>Vzde heeft op de fiets aanrijding met DHL busje</t>
  </si>
  <si>
    <t>DHL Transport</t>
  </si>
  <si>
    <t>Tesfay Mehari Tsehaye</t>
  </si>
  <si>
    <t>Mw. D. Schroer</t>
  </si>
  <si>
    <t>Bardo Farhi</t>
  </si>
  <si>
    <t>Vzde rent tegen de achterkant van geparkeerde auto</t>
  </si>
  <si>
    <t>Dhr. J. Fermont</t>
  </si>
  <si>
    <t>Emran Alaa Hamdi Mohammad</t>
  </si>
  <si>
    <t>Mw. M.E. Heemskerk-Linthorst</t>
  </si>
  <si>
    <t>Merhawi Aile Aber</t>
  </si>
  <si>
    <t>Vzde fietst tegen de achterkant van geparkeerde auto</t>
  </si>
  <si>
    <t>Mw. Y. Ouald Chaib</t>
  </si>
  <si>
    <t>Jamal Abidalla (geb 16-12-2014)</t>
  </si>
  <si>
    <t>Vzde heeft tankdop van auto afgebroken</t>
  </si>
  <si>
    <t>hoort bij 2304462</t>
  </si>
  <si>
    <t>Alhamza Alsabah</t>
  </si>
  <si>
    <t>Mw. D. Sipkema</t>
  </si>
  <si>
    <t>Hatem Hakim Mohammed Ahmed</t>
  </si>
  <si>
    <t>AZC Velsen-Noord</t>
  </si>
  <si>
    <t>Vzde heeft op de fiets aanrijding met tgp op de fiets</t>
  </si>
  <si>
    <t>Mw Kloosterman</t>
  </si>
  <si>
    <t>Maida Abdirashid Ali</t>
  </si>
  <si>
    <t>Koen Verstegen</t>
  </si>
  <si>
    <t>S. Yussufi</t>
  </si>
  <si>
    <t>AZC ibo Schalkhaar</t>
  </si>
  <si>
    <t>Wichink Kruit</t>
  </si>
  <si>
    <t>J &gt; 5.000</t>
  </si>
  <si>
    <t>De heer M. Alshiawi</t>
  </si>
  <si>
    <t>Dhr. P.N.W. Alsemgeest</t>
  </si>
  <si>
    <t>100% betaald (regeling)</t>
  </si>
  <si>
    <t>Khaled Haj Hmidi (geb 05-11-2014)</t>
  </si>
  <si>
    <t>Vzde rijdt met fietsje tegen geparkeerde auto</t>
  </si>
  <si>
    <t>Dhr. H.A.M.E. Noufal</t>
  </si>
  <si>
    <t>A Inbrahim Adam</t>
  </si>
  <si>
    <t>Zorgkompas Arnhem</t>
  </si>
  <si>
    <t>dhr. R. Heijnen</t>
  </si>
  <si>
    <t>betalad mandatis</t>
  </si>
  <si>
    <t>Andrew Agaga</t>
  </si>
  <si>
    <t>Dhr. R. Brehen</t>
  </si>
  <si>
    <t>Hussein Aldarwish</t>
  </si>
  <si>
    <t>Dhr. S. Terhorst</t>
  </si>
  <si>
    <t>Vzde? duwt iemand voorover waardoor bril stuk valt</t>
  </si>
  <si>
    <t>Mw. A. Bashir</t>
  </si>
  <si>
    <t>Daders niet bekend, vermoedelijke opzettelijk schade aan auto</t>
  </si>
  <si>
    <t>mw J. Nicolaas</t>
  </si>
  <si>
    <t>Ridwan Ndure</t>
  </si>
  <si>
    <t>Mw. R. Eickmans</t>
  </si>
  <si>
    <t>Rodriguez Briceno Williams Manuel</t>
  </si>
  <si>
    <t>Schade aan laminaatvloer agv decoratiebloed</t>
  </si>
  <si>
    <t>Denise Geestman</t>
  </si>
  <si>
    <t>geen reactie ontvangen</t>
  </si>
  <si>
    <t>Younis Lizomi</t>
  </si>
  <si>
    <t>Dhr. S. H. Dalkiran</t>
  </si>
  <si>
    <t>Mw. R. Altunc (geb 10-03-2017)</t>
  </si>
  <si>
    <t>Dhr. J. Weening</t>
  </si>
  <si>
    <t>Yoneel Solo (geb 19-06-2018)</t>
  </si>
  <si>
    <t>Vzde: tijdens voetballen komt de bal tegen de bril van de tegenpartij</t>
  </si>
  <si>
    <t>Dhr. M. Al Zwaid</t>
  </si>
  <si>
    <t>M Alsammour</t>
  </si>
  <si>
    <t>Vzde duwt medebewoner waardoor telefoon valt</t>
  </si>
  <si>
    <t>Dhr. A.. Saliman Hussein</t>
  </si>
  <si>
    <t>Mahdi Talib (geb 10-03-2010)</t>
  </si>
  <si>
    <t>Vzde geeft onhandig jas aan waardoor telefoon uit de jaszak valt</t>
  </si>
  <si>
    <t>Dhr./mw. A. Galea</t>
  </si>
  <si>
    <t>Abolfazl Moradi</t>
  </si>
  <si>
    <t>Mw. M. van Vonno</t>
  </si>
  <si>
    <t>3 kindjes</t>
  </si>
  <si>
    <t>Dhr. C. van der Linde</t>
  </si>
  <si>
    <t>Rami Hussein</t>
  </si>
  <si>
    <t>Mw. N.J.M. Born</t>
  </si>
  <si>
    <t>Ibrahim Shehade</t>
  </si>
  <si>
    <t>Dhr. H. Dielemans</t>
  </si>
  <si>
    <t>dhr. Daboud</t>
  </si>
  <si>
    <t>Vzde wordt aangereden door bestelauto</t>
  </si>
  <si>
    <t>Jole Khalifa (geb 13-04-2018)</t>
  </si>
  <si>
    <t>Vzde heeft met een steen tekening op auto gemaakt</t>
  </si>
  <si>
    <t>Dhr. O. Benfaddoul</t>
  </si>
  <si>
    <t>Omar Al Jbawi</t>
  </si>
  <si>
    <t>Barsingerhorn</t>
  </si>
  <si>
    <t>Vzde maakt schade aan ventilatierooster</t>
  </si>
  <si>
    <t>Dhr. P. Fekkes</t>
  </si>
  <si>
    <t>Maya Ahmed Haji Saleh Ibrahim (geb 13-04-2011)</t>
  </si>
  <si>
    <t>Dhr. R.E.G. Sabajo</t>
  </si>
  <si>
    <t>conform Casco/AVP regeling</t>
  </si>
  <si>
    <t>dhr. Z.Hwari &amp; H. Al Rashed</t>
  </si>
  <si>
    <t>Vzden hebben op de fiets aanrijding met tegenpartij</t>
  </si>
  <si>
    <t>Mw. M.J. van der Steen-van der Leest</t>
  </si>
  <si>
    <t>50% betaald (regeling)</t>
  </si>
  <si>
    <t>Youssef George Ayad Halim Louka (geb 23-09-2016)</t>
  </si>
  <si>
    <t>AZC Malden</t>
  </si>
  <si>
    <t>Mw. A.. Erol-Yilmaz</t>
  </si>
  <si>
    <t>Abdinaasir Hussein Jiisow</t>
  </si>
  <si>
    <t>Mw. H.H. Brinks-Offers</t>
  </si>
  <si>
    <t>Omar Alrihan</t>
  </si>
  <si>
    <t>AZC Heemserveen</t>
  </si>
  <si>
    <t>Vzde fietst tegen achterkant van stilstaande auto</t>
  </si>
  <si>
    <t>Dhr. Y. Hassanzadah</t>
  </si>
  <si>
    <t>Ahmed Hamdou Belkes</t>
  </si>
  <si>
    <t>Vzde heeft aanrijding op de fiets met andere fietser</t>
  </si>
  <si>
    <t>Mw. M .Boorsma</t>
  </si>
  <si>
    <t>Yaman Kouja</t>
  </si>
  <si>
    <t>Vzde heeft in voetgangersgebied op de fiets aanrijding met voetganger</t>
  </si>
  <si>
    <t>Mw. J. Drost</t>
  </si>
  <si>
    <t>Dhr. M. Jesas</t>
  </si>
  <si>
    <t>Dhr. M.J. van Barneveld</t>
  </si>
  <si>
    <t>Andebrhan Haylab Semere</t>
  </si>
  <si>
    <t>Farouk el Fadel</t>
  </si>
  <si>
    <t>Dhr. D. Kantar</t>
  </si>
  <si>
    <t>Emad Mohammadi</t>
  </si>
  <si>
    <t>Vzde zijn fatbike velt tegen de auto van tegenpartij</t>
  </si>
  <si>
    <t>Dhr. A.J.W. Blankesteijn</t>
  </si>
  <si>
    <t>Rabea Abdulaziz Moahmme</t>
  </si>
  <si>
    <t>Dhr. E.A.M. Staps</t>
  </si>
  <si>
    <t>AZC Arnhem Rijnkade</t>
  </si>
  <si>
    <t>Vzde bekrast auto van geparkeerde auto</t>
  </si>
  <si>
    <t>Mw. M. Jeronimus</t>
  </si>
  <si>
    <t>Muntesr Saleh Yassin</t>
  </si>
  <si>
    <t>AZC Grave (Velp)</t>
  </si>
  <si>
    <t>Vzde heeft nooddeur open getrapt waardoor deze tegen raam is gekomen</t>
  </si>
  <si>
    <t>Huurlocatie van COA</t>
  </si>
  <si>
    <t>door COA zelf afgewikkeld</t>
  </si>
  <si>
    <t>Ali Alibrahim (geb 25-03-2023)</t>
  </si>
  <si>
    <t>Vzde beschadigt auto van tegenpartij</t>
  </si>
  <si>
    <t>Mw. S. Saad</t>
  </si>
  <si>
    <t>Hani Saleh</t>
  </si>
  <si>
    <t>DP (Domino Pizza) Ede Stadspoort BV</t>
  </si>
  <si>
    <t>V. Derinskii</t>
  </si>
  <si>
    <t>Dhr. J. Murius</t>
  </si>
  <si>
    <t>Bewoner Vnr. 2904132165</t>
  </si>
  <si>
    <t>Vzde beschadigt auto van tegenpartij met kookpannen</t>
  </si>
  <si>
    <t>Mw. L. Kruimel</t>
  </si>
  <si>
    <t>Abdalbast Al Gadoa</t>
  </si>
  <si>
    <t>Dhr. J.P.J. van Tol</t>
  </si>
  <si>
    <t>Tahir Ahmed Ali</t>
  </si>
  <si>
    <t>Mw. M. Overzet</t>
  </si>
  <si>
    <t>Jawish Pelshad</t>
  </si>
  <si>
    <t>Dhr./mw. M.F. Klatte</t>
  </si>
  <si>
    <t>Mohamed Daahir Mohamed</t>
  </si>
  <si>
    <t>Mw. M.T. Matthijsen</t>
  </si>
  <si>
    <t>Dhr. A. Hussein</t>
  </si>
  <si>
    <t>leasemij. Arval</t>
  </si>
  <si>
    <t>Sultan Kohammed Itham Al Almoodi</t>
  </si>
  <si>
    <t>verzekerde heeft aanrijding met tegenpartij</t>
  </si>
  <si>
    <t>R. de groot Boomsma</t>
  </si>
  <si>
    <t>Idris Assad</t>
  </si>
  <si>
    <t>Dhr. M. Toet</t>
  </si>
  <si>
    <t>Ritna Zerou Teklezgi</t>
  </si>
  <si>
    <t>Vzde heeft op de fiets een aanrijding met een geparkeerdstaande auto</t>
  </si>
  <si>
    <t>Dhr Sloeserwij</t>
  </si>
  <si>
    <t>A. Hayder</t>
  </si>
  <si>
    <t>Vzde heeft op de fiets een aanrijding (?) met de tegenpartij</t>
  </si>
  <si>
    <t>Dhr Uges</t>
  </si>
  <si>
    <t xml:space="preserve">Khaled </t>
  </si>
  <si>
    <t>vzde heeft op de fietss een aanrijdin met auto</t>
  </si>
  <si>
    <t>Tuba Koyuncuoglu</t>
  </si>
  <si>
    <t>Mw. T. Krijnen</t>
  </si>
  <si>
    <t>Dhr. Khaled</t>
  </si>
  <si>
    <t>Mw. J. Hartman</t>
  </si>
  <si>
    <t>Shahd Alwhebi (geb 01-01-2011)</t>
  </si>
  <si>
    <t>Vzde slaat telefoon uit handen van tegenpartij</t>
  </si>
  <si>
    <t>Dhr. R. Krowinkel</t>
  </si>
  <si>
    <t>Mutmaen Mahammed Faisal</t>
  </si>
  <si>
    <t>Vzde trapt tegen de auto</t>
  </si>
  <si>
    <t>Dhr. R.A.L. Koeman</t>
  </si>
  <si>
    <t>Ahmad Hamdan</t>
  </si>
  <si>
    <t>Vzde schuift hooverboard onder auto</t>
  </si>
  <si>
    <t>Mw. H. Stigter</t>
  </si>
  <si>
    <t>Amira Aweeys Abdikadir (geb 10-04-2012)</t>
  </si>
  <si>
    <t>AZC Roermond</t>
  </si>
  <si>
    <t>Vzde beschadigt taxi bij het openmaken van het achterportier</t>
  </si>
  <si>
    <t>Taxi Roermond</t>
  </si>
  <si>
    <t>Momodou Sowe</t>
  </si>
  <si>
    <t>Dhr. M. Atelay</t>
  </si>
  <si>
    <t>Laith Alkhalaf</t>
  </si>
  <si>
    <t>Mw. A.H. Drenth-Naaijer</t>
  </si>
  <si>
    <t>Hossein Ramouzi</t>
  </si>
  <si>
    <t>Dhr. D. Raateland</t>
  </si>
  <si>
    <t>Aram Ghabash(geb 29-09-2022)</t>
  </si>
  <si>
    <t xml:space="preserve">Vzde pakt de afstandsbediening en gooit deze naar de tv </t>
  </si>
  <si>
    <t>Dhr. M. Ghabash</t>
  </si>
  <si>
    <t>Ygit Brusk (nr 2935435409)</t>
  </si>
  <si>
    <t>Vzde rijdt dronken op de weg en veroorzaakt schade bij de tegenpartij</t>
  </si>
  <si>
    <t>Dhr. Q. van Leeuwen</t>
  </si>
  <si>
    <t>Rayan Mazieh Mohammad Aldarbi (geb 13-05-2015)</t>
  </si>
  <si>
    <t>Vzde fiets valt tegen scooter van de tegenpartij</t>
  </si>
  <si>
    <t>Dhr. J. Thijmen</t>
  </si>
  <si>
    <t>Majority Ebhodaghe</t>
  </si>
  <si>
    <t>Dhr. K. Manting</t>
  </si>
  <si>
    <t>Fahd Al Jarbou</t>
  </si>
  <si>
    <t>Vzde heeft tijdens voetballen raam beschadigd van de locatie</t>
  </si>
  <si>
    <t>geen nota voorhanden</t>
  </si>
  <si>
    <t>Kras op auto medewerkster</t>
  </si>
  <si>
    <t>Mw Langlais</t>
  </si>
  <si>
    <t>Veroorzaker niet bekend</t>
  </si>
  <si>
    <t>Serdar Guldali</t>
  </si>
  <si>
    <t>AZC Wervershoof</t>
  </si>
  <si>
    <t>Vzde laat boekenkast tegen auto vallen</t>
  </si>
  <si>
    <t>Mw. M. van Musscher</t>
  </si>
  <si>
    <t>Vladislav Martirosian</t>
  </si>
  <si>
    <t>Vzde heeft als voetganger aanrijding met motor</t>
  </si>
  <si>
    <t>Dhr. M. Dijk</t>
  </si>
  <si>
    <t>Helen Camilla</t>
  </si>
  <si>
    <t>Mw. E. van der Meijde</t>
  </si>
  <si>
    <t>30% betaald</t>
  </si>
  <si>
    <t>Abola Hanachi</t>
  </si>
  <si>
    <t>AZC Expo Assen</t>
  </si>
  <si>
    <t xml:space="preserve">H. Almas </t>
  </si>
  <si>
    <t>Mw P. Knoop-van Tongeren</t>
  </si>
  <si>
    <t>D. Boakye</t>
  </si>
  <si>
    <t>HTL Hoogeveen</t>
  </si>
  <si>
    <t>slaat met pan op autos locatie Ter Apel</t>
  </si>
  <si>
    <t>Amin/Security Event Crew</t>
  </si>
  <si>
    <t xml:space="preserve">opzet </t>
  </si>
  <si>
    <t>CNO Zuidwoldde</t>
  </si>
  <si>
    <t>mesje valt tegen auto</t>
  </si>
  <si>
    <t>M. Luteiujn</t>
  </si>
  <si>
    <t>Schade aan autoruit dhr B. Wijnmalen</t>
  </si>
  <si>
    <t>Unive / dhr B. Wijnmalen</t>
  </si>
  <si>
    <t>Diepe kras op motorkap auto werkneemster</t>
  </si>
  <si>
    <t>Wafar Elkitar</t>
  </si>
  <si>
    <t>Ahmed al Shaar</t>
  </si>
  <si>
    <t>bewoner verleent op de fiets geen voorrang aan tgp</t>
  </si>
  <si>
    <t>M. Meddens</t>
  </si>
  <si>
    <t>Mohamed Belalem</t>
  </si>
  <si>
    <t>Vzde vernielt auto van medewerkster</t>
  </si>
  <si>
    <t>Mw. H. El Kaddouri</t>
  </si>
  <si>
    <t>Mw. L. Jabar</t>
  </si>
  <si>
    <t>Sager Saber Musallam Tilbani</t>
  </si>
  <si>
    <t>Jeha Metaalrecycling BV</t>
  </si>
  <si>
    <t>no show expertisekosten</t>
  </si>
  <si>
    <t xml:space="preserve">Bewoners </t>
  </si>
  <si>
    <t>AZC Oudewater</t>
  </si>
  <si>
    <t>Vzden beschadigen de auto van een beveiligingsmedewerker</t>
  </si>
  <si>
    <t>Dhr. A. Assouty</t>
  </si>
  <si>
    <t>Abd Mohamad</t>
  </si>
  <si>
    <t>Dhr. J. Brandon</t>
  </si>
  <si>
    <t>Amir Abou Ras</t>
  </si>
  <si>
    <t>Vzde heeft op de fiets aanrijding met voetganger</t>
  </si>
  <si>
    <t>Mw. M.T.E. Mombarg</t>
  </si>
  <si>
    <t>Vzde heeft blikje op auto gezet</t>
  </si>
  <si>
    <t>dhr. Delwig</t>
  </si>
  <si>
    <t>Ilyas Alizada</t>
  </si>
  <si>
    <t>Bewoner P34</t>
  </si>
  <si>
    <t>Dhr. M. Zehaye</t>
  </si>
  <si>
    <t>Dhr. A Agumas</t>
  </si>
  <si>
    <t>Vzde maakt vlekken tijdens haar verven</t>
  </si>
  <si>
    <t>Efosa Agbonghae</t>
  </si>
  <si>
    <t>AZC ?</t>
  </si>
  <si>
    <t>Vzde zit in de bus tijdens ongeval</t>
  </si>
  <si>
    <t>Daniel Tesfagaber Teklemichal</t>
  </si>
  <si>
    <t>Dhr. E. Aksu</t>
  </si>
  <si>
    <t>Sadeed Ahmad</t>
  </si>
  <si>
    <t>Vzde heeft op de fiets aanrijding met andere fiets</t>
  </si>
  <si>
    <t>Mw. L.C. Koenen-Berwald</t>
  </si>
  <si>
    <t>Abdal Kareem Jubaria (geb 1-01-2013)</t>
  </si>
  <si>
    <t>AZC Gieten</t>
  </si>
  <si>
    <t>Vzde maakt schade aan frituurbak van de tegepartij</t>
  </si>
  <si>
    <t>Beijk Party Catering</t>
  </si>
  <si>
    <t>Haneen Sabsabi (geb 21-05-2010)</t>
  </si>
  <si>
    <t>AZC Culemborg</t>
  </si>
  <si>
    <t>Mw. J. Gaasbeek/ Clean2u</t>
  </si>
  <si>
    <t>Omar Yousef</t>
  </si>
  <si>
    <t>vzd heeft aanrijding met auti</t>
  </si>
  <si>
    <t>Bovemij</t>
  </si>
  <si>
    <t>Khalil Wali</t>
  </si>
  <si>
    <t>Mw. H.M. Smeltink-Kroes</t>
  </si>
  <si>
    <t>AZC Schalkaar</t>
  </si>
  <si>
    <t>Mw Kienhuis</t>
  </si>
  <si>
    <t>Abdihakin Farah Abdihakin</t>
  </si>
  <si>
    <t>NLG Verzekeringen</t>
  </si>
  <si>
    <t>geen reactie tgp ontvangen</t>
  </si>
  <si>
    <t>Schade-overzicht COA 2022</t>
  </si>
  <si>
    <t>Maulid Mohamud Ali (geb 01-07-2007)</t>
  </si>
  <si>
    <t>Vzde rijdt achterop stilstaande auto</t>
  </si>
  <si>
    <t>Dhr. H.J. Verboom</t>
  </si>
  <si>
    <t>Ambes &amp; Awet Zeray Mengesteab,Finan Tesfahiwet Okbatsio, Awet Okbamichael Andemichael, Samsom Ykealo Gebreslasie</t>
  </si>
  <si>
    <t>AZC Harderwijk/Vierhouten</t>
  </si>
  <si>
    <t>Vzden: voetbal tegen geparkeerde auto</t>
  </si>
  <si>
    <t>Dhr. E.W. van Weeghel</t>
  </si>
  <si>
    <t>Shaward Tareq</t>
  </si>
  <si>
    <t>Vzde gooit hete olie over twee medewerksters</t>
  </si>
  <si>
    <t>twee medewerksters</t>
  </si>
  <si>
    <t>wordt behandeld onder AVB, schadenr 2200224</t>
  </si>
  <si>
    <t>Saad Alabd (geb 22-04-2012)</t>
  </si>
  <si>
    <t>Vzde verliest macht over het stuur en botst op tgp</t>
  </si>
  <si>
    <t>J. Huizen</t>
  </si>
  <si>
    <t>Shahad Al Ahmar</t>
  </si>
  <si>
    <t>Dhr. L.P. Schrijver</t>
  </si>
  <si>
    <t>30%betaald</t>
  </si>
  <si>
    <t>Mazin Nayif Shivan Domo</t>
  </si>
  <si>
    <t>Boersma</t>
  </si>
  <si>
    <t>Tuau Albakour (geb 01-01-2012)</t>
  </si>
  <si>
    <t>AZC Overloon</t>
  </si>
  <si>
    <t>Dhr. B. Henckens</t>
  </si>
  <si>
    <t>geen reactie meer ontvangen van tegenpartij</t>
  </si>
  <si>
    <t>Hasan Farid Abdullah Thabit</t>
  </si>
  <si>
    <t>Vzde laat mobieltje van tegenpartij vallen</t>
  </si>
  <si>
    <t>Dhr. /mw. A.A.H. Alqumairi</t>
  </si>
  <si>
    <t>Khaled Al-Bokhanfar</t>
  </si>
  <si>
    <t>Vzde gooit met stenen daardoor schade aan auto</t>
  </si>
  <si>
    <t>Dhr. Z. Hasan</t>
  </si>
  <si>
    <t>Abulimiti Yusunjiang (geb 15-10-2013)</t>
  </si>
  <si>
    <t>AZC Zweikhuizen</t>
  </si>
  <si>
    <t>Mw. M.E.W. Deuss-Demandt</t>
  </si>
  <si>
    <t>Saad Bader</t>
  </si>
  <si>
    <t>Vzde: bril gaat kapot door aanrijding buschauffeur</t>
  </si>
  <si>
    <t>S.A. Bozan (geb 03-03-2015)</t>
  </si>
  <si>
    <t>Vzde slaat per ongeluk telefoon uit handen van tegenpartij</t>
  </si>
  <si>
    <t>Dhr. Z. Safar</t>
  </si>
  <si>
    <t>restwaarde</t>
  </si>
  <si>
    <t>Sara Mohamed Alhaji</t>
  </si>
  <si>
    <t>Dhr. J. Weijers</t>
  </si>
  <si>
    <t>geen reactie meer ontvangen</t>
  </si>
  <si>
    <t>Tashif Ayyan Ahmed (geb 03-08-2017)</t>
  </si>
  <si>
    <t>Vzde: bril valt en de jongen staat per ongeluk op de bril</t>
  </si>
  <si>
    <t>Dhr./mw. M. Alrahal</t>
  </si>
  <si>
    <t>Zakaria Almisto</t>
  </si>
  <si>
    <t>Mw. E.V.A. van Bree</t>
  </si>
  <si>
    <t>ca.60% betaald</t>
  </si>
  <si>
    <t>Aya Mahmoud-Al Mahmoud (geb 26-12-2019)</t>
  </si>
  <si>
    <t>Vzde laat I-pad vallen van orthopedagoge</t>
  </si>
  <si>
    <t>Mw. H. Reterink</t>
  </si>
  <si>
    <t>Mohamed Belal Alsabeti</t>
  </si>
  <si>
    <t>Vzde wordt aangereden door achteruitrijdende auto</t>
  </si>
  <si>
    <t>Dhr. S. Mout</t>
  </si>
  <si>
    <t>Muslim Al Jader</t>
  </si>
  <si>
    <t>Dhr. D.P.J. in de Braek</t>
  </si>
  <si>
    <t>Fouad Elaidad</t>
  </si>
  <si>
    <t>Vzde heeft op de fiets aanrijding met speed pedelec</t>
  </si>
  <si>
    <t>Mw. G.H. Reinds-Hup</t>
  </si>
  <si>
    <t>Taym Abu Kashreef (geb. 01-01-2007)</t>
  </si>
  <si>
    <t>Vzde beschadigt de laptop van een begeleider</t>
  </si>
  <si>
    <t>Stg. Re-Care</t>
  </si>
  <si>
    <t>Issa Albakir (geb 27-08-2019)</t>
  </si>
  <si>
    <t>AZC Goor (?)</t>
  </si>
  <si>
    <t>Vzde beschadigt met stok de auto van tegenpartij</t>
  </si>
  <si>
    <t>Dhr. M. Gerritsen</t>
  </si>
  <si>
    <t>Y. Mohammed</t>
  </si>
  <si>
    <t>Vzde wordt aangereden door slippende scooter</t>
  </si>
  <si>
    <t>Van Dijk</t>
  </si>
  <si>
    <t>Eyad Ageel (geb 01-01-2009)</t>
  </si>
  <si>
    <t>Vzde duwt winkelwagen tegen geparkeerde auto</t>
  </si>
  <si>
    <t>Dhr. R.A.J. Aref</t>
  </si>
  <si>
    <t>casco/AVP-verdeling</t>
  </si>
  <si>
    <t>Moetez Nasri</t>
  </si>
  <si>
    <t>Vzde heeft op de fiets aanrijding met racefiets</t>
  </si>
  <si>
    <t>Dhr. G.A. Verloop</t>
  </si>
  <si>
    <t>Muhammad Aliyev (geb 02-08-2009)</t>
  </si>
  <si>
    <t xml:space="preserve">Vzde heeft op de fiets aanrijding met andere fietser </t>
  </si>
  <si>
    <t>Dhr. W. Visser</t>
  </si>
  <si>
    <t>100% betaald + EUR 600,00 smartengeld</t>
  </si>
  <si>
    <t>Ahmed Mubarak Sae Al Assani</t>
  </si>
  <si>
    <t>AZC Driebond Groningen</t>
  </si>
  <si>
    <t>Vzde heeft op de fiets aanrijding met e-scooter</t>
  </si>
  <si>
    <t>Dhr E. Sanders</t>
  </si>
  <si>
    <t>onbekende dader: maakt kras op auto</t>
  </si>
  <si>
    <t>Mw. D. van der Wal-Cazemier</t>
  </si>
  <si>
    <t>Kennedy Augustine Happy</t>
  </si>
  <si>
    <t>Vzde bijt in jas van medewerker COA tijdens worsteling</t>
  </si>
  <si>
    <t>A. Bensellam</t>
  </si>
  <si>
    <t>Ghaleb Abdullah Abdujal</t>
  </si>
  <si>
    <t>AZC Hellevoetsluis</t>
  </si>
  <si>
    <t>M.W. Molenaar</t>
  </si>
  <si>
    <t>Suliman Jamiee Ibrahim</t>
  </si>
  <si>
    <t>Mw. D. Jansen</t>
  </si>
  <si>
    <t>Jama Aweis Ali</t>
  </si>
  <si>
    <t>Vzde pakt zijn fiets en raakt daarbij de geparkeerd staande brommer tgp</t>
  </si>
  <si>
    <t>E. Daquash</t>
  </si>
  <si>
    <t>Ritaj Alkhalaf (geb 28-10-2011)</t>
  </si>
  <si>
    <t>Vzde neemt de bocht en raakt daarbij de tegenligger</t>
  </si>
  <si>
    <t>Sabrina Conner-Bergen</t>
  </si>
  <si>
    <t>Yohans Maekele Mengstad</t>
  </si>
  <si>
    <t>Dhr. S. Dijkstra</t>
  </si>
  <si>
    <t>Hagos Tesfamichel Hibbit</t>
  </si>
  <si>
    <t>Dhr. H. Oost</t>
  </si>
  <si>
    <t>Abdul Rahman Conteh</t>
  </si>
  <si>
    <t>Dhr. P. van de Zande</t>
  </si>
  <si>
    <t>Gimay Habtom Tsegay</t>
  </si>
  <si>
    <t xml:space="preserve">AZC Apeldoorn </t>
  </si>
  <si>
    <t>Dhr. M. van den Berg</t>
  </si>
  <si>
    <t>M. Ahmed</t>
  </si>
  <si>
    <t>Dhr./mw. V. Groen</t>
  </si>
  <si>
    <t>Sasa Abdelgalil</t>
  </si>
  <si>
    <t xml:space="preserve">Vzde rijdt met de fiets tegen (geparkeerde) auto </t>
  </si>
  <si>
    <t>Dhr. J. Boersma</t>
  </si>
  <si>
    <t>Salih Taihour Jousuf</t>
  </si>
  <si>
    <t>Mw. Y. Lamrani</t>
  </si>
  <si>
    <t>Esmail Ali Monsen Saeed</t>
  </si>
  <si>
    <t xml:space="preserve">AZC Almere </t>
  </si>
  <si>
    <t>Vzde heeft op de fiets aanrijding met elektrische fiets.</t>
  </si>
  <si>
    <t>Dhr. W. van de Brandt</t>
  </si>
  <si>
    <t>geen reactie tegenpartij</t>
  </si>
  <si>
    <t>Riyad Horo</t>
  </si>
  <si>
    <t>Vzde heeft op de fiets aanrijding met een passagiersbus</t>
  </si>
  <si>
    <t>Keolis Nederland BV</t>
  </si>
  <si>
    <t>Mw. L. Alosman</t>
  </si>
  <si>
    <t>Dhr. S. Peulen</t>
  </si>
  <si>
    <t>Aliksander Bruzgin</t>
  </si>
  <si>
    <t>Mw J.T. Ten Hove</t>
  </si>
  <si>
    <t>iets meer dan 50% betaald</t>
  </si>
  <si>
    <t>Shetin Almohamed (geb 10-03-2013)</t>
  </si>
  <si>
    <t>Dhr. Van den Beld</t>
  </si>
  <si>
    <t>Saouli Habib</t>
  </si>
  <si>
    <t xml:space="preserve">Vzde fietst achterop stilstaande auto </t>
  </si>
  <si>
    <t>Mw. C. Ruinemans</t>
  </si>
  <si>
    <t>tegenpartij claimt niet</t>
  </si>
  <si>
    <t>Abdulgader Mohammed Mousa Mohammed</t>
  </si>
  <si>
    <t>Dhr. I. van der Bijl</t>
  </si>
  <si>
    <t>Esam Abdelgawad</t>
  </si>
  <si>
    <t>Dhr. M.D. Emanuel</t>
  </si>
  <si>
    <t>Ali Moradpour</t>
  </si>
  <si>
    <t>Vzde heeft op de fiets aanrijding met personenbus</t>
  </si>
  <si>
    <t>Arriva Personenvervoer Nederland BV</t>
  </si>
  <si>
    <t>Dhr. J. Kamasso</t>
  </si>
  <si>
    <t>Dhr. F. van der Meulen</t>
  </si>
  <si>
    <t>Khales Alrajo</t>
  </si>
  <si>
    <t>Vzde komt op de fiets in botsing met andere fietser</t>
  </si>
  <si>
    <t>Dhr Meerman</t>
  </si>
  <si>
    <t>Yacob Abraham Tesfatsien</t>
  </si>
  <si>
    <t>Dhr. O. Goossens</t>
  </si>
  <si>
    <t>Alireza Safayee</t>
  </si>
  <si>
    <t>Dhr. K.K. van Dijk</t>
  </si>
  <si>
    <t>Saeed Al Qabageebi</t>
  </si>
  <si>
    <t>Dhr. A.P. van Sleen</t>
  </si>
  <si>
    <t>Hirad Jokar (geb 12-05-2016) &amp; Dolovito Fernando (geb 26-02-2015)</t>
  </si>
  <si>
    <t>Vzden maken met steentjes krassen op de auto</t>
  </si>
  <si>
    <t>Mw. J. Groenestege-de Jonge</t>
  </si>
  <si>
    <t>Mohamed Bougura</t>
  </si>
  <si>
    <t>Dhr. R. van Heur</t>
  </si>
  <si>
    <t>Hussein Saud (9 jr)</t>
  </si>
  <si>
    <t>AZC Doggershoek</t>
  </si>
  <si>
    <t>Vzde kruipt in pendelbus en rijdt tegen geparkeerde auto</t>
  </si>
  <si>
    <t>Jeeves</t>
  </si>
  <si>
    <t>Abdishakuur Abdi Siaad (geb 02-02-2009)</t>
  </si>
  <si>
    <t>Mw. A. Reimerink</t>
  </si>
  <si>
    <t>Aalia Mohammad</t>
  </si>
  <si>
    <t>Dhr. J. Kloosterman</t>
  </si>
  <si>
    <t>Katia Farah</t>
  </si>
  <si>
    <t>AZC Budel Cranendonck</t>
  </si>
  <si>
    <t>Mw. Verhoeven</t>
  </si>
  <si>
    <t>Qusay Al Raad (24-09-2013)</t>
  </si>
  <si>
    <t>Dhr L.H.J. Berendsen</t>
  </si>
  <si>
    <t>TRV+eigen risico</t>
  </si>
  <si>
    <t>Mohamed Guesmi</t>
  </si>
  <si>
    <t>Dhr A.J. de Witte</t>
  </si>
  <si>
    <t>onbekende dadertjes</t>
  </si>
  <si>
    <t>dadertjes beschadigen geparkeerde auto van tegenpartij</t>
  </si>
  <si>
    <t>Dhr. F.W.H. Overbosch</t>
  </si>
  <si>
    <t>Ahmed Qasim Essa (geb 07-02-2014)</t>
  </si>
  <si>
    <t>Vzde staat op auto</t>
  </si>
  <si>
    <t>Dhr. J. de Jong</t>
  </si>
  <si>
    <t xml:space="preserve">Mohammed Albarhu (geb 06-07-2005) </t>
  </si>
  <si>
    <t>AZC Lutten</t>
  </si>
  <si>
    <t>Vzde heeft op de fiets in botsing met andere fietser</t>
  </si>
  <si>
    <t>Dhr R. Hansink</t>
  </si>
  <si>
    <t>Abdirizak Abdirihman Samatar</t>
  </si>
  <si>
    <t xml:space="preserve">Vzde heeft op de fiets aanrijding met auto van tegenpartij </t>
  </si>
  <si>
    <t>Dhr M.H. Elahi</t>
  </si>
  <si>
    <t>Muhammed Nureddin Guln (geb 11-12-2010)</t>
  </si>
  <si>
    <t>Mw. J. Bijl</t>
  </si>
  <si>
    <t>Dejen Luul Gebremariam</t>
  </si>
  <si>
    <t>AZC Kampen Noodopvang</t>
  </si>
  <si>
    <t>Dhr. C. van Leeuwen</t>
  </si>
  <si>
    <t xml:space="preserve">100% betaald </t>
  </si>
  <si>
    <t>Mustafa Bekier</t>
  </si>
  <si>
    <t>Noodopvang Leeuwarden Heliconweg</t>
  </si>
  <si>
    <t>Mw H. Hoekstra/ABF assuradeuren</t>
  </si>
  <si>
    <t>Alemseged Tesfagabr Sharan</t>
  </si>
  <si>
    <t>Vzde haalt op de fiets rechts in en botst tegen geparkeerde auto en fietser</t>
  </si>
  <si>
    <t>Mw M. de Waard</t>
  </si>
  <si>
    <t>Fatih Acabey</t>
  </si>
  <si>
    <t>AZC Rijswijk</t>
  </si>
  <si>
    <t>Vzde trapt tegen auto van werknemer</t>
  </si>
  <si>
    <t>Dhr.  A.R. Mangroelal</t>
  </si>
  <si>
    <t>Muhammed Rezak Khazman Elrekabi</t>
  </si>
  <si>
    <t>Vzde duwt uit boosheid medebewoner waardoor telefoon uit broekzak valt en beschadigd</t>
  </si>
  <si>
    <t>Dhr Albathwi</t>
  </si>
  <si>
    <t>Parsa Patkar (19-08-2018)</t>
  </si>
  <si>
    <t>Vzde klimt op geparkeerdstaande auto met schade als gevolg</t>
  </si>
  <si>
    <t>Mw Van Bavel</t>
  </si>
  <si>
    <t>Tanweerullah Fida</t>
  </si>
  <si>
    <t>Vzde fietst tussen 2 auto's door en raakt daarbij een auto</t>
  </si>
  <si>
    <t>Dhr M. Tabesh</t>
  </si>
  <si>
    <t xml:space="preserve">geen reactie van tegenpartij </t>
  </si>
  <si>
    <t>N. Haidari</t>
  </si>
  <si>
    <t>Marnewaard</t>
  </si>
  <si>
    <t>Vzde neemt plaats in tandartsstoel waarbij voeteneind afbreekt</t>
  </si>
  <si>
    <t>Tandartspraktijk Bleekerhus</t>
  </si>
  <si>
    <t>geen reactie van verzekerde/tgp bericht</t>
  </si>
  <si>
    <t>A.S.A. Bagharab</t>
  </si>
  <si>
    <t>Vzde heeft op de fiets bij het oversteken de auto van de tgp hebben geraakt</t>
  </si>
  <si>
    <t>R. Giersbergen</t>
  </si>
  <si>
    <t>Tala Ali (17-11-2010)</t>
  </si>
  <si>
    <t>Vzde heeft op de fiets een aanrijding met een auto</t>
  </si>
  <si>
    <t>Dhr R. Rieken</t>
  </si>
  <si>
    <t>Zaman Sadia (01-07-2009)</t>
  </si>
  <si>
    <t>Vzde op de step heeft aanrijding met geparkeerd staande auto</t>
  </si>
  <si>
    <t>Dhr Latour Maikel</t>
  </si>
  <si>
    <t>Achmad Ibrahim</t>
  </si>
  <si>
    <t>Vzde op de fiets en auto komen in aanraking bij wegversmalling</t>
  </si>
  <si>
    <t>Schuldink</t>
  </si>
  <si>
    <t>Bana Nahar (01-02-2006)</t>
  </si>
  <si>
    <t xml:space="preserve">Vzde op de driewielfiets rijdt tegen geparkeerd staande auto </t>
  </si>
  <si>
    <t>Dhr D. de Meulmeester</t>
  </si>
  <si>
    <t>Sirak Mehari Kiflzighi</t>
  </si>
  <si>
    <t>Dhr. J. Wouda</t>
  </si>
  <si>
    <t>Dhr. mw. E. Okuyucu</t>
  </si>
  <si>
    <t>De heer A. Alfing</t>
  </si>
  <si>
    <t>Achmed Zakiria</t>
  </si>
  <si>
    <t>De heer R. Visser</t>
  </si>
  <si>
    <t>onbekende bewoonster</t>
  </si>
  <si>
    <t>Onbekende (vzde) fietst tegen geparkeerde auto</t>
  </si>
  <si>
    <t>Mw. W. Verhagen-Westra</t>
  </si>
  <si>
    <t>Abdelkhalek Abdalla El Halab</t>
  </si>
  <si>
    <t>Nugzar Chakhunashvili</t>
  </si>
  <si>
    <t>Dhr. B. Hamhuis</t>
  </si>
  <si>
    <t>Saed Almatrod (geb 03-06-2010)</t>
  </si>
  <si>
    <t>Dhr. H. van Oosting</t>
  </si>
  <si>
    <t>Diverse bewonertjes</t>
  </si>
  <si>
    <t>Vzden vernielen de tafeltennistafel van het AZC</t>
  </si>
  <si>
    <t>J&lt; 500</t>
  </si>
  <si>
    <t>Abdulahi Ali Mohamud</t>
  </si>
  <si>
    <t>Dhr. P.J. Doorn</t>
  </si>
  <si>
    <t>Youness Alafah</t>
  </si>
  <si>
    <t>Mw. M. Derksen</t>
  </si>
  <si>
    <t>Yosain Aledibe</t>
  </si>
  <si>
    <t>Mw. J.J.W. Folla</t>
  </si>
  <si>
    <t>Habboub Abdelrahman</t>
  </si>
  <si>
    <t>Vzde laat met een ander persoon sporttoestel vallen met als gevolg schade aan de vloer</t>
  </si>
  <si>
    <t>Go4Fit Basis / Dhr. B. Derks</t>
  </si>
  <si>
    <t>Mohammad Redha Rafiepour</t>
  </si>
  <si>
    <t>Vzde veroorzaakt schade aan geparkeerde auto door winkelwagentje</t>
  </si>
  <si>
    <t>Dhr. J. Berenbroek</t>
  </si>
  <si>
    <t>Kind van Jamal al Ghezzawi</t>
  </si>
  <si>
    <t>Kindje van vzde op de fiets tegen auto</t>
  </si>
  <si>
    <t>Jennifer Andriessen</t>
  </si>
  <si>
    <t>Laya Almorai (geb 14-05-2018)</t>
  </si>
  <si>
    <t>Vzde gooit speelgoed tegen raam</t>
  </si>
  <si>
    <t>De heer A. Adil</t>
  </si>
  <si>
    <t>Mw. O. van den Berg</t>
  </si>
  <si>
    <t>55% betaald</t>
  </si>
  <si>
    <t>Baduir Lanre Toafeek</t>
  </si>
  <si>
    <t>Mw. J.M. de Boer</t>
  </si>
  <si>
    <t>Raman Khalil</t>
  </si>
  <si>
    <t>Dhr. S. Weerstand Hagendoorn</t>
  </si>
  <si>
    <t>Daniel al Saied Sulaiman al Atassi (geb 17-09-2018)</t>
  </si>
  <si>
    <t>Vzde gooit steen tegen op auto</t>
  </si>
  <si>
    <t>Bradon Vastgoedzorg BV</t>
  </si>
  <si>
    <t>Adil Faruk Ispirli (geb 20-08-2014)</t>
  </si>
  <si>
    <t>Vzde valt met de fiets tegen stilstaande auto</t>
  </si>
  <si>
    <t>Dhr. M. van Staalduinen</t>
  </si>
  <si>
    <t>cf. Casco/AVP regeling</t>
  </si>
  <si>
    <t>Sayed Shirzad Sadat</t>
  </si>
  <si>
    <t>Vzde fiets valt door wind tegen de auto van (geparkeerde?) tegenpartij</t>
  </si>
  <si>
    <t>Dhr. mw. M.A.C. Manning</t>
  </si>
  <si>
    <t>Falouh Rhalid</t>
  </si>
  <si>
    <t>Vzde heeft op de fiets aanrijding met bromfiets</t>
  </si>
  <si>
    <t xml:space="preserve">Dhr. R. Sanders </t>
  </si>
  <si>
    <t>G. Alaloush (geb 01-01-2013)</t>
  </si>
  <si>
    <t>Vzde fietst tegen (geparkeerde) auto</t>
  </si>
  <si>
    <t>Dhr. B.J. Gerrit</t>
  </si>
  <si>
    <t>Shereen Omer Mohamed Ismail</t>
  </si>
  <si>
    <t xml:space="preserve">Vzde gaat op de bril van haar dochter zitten </t>
  </si>
  <si>
    <t>Mw. L. Nazar Hassan Ali</t>
  </si>
  <si>
    <t>Khasie Makhlet &amp; Mhd Belal Al Zwied</t>
  </si>
  <si>
    <t>Vzden maken schade bij het openen van de portier van de taxi</t>
  </si>
  <si>
    <t>Dhr. R. Benatmatch</t>
  </si>
  <si>
    <t>Zainab Ahmadi</t>
  </si>
  <si>
    <t>AZC Huis ter Heide</t>
  </si>
  <si>
    <t>Dhr./mw. A. Lahrichi</t>
  </si>
  <si>
    <t>Kasem Alfarouchi</t>
  </si>
  <si>
    <t>Dhr. T.S. Stuurwold</t>
  </si>
  <si>
    <t>Farid Mahdi Ahmed Alfahad</t>
  </si>
  <si>
    <t>Mw. P.Y.M. Aarns</t>
  </si>
  <si>
    <t>Marta Pavlova (geb 05-07-2012)</t>
  </si>
  <si>
    <t>Mw. S. de Bruijn-Gillissen</t>
  </si>
  <si>
    <t>cf. Casco/AVP + eigen risico</t>
  </si>
  <si>
    <t>Samer Kitaz</t>
  </si>
  <si>
    <t>Vzde fietst tegen geparkeerde motor</t>
  </si>
  <si>
    <t>Dhr. K.. Shaaban</t>
  </si>
  <si>
    <t>P.A. Assan Sanneh</t>
  </si>
  <si>
    <t>Mw. S.T.J.W. Jansen</t>
  </si>
  <si>
    <t>Hsham Mohammad Khalil</t>
  </si>
  <si>
    <t>Dhr. I. Tan</t>
  </si>
  <si>
    <t>Murat Kaya</t>
  </si>
  <si>
    <t>Vzde wordt op de fiets ingehaald en maakt scheur in broek van tegenpartij</t>
  </si>
  <si>
    <t>Mw. L. Meijer</t>
  </si>
  <si>
    <t>Mohammed Omlah (geb 10-09-2012)</t>
  </si>
  <si>
    <t>Dhr. L. Abdelavohob</t>
  </si>
  <si>
    <t>Amanzghi Yasief Gotiem</t>
  </si>
  <si>
    <t>Dhr. A. Driessen</t>
  </si>
  <si>
    <t>Mahmoud Alabd (geb 09-12-2009)</t>
  </si>
  <si>
    <t>Vzde fiets valt tegen de geparkeerde auto</t>
  </si>
  <si>
    <t>Mw. E. de Koning</t>
  </si>
  <si>
    <t>Khair Aldeem Darbal</t>
  </si>
  <si>
    <t>Dhr. D.J.H. Apon</t>
  </si>
  <si>
    <t>Dhr. H. Alfari</t>
  </si>
  <si>
    <t>Toedracht nog onbekend</t>
  </si>
  <si>
    <t>Dhr. J.G.J. Schiebergen</t>
  </si>
  <si>
    <t>15% betaald</t>
  </si>
  <si>
    <t>Almas Harjo (geb 24-03-2011)</t>
  </si>
  <si>
    <t>AZC Assendelft</t>
  </si>
  <si>
    <t>Dhr. O. Katiraij</t>
  </si>
  <si>
    <t>AVP/casco + eigen risco</t>
  </si>
  <si>
    <t>Mohammad Alsalibi</t>
  </si>
  <si>
    <t>Dhr. W. Doornink</t>
  </si>
  <si>
    <t>Jomali Saida Mahmoud Osman</t>
  </si>
  <si>
    <t>Vzde fiets valt tegen fiets van tegenpartij</t>
  </si>
  <si>
    <t>Mw. H. Tallen</t>
  </si>
  <si>
    <t>Mohamad Idriss</t>
  </si>
  <si>
    <t>Mw.S. Filz</t>
  </si>
  <si>
    <t>Aleksander Kulubrhan Semer</t>
  </si>
  <si>
    <t>LBV Betonpompenverhuur BV</t>
  </si>
  <si>
    <t>Merhawi Estifanos Kessete</t>
  </si>
  <si>
    <t>Dhr B. Galesloot</t>
  </si>
  <si>
    <t>Ahmed Ali Ahmed Alhouleib</t>
  </si>
  <si>
    <t>Vzde laat telefoon van medebewoner vallen</t>
  </si>
  <si>
    <t>Dhr. F. Balcasm</t>
  </si>
  <si>
    <t>Majd Endin Jawad</t>
  </si>
  <si>
    <t>Dhr. G. Amponsem</t>
  </si>
  <si>
    <t>Azaan Mohamed Lamin Sisay (geb 24-01-2020) &amp; Ebrima Sillah (geb 28-05-2019)</t>
  </si>
  <si>
    <t>Vzden ruitenwisser afgebroken bij 2 auto's</t>
  </si>
  <si>
    <t>Mw. N. Hoekstra / mw. J. van der Molen</t>
  </si>
  <si>
    <t>Vin Abdi (geb 04-01-2008)</t>
  </si>
  <si>
    <t>Dhr. P.C. Mensink</t>
  </si>
  <si>
    <t>Merel Yildiz</t>
  </si>
  <si>
    <t>Onbekende  fietst tegen geparkeerde auto</t>
  </si>
  <si>
    <t>Mw. M. van Haren</t>
  </si>
  <si>
    <t>Mohammad Chaqal</t>
  </si>
  <si>
    <t>Vzde wordt door uit parkeerplaats rijdende auto aangereden</t>
  </si>
  <si>
    <t>Mw. S. Robben</t>
  </si>
  <si>
    <t>Ali Osman</t>
  </si>
  <si>
    <t>Vzde heeft op de fiets een aanrijding met tegenpartij op de fiets</t>
  </si>
  <si>
    <t>Mw. R.J. Kok-Wolbers</t>
  </si>
  <si>
    <t>ca. 80% betaald</t>
  </si>
  <si>
    <t>Adil Abdullah</t>
  </si>
  <si>
    <t>Vzde fiets valt tegen auto tegenpartij</t>
  </si>
  <si>
    <t>Dhr A. van den Berg /  mw E van Dellen</t>
  </si>
  <si>
    <t>Abdikhadir Haji Hashi</t>
  </si>
  <si>
    <t>Vzde trapt tijdens potje voetbal bal per ongeluk tegen bril medespeler</t>
  </si>
  <si>
    <t>Mark Hanny Adel Hanna Maurice Mikhail</t>
  </si>
  <si>
    <t>Sport en spel</t>
  </si>
  <si>
    <t>H.A.A. Abdullah</t>
  </si>
  <si>
    <t>Vzde staat met het volleyballen tegen bril van medespeler aan</t>
  </si>
  <si>
    <t>S.A.A. Ghaleb</t>
  </si>
  <si>
    <t>Yaheya Alsheik Almad</t>
  </si>
  <si>
    <t>vzde rijdt op fiets tegen geparkeerde auto</t>
  </si>
  <si>
    <t>Inshared</t>
  </si>
  <si>
    <t>nog niet bekend</t>
  </si>
  <si>
    <t>Schade aan kozijn</t>
  </si>
  <si>
    <t>Door vzde zelf afgehandeld</t>
  </si>
  <si>
    <t>Sabah Naraa Al</t>
  </si>
  <si>
    <t>Schade aan telefoon begeleider</t>
  </si>
  <si>
    <t>Sina Yousefi</t>
  </si>
  <si>
    <t>MS Yaseem Al</t>
  </si>
  <si>
    <t>vzde fietst tegen andere fietser</t>
  </si>
  <si>
    <t>S. Bouma</t>
  </si>
  <si>
    <t xml:space="preserve">Ahmed Abdulrahiem </t>
  </si>
  <si>
    <t>AZC Beetsterzwaag</t>
  </si>
  <si>
    <t>vzde heeft op fiets aanrijding met auto</t>
  </si>
  <si>
    <t>mevr. I van Kammen</t>
  </si>
  <si>
    <t>Geen bericht tgp ontvangen</t>
  </si>
  <si>
    <t>Askar Wail</t>
  </si>
  <si>
    <t xml:space="preserve">AZC Winschoten </t>
  </si>
  <si>
    <t>Noor Schreuder</t>
  </si>
  <si>
    <t>geen claim tgp</t>
  </si>
  <si>
    <t>Ruwayda Al Khalaf</t>
  </si>
  <si>
    <t>Vzde heeft op de fiets aanrijding met geparkeerde auto</t>
  </si>
  <si>
    <t>Suleyman Toptas</t>
  </si>
  <si>
    <t>Buba Ceesay</t>
  </si>
  <si>
    <t>vzde heefr op de fiets aanrijding met geparkeerde auto</t>
  </si>
  <si>
    <t>W. Wittenaar</t>
  </si>
  <si>
    <t>Samir Tawfek</t>
  </si>
  <si>
    <t>vzde heeft io de fiets aanrijding met auto</t>
  </si>
  <si>
    <t>NH18165</t>
  </si>
  <si>
    <t>Femi Oladele</t>
  </si>
  <si>
    <t>Vzde vernielt opzettelijjk auto</t>
  </si>
  <si>
    <t>D. Idema</t>
  </si>
  <si>
    <t>Nimet Göv (04-02-2014)</t>
  </si>
  <si>
    <t>Mw L. Hammer</t>
  </si>
  <si>
    <t>100% zonder erkenning v.aansprakelijkheid</t>
  </si>
  <si>
    <t>Abebe Tesfay</t>
  </si>
  <si>
    <t>Dhr K. van der Veen</t>
  </si>
  <si>
    <t>niets vernomen van cascoverzekeraar</t>
  </si>
  <si>
    <t>Ahmad Aldaher</t>
  </si>
  <si>
    <t>Tijdens gevecht raakt telefoon medewerker beschadigd</t>
  </si>
  <si>
    <t>Dhr O. Youyou</t>
  </si>
  <si>
    <t>AZC Zevenaar</t>
  </si>
  <si>
    <t>steentjes tegen auto gegooid</t>
  </si>
  <si>
    <t>dhr. Stavast</t>
  </si>
  <si>
    <t>Hamza Aldiri</t>
  </si>
  <si>
    <t>Vzde wordt achterop aangereden door scootmobiel</t>
  </si>
  <si>
    <t>Dhr.G Hecker</t>
  </si>
  <si>
    <t>Mohamed Rafia Aldamni</t>
  </si>
  <si>
    <t>dhr. Huisjes</t>
  </si>
  <si>
    <t>J. Almousa</t>
  </si>
  <si>
    <t>Vzde zou schade aan auto hebben veroorzaakt</t>
  </si>
  <si>
    <t>Mw A. Buitenhuis</t>
  </si>
  <si>
    <t>Salem Bagaber</t>
  </si>
  <si>
    <t>Vzde wordt aangereden door auto tijdens oversteken plein</t>
  </si>
  <si>
    <t>Dhr P. Timmer</t>
  </si>
  <si>
    <t>Gabir Girmatsion Nedele</t>
  </si>
  <si>
    <t>Vzd fiets tegen geparkeerde auto</t>
  </si>
  <si>
    <t>Mounsif Nadje</t>
  </si>
  <si>
    <t>Heba Allah Aldabas</t>
  </si>
  <si>
    <t>Vzde op de fiets heeft aanrijding met auto tgp op parkeerplaats Van der Valk</t>
  </si>
  <si>
    <t>Mw K. Bakker</t>
  </si>
  <si>
    <t>I.K. Hamo</t>
  </si>
  <si>
    <t>Vzde op de fiets heeft aanrijding met geparkeerde auto</t>
  </si>
  <si>
    <t>Dhr T. Lanting</t>
  </si>
  <si>
    <t>A, Nalli</t>
  </si>
  <si>
    <t>mevr. F. van der Heide</t>
  </si>
  <si>
    <t>Alsayed Khawla</t>
  </si>
  <si>
    <t>vzde ijdt tegen geparkeerde tgp</t>
  </si>
  <si>
    <t>M. Luiming</t>
  </si>
  <si>
    <t>Mahmoud Alfayer</t>
  </si>
  <si>
    <t>Mohammed Alshaar</t>
  </si>
  <si>
    <t>Thierno Yakouba Barri</t>
  </si>
  <si>
    <t>Vzde weet van geen aanrijding</t>
  </si>
  <si>
    <t>T. Hammega</t>
  </si>
  <si>
    <t>Ismale Touali</t>
  </si>
  <si>
    <t>Vzde beschadigd telefoon van Abdullah Aldaher</t>
  </si>
  <si>
    <t>Abdullag Aldaher</t>
  </si>
  <si>
    <t>Mohammed Issa</t>
  </si>
  <si>
    <t>Nahid Mirzaddeh</t>
  </si>
  <si>
    <t>bewoner onbekend</t>
  </si>
  <si>
    <t>AZC Moordrecht</t>
  </si>
  <si>
    <t xml:space="preserve">bewoner beschadigt met fietsje auto </t>
  </si>
  <si>
    <t>DAS rechtbijstand</t>
  </si>
  <si>
    <t>A,. Khazoum</t>
  </si>
  <si>
    <t>vzd rijdt door rood tegen auto</t>
  </si>
  <si>
    <t>dhr. Dooly</t>
  </si>
  <si>
    <t>Nog niet bekend</t>
  </si>
  <si>
    <t>AZC Harderwijk (ISK)</t>
  </si>
  <si>
    <t>Schade aan telefoon klasgenoot</t>
  </si>
  <si>
    <t>Zaid Al Ammar</t>
  </si>
  <si>
    <t>Alaa Aldin</t>
  </si>
  <si>
    <t>Vzde stootte per ongeluk tegen fiets waarna deze omviel tegen auto tgp</t>
  </si>
  <si>
    <t>Y. Schurman</t>
  </si>
  <si>
    <t>Marvin Elhojie</t>
  </si>
  <si>
    <t>Vzde zou geen voorrang hebben verleend waardoor aanrijding is ontstaan</t>
  </si>
  <si>
    <t>Green Wheels</t>
  </si>
  <si>
    <t>Aman Gerekidan Abraha</t>
  </si>
  <si>
    <t>Mw. I. van der Wulp-van der Wal</t>
  </si>
  <si>
    <t>Dhr. Fatnassi</t>
  </si>
  <si>
    <t>AZC Dordrecht</t>
  </si>
  <si>
    <t>Vzde vernielt opzettelijjk auto's</t>
  </si>
  <si>
    <t>diverse AZC medewerkers</t>
  </si>
  <si>
    <t>Suzan Alsawah</t>
  </si>
  <si>
    <t>Vzde schuift hete pan op aanrechtblad met kringen als gevolg</t>
  </si>
  <si>
    <t>Gemeente Den Bosch</t>
  </si>
  <si>
    <t>EUR 500,00 coulance van COA</t>
  </si>
  <si>
    <t>Ali Mahmud</t>
  </si>
  <si>
    <t>Mw. Y. El Jattari</t>
  </si>
  <si>
    <t>Asivo Madia (geb 09-05-2011)</t>
  </si>
  <si>
    <t>Dhr.,mw. J.H.V. Verseveld</t>
  </si>
  <si>
    <t xml:space="preserve">Joelle Ibrahim </t>
  </si>
  <si>
    <t>Tas van vzde wordt gestolen</t>
  </si>
  <si>
    <t>Fuade Mohamed Usmane</t>
  </si>
  <si>
    <t>Vzde heeft op de fiets aanrijding met bestelbus</t>
  </si>
  <si>
    <t>Actie Radius Spec.. Transport</t>
  </si>
  <si>
    <t>Mohammed Saud Yahya Merfaq</t>
  </si>
  <si>
    <t>Dhr. R. Kroon</t>
  </si>
  <si>
    <t>80% betaald</t>
  </si>
  <si>
    <t>Mohammed Alhussain</t>
  </si>
  <si>
    <t>Dhr. J.T. Smit</t>
  </si>
  <si>
    <t>Awad Mhawich (geb 14-03-2017)</t>
  </si>
  <si>
    <t>AZC Seikhuizen</t>
  </si>
  <si>
    <t>Vzde veroorzaakt krassen in de auto van de tegenpartij</t>
  </si>
  <si>
    <t>Dhr. D. Andriola</t>
  </si>
  <si>
    <t>Hamza Hassan</t>
  </si>
  <si>
    <t>Dhr. G.H. Elsendoorn</t>
  </si>
  <si>
    <t>03--11-2022</t>
  </si>
  <si>
    <t>Hanaa Hussein Khalil</t>
  </si>
  <si>
    <t>Dhr. D. Eberson</t>
  </si>
  <si>
    <t>Natnael Abraham Asfeha (geb 20-11-2007)</t>
  </si>
  <si>
    <t>Mw. T. van de Heuvel</t>
  </si>
  <si>
    <t>Mohamad Souhib Sarmini</t>
  </si>
  <si>
    <t>Vzde vernielt voorruit van tegenpartij</t>
  </si>
  <si>
    <t>Dhr. F. Polo Tello</t>
  </si>
  <si>
    <t>geen dekking, opzetuitsluiting</t>
  </si>
  <si>
    <t>Osama Almaarouf</t>
  </si>
  <si>
    <t>Dhr. E.van Dijk</t>
  </si>
  <si>
    <t>Samuel Hintsaeb Gebreslassi</t>
  </si>
  <si>
    <t>Vzde wordt tegen auto benadeelde gegooid</t>
  </si>
  <si>
    <t>Dhr B. Boon</t>
  </si>
  <si>
    <t xml:space="preserve">Cevdet Bhadir Kesoglu </t>
  </si>
  <si>
    <t>Vzde (uit Oekraïne): heeft op de fiets een aanrijding met auto</t>
  </si>
  <si>
    <t>Dhr. J.B.A. van Hintum</t>
  </si>
  <si>
    <t>Mohamus Hassen Idris</t>
  </si>
  <si>
    <t>Vzde loopt tegen glazen schuifdeur</t>
  </si>
  <si>
    <t>Fletcher Hotel Beekbergen-Apeldoorn</t>
  </si>
  <si>
    <t>Abubakar</t>
  </si>
  <si>
    <t>Vzde heeft op de fiets  aanrijding met scooter</t>
  </si>
  <si>
    <t>Dhr. A. Al Omar</t>
  </si>
  <si>
    <t>Shaban Rostami</t>
  </si>
  <si>
    <t>Vzde stapt opzij en heeft aanrijding met scooter</t>
  </si>
  <si>
    <t>Mw. L. Veenstra</t>
  </si>
  <si>
    <t>Muhammed Hasan Yilmaz (20-11-2009)</t>
  </si>
  <si>
    <t>CNO Alphen a/d Rijn</t>
  </si>
  <si>
    <t>Vzde zou tegen geparkeerd staande auto zijn gefietst</t>
  </si>
  <si>
    <t>Ohra</t>
  </si>
  <si>
    <t>Mohamed Ahmed Amina</t>
  </si>
  <si>
    <t>Mw. M. Maatje</t>
  </si>
  <si>
    <t>Luka  Ramishvili (geb 02-10-2012)</t>
  </si>
  <si>
    <t xml:space="preserve">Vzde beschadigt trompet van school </t>
  </si>
  <si>
    <t>OBS 't Partoer</t>
  </si>
  <si>
    <t>geen dekking, opzichtuitsluiting</t>
  </si>
  <si>
    <t>Mohammed Isa</t>
  </si>
  <si>
    <t>AZC Arnhem Elderhoeve</t>
  </si>
  <si>
    <t>Vzde heeft aanrijding met bromscooter</t>
  </si>
  <si>
    <t>Dhr R. Kleijn</t>
  </si>
  <si>
    <t>100% betaald zonder erkenning van aanspr.</t>
  </si>
  <si>
    <t>Fidel Mugisha (03-08-2014)</t>
  </si>
  <si>
    <t>Vzde heeft aanrijding met geparkeerdstaande auto tgp</t>
  </si>
  <si>
    <t>Dhr de Snoo</t>
  </si>
  <si>
    <t>Dhr. A. Alabood</t>
  </si>
  <si>
    <t>Vzde: bal rolt op de weg waardoor fietser ten val komt</t>
  </si>
  <si>
    <t>Dhr. W. van Mourik</t>
  </si>
  <si>
    <t>Alex Abrahm</t>
  </si>
  <si>
    <t>Infra Leven</t>
  </si>
  <si>
    <t>A.L.I. Husam Chihadeh</t>
  </si>
  <si>
    <t>Vzde als voetganger botst op fietser</t>
  </si>
  <si>
    <t>Mw. G.G.A.M. Cleveringa</t>
  </si>
  <si>
    <t>Abdirizak Ahmed Mohamed</t>
  </si>
  <si>
    <t>AZC Kadier en Keer</t>
  </si>
  <si>
    <t>dhr. J. Schmitz</t>
  </si>
  <si>
    <t>Abadullah Niazai</t>
  </si>
  <si>
    <t>AZC Vries /Yadeborg</t>
  </si>
  <si>
    <t>Vzde schopt tegen bokshandschoen deze komt tegen de bril van medewerker</t>
  </si>
  <si>
    <t>mw. A. Jongsma</t>
  </si>
  <si>
    <t>volgt geen claim meer</t>
  </si>
  <si>
    <t>Haben Misgena Geime</t>
  </si>
  <si>
    <t>dhr. A.C. Kurmasela</t>
  </si>
  <si>
    <t>Vzde heeft op de fiets een aanrijding met snorfiets</t>
  </si>
  <si>
    <t>dhr. T. Hammega</t>
  </si>
  <si>
    <t>Sayed Mustafa Hashimi</t>
  </si>
  <si>
    <t xml:space="preserve">Vzde laat witte verf vallen in een tunnel </t>
  </si>
  <si>
    <t>Wegschap Tunnel Dordtse Kil</t>
  </si>
  <si>
    <t>Mohammad Manale</t>
  </si>
  <si>
    <t>Vzde trapt tegen fiets waar voorwiel verbogen</t>
  </si>
  <si>
    <t>Dhr. P. Kuit</t>
  </si>
  <si>
    <t>Nesrin Bozan</t>
  </si>
  <si>
    <t>Mw. M. Kwappenberg</t>
  </si>
  <si>
    <t>vzde heeft op de fiets aanrijding met auto</t>
  </si>
  <si>
    <t>DHr. Kooi</t>
  </si>
  <si>
    <t>betrokkenheid niet aangetoond</t>
  </si>
  <si>
    <t>Hissen Mohammed Mussa</t>
  </si>
  <si>
    <t>Mw. R.M. van der Pluym</t>
  </si>
  <si>
    <t>Mohamed Alrashed</t>
  </si>
  <si>
    <t>Mw. J. Bakker</t>
  </si>
  <si>
    <t>Iamal Chibib (geb. 15-11-2012)</t>
  </si>
  <si>
    <t>Danser Container Line BV</t>
  </si>
  <si>
    <t>Abdulah Alkhalf</t>
  </si>
  <si>
    <t>Vzde valt door derde partij tegen een geparkeerde auto</t>
  </si>
  <si>
    <t>Dhr. N. Dankers</t>
  </si>
  <si>
    <t>Abdi Ahmed Ibrahim</t>
  </si>
  <si>
    <t>Dhr. M. Azdad</t>
  </si>
  <si>
    <t>Mahmood (geb 10-09-2010)</t>
  </si>
  <si>
    <t>Vzde maakt bril van andere bewoner stuk</t>
  </si>
  <si>
    <t>Dhr. J. Almousa</t>
  </si>
  <si>
    <t>Rana Alebate</t>
  </si>
  <si>
    <t>Mw. M. Stuiver</t>
  </si>
  <si>
    <t>A. Mohammad Taher</t>
  </si>
  <si>
    <t>Dhr. E. Alberts</t>
  </si>
  <si>
    <t>Dayib Omer</t>
  </si>
  <si>
    <t>CNO Utrecht</t>
  </si>
  <si>
    <t>Vzde gooit slaapkamer raam kapot waardoor schade aan geparkeerdstaande auto.</t>
  </si>
  <si>
    <t>Dhr E. Ozselcuk</t>
  </si>
  <si>
    <t>Abdul Karim Barrie</t>
  </si>
  <si>
    <t>Vzde beschadigt bril van woonbegeleider</t>
  </si>
  <si>
    <t>Dhr. O. El Bouazzati</t>
  </si>
  <si>
    <t>Laith Mathias Naser Rivero (geb 20-05-2017)</t>
  </si>
  <si>
    <t>Vzde valt tegen geparkeerde auto</t>
  </si>
  <si>
    <t>Mw. J. Topp</t>
  </si>
  <si>
    <t>Yousuf El Aroud (geb 03-11-2013)</t>
  </si>
  <si>
    <t>Vzde gooit I-phone tegen de muur</t>
  </si>
  <si>
    <t>Mw. E.M. van Wooning</t>
  </si>
  <si>
    <t>Mohamed Aachrfi</t>
  </si>
  <si>
    <t>Dhr. M. Boer</t>
  </si>
  <si>
    <t>Haitham Al Zamel</t>
  </si>
  <si>
    <t xml:space="preserve">Vzde fietst tegen een geparkeerde auto aan </t>
  </si>
  <si>
    <t>Dhr. E.. Van der Meulen</t>
  </si>
  <si>
    <t>Segen Yemane Eyob</t>
  </si>
  <si>
    <t>Mw. M. Meijer</t>
  </si>
  <si>
    <t>Mohiyidin Al Sharani</t>
  </si>
  <si>
    <t>Mw. E.M. Idema-Beverloo</t>
  </si>
  <si>
    <t>Said Jamai Yehia</t>
  </si>
  <si>
    <t>Dhr. D. Hoornsma</t>
  </si>
  <si>
    <t>Murtadah Khaigani</t>
  </si>
  <si>
    <t>Vzde beschadigt kookplaat van tegenpartij</t>
  </si>
  <si>
    <t>Dhr. N. Uitentuis</t>
  </si>
  <si>
    <t>kan niet in behandeling worden genomen</t>
  </si>
  <si>
    <t>Tesfeselase</t>
  </si>
  <si>
    <t>CNO Nijmegen</t>
  </si>
  <si>
    <t>Vzde heeft aanrijding met auto op fietsstraat waar auto te gast is</t>
  </si>
  <si>
    <t>Dhr Van den Hurk</t>
  </si>
  <si>
    <t>Rami Morad</t>
  </si>
  <si>
    <t>Vzde zou schade hebben veroorzaakt aan geparkeerdstaande auto (krassen gemaakt)</t>
  </si>
  <si>
    <t>Dhr A.N. Kefalas</t>
  </si>
  <si>
    <t>Mohammad Ahmad</t>
  </si>
  <si>
    <t xml:space="preserve">Vzde op de fiets heeft aanrijding met auto die linksaf slaat </t>
  </si>
  <si>
    <t>Dhr Verkoulen</t>
  </si>
  <si>
    <t>Nisreen Tammo</t>
  </si>
  <si>
    <t>Mw. J. Jagers-Pasman</t>
  </si>
  <si>
    <t>Ammar Taher</t>
  </si>
  <si>
    <t>Mw. M.V. Groenendijk-Ritzema</t>
  </si>
  <si>
    <t>J &lt;5.000</t>
  </si>
  <si>
    <t>Emmanuel Boniface Okoro</t>
  </si>
  <si>
    <t>Dhr. N. Wazir</t>
  </si>
  <si>
    <t>Alaa Khattab</t>
  </si>
  <si>
    <t>Dhr./mw. W. Maurer</t>
  </si>
  <si>
    <t>Dhr. D.A. de Munnik</t>
  </si>
  <si>
    <t>Mohammed Al Jasim</t>
  </si>
  <si>
    <t>Vzde valt tegen audio installatie van de bus omdat de chauffeur remde</t>
  </si>
  <si>
    <t>Munckhof Taxi BV</t>
  </si>
  <si>
    <t>Fouaad Mohamad Mohamad Kabir</t>
  </si>
  <si>
    <t>Vzde valt met de fiets waarin laptop zit</t>
  </si>
  <si>
    <t>Ithaka, schakelklas</t>
  </si>
  <si>
    <t>De heer C.E. Ebhodaghe</t>
  </si>
  <si>
    <t>Dhr. P.L.A.J. Vonk</t>
  </si>
  <si>
    <t>Wael Mughlas</t>
  </si>
  <si>
    <t>onbekende dader heeft op de fiets aanrijding met andere fietser</t>
  </si>
  <si>
    <t>Mw. Z. Eshghiali</t>
  </si>
  <si>
    <t>Zaky Mahmoed</t>
  </si>
  <si>
    <t>Vzde schopt bal tegen geparkeerde auto</t>
  </si>
  <si>
    <t>Dhr. S. Harrass</t>
  </si>
  <si>
    <t>Farha Khudnhur Ibrahim</t>
  </si>
  <si>
    <t>Vzde op de fiets heeft aanrijding met auto van rechts</t>
  </si>
  <si>
    <t>Mw M. Mandemaker-Oosterveld</t>
  </si>
  <si>
    <t>Mohammed Abdelkadi</t>
  </si>
  <si>
    <t>Dhr. R. van Beek</t>
  </si>
  <si>
    <t>geen reactie meer van tegenpartij</t>
  </si>
  <si>
    <t>Recm Barakat</t>
  </si>
  <si>
    <t>Vzde op de (elektrische) fiets heeft aanrijding met auto</t>
  </si>
  <si>
    <t>AZC Sint Annaparochie, noodopvang</t>
  </si>
  <si>
    <t>Vzde vernielt voorruit van auto</t>
  </si>
  <si>
    <t>Mw. J.A. Bos</t>
  </si>
  <si>
    <t>dhr. G. Berishvilli</t>
  </si>
  <si>
    <t>Vzde heeft op de fiets aanrijdig met auto</t>
  </si>
  <si>
    <t>Dr. T. Schmitz</t>
  </si>
  <si>
    <t>Ahmad Jrideh</t>
  </si>
  <si>
    <t>Dhr. H. Veldhuis</t>
  </si>
  <si>
    <t>65% betaald</t>
  </si>
  <si>
    <t>Dhr. S. Than</t>
  </si>
  <si>
    <t>Mw. M.W. Sulman-Swart</t>
  </si>
  <si>
    <t>Dhr. G. Berishvilli</t>
  </si>
  <si>
    <t>Vzde breekt in en bevuilt huis</t>
  </si>
  <si>
    <t>Baas BV</t>
  </si>
  <si>
    <t>Mohammed Donauf</t>
  </si>
  <si>
    <t>Vzde heeft op fiets aanrijding met andere fietser</t>
  </si>
  <si>
    <t>Dhr. R.Lust</t>
  </si>
  <si>
    <t>bewonertje (11 jaar)</t>
  </si>
  <si>
    <t>Vzde mishandelt medebewonertje (5 jaar)</t>
  </si>
  <si>
    <t>Dhr. A. El Amyn</t>
  </si>
  <si>
    <t>De heer Mihreteab</t>
  </si>
  <si>
    <t>Dhr. B.S. Ramkhelawan</t>
  </si>
  <si>
    <t>Fadwa Saqer</t>
  </si>
  <si>
    <t>Leasplan Nederland</t>
  </si>
  <si>
    <t>Hamid Heymar</t>
  </si>
  <si>
    <t>Dhr. H. Roels</t>
  </si>
  <si>
    <t>Mohammed Al Arabo</t>
  </si>
  <si>
    <t>Dhr. H. Grunholz</t>
  </si>
  <si>
    <t>Ahmed Koo</t>
  </si>
  <si>
    <t>Vzde heeft op de fiets aanrijding met tegenpartij op el. Fiets</t>
  </si>
  <si>
    <t>Mw Van Vliet-Philippi</t>
  </si>
  <si>
    <t>Voorschot betaald € 1500+€2500+loonregres</t>
  </si>
  <si>
    <t>Hally Babou</t>
  </si>
  <si>
    <t>AZC Terneuzen</t>
  </si>
  <si>
    <t>Vzde beschadigt 'zonder opzet' geparkeerde auto</t>
  </si>
  <si>
    <t>Dhr. E. Veneman</t>
  </si>
  <si>
    <t>Abdullah Bagci</t>
  </si>
  <si>
    <t>Mw. R. van Hoeven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</si>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</sst>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8.8000000000000007"/>
      <name val="Arial"/>
      <family val="2"/>
    </font>
    <font>
      <sz val="1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3" fillId="0" borderId="0" xfId="0" applyFont="1" applyBorder="1"/>
    <xf numFmtId="0" fontId="2" fillId="0" borderId="1" xfId="0" applyFont="1" applyBorder="1"/>
    <xf numFmtId="44" fontId="2" fillId="0" borderId="1" xfId="0" applyNumberFormat="1" applyFont="1" applyBorder="1"/>
    <xf numFmtId="0" fontId="2" fillId="0" borderId="1" xfId="0" applyFont="1" applyFill="1" applyBorder="1"/>
    <xf numFmtId="0" fontId="3" fillId="0" borderId="0" xfId="0" applyFont="1" applyFill="1"/>
    <xf numFmtId="44" fontId="2" fillId="0" borderId="0" xfId="0" applyNumberFormat="1" applyFont="1"/>
    <xf numFmtId="0" fontId="2" fillId="0" borderId="0" xfId="0" applyFont="1" applyFill="1" applyBorder="1"/>
    <xf numFmtId="44" fontId="0" fillId="0" borderId="0" xfId="0" applyNumberForma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0" applyNumberFormat="1" applyFont="1"/>
    <xf numFmtId="9" fontId="3" fillId="0" borderId="0" xfId="0" applyNumberFormat="1" applyFont="1"/>
    <xf numFmtId="14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left" vertical="center"/>
    </xf>
    <xf numFmtId="43" fontId="3" fillId="0" borderId="0" xfId="0" applyNumberFormat="1" applyFont="1" applyAlignment="1"/>
    <xf numFmtId="43" fontId="3" fillId="0" borderId="0" xfId="0" applyNumberFormat="1" applyFont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44" fontId="3" fillId="0" borderId="0" xfId="0" applyNumberFormat="1" applyFont="1" applyBorder="1"/>
    <xf numFmtId="0" fontId="7" fillId="0" borderId="0" xfId="0" applyFont="1" applyBorder="1"/>
    <xf numFmtId="44" fontId="7" fillId="0" borderId="0" xfId="0" applyNumberFormat="1" applyFont="1" applyBorder="1"/>
    <xf numFmtId="0" fontId="0" fillId="0" borderId="0" xfId="0" applyBorder="1"/>
    <xf numFmtId="0" fontId="3" fillId="0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/>
    <xf numFmtId="44" fontId="2" fillId="0" borderId="0" xfId="0" applyNumberFormat="1" applyFont="1" applyBorder="1"/>
    <xf numFmtId="14" fontId="3" fillId="0" borderId="0" xfId="0" applyNumberFormat="1" applyFont="1" applyBorder="1"/>
    <xf numFmtId="0" fontId="3" fillId="2" borderId="0" xfId="0" applyFont="1" applyFill="1" applyBorder="1" applyAlignment="1">
      <alignment horizontal="center"/>
    </xf>
    <xf numFmtId="44" fontId="3" fillId="0" borderId="0" xfId="1" applyFont="1" applyBorder="1"/>
    <xf numFmtId="44" fontId="3" fillId="0" borderId="0" xfId="1" applyNumberFormat="1" applyFont="1" applyBorder="1"/>
    <xf numFmtId="0" fontId="3" fillId="0" borderId="0" xfId="0" applyFont="1" applyBorder="1" applyAlignment="1">
      <alignment wrapText="1"/>
    </xf>
    <xf numFmtId="9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/>
    <xf numFmtId="44" fontId="2" fillId="0" borderId="2" xfId="0" applyNumberFormat="1" applyFont="1" applyBorder="1"/>
    <xf numFmtId="0" fontId="2" fillId="0" borderId="3" xfId="0" applyFont="1" applyBorder="1"/>
    <xf numFmtId="44" fontId="2" fillId="0" borderId="3" xfId="0" applyNumberFormat="1" applyFont="1" applyBorder="1"/>
    <xf numFmtId="0" fontId="3" fillId="2" borderId="0" xfId="0" applyFont="1" applyFill="1" applyBorder="1"/>
    <xf numFmtId="9" fontId="3" fillId="0" borderId="0" xfId="0" applyNumberFormat="1" applyFont="1" applyBorder="1" applyAlignment="1">
      <alignment horizontal="left"/>
    </xf>
    <xf numFmtId="44" fontId="0" fillId="0" borderId="0" xfId="0" applyNumberFormat="1" applyBorder="1"/>
    <xf numFmtId="14" fontId="3" fillId="0" borderId="0" xfId="0" applyNumberFormat="1" applyFont="1" applyFill="1" applyBorder="1"/>
    <xf numFmtId="44" fontId="3" fillId="0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Border="1" applyAlignment="1"/>
    <xf numFmtId="4" fontId="2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left" wrapText="1"/>
    </xf>
    <xf numFmtId="4" fontId="2" fillId="0" borderId="3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0"/>
  <sheetViews>
    <sheetView tabSelected="1" workbookViewId="0">
      <selection activeCell="T4" sqref="T4"/>
    </sheetView>
  </sheetViews>
  <sheetFormatPr defaultRowHeight="10.199999999999999" x14ac:dyDescent="0.2"/>
  <cols>
    <col min="1" max="3" width="11.33203125" style="5" customWidth="1"/>
    <col min="4" max="4" width="10.5546875" style="5" customWidth="1"/>
    <col min="5" max="5" width="11.33203125" style="5" customWidth="1"/>
    <col min="6" max="6" width="11.6640625" style="5" customWidth="1"/>
    <col min="7" max="7" width="15.33203125" style="5" customWidth="1"/>
    <col min="8" max="8" width="35.44140625" style="5" hidden="1" customWidth="1"/>
    <col min="9" max="9" width="23.109375" style="5" customWidth="1"/>
    <col min="10" max="10" width="50.44140625" style="5" customWidth="1"/>
    <col min="11" max="11" width="26.88671875" style="5" hidden="1" customWidth="1"/>
    <col min="12" max="12" width="20.5546875" style="54" customWidth="1"/>
    <col min="13" max="13" width="21.44140625" style="5" customWidth="1"/>
    <col min="14" max="14" width="11.6640625" style="5" customWidth="1"/>
    <col min="15" max="15" width="11" style="5" customWidth="1"/>
    <col min="16" max="16" width="8.88671875" style="5"/>
    <col min="17" max="17" width="18.5546875" style="5" hidden="1" customWidth="1"/>
    <col min="18" max="18" width="24.5546875" style="5" hidden="1" customWidth="1"/>
    <col min="19" max="19" width="11.88671875" style="5" hidden="1" customWidth="1"/>
    <col min="20" max="256" width="8.88671875" style="5"/>
    <col min="257" max="259" width="11.33203125" style="5" customWidth="1"/>
    <col min="260" max="260" width="10.5546875" style="5" customWidth="1"/>
    <col min="261" max="261" width="11.33203125" style="5" customWidth="1"/>
    <col min="262" max="262" width="11.6640625" style="5" customWidth="1"/>
    <col min="263" max="263" width="15.33203125" style="5" customWidth="1"/>
    <col min="264" max="264" width="35.44140625" style="5" customWidth="1"/>
    <col min="265" max="265" width="23.109375" style="5" customWidth="1"/>
    <col min="266" max="266" width="50.44140625" style="5" customWidth="1"/>
    <col min="267" max="267" width="26.88671875" style="5" customWidth="1"/>
    <col min="268" max="268" width="20.5546875" style="5" customWidth="1"/>
    <col min="269" max="269" width="21.44140625" style="5" customWidth="1"/>
    <col min="270" max="270" width="11.6640625" style="5" customWidth="1"/>
    <col min="271" max="271" width="11" style="5" customWidth="1"/>
    <col min="272" max="272" width="8.88671875" style="5"/>
    <col min="273" max="273" width="18.5546875" style="5" customWidth="1"/>
    <col min="274" max="274" width="24.5546875" style="5" customWidth="1"/>
    <col min="275" max="275" width="11.88671875" style="5" customWidth="1"/>
    <col min="276" max="512" width="8.88671875" style="5"/>
    <col min="513" max="515" width="11.33203125" style="5" customWidth="1"/>
    <col min="516" max="516" width="10.5546875" style="5" customWidth="1"/>
    <col min="517" max="517" width="11.33203125" style="5" customWidth="1"/>
    <col min="518" max="518" width="11.6640625" style="5" customWidth="1"/>
    <col min="519" max="519" width="15.33203125" style="5" customWidth="1"/>
    <col min="520" max="520" width="35.44140625" style="5" customWidth="1"/>
    <col min="521" max="521" width="23.109375" style="5" customWidth="1"/>
    <col min="522" max="522" width="50.44140625" style="5" customWidth="1"/>
    <col min="523" max="523" width="26.88671875" style="5" customWidth="1"/>
    <col min="524" max="524" width="20.5546875" style="5" customWidth="1"/>
    <col min="525" max="525" width="21.44140625" style="5" customWidth="1"/>
    <col min="526" max="526" width="11.6640625" style="5" customWidth="1"/>
    <col min="527" max="527" width="11" style="5" customWidth="1"/>
    <col min="528" max="528" width="8.88671875" style="5"/>
    <col min="529" max="529" width="18.5546875" style="5" customWidth="1"/>
    <col min="530" max="530" width="24.5546875" style="5" customWidth="1"/>
    <col min="531" max="531" width="11.88671875" style="5" customWidth="1"/>
    <col min="532" max="768" width="8.88671875" style="5"/>
    <col min="769" max="771" width="11.33203125" style="5" customWidth="1"/>
    <col min="772" max="772" width="10.5546875" style="5" customWidth="1"/>
    <col min="773" max="773" width="11.33203125" style="5" customWidth="1"/>
    <col min="774" max="774" width="11.6640625" style="5" customWidth="1"/>
    <col min="775" max="775" width="15.33203125" style="5" customWidth="1"/>
    <col min="776" max="776" width="35.44140625" style="5" customWidth="1"/>
    <col min="777" max="777" width="23.109375" style="5" customWidth="1"/>
    <col min="778" max="778" width="50.44140625" style="5" customWidth="1"/>
    <col min="779" max="779" width="26.88671875" style="5" customWidth="1"/>
    <col min="780" max="780" width="20.5546875" style="5" customWidth="1"/>
    <col min="781" max="781" width="21.44140625" style="5" customWidth="1"/>
    <col min="782" max="782" width="11.6640625" style="5" customWidth="1"/>
    <col min="783" max="783" width="11" style="5" customWidth="1"/>
    <col min="784" max="784" width="8.88671875" style="5"/>
    <col min="785" max="785" width="18.5546875" style="5" customWidth="1"/>
    <col min="786" max="786" width="24.5546875" style="5" customWidth="1"/>
    <col min="787" max="787" width="11.88671875" style="5" customWidth="1"/>
    <col min="788" max="1024" width="8.88671875" style="5"/>
    <col min="1025" max="1027" width="11.33203125" style="5" customWidth="1"/>
    <col min="1028" max="1028" width="10.5546875" style="5" customWidth="1"/>
    <col min="1029" max="1029" width="11.33203125" style="5" customWidth="1"/>
    <col min="1030" max="1030" width="11.6640625" style="5" customWidth="1"/>
    <col min="1031" max="1031" width="15.33203125" style="5" customWidth="1"/>
    <col min="1032" max="1032" width="35.44140625" style="5" customWidth="1"/>
    <col min="1033" max="1033" width="23.109375" style="5" customWidth="1"/>
    <col min="1034" max="1034" width="50.44140625" style="5" customWidth="1"/>
    <col min="1035" max="1035" width="26.88671875" style="5" customWidth="1"/>
    <col min="1036" max="1036" width="20.5546875" style="5" customWidth="1"/>
    <col min="1037" max="1037" width="21.44140625" style="5" customWidth="1"/>
    <col min="1038" max="1038" width="11.6640625" style="5" customWidth="1"/>
    <col min="1039" max="1039" width="11" style="5" customWidth="1"/>
    <col min="1040" max="1040" width="8.88671875" style="5"/>
    <col min="1041" max="1041" width="18.5546875" style="5" customWidth="1"/>
    <col min="1042" max="1042" width="24.5546875" style="5" customWidth="1"/>
    <col min="1043" max="1043" width="11.88671875" style="5" customWidth="1"/>
    <col min="1044" max="1280" width="8.88671875" style="5"/>
    <col min="1281" max="1283" width="11.33203125" style="5" customWidth="1"/>
    <col min="1284" max="1284" width="10.5546875" style="5" customWidth="1"/>
    <col min="1285" max="1285" width="11.33203125" style="5" customWidth="1"/>
    <col min="1286" max="1286" width="11.6640625" style="5" customWidth="1"/>
    <col min="1287" max="1287" width="15.33203125" style="5" customWidth="1"/>
    <col min="1288" max="1288" width="35.44140625" style="5" customWidth="1"/>
    <col min="1289" max="1289" width="23.109375" style="5" customWidth="1"/>
    <col min="1290" max="1290" width="50.44140625" style="5" customWidth="1"/>
    <col min="1291" max="1291" width="26.88671875" style="5" customWidth="1"/>
    <col min="1292" max="1292" width="20.5546875" style="5" customWidth="1"/>
    <col min="1293" max="1293" width="21.44140625" style="5" customWidth="1"/>
    <col min="1294" max="1294" width="11.6640625" style="5" customWidth="1"/>
    <col min="1295" max="1295" width="11" style="5" customWidth="1"/>
    <col min="1296" max="1296" width="8.88671875" style="5"/>
    <col min="1297" max="1297" width="18.5546875" style="5" customWidth="1"/>
    <col min="1298" max="1298" width="24.5546875" style="5" customWidth="1"/>
    <col min="1299" max="1299" width="11.88671875" style="5" customWidth="1"/>
    <col min="1300" max="1536" width="8.88671875" style="5"/>
    <col min="1537" max="1539" width="11.33203125" style="5" customWidth="1"/>
    <col min="1540" max="1540" width="10.5546875" style="5" customWidth="1"/>
    <col min="1541" max="1541" width="11.33203125" style="5" customWidth="1"/>
    <col min="1542" max="1542" width="11.6640625" style="5" customWidth="1"/>
    <col min="1543" max="1543" width="15.33203125" style="5" customWidth="1"/>
    <col min="1544" max="1544" width="35.44140625" style="5" customWidth="1"/>
    <col min="1545" max="1545" width="23.109375" style="5" customWidth="1"/>
    <col min="1546" max="1546" width="50.44140625" style="5" customWidth="1"/>
    <col min="1547" max="1547" width="26.88671875" style="5" customWidth="1"/>
    <col min="1548" max="1548" width="20.5546875" style="5" customWidth="1"/>
    <col min="1549" max="1549" width="21.44140625" style="5" customWidth="1"/>
    <col min="1550" max="1550" width="11.6640625" style="5" customWidth="1"/>
    <col min="1551" max="1551" width="11" style="5" customWidth="1"/>
    <col min="1552" max="1552" width="8.88671875" style="5"/>
    <col min="1553" max="1553" width="18.5546875" style="5" customWidth="1"/>
    <col min="1554" max="1554" width="24.5546875" style="5" customWidth="1"/>
    <col min="1555" max="1555" width="11.88671875" style="5" customWidth="1"/>
    <col min="1556" max="1792" width="8.88671875" style="5"/>
    <col min="1793" max="1795" width="11.33203125" style="5" customWidth="1"/>
    <col min="1796" max="1796" width="10.5546875" style="5" customWidth="1"/>
    <col min="1797" max="1797" width="11.33203125" style="5" customWidth="1"/>
    <col min="1798" max="1798" width="11.6640625" style="5" customWidth="1"/>
    <col min="1799" max="1799" width="15.33203125" style="5" customWidth="1"/>
    <col min="1800" max="1800" width="35.44140625" style="5" customWidth="1"/>
    <col min="1801" max="1801" width="23.109375" style="5" customWidth="1"/>
    <col min="1802" max="1802" width="50.44140625" style="5" customWidth="1"/>
    <col min="1803" max="1803" width="26.88671875" style="5" customWidth="1"/>
    <col min="1804" max="1804" width="20.5546875" style="5" customWidth="1"/>
    <col min="1805" max="1805" width="21.44140625" style="5" customWidth="1"/>
    <col min="1806" max="1806" width="11.6640625" style="5" customWidth="1"/>
    <col min="1807" max="1807" width="11" style="5" customWidth="1"/>
    <col min="1808" max="1808" width="8.88671875" style="5"/>
    <col min="1809" max="1809" width="18.5546875" style="5" customWidth="1"/>
    <col min="1810" max="1810" width="24.5546875" style="5" customWidth="1"/>
    <col min="1811" max="1811" width="11.88671875" style="5" customWidth="1"/>
    <col min="1812" max="2048" width="8.88671875" style="5"/>
    <col min="2049" max="2051" width="11.33203125" style="5" customWidth="1"/>
    <col min="2052" max="2052" width="10.5546875" style="5" customWidth="1"/>
    <col min="2053" max="2053" width="11.33203125" style="5" customWidth="1"/>
    <col min="2054" max="2054" width="11.6640625" style="5" customWidth="1"/>
    <col min="2055" max="2055" width="15.33203125" style="5" customWidth="1"/>
    <col min="2056" max="2056" width="35.44140625" style="5" customWidth="1"/>
    <col min="2057" max="2057" width="23.109375" style="5" customWidth="1"/>
    <col min="2058" max="2058" width="50.44140625" style="5" customWidth="1"/>
    <col min="2059" max="2059" width="26.88671875" style="5" customWidth="1"/>
    <col min="2060" max="2060" width="20.5546875" style="5" customWidth="1"/>
    <col min="2061" max="2061" width="21.44140625" style="5" customWidth="1"/>
    <col min="2062" max="2062" width="11.6640625" style="5" customWidth="1"/>
    <col min="2063" max="2063" width="11" style="5" customWidth="1"/>
    <col min="2064" max="2064" width="8.88671875" style="5"/>
    <col min="2065" max="2065" width="18.5546875" style="5" customWidth="1"/>
    <col min="2066" max="2066" width="24.5546875" style="5" customWidth="1"/>
    <col min="2067" max="2067" width="11.88671875" style="5" customWidth="1"/>
    <col min="2068" max="2304" width="8.88671875" style="5"/>
    <col min="2305" max="2307" width="11.33203125" style="5" customWidth="1"/>
    <col min="2308" max="2308" width="10.5546875" style="5" customWidth="1"/>
    <col min="2309" max="2309" width="11.33203125" style="5" customWidth="1"/>
    <col min="2310" max="2310" width="11.6640625" style="5" customWidth="1"/>
    <col min="2311" max="2311" width="15.33203125" style="5" customWidth="1"/>
    <col min="2312" max="2312" width="35.44140625" style="5" customWidth="1"/>
    <col min="2313" max="2313" width="23.109375" style="5" customWidth="1"/>
    <col min="2314" max="2314" width="50.44140625" style="5" customWidth="1"/>
    <col min="2315" max="2315" width="26.88671875" style="5" customWidth="1"/>
    <col min="2316" max="2316" width="20.5546875" style="5" customWidth="1"/>
    <col min="2317" max="2317" width="21.44140625" style="5" customWidth="1"/>
    <col min="2318" max="2318" width="11.6640625" style="5" customWidth="1"/>
    <col min="2319" max="2319" width="11" style="5" customWidth="1"/>
    <col min="2320" max="2320" width="8.88671875" style="5"/>
    <col min="2321" max="2321" width="18.5546875" style="5" customWidth="1"/>
    <col min="2322" max="2322" width="24.5546875" style="5" customWidth="1"/>
    <col min="2323" max="2323" width="11.88671875" style="5" customWidth="1"/>
    <col min="2324" max="2560" width="8.88671875" style="5"/>
    <col min="2561" max="2563" width="11.33203125" style="5" customWidth="1"/>
    <col min="2564" max="2564" width="10.5546875" style="5" customWidth="1"/>
    <col min="2565" max="2565" width="11.33203125" style="5" customWidth="1"/>
    <col min="2566" max="2566" width="11.6640625" style="5" customWidth="1"/>
    <col min="2567" max="2567" width="15.33203125" style="5" customWidth="1"/>
    <col min="2568" max="2568" width="35.44140625" style="5" customWidth="1"/>
    <col min="2569" max="2569" width="23.109375" style="5" customWidth="1"/>
    <col min="2570" max="2570" width="50.44140625" style="5" customWidth="1"/>
    <col min="2571" max="2571" width="26.88671875" style="5" customWidth="1"/>
    <col min="2572" max="2572" width="20.5546875" style="5" customWidth="1"/>
    <col min="2573" max="2573" width="21.44140625" style="5" customWidth="1"/>
    <col min="2574" max="2574" width="11.6640625" style="5" customWidth="1"/>
    <col min="2575" max="2575" width="11" style="5" customWidth="1"/>
    <col min="2576" max="2576" width="8.88671875" style="5"/>
    <col min="2577" max="2577" width="18.5546875" style="5" customWidth="1"/>
    <col min="2578" max="2578" width="24.5546875" style="5" customWidth="1"/>
    <col min="2579" max="2579" width="11.88671875" style="5" customWidth="1"/>
    <col min="2580" max="2816" width="8.88671875" style="5"/>
    <col min="2817" max="2819" width="11.33203125" style="5" customWidth="1"/>
    <col min="2820" max="2820" width="10.5546875" style="5" customWidth="1"/>
    <col min="2821" max="2821" width="11.33203125" style="5" customWidth="1"/>
    <col min="2822" max="2822" width="11.6640625" style="5" customWidth="1"/>
    <col min="2823" max="2823" width="15.33203125" style="5" customWidth="1"/>
    <col min="2824" max="2824" width="35.44140625" style="5" customWidth="1"/>
    <col min="2825" max="2825" width="23.109375" style="5" customWidth="1"/>
    <col min="2826" max="2826" width="50.44140625" style="5" customWidth="1"/>
    <col min="2827" max="2827" width="26.88671875" style="5" customWidth="1"/>
    <col min="2828" max="2828" width="20.5546875" style="5" customWidth="1"/>
    <col min="2829" max="2829" width="21.44140625" style="5" customWidth="1"/>
    <col min="2830" max="2830" width="11.6640625" style="5" customWidth="1"/>
    <col min="2831" max="2831" width="11" style="5" customWidth="1"/>
    <col min="2832" max="2832" width="8.88671875" style="5"/>
    <col min="2833" max="2833" width="18.5546875" style="5" customWidth="1"/>
    <col min="2834" max="2834" width="24.5546875" style="5" customWidth="1"/>
    <col min="2835" max="2835" width="11.88671875" style="5" customWidth="1"/>
    <col min="2836" max="3072" width="8.88671875" style="5"/>
    <col min="3073" max="3075" width="11.33203125" style="5" customWidth="1"/>
    <col min="3076" max="3076" width="10.5546875" style="5" customWidth="1"/>
    <col min="3077" max="3077" width="11.33203125" style="5" customWidth="1"/>
    <col min="3078" max="3078" width="11.6640625" style="5" customWidth="1"/>
    <col min="3079" max="3079" width="15.33203125" style="5" customWidth="1"/>
    <col min="3080" max="3080" width="35.44140625" style="5" customWidth="1"/>
    <col min="3081" max="3081" width="23.109375" style="5" customWidth="1"/>
    <col min="3082" max="3082" width="50.44140625" style="5" customWidth="1"/>
    <col min="3083" max="3083" width="26.88671875" style="5" customWidth="1"/>
    <col min="3084" max="3084" width="20.5546875" style="5" customWidth="1"/>
    <col min="3085" max="3085" width="21.44140625" style="5" customWidth="1"/>
    <col min="3086" max="3086" width="11.6640625" style="5" customWidth="1"/>
    <col min="3087" max="3087" width="11" style="5" customWidth="1"/>
    <col min="3088" max="3088" width="8.88671875" style="5"/>
    <col min="3089" max="3089" width="18.5546875" style="5" customWidth="1"/>
    <col min="3090" max="3090" width="24.5546875" style="5" customWidth="1"/>
    <col min="3091" max="3091" width="11.88671875" style="5" customWidth="1"/>
    <col min="3092" max="3328" width="8.88671875" style="5"/>
    <col min="3329" max="3331" width="11.33203125" style="5" customWidth="1"/>
    <col min="3332" max="3332" width="10.5546875" style="5" customWidth="1"/>
    <col min="3333" max="3333" width="11.33203125" style="5" customWidth="1"/>
    <col min="3334" max="3334" width="11.6640625" style="5" customWidth="1"/>
    <col min="3335" max="3335" width="15.33203125" style="5" customWidth="1"/>
    <col min="3336" max="3336" width="35.44140625" style="5" customWidth="1"/>
    <col min="3337" max="3337" width="23.109375" style="5" customWidth="1"/>
    <col min="3338" max="3338" width="50.44140625" style="5" customWidth="1"/>
    <col min="3339" max="3339" width="26.88671875" style="5" customWidth="1"/>
    <col min="3340" max="3340" width="20.5546875" style="5" customWidth="1"/>
    <col min="3341" max="3341" width="21.44140625" style="5" customWidth="1"/>
    <col min="3342" max="3342" width="11.6640625" style="5" customWidth="1"/>
    <col min="3343" max="3343" width="11" style="5" customWidth="1"/>
    <col min="3344" max="3344" width="8.88671875" style="5"/>
    <col min="3345" max="3345" width="18.5546875" style="5" customWidth="1"/>
    <col min="3346" max="3346" width="24.5546875" style="5" customWidth="1"/>
    <col min="3347" max="3347" width="11.88671875" style="5" customWidth="1"/>
    <col min="3348" max="3584" width="8.88671875" style="5"/>
    <col min="3585" max="3587" width="11.33203125" style="5" customWidth="1"/>
    <col min="3588" max="3588" width="10.5546875" style="5" customWidth="1"/>
    <col min="3589" max="3589" width="11.33203125" style="5" customWidth="1"/>
    <col min="3590" max="3590" width="11.6640625" style="5" customWidth="1"/>
    <col min="3591" max="3591" width="15.33203125" style="5" customWidth="1"/>
    <col min="3592" max="3592" width="35.44140625" style="5" customWidth="1"/>
    <col min="3593" max="3593" width="23.109375" style="5" customWidth="1"/>
    <col min="3594" max="3594" width="50.44140625" style="5" customWidth="1"/>
    <col min="3595" max="3595" width="26.88671875" style="5" customWidth="1"/>
    <col min="3596" max="3596" width="20.5546875" style="5" customWidth="1"/>
    <col min="3597" max="3597" width="21.44140625" style="5" customWidth="1"/>
    <col min="3598" max="3598" width="11.6640625" style="5" customWidth="1"/>
    <col min="3599" max="3599" width="11" style="5" customWidth="1"/>
    <col min="3600" max="3600" width="8.88671875" style="5"/>
    <col min="3601" max="3601" width="18.5546875" style="5" customWidth="1"/>
    <col min="3602" max="3602" width="24.5546875" style="5" customWidth="1"/>
    <col min="3603" max="3603" width="11.88671875" style="5" customWidth="1"/>
    <col min="3604" max="3840" width="8.88671875" style="5"/>
    <col min="3841" max="3843" width="11.33203125" style="5" customWidth="1"/>
    <col min="3844" max="3844" width="10.5546875" style="5" customWidth="1"/>
    <col min="3845" max="3845" width="11.33203125" style="5" customWidth="1"/>
    <col min="3846" max="3846" width="11.6640625" style="5" customWidth="1"/>
    <col min="3847" max="3847" width="15.33203125" style="5" customWidth="1"/>
    <col min="3848" max="3848" width="35.44140625" style="5" customWidth="1"/>
    <col min="3849" max="3849" width="23.109375" style="5" customWidth="1"/>
    <col min="3850" max="3850" width="50.44140625" style="5" customWidth="1"/>
    <col min="3851" max="3851" width="26.88671875" style="5" customWidth="1"/>
    <col min="3852" max="3852" width="20.5546875" style="5" customWidth="1"/>
    <col min="3853" max="3853" width="21.44140625" style="5" customWidth="1"/>
    <col min="3854" max="3854" width="11.6640625" style="5" customWidth="1"/>
    <col min="3855" max="3855" width="11" style="5" customWidth="1"/>
    <col min="3856" max="3856" width="8.88671875" style="5"/>
    <col min="3857" max="3857" width="18.5546875" style="5" customWidth="1"/>
    <col min="3858" max="3858" width="24.5546875" style="5" customWidth="1"/>
    <col min="3859" max="3859" width="11.88671875" style="5" customWidth="1"/>
    <col min="3860" max="4096" width="8.88671875" style="5"/>
    <col min="4097" max="4099" width="11.33203125" style="5" customWidth="1"/>
    <col min="4100" max="4100" width="10.5546875" style="5" customWidth="1"/>
    <col min="4101" max="4101" width="11.33203125" style="5" customWidth="1"/>
    <col min="4102" max="4102" width="11.6640625" style="5" customWidth="1"/>
    <col min="4103" max="4103" width="15.33203125" style="5" customWidth="1"/>
    <col min="4104" max="4104" width="35.44140625" style="5" customWidth="1"/>
    <col min="4105" max="4105" width="23.109375" style="5" customWidth="1"/>
    <col min="4106" max="4106" width="50.44140625" style="5" customWidth="1"/>
    <col min="4107" max="4107" width="26.88671875" style="5" customWidth="1"/>
    <col min="4108" max="4108" width="20.5546875" style="5" customWidth="1"/>
    <col min="4109" max="4109" width="21.44140625" style="5" customWidth="1"/>
    <col min="4110" max="4110" width="11.6640625" style="5" customWidth="1"/>
    <col min="4111" max="4111" width="11" style="5" customWidth="1"/>
    <col min="4112" max="4112" width="8.88671875" style="5"/>
    <col min="4113" max="4113" width="18.5546875" style="5" customWidth="1"/>
    <col min="4114" max="4114" width="24.5546875" style="5" customWidth="1"/>
    <col min="4115" max="4115" width="11.88671875" style="5" customWidth="1"/>
    <col min="4116" max="4352" width="8.88671875" style="5"/>
    <col min="4353" max="4355" width="11.33203125" style="5" customWidth="1"/>
    <col min="4356" max="4356" width="10.5546875" style="5" customWidth="1"/>
    <col min="4357" max="4357" width="11.33203125" style="5" customWidth="1"/>
    <col min="4358" max="4358" width="11.6640625" style="5" customWidth="1"/>
    <col min="4359" max="4359" width="15.33203125" style="5" customWidth="1"/>
    <col min="4360" max="4360" width="35.44140625" style="5" customWidth="1"/>
    <col min="4361" max="4361" width="23.109375" style="5" customWidth="1"/>
    <col min="4362" max="4362" width="50.44140625" style="5" customWidth="1"/>
    <col min="4363" max="4363" width="26.88671875" style="5" customWidth="1"/>
    <col min="4364" max="4364" width="20.5546875" style="5" customWidth="1"/>
    <col min="4365" max="4365" width="21.44140625" style="5" customWidth="1"/>
    <col min="4366" max="4366" width="11.6640625" style="5" customWidth="1"/>
    <col min="4367" max="4367" width="11" style="5" customWidth="1"/>
    <col min="4368" max="4368" width="8.88671875" style="5"/>
    <col min="4369" max="4369" width="18.5546875" style="5" customWidth="1"/>
    <col min="4370" max="4370" width="24.5546875" style="5" customWidth="1"/>
    <col min="4371" max="4371" width="11.88671875" style="5" customWidth="1"/>
    <col min="4372" max="4608" width="8.88671875" style="5"/>
    <col min="4609" max="4611" width="11.33203125" style="5" customWidth="1"/>
    <col min="4612" max="4612" width="10.5546875" style="5" customWidth="1"/>
    <col min="4613" max="4613" width="11.33203125" style="5" customWidth="1"/>
    <col min="4614" max="4614" width="11.6640625" style="5" customWidth="1"/>
    <col min="4615" max="4615" width="15.33203125" style="5" customWidth="1"/>
    <col min="4616" max="4616" width="35.44140625" style="5" customWidth="1"/>
    <col min="4617" max="4617" width="23.109375" style="5" customWidth="1"/>
    <col min="4618" max="4618" width="50.44140625" style="5" customWidth="1"/>
    <col min="4619" max="4619" width="26.88671875" style="5" customWidth="1"/>
    <col min="4620" max="4620" width="20.5546875" style="5" customWidth="1"/>
    <col min="4621" max="4621" width="21.44140625" style="5" customWidth="1"/>
    <col min="4622" max="4622" width="11.6640625" style="5" customWidth="1"/>
    <col min="4623" max="4623" width="11" style="5" customWidth="1"/>
    <col min="4624" max="4624" width="8.88671875" style="5"/>
    <col min="4625" max="4625" width="18.5546875" style="5" customWidth="1"/>
    <col min="4626" max="4626" width="24.5546875" style="5" customWidth="1"/>
    <col min="4627" max="4627" width="11.88671875" style="5" customWidth="1"/>
    <col min="4628" max="4864" width="8.88671875" style="5"/>
    <col min="4865" max="4867" width="11.33203125" style="5" customWidth="1"/>
    <col min="4868" max="4868" width="10.5546875" style="5" customWidth="1"/>
    <col min="4869" max="4869" width="11.33203125" style="5" customWidth="1"/>
    <col min="4870" max="4870" width="11.6640625" style="5" customWidth="1"/>
    <col min="4871" max="4871" width="15.33203125" style="5" customWidth="1"/>
    <col min="4872" max="4872" width="35.44140625" style="5" customWidth="1"/>
    <col min="4873" max="4873" width="23.109375" style="5" customWidth="1"/>
    <col min="4874" max="4874" width="50.44140625" style="5" customWidth="1"/>
    <col min="4875" max="4875" width="26.88671875" style="5" customWidth="1"/>
    <col min="4876" max="4876" width="20.5546875" style="5" customWidth="1"/>
    <col min="4877" max="4877" width="21.44140625" style="5" customWidth="1"/>
    <col min="4878" max="4878" width="11.6640625" style="5" customWidth="1"/>
    <col min="4879" max="4879" width="11" style="5" customWidth="1"/>
    <col min="4880" max="4880" width="8.88671875" style="5"/>
    <col min="4881" max="4881" width="18.5546875" style="5" customWidth="1"/>
    <col min="4882" max="4882" width="24.5546875" style="5" customWidth="1"/>
    <col min="4883" max="4883" width="11.88671875" style="5" customWidth="1"/>
    <col min="4884" max="5120" width="8.88671875" style="5"/>
    <col min="5121" max="5123" width="11.33203125" style="5" customWidth="1"/>
    <col min="5124" max="5124" width="10.5546875" style="5" customWidth="1"/>
    <col min="5125" max="5125" width="11.33203125" style="5" customWidth="1"/>
    <col min="5126" max="5126" width="11.6640625" style="5" customWidth="1"/>
    <col min="5127" max="5127" width="15.33203125" style="5" customWidth="1"/>
    <col min="5128" max="5128" width="35.44140625" style="5" customWidth="1"/>
    <col min="5129" max="5129" width="23.109375" style="5" customWidth="1"/>
    <col min="5130" max="5130" width="50.44140625" style="5" customWidth="1"/>
    <col min="5131" max="5131" width="26.88671875" style="5" customWidth="1"/>
    <col min="5132" max="5132" width="20.5546875" style="5" customWidth="1"/>
    <col min="5133" max="5133" width="21.44140625" style="5" customWidth="1"/>
    <col min="5134" max="5134" width="11.6640625" style="5" customWidth="1"/>
    <col min="5135" max="5135" width="11" style="5" customWidth="1"/>
    <col min="5136" max="5136" width="8.88671875" style="5"/>
    <col min="5137" max="5137" width="18.5546875" style="5" customWidth="1"/>
    <col min="5138" max="5138" width="24.5546875" style="5" customWidth="1"/>
    <col min="5139" max="5139" width="11.88671875" style="5" customWidth="1"/>
    <col min="5140" max="5376" width="8.88671875" style="5"/>
    <col min="5377" max="5379" width="11.33203125" style="5" customWidth="1"/>
    <col min="5380" max="5380" width="10.5546875" style="5" customWidth="1"/>
    <col min="5381" max="5381" width="11.33203125" style="5" customWidth="1"/>
    <col min="5382" max="5382" width="11.6640625" style="5" customWidth="1"/>
    <col min="5383" max="5383" width="15.33203125" style="5" customWidth="1"/>
    <col min="5384" max="5384" width="35.44140625" style="5" customWidth="1"/>
    <col min="5385" max="5385" width="23.109375" style="5" customWidth="1"/>
    <col min="5386" max="5386" width="50.44140625" style="5" customWidth="1"/>
    <col min="5387" max="5387" width="26.88671875" style="5" customWidth="1"/>
    <col min="5388" max="5388" width="20.5546875" style="5" customWidth="1"/>
    <col min="5389" max="5389" width="21.44140625" style="5" customWidth="1"/>
    <col min="5390" max="5390" width="11.6640625" style="5" customWidth="1"/>
    <col min="5391" max="5391" width="11" style="5" customWidth="1"/>
    <col min="5392" max="5392" width="8.88671875" style="5"/>
    <col min="5393" max="5393" width="18.5546875" style="5" customWidth="1"/>
    <col min="5394" max="5394" width="24.5546875" style="5" customWidth="1"/>
    <col min="5395" max="5395" width="11.88671875" style="5" customWidth="1"/>
    <col min="5396" max="5632" width="8.88671875" style="5"/>
    <col min="5633" max="5635" width="11.33203125" style="5" customWidth="1"/>
    <col min="5636" max="5636" width="10.5546875" style="5" customWidth="1"/>
    <col min="5637" max="5637" width="11.33203125" style="5" customWidth="1"/>
    <col min="5638" max="5638" width="11.6640625" style="5" customWidth="1"/>
    <col min="5639" max="5639" width="15.33203125" style="5" customWidth="1"/>
    <col min="5640" max="5640" width="35.44140625" style="5" customWidth="1"/>
    <col min="5641" max="5641" width="23.109375" style="5" customWidth="1"/>
    <col min="5642" max="5642" width="50.44140625" style="5" customWidth="1"/>
    <col min="5643" max="5643" width="26.88671875" style="5" customWidth="1"/>
    <col min="5644" max="5644" width="20.5546875" style="5" customWidth="1"/>
    <col min="5645" max="5645" width="21.44140625" style="5" customWidth="1"/>
    <col min="5646" max="5646" width="11.6640625" style="5" customWidth="1"/>
    <col min="5647" max="5647" width="11" style="5" customWidth="1"/>
    <col min="5648" max="5648" width="8.88671875" style="5"/>
    <col min="5649" max="5649" width="18.5546875" style="5" customWidth="1"/>
    <col min="5650" max="5650" width="24.5546875" style="5" customWidth="1"/>
    <col min="5651" max="5651" width="11.88671875" style="5" customWidth="1"/>
    <col min="5652" max="5888" width="8.88671875" style="5"/>
    <col min="5889" max="5891" width="11.33203125" style="5" customWidth="1"/>
    <col min="5892" max="5892" width="10.5546875" style="5" customWidth="1"/>
    <col min="5893" max="5893" width="11.33203125" style="5" customWidth="1"/>
    <col min="5894" max="5894" width="11.6640625" style="5" customWidth="1"/>
    <col min="5895" max="5895" width="15.33203125" style="5" customWidth="1"/>
    <col min="5896" max="5896" width="35.44140625" style="5" customWidth="1"/>
    <col min="5897" max="5897" width="23.109375" style="5" customWidth="1"/>
    <col min="5898" max="5898" width="50.44140625" style="5" customWidth="1"/>
    <col min="5899" max="5899" width="26.88671875" style="5" customWidth="1"/>
    <col min="5900" max="5900" width="20.5546875" style="5" customWidth="1"/>
    <col min="5901" max="5901" width="21.44140625" style="5" customWidth="1"/>
    <col min="5902" max="5902" width="11.6640625" style="5" customWidth="1"/>
    <col min="5903" max="5903" width="11" style="5" customWidth="1"/>
    <col min="5904" max="5904" width="8.88671875" style="5"/>
    <col min="5905" max="5905" width="18.5546875" style="5" customWidth="1"/>
    <col min="5906" max="5906" width="24.5546875" style="5" customWidth="1"/>
    <col min="5907" max="5907" width="11.88671875" style="5" customWidth="1"/>
    <col min="5908" max="6144" width="8.88671875" style="5"/>
    <col min="6145" max="6147" width="11.33203125" style="5" customWidth="1"/>
    <col min="6148" max="6148" width="10.5546875" style="5" customWidth="1"/>
    <col min="6149" max="6149" width="11.33203125" style="5" customWidth="1"/>
    <col min="6150" max="6150" width="11.6640625" style="5" customWidth="1"/>
    <col min="6151" max="6151" width="15.33203125" style="5" customWidth="1"/>
    <col min="6152" max="6152" width="35.44140625" style="5" customWidth="1"/>
    <col min="6153" max="6153" width="23.109375" style="5" customWidth="1"/>
    <col min="6154" max="6154" width="50.44140625" style="5" customWidth="1"/>
    <col min="6155" max="6155" width="26.88671875" style="5" customWidth="1"/>
    <col min="6156" max="6156" width="20.5546875" style="5" customWidth="1"/>
    <col min="6157" max="6157" width="21.44140625" style="5" customWidth="1"/>
    <col min="6158" max="6158" width="11.6640625" style="5" customWidth="1"/>
    <col min="6159" max="6159" width="11" style="5" customWidth="1"/>
    <col min="6160" max="6160" width="8.88671875" style="5"/>
    <col min="6161" max="6161" width="18.5546875" style="5" customWidth="1"/>
    <col min="6162" max="6162" width="24.5546875" style="5" customWidth="1"/>
    <col min="6163" max="6163" width="11.88671875" style="5" customWidth="1"/>
    <col min="6164" max="6400" width="8.88671875" style="5"/>
    <col min="6401" max="6403" width="11.33203125" style="5" customWidth="1"/>
    <col min="6404" max="6404" width="10.5546875" style="5" customWidth="1"/>
    <col min="6405" max="6405" width="11.33203125" style="5" customWidth="1"/>
    <col min="6406" max="6406" width="11.6640625" style="5" customWidth="1"/>
    <col min="6407" max="6407" width="15.33203125" style="5" customWidth="1"/>
    <col min="6408" max="6408" width="35.44140625" style="5" customWidth="1"/>
    <col min="6409" max="6409" width="23.109375" style="5" customWidth="1"/>
    <col min="6410" max="6410" width="50.44140625" style="5" customWidth="1"/>
    <col min="6411" max="6411" width="26.88671875" style="5" customWidth="1"/>
    <col min="6412" max="6412" width="20.5546875" style="5" customWidth="1"/>
    <col min="6413" max="6413" width="21.44140625" style="5" customWidth="1"/>
    <col min="6414" max="6414" width="11.6640625" style="5" customWidth="1"/>
    <col min="6415" max="6415" width="11" style="5" customWidth="1"/>
    <col min="6416" max="6416" width="8.88671875" style="5"/>
    <col min="6417" max="6417" width="18.5546875" style="5" customWidth="1"/>
    <col min="6418" max="6418" width="24.5546875" style="5" customWidth="1"/>
    <col min="6419" max="6419" width="11.88671875" style="5" customWidth="1"/>
    <col min="6420" max="6656" width="8.88671875" style="5"/>
    <col min="6657" max="6659" width="11.33203125" style="5" customWidth="1"/>
    <col min="6660" max="6660" width="10.5546875" style="5" customWidth="1"/>
    <col min="6661" max="6661" width="11.33203125" style="5" customWidth="1"/>
    <col min="6662" max="6662" width="11.6640625" style="5" customWidth="1"/>
    <col min="6663" max="6663" width="15.33203125" style="5" customWidth="1"/>
    <col min="6664" max="6664" width="35.44140625" style="5" customWidth="1"/>
    <col min="6665" max="6665" width="23.109375" style="5" customWidth="1"/>
    <col min="6666" max="6666" width="50.44140625" style="5" customWidth="1"/>
    <col min="6667" max="6667" width="26.88671875" style="5" customWidth="1"/>
    <col min="6668" max="6668" width="20.5546875" style="5" customWidth="1"/>
    <col min="6669" max="6669" width="21.44140625" style="5" customWidth="1"/>
    <col min="6670" max="6670" width="11.6640625" style="5" customWidth="1"/>
    <col min="6671" max="6671" width="11" style="5" customWidth="1"/>
    <col min="6672" max="6672" width="8.88671875" style="5"/>
    <col min="6673" max="6673" width="18.5546875" style="5" customWidth="1"/>
    <col min="6674" max="6674" width="24.5546875" style="5" customWidth="1"/>
    <col min="6675" max="6675" width="11.88671875" style="5" customWidth="1"/>
    <col min="6676" max="6912" width="8.88671875" style="5"/>
    <col min="6913" max="6915" width="11.33203125" style="5" customWidth="1"/>
    <col min="6916" max="6916" width="10.5546875" style="5" customWidth="1"/>
    <col min="6917" max="6917" width="11.33203125" style="5" customWidth="1"/>
    <col min="6918" max="6918" width="11.6640625" style="5" customWidth="1"/>
    <col min="6919" max="6919" width="15.33203125" style="5" customWidth="1"/>
    <col min="6920" max="6920" width="35.44140625" style="5" customWidth="1"/>
    <col min="6921" max="6921" width="23.109375" style="5" customWidth="1"/>
    <col min="6922" max="6922" width="50.44140625" style="5" customWidth="1"/>
    <col min="6923" max="6923" width="26.88671875" style="5" customWidth="1"/>
    <col min="6924" max="6924" width="20.5546875" style="5" customWidth="1"/>
    <col min="6925" max="6925" width="21.44140625" style="5" customWidth="1"/>
    <col min="6926" max="6926" width="11.6640625" style="5" customWidth="1"/>
    <col min="6927" max="6927" width="11" style="5" customWidth="1"/>
    <col min="6928" max="6928" width="8.88671875" style="5"/>
    <col min="6929" max="6929" width="18.5546875" style="5" customWidth="1"/>
    <col min="6930" max="6930" width="24.5546875" style="5" customWidth="1"/>
    <col min="6931" max="6931" width="11.88671875" style="5" customWidth="1"/>
    <col min="6932" max="7168" width="8.88671875" style="5"/>
    <col min="7169" max="7171" width="11.33203125" style="5" customWidth="1"/>
    <col min="7172" max="7172" width="10.5546875" style="5" customWidth="1"/>
    <col min="7173" max="7173" width="11.33203125" style="5" customWidth="1"/>
    <col min="7174" max="7174" width="11.6640625" style="5" customWidth="1"/>
    <col min="7175" max="7175" width="15.33203125" style="5" customWidth="1"/>
    <col min="7176" max="7176" width="35.44140625" style="5" customWidth="1"/>
    <col min="7177" max="7177" width="23.109375" style="5" customWidth="1"/>
    <col min="7178" max="7178" width="50.44140625" style="5" customWidth="1"/>
    <col min="7179" max="7179" width="26.88671875" style="5" customWidth="1"/>
    <col min="7180" max="7180" width="20.5546875" style="5" customWidth="1"/>
    <col min="7181" max="7181" width="21.44140625" style="5" customWidth="1"/>
    <col min="7182" max="7182" width="11.6640625" style="5" customWidth="1"/>
    <col min="7183" max="7183" width="11" style="5" customWidth="1"/>
    <col min="7184" max="7184" width="8.88671875" style="5"/>
    <col min="7185" max="7185" width="18.5546875" style="5" customWidth="1"/>
    <col min="7186" max="7186" width="24.5546875" style="5" customWidth="1"/>
    <col min="7187" max="7187" width="11.88671875" style="5" customWidth="1"/>
    <col min="7188" max="7424" width="8.88671875" style="5"/>
    <col min="7425" max="7427" width="11.33203125" style="5" customWidth="1"/>
    <col min="7428" max="7428" width="10.5546875" style="5" customWidth="1"/>
    <col min="7429" max="7429" width="11.33203125" style="5" customWidth="1"/>
    <col min="7430" max="7430" width="11.6640625" style="5" customWidth="1"/>
    <col min="7431" max="7431" width="15.33203125" style="5" customWidth="1"/>
    <col min="7432" max="7432" width="35.44140625" style="5" customWidth="1"/>
    <col min="7433" max="7433" width="23.109375" style="5" customWidth="1"/>
    <col min="7434" max="7434" width="50.44140625" style="5" customWidth="1"/>
    <col min="7435" max="7435" width="26.88671875" style="5" customWidth="1"/>
    <col min="7436" max="7436" width="20.5546875" style="5" customWidth="1"/>
    <col min="7437" max="7437" width="21.44140625" style="5" customWidth="1"/>
    <col min="7438" max="7438" width="11.6640625" style="5" customWidth="1"/>
    <col min="7439" max="7439" width="11" style="5" customWidth="1"/>
    <col min="7440" max="7440" width="8.88671875" style="5"/>
    <col min="7441" max="7441" width="18.5546875" style="5" customWidth="1"/>
    <col min="7442" max="7442" width="24.5546875" style="5" customWidth="1"/>
    <col min="7443" max="7443" width="11.88671875" style="5" customWidth="1"/>
    <col min="7444" max="7680" width="8.88671875" style="5"/>
    <col min="7681" max="7683" width="11.33203125" style="5" customWidth="1"/>
    <col min="7684" max="7684" width="10.5546875" style="5" customWidth="1"/>
    <col min="7685" max="7685" width="11.33203125" style="5" customWidth="1"/>
    <col min="7686" max="7686" width="11.6640625" style="5" customWidth="1"/>
    <col min="7687" max="7687" width="15.33203125" style="5" customWidth="1"/>
    <col min="7688" max="7688" width="35.44140625" style="5" customWidth="1"/>
    <col min="7689" max="7689" width="23.109375" style="5" customWidth="1"/>
    <col min="7690" max="7690" width="50.44140625" style="5" customWidth="1"/>
    <col min="7691" max="7691" width="26.88671875" style="5" customWidth="1"/>
    <col min="7692" max="7692" width="20.5546875" style="5" customWidth="1"/>
    <col min="7693" max="7693" width="21.44140625" style="5" customWidth="1"/>
    <col min="7694" max="7694" width="11.6640625" style="5" customWidth="1"/>
    <col min="7695" max="7695" width="11" style="5" customWidth="1"/>
    <col min="7696" max="7696" width="8.88671875" style="5"/>
    <col min="7697" max="7697" width="18.5546875" style="5" customWidth="1"/>
    <col min="7698" max="7698" width="24.5546875" style="5" customWidth="1"/>
    <col min="7699" max="7699" width="11.88671875" style="5" customWidth="1"/>
    <col min="7700" max="7936" width="8.88671875" style="5"/>
    <col min="7937" max="7939" width="11.33203125" style="5" customWidth="1"/>
    <col min="7940" max="7940" width="10.5546875" style="5" customWidth="1"/>
    <col min="7941" max="7941" width="11.33203125" style="5" customWidth="1"/>
    <col min="7942" max="7942" width="11.6640625" style="5" customWidth="1"/>
    <col min="7943" max="7943" width="15.33203125" style="5" customWidth="1"/>
    <col min="7944" max="7944" width="35.44140625" style="5" customWidth="1"/>
    <col min="7945" max="7945" width="23.109375" style="5" customWidth="1"/>
    <col min="7946" max="7946" width="50.44140625" style="5" customWidth="1"/>
    <col min="7947" max="7947" width="26.88671875" style="5" customWidth="1"/>
    <col min="7948" max="7948" width="20.5546875" style="5" customWidth="1"/>
    <col min="7949" max="7949" width="21.44140625" style="5" customWidth="1"/>
    <col min="7950" max="7950" width="11.6640625" style="5" customWidth="1"/>
    <col min="7951" max="7951" width="11" style="5" customWidth="1"/>
    <col min="7952" max="7952" width="8.88671875" style="5"/>
    <col min="7953" max="7953" width="18.5546875" style="5" customWidth="1"/>
    <col min="7954" max="7954" width="24.5546875" style="5" customWidth="1"/>
    <col min="7955" max="7955" width="11.88671875" style="5" customWidth="1"/>
    <col min="7956" max="8192" width="8.88671875" style="5"/>
    <col min="8193" max="8195" width="11.33203125" style="5" customWidth="1"/>
    <col min="8196" max="8196" width="10.5546875" style="5" customWidth="1"/>
    <col min="8197" max="8197" width="11.33203125" style="5" customWidth="1"/>
    <col min="8198" max="8198" width="11.6640625" style="5" customWidth="1"/>
    <col min="8199" max="8199" width="15.33203125" style="5" customWidth="1"/>
    <col min="8200" max="8200" width="35.44140625" style="5" customWidth="1"/>
    <col min="8201" max="8201" width="23.109375" style="5" customWidth="1"/>
    <col min="8202" max="8202" width="50.44140625" style="5" customWidth="1"/>
    <col min="8203" max="8203" width="26.88671875" style="5" customWidth="1"/>
    <col min="8204" max="8204" width="20.5546875" style="5" customWidth="1"/>
    <col min="8205" max="8205" width="21.44140625" style="5" customWidth="1"/>
    <col min="8206" max="8206" width="11.6640625" style="5" customWidth="1"/>
    <col min="8207" max="8207" width="11" style="5" customWidth="1"/>
    <col min="8208" max="8208" width="8.88671875" style="5"/>
    <col min="8209" max="8209" width="18.5546875" style="5" customWidth="1"/>
    <col min="8210" max="8210" width="24.5546875" style="5" customWidth="1"/>
    <col min="8211" max="8211" width="11.88671875" style="5" customWidth="1"/>
    <col min="8212" max="8448" width="8.88671875" style="5"/>
    <col min="8449" max="8451" width="11.33203125" style="5" customWidth="1"/>
    <col min="8452" max="8452" width="10.5546875" style="5" customWidth="1"/>
    <col min="8453" max="8453" width="11.33203125" style="5" customWidth="1"/>
    <col min="8454" max="8454" width="11.6640625" style="5" customWidth="1"/>
    <col min="8455" max="8455" width="15.33203125" style="5" customWidth="1"/>
    <col min="8456" max="8456" width="35.44140625" style="5" customWidth="1"/>
    <col min="8457" max="8457" width="23.109375" style="5" customWidth="1"/>
    <col min="8458" max="8458" width="50.44140625" style="5" customWidth="1"/>
    <col min="8459" max="8459" width="26.88671875" style="5" customWidth="1"/>
    <col min="8460" max="8460" width="20.5546875" style="5" customWidth="1"/>
    <col min="8461" max="8461" width="21.44140625" style="5" customWidth="1"/>
    <col min="8462" max="8462" width="11.6640625" style="5" customWidth="1"/>
    <col min="8463" max="8463" width="11" style="5" customWidth="1"/>
    <col min="8464" max="8464" width="8.88671875" style="5"/>
    <col min="8465" max="8465" width="18.5546875" style="5" customWidth="1"/>
    <col min="8466" max="8466" width="24.5546875" style="5" customWidth="1"/>
    <col min="8467" max="8467" width="11.88671875" style="5" customWidth="1"/>
    <col min="8468" max="8704" width="8.88671875" style="5"/>
    <col min="8705" max="8707" width="11.33203125" style="5" customWidth="1"/>
    <col min="8708" max="8708" width="10.5546875" style="5" customWidth="1"/>
    <col min="8709" max="8709" width="11.33203125" style="5" customWidth="1"/>
    <col min="8710" max="8710" width="11.6640625" style="5" customWidth="1"/>
    <col min="8711" max="8711" width="15.33203125" style="5" customWidth="1"/>
    <col min="8712" max="8712" width="35.44140625" style="5" customWidth="1"/>
    <col min="8713" max="8713" width="23.109375" style="5" customWidth="1"/>
    <col min="8714" max="8714" width="50.44140625" style="5" customWidth="1"/>
    <col min="8715" max="8715" width="26.88671875" style="5" customWidth="1"/>
    <col min="8716" max="8716" width="20.5546875" style="5" customWidth="1"/>
    <col min="8717" max="8717" width="21.44140625" style="5" customWidth="1"/>
    <col min="8718" max="8718" width="11.6640625" style="5" customWidth="1"/>
    <col min="8719" max="8719" width="11" style="5" customWidth="1"/>
    <col min="8720" max="8720" width="8.88671875" style="5"/>
    <col min="8721" max="8721" width="18.5546875" style="5" customWidth="1"/>
    <col min="8722" max="8722" width="24.5546875" style="5" customWidth="1"/>
    <col min="8723" max="8723" width="11.88671875" style="5" customWidth="1"/>
    <col min="8724" max="8960" width="8.88671875" style="5"/>
    <col min="8961" max="8963" width="11.33203125" style="5" customWidth="1"/>
    <col min="8964" max="8964" width="10.5546875" style="5" customWidth="1"/>
    <col min="8965" max="8965" width="11.33203125" style="5" customWidth="1"/>
    <col min="8966" max="8966" width="11.6640625" style="5" customWidth="1"/>
    <col min="8967" max="8967" width="15.33203125" style="5" customWidth="1"/>
    <col min="8968" max="8968" width="35.44140625" style="5" customWidth="1"/>
    <col min="8969" max="8969" width="23.109375" style="5" customWidth="1"/>
    <col min="8970" max="8970" width="50.44140625" style="5" customWidth="1"/>
    <col min="8971" max="8971" width="26.88671875" style="5" customWidth="1"/>
    <col min="8972" max="8972" width="20.5546875" style="5" customWidth="1"/>
    <col min="8973" max="8973" width="21.44140625" style="5" customWidth="1"/>
    <col min="8974" max="8974" width="11.6640625" style="5" customWidth="1"/>
    <col min="8975" max="8975" width="11" style="5" customWidth="1"/>
    <col min="8976" max="8976" width="8.88671875" style="5"/>
    <col min="8977" max="8977" width="18.5546875" style="5" customWidth="1"/>
    <col min="8978" max="8978" width="24.5546875" style="5" customWidth="1"/>
    <col min="8979" max="8979" width="11.88671875" style="5" customWidth="1"/>
    <col min="8980" max="9216" width="8.88671875" style="5"/>
    <col min="9217" max="9219" width="11.33203125" style="5" customWidth="1"/>
    <col min="9220" max="9220" width="10.5546875" style="5" customWidth="1"/>
    <col min="9221" max="9221" width="11.33203125" style="5" customWidth="1"/>
    <col min="9222" max="9222" width="11.6640625" style="5" customWidth="1"/>
    <col min="9223" max="9223" width="15.33203125" style="5" customWidth="1"/>
    <col min="9224" max="9224" width="35.44140625" style="5" customWidth="1"/>
    <col min="9225" max="9225" width="23.109375" style="5" customWidth="1"/>
    <col min="9226" max="9226" width="50.44140625" style="5" customWidth="1"/>
    <col min="9227" max="9227" width="26.88671875" style="5" customWidth="1"/>
    <col min="9228" max="9228" width="20.5546875" style="5" customWidth="1"/>
    <col min="9229" max="9229" width="21.44140625" style="5" customWidth="1"/>
    <col min="9230" max="9230" width="11.6640625" style="5" customWidth="1"/>
    <col min="9231" max="9231" width="11" style="5" customWidth="1"/>
    <col min="9232" max="9232" width="8.88671875" style="5"/>
    <col min="9233" max="9233" width="18.5546875" style="5" customWidth="1"/>
    <col min="9234" max="9234" width="24.5546875" style="5" customWidth="1"/>
    <col min="9235" max="9235" width="11.88671875" style="5" customWidth="1"/>
    <col min="9236" max="9472" width="8.88671875" style="5"/>
    <col min="9473" max="9475" width="11.33203125" style="5" customWidth="1"/>
    <col min="9476" max="9476" width="10.5546875" style="5" customWidth="1"/>
    <col min="9477" max="9477" width="11.33203125" style="5" customWidth="1"/>
    <col min="9478" max="9478" width="11.6640625" style="5" customWidth="1"/>
    <col min="9479" max="9479" width="15.33203125" style="5" customWidth="1"/>
    <col min="9480" max="9480" width="35.44140625" style="5" customWidth="1"/>
    <col min="9481" max="9481" width="23.109375" style="5" customWidth="1"/>
    <col min="9482" max="9482" width="50.44140625" style="5" customWidth="1"/>
    <col min="9483" max="9483" width="26.88671875" style="5" customWidth="1"/>
    <col min="9484" max="9484" width="20.5546875" style="5" customWidth="1"/>
    <col min="9485" max="9485" width="21.44140625" style="5" customWidth="1"/>
    <col min="9486" max="9486" width="11.6640625" style="5" customWidth="1"/>
    <col min="9487" max="9487" width="11" style="5" customWidth="1"/>
    <col min="9488" max="9488" width="8.88671875" style="5"/>
    <col min="9489" max="9489" width="18.5546875" style="5" customWidth="1"/>
    <col min="9490" max="9490" width="24.5546875" style="5" customWidth="1"/>
    <col min="9491" max="9491" width="11.88671875" style="5" customWidth="1"/>
    <col min="9492" max="9728" width="8.88671875" style="5"/>
    <col min="9729" max="9731" width="11.33203125" style="5" customWidth="1"/>
    <col min="9732" max="9732" width="10.5546875" style="5" customWidth="1"/>
    <col min="9733" max="9733" width="11.33203125" style="5" customWidth="1"/>
    <col min="9734" max="9734" width="11.6640625" style="5" customWidth="1"/>
    <col min="9735" max="9735" width="15.33203125" style="5" customWidth="1"/>
    <col min="9736" max="9736" width="35.44140625" style="5" customWidth="1"/>
    <col min="9737" max="9737" width="23.109375" style="5" customWidth="1"/>
    <col min="9738" max="9738" width="50.44140625" style="5" customWidth="1"/>
    <col min="9739" max="9739" width="26.88671875" style="5" customWidth="1"/>
    <col min="9740" max="9740" width="20.5546875" style="5" customWidth="1"/>
    <col min="9741" max="9741" width="21.44140625" style="5" customWidth="1"/>
    <col min="9742" max="9742" width="11.6640625" style="5" customWidth="1"/>
    <col min="9743" max="9743" width="11" style="5" customWidth="1"/>
    <col min="9744" max="9744" width="8.88671875" style="5"/>
    <col min="9745" max="9745" width="18.5546875" style="5" customWidth="1"/>
    <col min="9746" max="9746" width="24.5546875" style="5" customWidth="1"/>
    <col min="9747" max="9747" width="11.88671875" style="5" customWidth="1"/>
    <col min="9748" max="9984" width="8.88671875" style="5"/>
    <col min="9985" max="9987" width="11.33203125" style="5" customWidth="1"/>
    <col min="9988" max="9988" width="10.5546875" style="5" customWidth="1"/>
    <col min="9989" max="9989" width="11.33203125" style="5" customWidth="1"/>
    <col min="9990" max="9990" width="11.6640625" style="5" customWidth="1"/>
    <col min="9991" max="9991" width="15.33203125" style="5" customWidth="1"/>
    <col min="9992" max="9992" width="35.44140625" style="5" customWidth="1"/>
    <col min="9993" max="9993" width="23.109375" style="5" customWidth="1"/>
    <col min="9994" max="9994" width="50.44140625" style="5" customWidth="1"/>
    <col min="9995" max="9995" width="26.88671875" style="5" customWidth="1"/>
    <col min="9996" max="9996" width="20.5546875" style="5" customWidth="1"/>
    <col min="9997" max="9997" width="21.44140625" style="5" customWidth="1"/>
    <col min="9998" max="9998" width="11.6640625" style="5" customWidth="1"/>
    <col min="9999" max="9999" width="11" style="5" customWidth="1"/>
    <col min="10000" max="10000" width="8.88671875" style="5"/>
    <col min="10001" max="10001" width="18.5546875" style="5" customWidth="1"/>
    <col min="10002" max="10002" width="24.5546875" style="5" customWidth="1"/>
    <col min="10003" max="10003" width="11.88671875" style="5" customWidth="1"/>
    <col min="10004" max="10240" width="8.88671875" style="5"/>
    <col min="10241" max="10243" width="11.33203125" style="5" customWidth="1"/>
    <col min="10244" max="10244" width="10.5546875" style="5" customWidth="1"/>
    <col min="10245" max="10245" width="11.33203125" style="5" customWidth="1"/>
    <col min="10246" max="10246" width="11.6640625" style="5" customWidth="1"/>
    <col min="10247" max="10247" width="15.33203125" style="5" customWidth="1"/>
    <col min="10248" max="10248" width="35.44140625" style="5" customWidth="1"/>
    <col min="10249" max="10249" width="23.109375" style="5" customWidth="1"/>
    <col min="10250" max="10250" width="50.44140625" style="5" customWidth="1"/>
    <col min="10251" max="10251" width="26.88671875" style="5" customWidth="1"/>
    <col min="10252" max="10252" width="20.5546875" style="5" customWidth="1"/>
    <col min="10253" max="10253" width="21.44140625" style="5" customWidth="1"/>
    <col min="10254" max="10254" width="11.6640625" style="5" customWidth="1"/>
    <col min="10255" max="10255" width="11" style="5" customWidth="1"/>
    <col min="10256" max="10256" width="8.88671875" style="5"/>
    <col min="10257" max="10257" width="18.5546875" style="5" customWidth="1"/>
    <col min="10258" max="10258" width="24.5546875" style="5" customWidth="1"/>
    <col min="10259" max="10259" width="11.88671875" style="5" customWidth="1"/>
    <col min="10260" max="10496" width="8.88671875" style="5"/>
    <col min="10497" max="10499" width="11.33203125" style="5" customWidth="1"/>
    <col min="10500" max="10500" width="10.5546875" style="5" customWidth="1"/>
    <col min="10501" max="10501" width="11.33203125" style="5" customWidth="1"/>
    <col min="10502" max="10502" width="11.6640625" style="5" customWidth="1"/>
    <col min="10503" max="10503" width="15.33203125" style="5" customWidth="1"/>
    <col min="10504" max="10504" width="35.44140625" style="5" customWidth="1"/>
    <col min="10505" max="10505" width="23.109375" style="5" customWidth="1"/>
    <col min="10506" max="10506" width="50.44140625" style="5" customWidth="1"/>
    <col min="10507" max="10507" width="26.88671875" style="5" customWidth="1"/>
    <col min="10508" max="10508" width="20.5546875" style="5" customWidth="1"/>
    <col min="10509" max="10509" width="21.44140625" style="5" customWidth="1"/>
    <col min="10510" max="10510" width="11.6640625" style="5" customWidth="1"/>
    <col min="10511" max="10511" width="11" style="5" customWidth="1"/>
    <col min="10512" max="10512" width="8.88671875" style="5"/>
    <col min="10513" max="10513" width="18.5546875" style="5" customWidth="1"/>
    <col min="10514" max="10514" width="24.5546875" style="5" customWidth="1"/>
    <col min="10515" max="10515" width="11.88671875" style="5" customWidth="1"/>
    <col min="10516" max="10752" width="8.88671875" style="5"/>
    <col min="10753" max="10755" width="11.33203125" style="5" customWidth="1"/>
    <col min="10756" max="10756" width="10.5546875" style="5" customWidth="1"/>
    <col min="10757" max="10757" width="11.33203125" style="5" customWidth="1"/>
    <col min="10758" max="10758" width="11.6640625" style="5" customWidth="1"/>
    <col min="10759" max="10759" width="15.33203125" style="5" customWidth="1"/>
    <col min="10760" max="10760" width="35.44140625" style="5" customWidth="1"/>
    <col min="10761" max="10761" width="23.109375" style="5" customWidth="1"/>
    <col min="10762" max="10762" width="50.44140625" style="5" customWidth="1"/>
    <col min="10763" max="10763" width="26.88671875" style="5" customWidth="1"/>
    <col min="10764" max="10764" width="20.5546875" style="5" customWidth="1"/>
    <col min="10765" max="10765" width="21.44140625" style="5" customWidth="1"/>
    <col min="10766" max="10766" width="11.6640625" style="5" customWidth="1"/>
    <col min="10767" max="10767" width="11" style="5" customWidth="1"/>
    <col min="10768" max="10768" width="8.88671875" style="5"/>
    <col min="10769" max="10769" width="18.5546875" style="5" customWidth="1"/>
    <col min="10770" max="10770" width="24.5546875" style="5" customWidth="1"/>
    <col min="10771" max="10771" width="11.88671875" style="5" customWidth="1"/>
    <col min="10772" max="11008" width="8.88671875" style="5"/>
    <col min="11009" max="11011" width="11.33203125" style="5" customWidth="1"/>
    <col min="11012" max="11012" width="10.5546875" style="5" customWidth="1"/>
    <col min="11013" max="11013" width="11.33203125" style="5" customWidth="1"/>
    <col min="11014" max="11014" width="11.6640625" style="5" customWidth="1"/>
    <col min="11015" max="11015" width="15.33203125" style="5" customWidth="1"/>
    <col min="11016" max="11016" width="35.44140625" style="5" customWidth="1"/>
    <col min="11017" max="11017" width="23.109375" style="5" customWidth="1"/>
    <col min="11018" max="11018" width="50.44140625" style="5" customWidth="1"/>
    <col min="11019" max="11019" width="26.88671875" style="5" customWidth="1"/>
    <col min="11020" max="11020" width="20.5546875" style="5" customWidth="1"/>
    <col min="11021" max="11021" width="21.44140625" style="5" customWidth="1"/>
    <col min="11022" max="11022" width="11.6640625" style="5" customWidth="1"/>
    <col min="11023" max="11023" width="11" style="5" customWidth="1"/>
    <col min="11024" max="11024" width="8.88671875" style="5"/>
    <col min="11025" max="11025" width="18.5546875" style="5" customWidth="1"/>
    <col min="11026" max="11026" width="24.5546875" style="5" customWidth="1"/>
    <col min="11027" max="11027" width="11.88671875" style="5" customWidth="1"/>
    <col min="11028" max="11264" width="8.88671875" style="5"/>
    <col min="11265" max="11267" width="11.33203125" style="5" customWidth="1"/>
    <col min="11268" max="11268" width="10.5546875" style="5" customWidth="1"/>
    <col min="11269" max="11269" width="11.33203125" style="5" customWidth="1"/>
    <col min="11270" max="11270" width="11.6640625" style="5" customWidth="1"/>
    <col min="11271" max="11271" width="15.33203125" style="5" customWidth="1"/>
    <col min="11272" max="11272" width="35.44140625" style="5" customWidth="1"/>
    <col min="11273" max="11273" width="23.109375" style="5" customWidth="1"/>
    <col min="11274" max="11274" width="50.44140625" style="5" customWidth="1"/>
    <col min="11275" max="11275" width="26.88671875" style="5" customWidth="1"/>
    <col min="11276" max="11276" width="20.5546875" style="5" customWidth="1"/>
    <col min="11277" max="11277" width="21.44140625" style="5" customWidth="1"/>
    <col min="11278" max="11278" width="11.6640625" style="5" customWidth="1"/>
    <col min="11279" max="11279" width="11" style="5" customWidth="1"/>
    <col min="11280" max="11280" width="8.88671875" style="5"/>
    <col min="11281" max="11281" width="18.5546875" style="5" customWidth="1"/>
    <col min="11282" max="11282" width="24.5546875" style="5" customWidth="1"/>
    <col min="11283" max="11283" width="11.88671875" style="5" customWidth="1"/>
    <col min="11284" max="11520" width="8.88671875" style="5"/>
    <col min="11521" max="11523" width="11.33203125" style="5" customWidth="1"/>
    <col min="11524" max="11524" width="10.5546875" style="5" customWidth="1"/>
    <col min="11525" max="11525" width="11.33203125" style="5" customWidth="1"/>
    <col min="11526" max="11526" width="11.6640625" style="5" customWidth="1"/>
    <col min="11527" max="11527" width="15.33203125" style="5" customWidth="1"/>
    <col min="11528" max="11528" width="35.44140625" style="5" customWidth="1"/>
    <col min="11529" max="11529" width="23.109375" style="5" customWidth="1"/>
    <col min="11530" max="11530" width="50.44140625" style="5" customWidth="1"/>
    <col min="11531" max="11531" width="26.88671875" style="5" customWidth="1"/>
    <col min="11532" max="11532" width="20.5546875" style="5" customWidth="1"/>
    <col min="11533" max="11533" width="21.44140625" style="5" customWidth="1"/>
    <col min="11534" max="11534" width="11.6640625" style="5" customWidth="1"/>
    <col min="11535" max="11535" width="11" style="5" customWidth="1"/>
    <col min="11536" max="11536" width="8.88671875" style="5"/>
    <col min="11537" max="11537" width="18.5546875" style="5" customWidth="1"/>
    <col min="11538" max="11538" width="24.5546875" style="5" customWidth="1"/>
    <col min="11539" max="11539" width="11.88671875" style="5" customWidth="1"/>
    <col min="11540" max="11776" width="8.88671875" style="5"/>
    <col min="11777" max="11779" width="11.33203125" style="5" customWidth="1"/>
    <col min="11780" max="11780" width="10.5546875" style="5" customWidth="1"/>
    <col min="11781" max="11781" width="11.33203125" style="5" customWidth="1"/>
    <col min="11782" max="11782" width="11.6640625" style="5" customWidth="1"/>
    <col min="11783" max="11783" width="15.33203125" style="5" customWidth="1"/>
    <col min="11784" max="11784" width="35.44140625" style="5" customWidth="1"/>
    <col min="11785" max="11785" width="23.109375" style="5" customWidth="1"/>
    <col min="11786" max="11786" width="50.44140625" style="5" customWidth="1"/>
    <col min="11787" max="11787" width="26.88671875" style="5" customWidth="1"/>
    <col min="11788" max="11788" width="20.5546875" style="5" customWidth="1"/>
    <col min="11789" max="11789" width="21.44140625" style="5" customWidth="1"/>
    <col min="11790" max="11790" width="11.6640625" style="5" customWidth="1"/>
    <col min="11791" max="11791" width="11" style="5" customWidth="1"/>
    <col min="11792" max="11792" width="8.88671875" style="5"/>
    <col min="11793" max="11793" width="18.5546875" style="5" customWidth="1"/>
    <col min="11794" max="11794" width="24.5546875" style="5" customWidth="1"/>
    <col min="11795" max="11795" width="11.88671875" style="5" customWidth="1"/>
    <col min="11796" max="12032" width="8.88671875" style="5"/>
    <col min="12033" max="12035" width="11.33203125" style="5" customWidth="1"/>
    <col min="12036" max="12036" width="10.5546875" style="5" customWidth="1"/>
    <col min="12037" max="12037" width="11.33203125" style="5" customWidth="1"/>
    <col min="12038" max="12038" width="11.6640625" style="5" customWidth="1"/>
    <col min="12039" max="12039" width="15.33203125" style="5" customWidth="1"/>
    <col min="12040" max="12040" width="35.44140625" style="5" customWidth="1"/>
    <col min="12041" max="12041" width="23.109375" style="5" customWidth="1"/>
    <col min="12042" max="12042" width="50.44140625" style="5" customWidth="1"/>
    <col min="12043" max="12043" width="26.88671875" style="5" customWidth="1"/>
    <col min="12044" max="12044" width="20.5546875" style="5" customWidth="1"/>
    <col min="12045" max="12045" width="21.44140625" style="5" customWidth="1"/>
    <col min="12046" max="12046" width="11.6640625" style="5" customWidth="1"/>
    <col min="12047" max="12047" width="11" style="5" customWidth="1"/>
    <col min="12048" max="12048" width="8.88671875" style="5"/>
    <col min="12049" max="12049" width="18.5546875" style="5" customWidth="1"/>
    <col min="12050" max="12050" width="24.5546875" style="5" customWidth="1"/>
    <col min="12051" max="12051" width="11.88671875" style="5" customWidth="1"/>
    <col min="12052" max="12288" width="8.88671875" style="5"/>
    <col min="12289" max="12291" width="11.33203125" style="5" customWidth="1"/>
    <col min="12292" max="12292" width="10.5546875" style="5" customWidth="1"/>
    <col min="12293" max="12293" width="11.33203125" style="5" customWidth="1"/>
    <col min="12294" max="12294" width="11.6640625" style="5" customWidth="1"/>
    <col min="12295" max="12295" width="15.33203125" style="5" customWidth="1"/>
    <col min="12296" max="12296" width="35.44140625" style="5" customWidth="1"/>
    <col min="12297" max="12297" width="23.109375" style="5" customWidth="1"/>
    <col min="12298" max="12298" width="50.44140625" style="5" customWidth="1"/>
    <col min="12299" max="12299" width="26.88671875" style="5" customWidth="1"/>
    <col min="12300" max="12300" width="20.5546875" style="5" customWidth="1"/>
    <col min="12301" max="12301" width="21.44140625" style="5" customWidth="1"/>
    <col min="12302" max="12302" width="11.6640625" style="5" customWidth="1"/>
    <col min="12303" max="12303" width="11" style="5" customWidth="1"/>
    <col min="12304" max="12304" width="8.88671875" style="5"/>
    <col min="12305" max="12305" width="18.5546875" style="5" customWidth="1"/>
    <col min="12306" max="12306" width="24.5546875" style="5" customWidth="1"/>
    <col min="12307" max="12307" width="11.88671875" style="5" customWidth="1"/>
    <col min="12308" max="12544" width="8.88671875" style="5"/>
    <col min="12545" max="12547" width="11.33203125" style="5" customWidth="1"/>
    <col min="12548" max="12548" width="10.5546875" style="5" customWidth="1"/>
    <col min="12549" max="12549" width="11.33203125" style="5" customWidth="1"/>
    <col min="12550" max="12550" width="11.6640625" style="5" customWidth="1"/>
    <col min="12551" max="12551" width="15.33203125" style="5" customWidth="1"/>
    <col min="12552" max="12552" width="35.44140625" style="5" customWidth="1"/>
    <col min="12553" max="12553" width="23.109375" style="5" customWidth="1"/>
    <col min="12554" max="12554" width="50.44140625" style="5" customWidth="1"/>
    <col min="12555" max="12555" width="26.88671875" style="5" customWidth="1"/>
    <col min="12556" max="12556" width="20.5546875" style="5" customWidth="1"/>
    <col min="12557" max="12557" width="21.44140625" style="5" customWidth="1"/>
    <col min="12558" max="12558" width="11.6640625" style="5" customWidth="1"/>
    <col min="12559" max="12559" width="11" style="5" customWidth="1"/>
    <col min="12560" max="12560" width="8.88671875" style="5"/>
    <col min="12561" max="12561" width="18.5546875" style="5" customWidth="1"/>
    <col min="12562" max="12562" width="24.5546875" style="5" customWidth="1"/>
    <col min="12563" max="12563" width="11.88671875" style="5" customWidth="1"/>
    <col min="12564" max="12800" width="8.88671875" style="5"/>
    <col min="12801" max="12803" width="11.33203125" style="5" customWidth="1"/>
    <col min="12804" max="12804" width="10.5546875" style="5" customWidth="1"/>
    <col min="12805" max="12805" width="11.33203125" style="5" customWidth="1"/>
    <col min="12806" max="12806" width="11.6640625" style="5" customWidth="1"/>
    <col min="12807" max="12807" width="15.33203125" style="5" customWidth="1"/>
    <col min="12808" max="12808" width="35.44140625" style="5" customWidth="1"/>
    <col min="12809" max="12809" width="23.109375" style="5" customWidth="1"/>
    <col min="12810" max="12810" width="50.44140625" style="5" customWidth="1"/>
    <col min="12811" max="12811" width="26.88671875" style="5" customWidth="1"/>
    <col min="12812" max="12812" width="20.5546875" style="5" customWidth="1"/>
    <col min="12813" max="12813" width="21.44140625" style="5" customWidth="1"/>
    <col min="12814" max="12814" width="11.6640625" style="5" customWidth="1"/>
    <col min="12815" max="12815" width="11" style="5" customWidth="1"/>
    <col min="12816" max="12816" width="8.88671875" style="5"/>
    <col min="12817" max="12817" width="18.5546875" style="5" customWidth="1"/>
    <col min="12818" max="12818" width="24.5546875" style="5" customWidth="1"/>
    <col min="12819" max="12819" width="11.88671875" style="5" customWidth="1"/>
    <col min="12820" max="13056" width="8.88671875" style="5"/>
    <col min="13057" max="13059" width="11.33203125" style="5" customWidth="1"/>
    <col min="13060" max="13060" width="10.5546875" style="5" customWidth="1"/>
    <col min="13061" max="13061" width="11.33203125" style="5" customWidth="1"/>
    <col min="13062" max="13062" width="11.6640625" style="5" customWidth="1"/>
    <col min="13063" max="13063" width="15.33203125" style="5" customWidth="1"/>
    <col min="13064" max="13064" width="35.44140625" style="5" customWidth="1"/>
    <col min="13065" max="13065" width="23.109375" style="5" customWidth="1"/>
    <col min="13066" max="13066" width="50.44140625" style="5" customWidth="1"/>
    <col min="13067" max="13067" width="26.88671875" style="5" customWidth="1"/>
    <col min="13068" max="13068" width="20.5546875" style="5" customWidth="1"/>
    <col min="13069" max="13069" width="21.44140625" style="5" customWidth="1"/>
    <col min="13070" max="13070" width="11.6640625" style="5" customWidth="1"/>
    <col min="13071" max="13071" width="11" style="5" customWidth="1"/>
    <col min="13072" max="13072" width="8.88671875" style="5"/>
    <col min="13073" max="13073" width="18.5546875" style="5" customWidth="1"/>
    <col min="13074" max="13074" width="24.5546875" style="5" customWidth="1"/>
    <col min="13075" max="13075" width="11.88671875" style="5" customWidth="1"/>
    <col min="13076" max="13312" width="8.88671875" style="5"/>
    <col min="13313" max="13315" width="11.33203125" style="5" customWidth="1"/>
    <col min="13316" max="13316" width="10.5546875" style="5" customWidth="1"/>
    <col min="13317" max="13317" width="11.33203125" style="5" customWidth="1"/>
    <col min="13318" max="13318" width="11.6640625" style="5" customWidth="1"/>
    <col min="13319" max="13319" width="15.33203125" style="5" customWidth="1"/>
    <col min="13320" max="13320" width="35.44140625" style="5" customWidth="1"/>
    <col min="13321" max="13321" width="23.109375" style="5" customWidth="1"/>
    <col min="13322" max="13322" width="50.44140625" style="5" customWidth="1"/>
    <col min="13323" max="13323" width="26.88671875" style="5" customWidth="1"/>
    <col min="13324" max="13324" width="20.5546875" style="5" customWidth="1"/>
    <col min="13325" max="13325" width="21.44140625" style="5" customWidth="1"/>
    <col min="13326" max="13326" width="11.6640625" style="5" customWidth="1"/>
    <col min="13327" max="13327" width="11" style="5" customWidth="1"/>
    <col min="13328" max="13328" width="8.88671875" style="5"/>
    <col min="13329" max="13329" width="18.5546875" style="5" customWidth="1"/>
    <col min="13330" max="13330" width="24.5546875" style="5" customWidth="1"/>
    <col min="13331" max="13331" width="11.88671875" style="5" customWidth="1"/>
    <col min="13332" max="13568" width="8.88671875" style="5"/>
    <col min="13569" max="13571" width="11.33203125" style="5" customWidth="1"/>
    <col min="13572" max="13572" width="10.5546875" style="5" customWidth="1"/>
    <col min="13573" max="13573" width="11.33203125" style="5" customWidth="1"/>
    <col min="13574" max="13574" width="11.6640625" style="5" customWidth="1"/>
    <col min="13575" max="13575" width="15.33203125" style="5" customWidth="1"/>
    <col min="13576" max="13576" width="35.44140625" style="5" customWidth="1"/>
    <col min="13577" max="13577" width="23.109375" style="5" customWidth="1"/>
    <col min="13578" max="13578" width="50.44140625" style="5" customWidth="1"/>
    <col min="13579" max="13579" width="26.88671875" style="5" customWidth="1"/>
    <col min="13580" max="13580" width="20.5546875" style="5" customWidth="1"/>
    <col min="13581" max="13581" width="21.44140625" style="5" customWidth="1"/>
    <col min="13582" max="13582" width="11.6640625" style="5" customWidth="1"/>
    <col min="13583" max="13583" width="11" style="5" customWidth="1"/>
    <col min="13584" max="13584" width="8.88671875" style="5"/>
    <col min="13585" max="13585" width="18.5546875" style="5" customWidth="1"/>
    <col min="13586" max="13586" width="24.5546875" style="5" customWidth="1"/>
    <col min="13587" max="13587" width="11.88671875" style="5" customWidth="1"/>
    <col min="13588" max="13824" width="8.88671875" style="5"/>
    <col min="13825" max="13827" width="11.33203125" style="5" customWidth="1"/>
    <col min="13828" max="13828" width="10.5546875" style="5" customWidth="1"/>
    <col min="13829" max="13829" width="11.33203125" style="5" customWidth="1"/>
    <col min="13830" max="13830" width="11.6640625" style="5" customWidth="1"/>
    <col min="13831" max="13831" width="15.33203125" style="5" customWidth="1"/>
    <col min="13832" max="13832" width="35.44140625" style="5" customWidth="1"/>
    <col min="13833" max="13833" width="23.109375" style="5" customWidth="1"/>
    <col min="13834" max="13834" width="50.44140625" style="5" customWidth="1"/>
    <col min="13835" max="13835" width="26.88671875" style="5" customWidth="1"/>
    <col min="13836" max="13836" width="20.5546875" style="5" customWidth="1"/>
    <col min="13837" max="13837" width="21.44140625" style="5" customWidth="1"/>
    <col min="13838" max="13838" width="11.6640625" style="5" customWidth="1"/>
    <col min="13839" max="13839" width="11" style="5" customWidth="1"/>
    <col min="13840" max="13840" width="8.88671875" style="5"/>
    <col min="13841" max="13841" width="18.5546875" style="5" customWidth="1"/>
    <col min="13842" max="13842" width="24.5546875" style="5" customWidth="1"/>
    <col min="13843" max="13843" width="11.88671875" style="5" customWidth="1"/>
    <col min="13844" max="14080" width="8.88671875" style="5"/>
    <col min="14081" max="14083" width="11.33203125" style="5" customWidth="1"/>
    <col min="14084" max="14084" width="10.5546875" style="5" customWidth="1"/>
    <col min="14085" max="14085" width="11.33203125" style="5" customWidth="1"/>
    <col min="14086" max="14086" width="11.6640625" style="5" customWidth="1"/>
    <col min="14087" max="14087" width="15.33203125" style="5" customWidth="1"/>
    <col min="14088" max="14088" width="35.44140625" style="5" customWidth="1"/>
    <col min="14089" max="14089" width="23.109375" style="5" customWidth="1"/>
    <col min="14090" max="14090" width="50.44140625" style="5" customWidth="1"/>
    <col min="14091" max="14091" width="26.88671875" style="5" customWidth="1"/>
    <col min="14092" max="14092" width="20.5546875" style="5" customWidth="1"/>
    <col min="14093" max="14093" width="21.44140625" style="5" customWidth="1"/>
    <col min="14094" max="14094" width="11.6640625" style="5" customWidth="1"/>
    <col min="14095" max="14095" width="11" style="5" customWidth="1"/>
    <col min="14096" max="14096" width="8.88671875" style="5"/>
    <col min="14097" max="14097" width="18.5546875" style="5" customWidth="1"/>
    <col min="14098" max="14098" width="24.5546875" style="5" customWidth="1"/>
    <col min="14099" max="14099" width="11.88671875" style="5" customWidth="1"/>
    <col min="14100" max="14336" width="8.88671875" style="5"/>
    <col min="14337" max="14339" width="11.33203125" style="5" customWidth="1"/>
    <col min="14340" max="14340" width="10.5546875" style="5" customWidth="1"/>
    <col min="14341" max="14341" width="11.33203125" style="5" customWidth="1"/>
    <col min="14342" max="14342" width="11.6640625" style="5" customWidth="1"/>
    <col min="14343" max="14343" width="15.33203125" style="5" customWidth="1"/>
    <col min="14344" max="14344" width="35.44140625" style="5" customWidth="1"/>
    <col min="14345" max="14345" width="23.109375" style="5" customWidth="1"/>
    <col min="14346" max="14346" width="50.44140625" style="5" customWidth="1"/>
    <col min="14347" max="14347" width="26.88671875" style="5" customWidth="1"/>
    <col min="14348" max="14348" width="20.5546875" style="5" customWidth="1"/>
    <col min="14349" max="14349" width="21.44140625" style="5" customWidth="1"/>
    <col min="14350" max="14350" width="11.6640625" style="5" customWidth="1"/>
    <col min="14351" max="14351" width="11" style="5" customWidth="1"/>
    <col min="14352" max="14352" width="8.88671875" style="5"/>
    <col min="14353" max="14353" width="18.5546875" style="5" customWidth="1"/>
    <col min="14354" max="14354" width="24.5546875" style="5" customWidth="1"/>
    <col min="14355" max="14355" width="11.88671875" style="5" customWidth="1"/>
    <col min="14356" max="14592" width="8.88671875" style="5"/>
    <col min="14593" max="14595" width="11.33203125" style="5" customWidth="1"/>
    <col min="14596" max="14596" width="10.5546875" style="5" customWidth="1"/>
    <col min="14597" max="14597" width="11.33203125" style="5" customWidth="1"/>
    <col min="14598" max="14598" width="11.6640625" style="5" customWidth="1"/>
    <col min="14599" max="14599" width="15.33203125" style="5" customWidth="1"/>
    <col min="14600" max="14600" width="35.44140625" style="5" customWidth="1"/>
    <col min="14601" max="14601" width="23.109375" style="5" customWidth="1"/>
    <col min="14602" max="14602" width="50.44140625" style="5" customWidth="1"/>
    <col min="14603" max="14603" width="26.88671875" style="5" customWidth="1"/>
    <col min="14604" max="14604" width="20.5546875" style="5" customWidth="1"/>
    <col min="14605" max="14605" width="21.44140625" style="5" customWidth="1"/>
    <col min="14606" max="14606" width="11.6640625" style="5" customWidth="1"/>
    <col min="14607" max="14607" width="11" style="5" customWidth="1"/>
    <col min="14608" max="14608" width="8.88671875" style="5"/>
    <col min="14609" max="14609" width="18.5546875" style="5" customWidth="1"/>
    <col min="14610" max="14610" width="24.5546875" style="5" customWidth="1"/>
    <col min="14611" max="14611" width="11.88671875" style="5" customWidth="1"/>
    <col min="14612" max="14848" width="8.88671875" style="5"/>
    <col min="14849" max="14851" width="11.33203125" style="5" customWidth="1"/>
    <col min="14852" max="14852" width="10.5546875" style="5" customWidth="1"/>
    <col min="14853" max="14853" width="11.33203125" style="5" customWidth="1"/>
    <col min="14854" max="14854" width="11.6640625" style="5" customWidth="1"/>
    <col min="14855" max="14855" width="15.33203125" style="5" customWidth="1"/>
    <col min="14856" max="14856" width="35.44140625" style="5" customWidth="1"/>
    <col min="14857" max="14857" width="23.109375" style="5" customWidth="1"/>
    <col min="14858" max="14858" width="50.44140625" style="5" customWidth="1"/>
    <col min="14859" max="14859" width="26.88671875" style="5" customWidth="1"/>
    <col min="14860" max="14860" width="20.5546875" style="5" customWidth="1"/>
    <col min="14861" max="14861" width="21.44140625" style="5" customWidth="1"/>
    <col min="14862" max="14862" width="11.6640625" style="5" customWidth="1"/>
    <col min="14863" max="14863" width="11" style="5" customWidth="1"/>
    <col min="14864" max="14864" width="8.88671875" style="5"/>
    <col min="14865" max="14865" width="18.5546875" style="5" customWidth="1"/>
    <col min="14866" max="14866" width="24.5546875" style="5" customWidth="1"/>
    <col min="14867" max="14867" width="11.88671875" style="5" customWidth="1"/>
    <col min="14868" max="15104" width="8.88671875" style="5"/>
    <col min="15105" max="15107" width="11.33203125" style="5" customWidth="1"/>
    <col min="15108" max="15108" width="10.5546875" style="5" customWidth="1"/>
    <col min="15109" max="15109" width="11.33203125" style="5" customWidth="1"/>
    <col min="15110" max="15110" width="11.6640625" style="5" customWidth="1"/>
    <col min="15111" max="15111" width="15.33203125" style="5" customWidth="1"/>
    <col min="15112" max="15112" width="35.44140625" style="5" customWidth="1"/>
    <col min="15113" max="15113" width="23.109375" style="5" customWidth="1"/>
    <col min="15114" max="15114" width="50.44140625" style="5" customWidth="1"/>
    <col min="15115" max="15115" width="26.88671875" style="5" customWidth="1"/>
    <col min="15116" max="15116" width="20.5546875" style="5" customWidth="1"/>
    <col min="15117" max="15117" width="21.44140625" style="5" customWidth="1"/>
    <col min="15118" max="15118" width="11.6640625" style="5" customWidth="1"/>
    <col min="15119" max="15119" width="11" style="5" customWidth="1"/>
    <col min="15120" max="15120" width="8.88671875" style="5"/>
    <col min="15121" max="15121" width="18.5546875" style="5" customWidth="1"/>
    <col min="15122" max="15122" width="24.5546875" style="5" customWidth="1"/>
    <col min="15123" max="15123" width="11.88671875" style="5" customWidth="1"/>
    <col min="15124" max="15360" width="8.88671875" style="5"/>
    <col min="15361" max="15363" width="11.33203125" style="5" customWidth="1"/>
    <col min="15364" max="15364" width="10.5546875" style="5" customWidth="1"/>
    <col min="15365" max="15365" width="11.33203125" style="5" customWidth="1"/>
    <col min="15366" max="15366" width="11.6640625" style="5" customWidth="1"/>
    <col min="15367" max="15367" width="15.33203125" style="5" customWidth="1"/>
    <col min="15368" max="15368" width="35.44140625" style="5" customWidth="1"/>
    <col min="15369" max="15369" width="23.109375" style="5" customWidth="1"/>
    <col min="15370" max="15370" width="50.44140625" style="5" customWidth="1"/>
    <col min="15371" max="15371" width="26.88671875" style="5" customWidth="1"/>
    <col min="15372" max="15372" width="20.5546875" style="5" customWidth="1"/>
    <col min="15373" max="15373" width="21.44140625" style="5" customWidth="1"/>
    <col min="15374" max="15374" width="11.6640625" style="5" customWidth="1"/>
    <col min="15375" max="15375" width="11" style="5" customWidth="1"/>
    <col min="15376" max="15376" width="8.88671875" style="5"/>
    <col min="15377" max="15377" width="18.5546875" style="5" customWidth="1"/>
    <col min="15378" max="15378" width="24.5546875" style="5" customWidth="1"/>
    <col min="15379" max="15379" width="11.88671875" style="5" customWidth="1"/>
    <col min="15380" max="15616" width="8.88671875" style="5"/>
    <col min="15617" max="15619" width="11.33203125" style="5" customWidth="1"/>
    <col min="15620" max="15620" width="10.5546875" style="5" customWidth="1"/>
    <col min="15621" max="15621" width="11.33203125" style="5" customWidth="1"/>
    <col min="15622" max="15622" width="11.6640625" style="5" customWidth="1"/>
    <col min="15623" max="15623" width="15.33203125" style="5" customWidth="1"/>
    <col min="15624" max="15624" width="35.44140625" style="5" customWidth="1"/>
    <col min="15625" max="15625" width="23.109375" style="5" customWidth="1"/>
    <col min="15626" max="15626" width="50.44140625" style="5" customWidth="1"/>
    <col min="15627" max="15627" width="26.88671875" style="5" customWidth="1"/>
    <col min="15628" max="15628" width="20.5546875" style="5" customWidth="1"/>
    <col min="15629" max="15629" width="21.44140625" style="5" customWidth="1"/>
    <col min="15630" max="15630" width="11.6640625" style="5" customWidth="1"/>
    <col min="15631" max="15631" width="11" style="5" customWidth="1"/>
    <col min="15632" max="15632" width="8.88671875" style="5"/>
    <col min="15633" max="15633" width="18.5546875" style="5" customWidth="1"/>
    <col min="15634" max="15634" width="24.5546875" style="5" customWidth="1"/>
    <col min="15635" max="15635" width="11.88671875" style="5" customWidth="1"/>
    <col min="15636" max="15872" width="8.88671875" style="5"/>
    <col min="15873" max="15875" width="11.33203125" style="5" customWidth="1"/>
    <col min="15876" max="15876" width="10.5546875" style="5" customWidth="1"/>
    <col min="15877" max="15877" width="11.33203125" style="5" customWidth="1"/>
    <col min="15878" max="15878" width="11.6640625" style="5" customWidth="1"/>
    <col min="15879" max="15879" width="15.33203125" style="5" customWidth="1"/>
    <col min="15880" max="15880" width="35.44140625" style="5" customWidth="1"/>
    <col min="15881" max="15881" width="23.109375" style="5" customWidth="1"/>
    <col min="15882" max="15882" width="50.44140625" style="5" customWidth="1"/>
    <col min="15883" max="15883" width="26.88671875" style="5" customWidth="1"/>
    <col min="15884" max="15884" width="20.5546875" style="5" customWidth="1"/>
    <col min="15885" max="15885" width="21.44140625" style="5" customWidth="1"/>
    <col min="15886" max="15886" width="11.6640625" style="5" customWidth="1"/>
    <col min="15887" max="15887" width="11" style="5" customWidth="1"/>
    <col min="15888" max="15888" width="8.88671875" style="5"/>
    <col min="15889" max="15889" width="18.5546875" style="5" customWidth="1"/>
    <col min="15890" max="15890" width="24.5546875" style="5" customWidth="1"/>
    <col min="15891" max="15891" width="11.88671875" style="5" customWidth="1"/>
    <col min="15892" max="16128" width="8.88671875" style="5"/>
    <col min="16129" max="16131" width="11.33203125" style="5" customWidth="1"/>
    <col min="16132" max="16132" width="10.5546875" style="5" customWidth="1"/>
    <col min="16133" max="16133" width="11.33203125" style="5" customWidth="1"/>
    <col min="16134" max="16134" width="11.6640625" style="5" customWidth="1"/>
    <col min="16135" max="16135" width="15.33203125" style="5" customWidth="1"/>
    <col min="16136" max="16136" width="35.44140625" style="5" customWidth="1"/>
    <col min="16137" max="16137" width="23.109375" style="5" customWidth="1"/>
    <col min="16138" max="16138" width="50.44140625" style="5" customWidth="1"/>
    <col min="16139" max="16139" width="26.88671875" style="5" customWidth="1"/>
    <col min="16140" max="16140" width="20.5546875" style="5" customWidth="1"/>
    <col min="16141" max="16141" width="21.44140625" style="5" customWidth="1"/>
    <col min="16142" max="16142" width="11.6640625" style="5" customWidth="1"/>
    <col min="16143" max="16143" width="11" style="5" customWidth="1"/>
    <col min="16144" max="16144" width="8.88671875" style="5"/>
    <col min="16145" max="16145" width="18.5546875" style="5" customWidth="1"/>
    <col min="16146" max="16146" width="24.5546875" style="5" customWidth="1"/>
    <col min="16147" max="16147" width="11.88671875" style="5" customWidth="1"/>
    <col min="16148" max="16384" width="8.88671875" style="5"/>
  </cols>
  <sheetData>
    <row r="1" spans="1:19" ht="13.95" customHeight="1" x14ac:dyDescent="0.2">
      <c r="A1" s="30" t="s">
        <v>0</v>
      </c>
      <c r="B1" s="31"/>
      <c r="C1" s="31"/>
      <c r="D1" s="31"/>
      <c r="E1" s="31"/>
      <c r="I1" s="30"/>
      <c r="J1" s="31"/>
      <c r="K1" s="31"/>
      <c r="L1" s="53"/>
      <c r="M1" s="25"/>
      <c r="N1" s="25"/>
      <c r="O1" s="25"/>
    </row>
    <row r="2" spans="1:19" ht="13.95" customHeight="1" x14ac:dyDescent="0.2">
      <c r="A2" s="31" t="s">
        <v>1</v>
      </c>
      <c r="B2" s="31"/>
      <c r="C2" s="31"/>
      <c r="D2" s="31"/>
      <c r="E2" s="31"/>
      <c r="I2" s="31"/>
      <c r="J2" s="31"/>
      <c r="K2" s="31"/>
      <c r="L2" s="53"/>
      <c r="M2" s="25"/>
      <c r="N2" s="25"/>
      <c r="O2" s="25"/>
    </row>
    <row r="3" spans="1:19" ht="13.95" customHeight="1" x14ac:dyDescent="0.2">
      <c r="A3" s="31" t="s">
        <v>2</v>
      </c>
      <c r="B3" s="31"/>
      <c r="C3" s="31"/>
      <c r="D3" s="31"/>
      <c r="E3" s="31"/>
      <c r="I3" s="31"/>
      <c r="J3" s="31"/>
      <c r="K3" s="31"/>
      <c r="L3" s="53"/>
      <c r="M3" s="25"/>
      <c r="N3" s="25"/>
      <c r="O3" s="25"/>
    </row>
    <row r="4" spans="1:19" ht="13.95" customHeight="1" x14ac:dyDescent="0.2">
      <c r="M4" s="25"/>
      <c r="N4" s="25"/>
      <c r="O4" s="25"/>
    </row>
    <row r="5" spans="1:19" ht="13.95" customHeight="1" x14ac:dyDescent="0.2">
      <c r="A5" s="44" t="s">
        <v>3</v>
      </c>
      <c r="B5" s="44" t="s">
        <v>4</v>
      </c>
      <c r="C5" s="44" t="s">
        <v>5</v>
      </c>
      <c r="D5" s="44" t="s">
        <v>6</v>
      </c>
      <c r="E5" s="44" t="s">
        <v>7</v>
      </c>
      <c r="F5" s="44" t="s">
        <v>8</v>
      </c>
      <c r="G5" s="44" t="s">
        <v>9</v>
      </c>
      <c r="H5" s="44" t="s">
        <v>10</v>
      </c>
      <c r="I5" s="44" t="s">
        <v>11</v>
      </c>
      <c r="J5" s="44" t="s">
        <v>12</v>
      </c>
      <c r="K5" s="44" t="s">
        <v>13</v>
      </c>
      <c r="L5" s="58" t="s">
        <v>14</v>
      </c>
      <c r="M5" s="45" t="s">
        <v>15</v>
      </c>
      <c r="N5" s="45" t="s">
        <v>16</v>
      </c>
      <c r="O5" s="45" t="s">
        <v>17</v>
      </c>
      <c r="P5" s="44" t="s">
        <v>18</v>
      </c>
      <c r="Q5" s="31" t="s">
        <v>19</v>
      </c>
      <c r="R5" s="11" t="s">
        <v>20</v>
      </c>
      <c r="S5" s="11" t="s">
        <v>21</v>
      </c>
    </row>
    <row r="6" spans="1:19" ht="13.95" customHeight="1" x14ac:dyDescent="0.2">
      <c r="A6" s="5">
        <v>2500142</v>
      </c>
      <c r="B6" s="5">
        <v>2500437</v>
      </c>
      <c r="C6" s="5">
        <v>16</v>
      </c>
      <c r="D6" s="5" t="s">
        <v>22</v>
      </c>
      <c r="E6" s="33">
        <v>45669</v>
      </c>
      <c r="F6" s="33">
        <v>45673</v>
      </c>
      <c r="H6" s="5" t="s">
        <v>23</v>
      </c>
      <c r="I6" s="5" t="s">
        <v>24</v>
      </c>
      <c r="J6" s="5" t="s">
        <v>25</v>
      </c>
      <c r="K6" s="5" t="s">
        <v>26</v>
      </c>
      <c r="L6" s="25">
        <v>15000</v>
      </c>
      <c r="M6" s="25"/>
      <c r="N6" s="25"/>
      <c r="O6" s="25">
        <f t="shared" ref="O6:O69" si="0">SUM(L6:N6)</f>
        <v>15000</v>
      </c>
      <c r="P6" s="54"/>
      <c r="Q6" s="54"/>
      <c r="R6" s="54"/>
    </row>
    <row r="7" spans="1:19" ht="13.95" customHeight="1" x14ac:dyDescent="0.2">
      <c r="A7" s="5">
        <v>2500219</v>
      </c>
      <c r="D7" s="5" t="s">
        <v>27</v>
      </c>
      <c r="E7" s="33">
        <v>45673</v>
      </c>
      <c r="F7" s="33">
        <v>45679</v>
      </c>
      <c r="G7" s="33">
        <v>45681</v>
      </c>
      <c r="H7" s="5" t="s">
        <v>28</v>
      </c>
      <c r="I7" s="5" t="s">
        <v>29</v>
      </c>
      <c r="J7" s="5" t="s">
        <v>30</v>
      </c>
      <c r="K7" s="5" t="s">
        <v>31</v>
      </c>
      <c r="L7" s="25"/>
      <c r="M7" s="25">
        <v>0</v>
      </c>
      <c r="N7" s="25">
        <v>0</v>
      </c>
      <c r="O7" s="25">
        <f t="shared" si="0"/>
        <v>0</v>
      </c>
      <c r="P7" s="5" t="s">
        <v>32</v>
      </c>
      <c r="Q7" s="5" t="s">
        <v>33</v>
      </c>
      <c r="R7" s="5" t="s">
        <v>34</v>
      </c>
    </row>
    <row r="8" spans="1:19" ht="13.95" customHeight="1" x14ac:dyDescent="0.2">
      <c r="A8" s="5">
        <v>2500231</v>
      </c>
      <c r="D8" s="5" t="s">
        <v>27</v>
      </c>
      <c r="E8" s="33">
        <v>45665</v>
      </c>
      <c r="F8" s="33">
        <v>45672</v>
      </c>
      <c r="G8" s="33">
        <v>45681</v>
      </c>
      <c r="H8" s="5" t="s">
        <v>35</v>
      </c>
      <c r="I8" s="5" t="s">
        <v>36</v>
      </c>
      <c r="J8" s="5" t="s">
        <v>37</v>
      </c>
      <c r="K8" s="5" t="s">
        <v>38</v>
      </c>
      <c r="L8" s="25"/>
      <c r="M8" s="25">
        <v>0</v>
      </c>
      <c r="N8" s="25">
        <v>0</v>
      </c>
      <c r="O8" s="25">
        <f t="shared" si="0"/>
        <v>0</v>
      </c>
      <c r="P8" s="5" t="s">
        <v>32</v>
      </c>
      <c r="Q8" s="5" t="s">
        <v>33</v>
      </c>
      <c r="R8" s="5" t="s">
        <v>39</v>
      </c>
    </row>
    <row r="9" spans="1:19" ht="13.95" customHeight="1" x14ac:dyDescent="0.2">
      <c r="A9" s="5">
        <v>2500261</v>
      </c>
      <c r="D9" s="5" t="s">
        <v>27</v>
      </c>
      <c r="E9" s="33">
        <v>45684</v>
      </c>
      <c r="F9" s="33">
        <v>45684</v>
      </c>
      <c r="G9" s="33">
        <v>45686</v>
      </c>
      <c r="H9" s="5" t="s">
        <v>40</v>
      </c>
      <c r="I9" s="5" t="s">
        <v>41</v>
      </c>
      <c r="J9" s="5" t="s">
        <v>42</v>
      </c>
      <c r="K9" s="5" t="s">
        <v>43</v>
      </c>
      <c r="L9" s="25"/>
      <c r="M9" s="25">
        <v>0</v>
      </c>
      <c r="N9" s="25">
        <v>0</v>
      </c>
      <c r="O9" s="25">
        <f t="shared" si="0"/>
        <v>0</v>
      </c>
      <c r="P9" s="5" t="s">
        <v>32</v>
      </c>
      <c r="Q9" s="5" t="s">
        <v>33</v>
      </c>
      <c r="R9" s="5" t="s">
        <v>44</v>
      </c>
    </row>
    <row r="10" spans="1:19" ht="13.95" customHeight="1" x14ac:dyDescent="0.2">
      <c r="A10" s="5">
        <v>2500263</v>
      </c>
      <c r="D10" s="5" t="s">
        <v>22</v>
      </c>
      <c r="E10" s="33">
        <v>45670</v>
      </c>
      <c r="F10" s="33">
        <v>45692</v>
      </c>
      <c r="H10" s="5" t="s">
        <v>45</v>
      </c>
      <c r="I10" s="5" t="s">
        <v>46</v>
      </c>
      <c r="J10" s="5" t="s">
        <v>47</v>
      </c>
      <c r="K10" s="5" t="s">
        <v>48</v>
      </c>
      <c r="L10" s="25">
        <v>1500</v>
      </c>
      <c r="M10" s="25"/>
      <c r="N10" s="25"/>
      <c r="O10" s="25">
        <f t="shared" si="0"/>
        <v>1500</v>
      </c>
      <c r="S10" s="5" t="s">
        <v>49</v>
      </c>
    </row>
    <row r="11" spans="1:19" ht="13.95" customHeight="1" x14ac:dyDescent="0.2">
      <c r="A11" s="5">
        <v>2500277</v>
      </c>
      <c r="C11" s="5">
        <v>23</v>
      </c>
      <c r="D11" s="5" t="s">
        <v>27</v>
      </c>
      <c r="E11" s="33">
        <v>45678</v>
      </c>
      <c r="F11" s="33">
        <v>45685</v>
      </c>
      <c r="G11" s="33">
        <v>45811</v>
      </c>
      <c r="H11" s="55" t="s">
        <v>50</v>
      </c>
      <c r="I11" s="5" t="s">
        <v>51</v>
      </c>
      <c r="J11" s="5" t="s">
        <v>52</v>
      </c>
      <c r="K11" s="5" t="s">
        <v>53</v>
      </c>
      <c r="L11" s="25"/>
      <c r="M11" s="25">
        <v>1473.57</v>
      </c>
      <c r="N11" s="25">
        <v>151.25</v>
      </c>
      <c r="O11" s="25">
        <f t="shared" si="0"/>
        <v>1624.82</v>
      </c>
      <c r="P11" s="5" t="s">
        <v>32</v>
      </c>
      <c r="Q11" s="5" t="s">
        <v>54</v>
      </c>
      <c r="R11" s="5" t="s">
        <v>55</v>
      </c>
    </row>
    <row r="12" spans="1:19" ht="13.95" customHeight="1" x14ac:dyDescent="0.2">
      <c r="A12" s="5">
        <v>2500311</v>
      </c>
      <c r="B12" s="5">
        <v>2502265</v>
      </c>
      <c r="C12" s="5">
        <v>83</v>
      </c>
      <c r="D12" s="5" t="s">
        <v>27</v>
      </c>
      <c r="E12" s="33">
        <v>45685</v>
      </c>
      <c r="F12" s="33">
        <v>45687</v>
      </c>
      <c r="G12" s="33">
        <v>45812</v>
      </c>
      <c r="H12" s="5" t="s">
        <v>56</v>
      </c>
      <c r="I12" s="5" t="s">
        <v>57</v>
      </c>
      <c r="J12" s="5" t="s">
        <v>58</v>
      </c>
      <c r="K12" s="5" t="s">
        <v>59</v>
      </c>
      <c r="L12" s="25"/>
      <c r="M12" s="25">
        <v>453.75</v>
      </c>
      <c r="N12" s="25">
        <v>0</v>
      </c>
      <c r="O12" s="25">
        <f t="shared" si="0"/>
        <v>453.75</v>
      </c>
      <c r="P12" s="5" t="s">
        <v>32</v>
      </c>
      <c r="Q12" s="5" t="s">
        <v>54</v>
      </c>
      <c r="R12" s="5" t="s">
        <v>60</v>
      </c>
    </row>
    <row r="13" spans="1:19" ht="13.95" customHeight="1" x14ac:dyDescent="0.2">
      <c r="A13" s="5">
        <v>2500321</v>
      </c>
      <c r="D13" s="5" t="s">
        <v>27</v>
      </c>
      <c r="E13" s="33">
        <v>45682</v>
      </c>
      <c r="F13" s="33">
        <v>45686</v>
      </c>
      <c r="H13" s="5" t="s">
        <v>61</v>
      </c>
      <c r="I13" s="5" t="s">
        <v>62</v>
      </c>
      <c r="J13" s="5" t="s">
        <v>63</v>
      </c>
      <c r="L13" s="25"/>
      <c r="M13" s="25"/>
      <c r="N13" s="25"/>
      <c r="O13" s="25">
        <f t="shared" si="0"/>
        <v>0</v>
      </c>
      <c r="S13" s="5" t="s">
        <v>64</v>
      </c>
    </row>
    <row r="14" spans="1:19" ht="13.95" customHeight="1" x14ac:dyDescent="0.2">
      <c r="A14" s="5">
        <v>2500336</v>
      </c>
      <c r="D14" s="5" t="s">
        <v>27</v>
      </c>
      <c r="E14" s="33">
        <v>45681</v>
      </c>
      <c r="F14" s="33">
        <v>45687</v>
      </c>
      <c r="H14" s="5" t="s">
        <v>65</v>
      </c>
      <c r="I14" s="5" t="s">
        <v>66</v>
      </c>
      <c r="J14" s="5" t="s">
        <v>67</v>
      </c>
      <c r="K14" s="5" t="s">
        <v>68</v>
      </c>
      <c r="L14" s="25">
        <v>1700</v>
      </c>
      <c r="M14" s="25"/>
      <c r="N14" s="25"/>
      <c r="O14" s="25">
        <f t="shared" si="0"/>
        <v>1700</v>
      </c>
    </row>
    <row r="15" spans="1:19" ht="13.95" customHeight="1" x14ac:dyDescent="0.2">
      <c r="A15" s="5">
        <v>2500399</v>
      </c>
      <c r="C15" s="5">
        <v>33</v>
      </c>
      <c r="D15" s="5" t="s">
        <v>22</v>
      </c>
      <c r="E15" s="33">
        <v>45670</v>
      </c>
      <c r="F15" s="33">
        <v>45692</v>
      </c>
      <c r="G15" s="33">
        <v>45777</v>
      </c>
      <c r="H15" s="5" t="s">
        <v>45</v>
      </c>
      <c r="I15" s="5" t="s">
        <v>46</v>
      </c>
      <c r="J15" s="5" t="s">
        <v>47</v>
      </c>
      <c r="K15" s="5" t="s">
        <v>48</v>
      </c>
      <c r="L15" s="25"/>
      <c r="M15" s="25">
        <v>0</v>
      </c>
      <c r="N15" s="25">
        <v>0</v>
      </c>
      <c r="O15" s="25">
        <f t="shared" si="0"/>
        <v>0</v>
      </c>
      <c r="P15" s="5" t="s">
        <v>32</v>
      </c>
      <c r="Q15" s="5" t="s">
        <v>33</v>
      </c>
      <c r="R15" s="5" t="s">
        <v>69</v>
      </c>
    </row>
    <row r="16" spans="1:19" ht="13.95" customHeight="1" x14ac:dyDescent="0.2">
      <c r="A16" s="5">
        <v>2500412</v>
      </c>
      <c r="D16" s="5" t="s">
        <v>27</v>
      </c>
      <c r="E16" s="33">
        <v>45676</v>
      </c>
      <c r="F16" s="33">
        <v>45686</v>
      </c>
      <c r="G16" s="33">
        <v>45694</v>
      </c>
      <c r="H16" s="5" t="s">
        <v>70</v>
      </c>
      <c r="I16" s="5" t="s">
        <v>71</v>
      </c>
      <c r="J16" s="5" t="s">
        <v>72</v>
      </c>
      <c r="K16" s="5" t="s">
        <v>73</v>
      </c>
      <c r="L16" s="25"/>
      <c r="M16" s="25">
        <v>0</v>
      </c>
      <c r="N16" s="25">
        <v>0</v>
      </c>
      <c r="O16" s="25">
        <f t="shared" si="0"/>
        <v>0</v>
      </c>
      <c r="P16" s="5" t="s">
        <v>32</v>
      </c>
      <c r="Q16" s="5" t="s">
        <v>33</v>
      </c>
      <c r="R16" s="5" t="s">
        <v>39</v>
      </c>
    </row>
    <row r="17" spans="1:18" ht="13.95" customHeight="1" x14ac:dyDescent="0.2">
      <c r="A17" s="5">
        <v>2500448</v>
      </c>
      <c r="D17" s="5" t="s">
        <v>27</v>
      </c>
      <c r="E17" s="33">
        <v>45693</v>
      </c>
      <c r="F17" s="33">
        <v>45698</v>
      </c>
      <c r="G17" s="33">
        <v>45827</v>
      </c>
      <c r="H17" s="5" t="s">
        <v>74</v>
      </c>
      <c r="I17" s="5" t="s">
        <v>75</v>
      </c>
      <c r="J17" s="5" t="s">
        <v>42</v>
      </c>
      <c r="K17" s="5" t="s">
        <v>76</v>
      </c>
      <c r="L17" s="25"/>
      <c r="M17" s="25">
        <v>0</v>
      </c>
      <c r="N17" s="25">
        <v>0</v>
      </c>
      <c r="O17" s="25">
        <f t="shared" si="0"/>
        <v>0</v>
      </c>
      <c r="P17" s="5" t="s">
        <v>32</v>
      </c>
      <c r="Q17" s="5" t="s">
        <v>33</v>
      </c>
      <c r="R17" s="5" t="s">
        <v>77</v>
      </c>
    </row>
    <row r="18" spans="1:18" ht="13.95" customHeight="1" x14ac:dyDescent="0.2">
      <c r="A18" s="5">
        <v>2500537</v>
      </c>
      <c r="B18" s="5">
        <v>2501045</v>
      </c>
      <c r="D18" s="5" t="s">
        <v>22</v>
      </c>
      <c r="E18" s="33">
        <v>45682</v>
      </c>
      <c r="F18" s="33">
        <v>45699</v>
      </c>
      <c r="H18" s="5" t="s">
        <v>78</v>
      </c>
      <c r="I18" s="5" t="s">
        <v>36</v>
      </c>
      <c r="J18" s="5" t="s">
        <v>79</v>
      </c>
      <c r="K18" s="5" t="s">
        <v>80</v>
      </c>
      <c r="L18" s="25">
        <v>6698.51</v>
      </c>
      <c r="M18" s="25">
        <v>3301.49</v>
      </c>
      <c r="N18" s="25"/>
      <c r="O18" s="25">
        <f t="shared" si="0"/>
        <v>10000</v>
      </c>
    </row>
    <row r="19" spans="1:18" ht="13.95" customHeight="1" x14ac:dyDescent="0.2">
      <c r="A19" s="5">
        <v>2500555</v>
      </c>
      <c r="C19" s="5">
        <v>36</v>
      </c>
      <c r="D19" s="5" t="s">
        <v>81</v>
      </c>
      <c r="E19" s="33">
        <v>45688</v>
      </c>
      <c r="F19" s="33">
        <v>45702</v>
      </c>
      <c r="H19" s="5" t="s">
        <v>82</v>
      </c>
      <c r="I19" s="5" t="s">
        <v>83</v>
      </c>
      <c r="J19" s="5" t="s">
        <v>84</v>
      </c>
      <c r="K19" s="5" t="s">
        <v>85</v>
      </c>
      <c r="L19" s="25"/>
      <c r="M19" s="25"/>
      <c r="N19" s="25"/>
      <c r="O19" s="25">
        <f t="shared" si="0"/>
        <v>0</v>
      </c>
      <c r="P19" s="5" t="s">
        <v>32</v>
      </c>
      <c r="Q19" s="5" t="s">
        <v>33</v>
      </c>
      <c r="R19" s="5" t="s">
        <v>49</v>
      </c>
    </row>
    <row r="20" spans="1:18" ht="13.95" customHeight="1" x14ac:dyDescent="0.2">
      <c r="A20" s="5">
        <v>2500612</v>
      </c>
      <c r="D20" s="5" t="s">
        <v>27</v>
      </c>
      <c r="E20" s="33">
        <v>45703</v>
      </c>
      <c r="F20" s="33">
        <v>45705</v>
      </c>
      <c r="H20" s="5" t="s">
        <v>86</v>
      </c>
      <c r="I20" s="5" t="s">
        <v>87</v>
      </c>
      <c r="J20" s="5" t="s">
        <v>88</v>
      </c>
      <c r="K20" s="5" t="s">
        <v>89</v>
      </c>
      <c r="L20" s="25">
        <v>500</v>
      </c>
      <c r="M20" s="25"/>
      <c r="N20" s="25"/>
      <c r="O20" s="25">
        <f t="shared" si="0"/>
        <v>500</v>
      </c>
    </row>
    <row r="21" spans="1:18" ht="13.95" customHeight="1" x14ac:dyDescent="0.2">
      <c r="A21" s="5">
        <v>2500647</v>
      </c>
      <c r="D21" s="5" t="s">
        <v>27</v>
      </c>
      <c r="E21" s="33">
        <v>45702</v>
      </c>
      <c r="F21" s="33">
        <v>45708</v>
      </c>
      <c r="H21" s="5" t="s">
        <v>90</v>
      </c>
      <c r="I21" s="5" t="s">
        <v>91</v>
      </c>
      <c r="J21" s="5" t="s">
        <v>92</v>
      </c>
      <c r="K21" s="5" t="s">
        <v>93</v>
      </c>
      <c r="L21" s="25"/>
      <c r="M21" s="25"/>
      <c r="N21" s="25">
        <v>180.59</v>
      </c>
      <c r="O21" s="25">
        <f t="shared" si="0"/>
        <v>180.59</v>
      </c>
      <c r="P21" s="5" t="s">
        <v>32</v>
      </c>
      <c r="Q21" s="5" t="s">
        <v>94</v>
      </c>
      <c r="R21" s="5" t="s">
        <v>49</v>
      </c>
    </row>
    <row r="22" spans="1:18" ht="13.95" customHeight="1" x14ac:dyDescent="0.2">
      <c r="A22" s="5">
        <v>2500651</v>
      </c>
      <c r="D22" s="5" t="s">
        <v>27</v>
      </c>
      <c r="E22" s="33">
        <v>45691</v>
      </c>
      <c r="F22" s="33">
        <v>45708</v>
      </c>
      <c r="H22" s="5" t="s">
        <v>95</v>
      </c>
      <c r="I22" s="5" t="s">
        <v>36</v>
      </c>
      <c r="J22" s="5" t="s">
        <v>96</v>
      </c>
      <c r="K22" s="5" t="s">
        <v>97</v>
      </c>
      <c r="L22" s="25"/>
      <c r="M22" s="25"/>
      <c r="N22" s="25"/>
      <c r="O22" s="25">
        <f t="shared" si="0"/>
        <v>0</v>
      </c>
      <c r="Q22" s="5" t="s">
        <v>33</v>
      </c>
      <c r="R22" s="5" t="s">
        <v>98</v>
      </c>
    </row>
    <row r="23" spans="1:18" ht="13.95" customHeight="1" x14ac:dyDescent="0.2">
      <c r="A23" s="5">
        <v>2500844</v>
      </c>
      <c r="B23" s="5">
        <v>2502048</v>
      </c>
      <c r="D23" s="5" t="s">
        <v>27</v>
      </c>
      <c r="E23" s="33">
        <v>45688</v>
      </c>
      <c r="F23" s="33">
        <v>45713</v>
      </c>
      <c r="G23" s="33">
        <v>45814</v>
      </c>
      <c r="H23" s="5" t="s">
        <v>99</v>
      </c>
      <c r="I23" s="5" t="s">
        <v>100</v>
      </c>
      <c r="J23" s="5" t="s">
        <v>101</v>
      </c>
      <c r="K23" s="5" t="s">
        <v>102</v>
      </c>
      <c r="L23" s="25"/>
      <c r="M23" s="25">
        <v>1166.1400000000001</v>
      </c>
      <c r="N23" s="25">
        <v>151.25</v>
      </c>
      <c r="O23" s="25">
        <f t="shared" si="0"/>
        <v>1317.39</v>
      </c>
      <c r="P23" s="5" t="s">
        <v>32</v>
      </c>
      <c r="Q23" s="5" t="s">
        <v>54</v>
      </c>
      <c r="R23" s="5" t="s">
        <v>60</v>
      </c>
    </row>
    <row r="24" spans="1:18" ht="13.95" customHeight="1" x14ac:dyDescent="0.2">
      <c r="A24" s="5">
        <v>2500886</v>
      </c>
      <c r="D24" s="5" t="s">
        <v>27</v>
      </c>
      <c r="E24" s="33">
        <v>45667</v>
      </c>
      <c r="F24" s="33">
        <v>45723</v>
      </c>
      <c r="H24" s="5" t="s">
        <v>103</v>
      </c>
      <c r="I24" s="5" t="s">
        <v>104</v>
      </c>
      <c r="J24" s="5" t="s">
        <v>105</v>
      </c>
      <c r="K24" s="5" t="s">
        <v>106</v>
      </c>
      <c r="L24" s="25"/>
      <c r="M24" s="25"/>
      <c r="N24" s="25"/>
      <c r="O24" s="25">
        <f t="shared" si="0"/>
        <v>0</v>
      </c>
      <c r="P24" s="5" t="s">
        <v>32</v>
      </c>
      <c r="Q24" s="5" t="s">
        <v>33</v>
      </c>
      <c r="R24" s="5" t="s">
        <v>107</v>
      </c>
    </row>
    <row r="25" spans="1:18" ht="13.95" customHeight="1" x14ac:dyDescent="0.2">
      <c r="A25" s="5">
        <v>2501334</v>
      </c>
      <c r="C25" s="5">
        <v>42</v>
      </c>
      <c r="D25" s="5" t="s">
        <v>27</v>
      </c>
      <c r="E25" s="33">
        <v>45697</v>
      </c>
      <c r="F25" s="33">
        <v>45712</v>
      </c>
      <c r="G25" s="33">
        <v>45845</v>
      </c>
      <c r="H25" s="5" t="s">
        <v>108</v>
      </c>
      <c r="I25" s="5" t="s">
        <v>109</v>
      </c>
      <c r="J25" s="5" t="s">
        <v>110</v>
      </c>
      <c r="K25" s="5" t="s">
        <v>111</v>
      </c>
      <c r="L25" s="25"/>
      <c r="M25" s="25">
        <v>365</v>
      </c>
      <c r="N25" s="25">
        <v>0</v>
      </c>
      <c r="O25" s="25">
        <f t="shared" si="0"/>
        <v>365</v>
      </c>
      <c r="P25" s="5" t="s">
        <v>32</v>
      </c>
      <c r="Q25" s="5" t="s">
        <v>112</v>
      </c>
      <c r="R25" s="5" t="s">
        <v>60</v>
      </c>
    </row>
    <row r="26" spans="1:18" ht="13.95" customHeight="1" x14ac:dyDescent="0.2">
      <c r="A26" s="5">
        <v>2501336</v>
      </c>
      <c r="C26" s="5">
        <v>66</v>
      </c>
      <c r="D26" s="5" t="s">
        <v>27</v>
      </c>
      <c r="E26" s="33">
        <v>45720</v>
      </c>
      <c r="F26" s="33">
        <v>45726</v>
      </c>
      <c r="G26" s="33">
        <v>45831</v>
      </c>
      <c r="H26" s="5" t="s">
        <v>113</v>
      </c>
      <c r="I26" s="5" t="s">
        <v>114</v>
      </c>
      <c r="J26" s="5" t="s">
        <v>115</v>
      </c>
      <c r="K26" s="5" t="s">
        <v>116</v>
      </c>
      <c r="L26" s="25"/>
      <c r="M26" s="25">
        <f>700+300</f>
        <v>1000</v>
      </c>
      <c r="N26" s="25">
        <v>0</v>
      </c>
      <c r="O26" s="25">
        <f t="shared" si="0"/>
        <v>1000</v>
      </c>
      <c r="P26" s="5" t="s">
        <v>32</v>
      </c>
      <c r="Q26" s="5" t="s">
        <v>112</v>
      </c>
      <c r="R26" s="5" t="s">
        <v>117</v>
      </c>
    </row>
    <row r="27" spans="1:18" ht="13.95" customHeight="1" x14ac:dyDescent="0.2">
      <c r="A27" s="5">
        <v>2501339</v>
      </c>
      <c r="C27" s="5">
        <v>85</v>
      </c>
      <c r="D27" s="5" t="s">
        <v>27</v>
      </c>
      <c r="E27" s="33">
        <v>45714</v>
      </c>
      <c r="F27" s="33">
        <v>45728</v>
      </c>
      <c r="G27" s="33">
        <v>45827</v>
      </c>
      <c r="H27" s="5" t="s">
        <v>118</v>
      </c>
      <c r="I27" s="5" t="s">
        <v>119</v>
      </c>
      <c r="J27" s="5" t="s">
        <v>120</v>
      </c>
      <c r="K27" s="5" t="s">
        <v>121</v>
      </c>
      <c r="L27" s="25"/>
      <c r="M27" s="25">
        <v>1898.66</v>
      </c>
      <c r="N27" s="25">
        <v>151.25</v>
      </c>
      <c r="O27" s="25">
        <f t="shared" si="0"/>
        <v>2049.91</v>
      </c>
      <c r="P27" s="5" t="s">
        <v>32</v>
      </c>
      <c r="Q27" s="5" t="s">
        <v>112</v>
      </c>
      <c r="R27" s="5" t="s">
        <v>60</v>
      </c>
    </row>
    <row r="28" spans="1:18" ht="13.95" customHeight="1" x14ac:dyDescent="0.2">
      <c r="A28" s="5">
        <v>2501340</v>
      </c>
      <c r="D28" s="5" t="s">
        <v>27</v>
      </c>
      <c r="E28" s="33">
        <v>45722</v>
      </c>
      <c r="F28" s="33">
        <v>45727</v>
      </c>
      <c r="G28" s="33">
        <v>45765</v>
      </c>
      <c r="H28" s="5" t="s">
        <v>122</v>
      </c>
      <c r="I28" s="5" t="s">
        <v>123</v>
      </c>
      <c r="J28" s="5" t="s">
        <v>124</v>
      </c>
      <c r="K28" s="5" t="s">
        <v>125</v>
      </c>
      <c r="L28" s="25"/>
      <c r="M28" s="25">
        <v>601.36</v>
      </c>
      <c r="N28" s="25">
        <v>0</v>
      </c>
      <c r="O28" s="25">
        <f t="shared" si="0"/>
        <v>601.36</v>
      </c>
      <c r="P28" s="5" t="s">
        <v>32</v>
      </c>
      <c r="Q28" s="5" t="s">
        <v>112</v>
      </c>
      <c r="R28" s="5" t="s">
        <v>60</v>
      </c>
    </row>
    <row r="29" spans="1:18" ht="13.95" customHeight="1" x14ac:dyDescent="0.2">
      <c r="A29" s="5">
        <v>2501344</v>
      </c>
      <c r="C29" s="5">
        <v>57</v>
      </c>
      <c r="D29" s="5" t="s">
        <v>27</v>
      </c>
      <c r="E29" s="33">
        <v>45708</v>
      </c>
      <c r="F29" s="33">
        <v>45755</v>
      </c>
      <c r="G29" s="33"/>
      <c r="H29" s="5" t="s">
        <v>126</v>
      </c>
      <c r="I29" s="5" t="s">
        <v>127</v>
      </c>
      <c r="J29" s="5" t="s">
        <v>52</v>
      </c>
      <c r="K29" s="5" t="s">
        <v>128</v>
      </c>
      <c r="L29" s="25"/>
      <c r="M29" s="25"/>
      <c r="N29" s="25"/>
      <c r="O29" s="25">
        <f t="shared" si="0"/>
        <v>0</v>
      </c>
      <c r="P29" s="5" t="s">
        <v>32</v>
      </c>
      <c r="Q29" s="5" t="s">
        <v>33</v>
      </c>
      <c r="R29" s="5" t="s">
        <v>129</v>
      </c>
    </row>
    <row r="30" spans="1:18" ht="13.95" customHeight="1" x14ac:dyDescent="0.2">
      <c r="A30" s="5">
        <v>2501346</v>
      </c>
      <c r="C30" s="5">
        <v>94</v>
      </c>
      <c r="D30" s="5" t="s">
        <v>27</v>
      </c>
      <c r="E30" s="33">
        <v>45733</v>
      </c>
      <c r="F30" s="33">
        <v>45734</v>
      </c>
      <c r="H30" s="5" t="s">
        <v>130</v>
      </c>
      <c r="I30" s="5" t="s">
        <v>131</v>
      </c>
      <c r="J30" s="5" t="s">
        <v>42</v>
      </c>
      <c r="K30" s="5" t="s">
        <v>132</v>
      </c>
      <c r="L30" s="25"/>
      <c r="M30" s="25"/>
      <c r="N30" s="25"/>
      <c r="O30" s="25">
        <f t="shared" si="0"/>
        <v>0</v>
      </c>
      <c r="P30" s="5" t="s">
        <v>32</v>
      </c>
      <c r="Q30" s="5" t="s">
        <v>94</v>
      </c>
      <c r="R30" s="5" t="s">
        <v>107</v>
      </c>
    </row>
    <row r="31" spans="1:18" ht="13.95" customHeight="1" x14ac:dyDescent="0.2">
      <c r="A31" s="5">
        <v>2501347</v>
      </c>
      <c r="D31" s="5" t="s">
        <v>27</v>
      </c>
      <c r="E31" s="33">
        <v>45729</v>
      </c>
      <c r="F31" s="33">
        <v>45755</v>
      </c>
      <c r="H31" s="5" t="s">
        <v>133</v>
      </c>
      <c r="I31" s="5" t="s">
        <v>134</v>
      </c>
      <c r="J31" s="5" t="s">
        <v>135</v>
      </c>
      <c r="K31" s="5" t="s">
        <v>136</v>
      </c>
      <c r="L31" s="25">
        <v>1200</v>
      </c>
      <c r="M31" s="25"/>
      <c r="N31" s="25"/>
      <c r="O31" s="25">
        <f t="shared" si="0"/>
        <v>1200</v>
      </c>
    </row>
    <row r="32" spans="1:18" ht="13.95" customHeight="1" x14ac:dyDescent="0.2">
      <c r="A32" s="5">
        <v>2501350</v>
      </c>
      <c r="C32" s="5">
        <v>51</v>
      </c>
      <c r="D32" s="5" t="s">
        <v>27</v>
      </c>
      <c r="E32" s="33">
        <v>45700</v>
      </c>
      <c r="F32" s="33">
        <v>45755</v>
      </c>
      <c r="H32" s="5" t="s">
        <v>137</v>
      </c>
      <c r="I32" s="5" t="s">
        <v>119</v>
      </c>
      <c r="J32" s="5" t="s">
        <v>138</v>
      </c>
      <c r="K32" s="5" t="s">
        <v>139</v>
      </c>
      <c r="L32" s="25"/>
      <c r="M32" s="25"/>
      <c r="N32" s="25"/>
      <c r="O32" s="25">
        <f t="shared" si="0"/>
        <v>0</v>
      </c>
      <c r="R32" s="5" t="s">
        <v>140</v>
      </c>
    </row>
    <row r="33" spans="1:18" ht="13.95" customHeight="1" x14ac:dyDescent="0.2">
      <c r="A33" s="5">
        <v>2501405</v>
      </c>
      <c r="C33" s="5">
        <v>43</v>
      </c>
      <c r="E33" s="33">
        <v>45697</v>
      </c>
      <c r="F33" s="33">
        <v>45712</v>
      </c>
      <c r="H33" s="5" t="s">
        <v>141</v>
      </c>
      <c r="I33" s="5" t="s">
        <v>142</v>
      </c>
      <c r="J33" s="5" t="s">
        <v>143</v>
      </c>
      <c r="K33" s="5" t="s">
        <v>144</v>
      </c>
      <c r="L33" s="25"/>
      <c r="M33" s="25"/>
      <c r="N33" s="25"/>
      <c r="O33" s="25">
        <f t="shared" si="0"/>
        <v>0</v>
      </c>
      <c r="P33" s="5" t="s">
        <v>32</v>
      </c>
      <c r="Q33" s="5" t="s">
        <v>33</v>
      </c>
      <c r="R33" s="5" t="s">
        <v>145</v>
      </c>
    </row>
    <row r="34" spans="1:18" ht="13.95" customHeight="1" x14ac:dyDescent="0.2">
      <c r="A34" s="5">
        <v>2501419</v>
      </c>
      <c r="D34" s="5" t="s">
        <v>27</v>
      </c>
      <c r="E34" s="33">
        <v>45705</v>
      </c>
      <c r="F34" s="33">
        <v>45744</v>
      </c>
      <c r="G34" s="33">
        <v>45758</v>
      </c>
      <c r="H34" s="5" t="s">
        <v>146</v>
      </c>
      <c r="I34" s="5" t="s">
        <v>147</v>
      </c>
      <c r="J34" s="5" t="s">
        <v>148</v>
      </c>
      <c r="K34" s="5" t="s">
        <v>149</v>
      </c>
      <c r="L34" s="25"/>
      <c r="M34" s="25">
        <v>0</v>
      </c>
      <c r="N34" s="25">
        <v>0</v>
      </c>
      <c r="O34" s="25">
        <f t="shared" si="0"/>
        <v>0</v>
      </c>
      <c r="P34" s="5" t="s">
        <v>32</v>
      </c>
      <c r="Q34" s="5" t="s">
        <v>33</v>
      </c>
      <c r="R34" s="5" t="s">
        <v>34</v>
      </c>
    </row>
    <row r="35" spans="1:18" ht="13.95" customHeight="1" x14ac:dyDescent="0.2">
      <c r="A35" s="5">
        <v>2501429</v>
      </c>
      <c r="C35" s="5">
        <v>84</v>
      </c>
      <c r="D35" s="5" t="s">
        <v>27</v>
      </c>
      <c r="E35" s="33">
        <v>45730</v>
      </c>
      <c r="F35" s="33">
        <v>45733</v>
      </c>
      <c r="G35" s="33">
        <v>45813</v>
      </c>
      <c r="H35" s="5" t="s">
        <v>150</v>
      </c>
      <c r="I35" s="5" t="s">
        <v>151</v>
      </c>
      <c r="J35" s="5" t="s">
        <v>152</v>
      </c>
      <c r="K35" s="5" t="s">
        <v>153</v>
      </c>
      <c r="L35" s="25"/>
      <c r="M35" s="25">
        <v>750</v>
      </c>
      <c r="N35" s="25">
        <v>180.59</v>
      </c>
      <c r="O35" s="25">
        <f t="shared" si="0"/>
        <v>930.59</v>
      </c>
      <c r="P35" s="5" t="s">
        <v>32</v>
      </c>
      <c r="Q35" s="5" t="s">
        <v>112</v>
      </c>
      <c r="R35" s="5" t="s">
        <v>154</v>
      </c>
    </row>
    <row r="36" spans="1:18" ht="13.95" customHeight="1" x14ac:dyDescent="0.2">
      <c r="A36" s="5">
        <v>2501432</v>
      </c>
      <c r="C36" s="5">
        <v>56</v>
      </c>
      <c r="D36" s="5" t="s">
        <v>27</v>
      </c>
      <c r="E36" s="33">
        <v>45709</v>
      </c>
      <c r="F36" s="33">
        <v>45714</v>
      </c>
      <c r="H36" s="5" t="s">
        <v>155</v>
      </c>
      <c r="I36" s="5" t="s">
        <v>156</v>
      </c>
      <c r="J36" s="5" t="s">
        <v>42</v>
      </c>
      <c r="K36" s="5" t="s">
        <v>157</v>
      </c>
      <c r="L36" s="25">
        <v>1000</v>
      </c>
      <c r="M36" s="25"/>
      <c r="N36" s="25"/>
      <c r="O36" s="25">
        <f t="shared" si="0"/>
        <v>1000</v>
      </c>
    </row>
    <row r="37" spans="1:18" ht="13.95" customHeight="1" x14ac:dyDescent="0.2">
      <c r="A37" s="5">
        <v>2501434</v>
      </c>
      <c r="C37" s="5">
        <v>74</v>
      </c>
      <c r="D37" s="5" t="s">
        <v>27</v>
      </c>
      <c r="E37" s="33">
        <v>45722</v>
      </c>
      <c r="F37" s="33">
        <v>45723</v>
      </c>
      <c r="G37" s="33">
        <v>45772</v>
      </c>
      <c r="H37" s="5" t="s">
        <v>158</v>
      </c>
      <c r="I37" s="5" t="s">
        <v>159</v>
      </c>
      <c r="J37" s="5" t="s">
        <v>160</v>
      </c>
      <c r="K37" s="5" t="s">
        <v>161</v>
      </c>
      <c r="L37" s="25">
        <v>1500</v>
      </c>
      <c r="M37" s="25">
        <v>447.25</v>
      </c>
      <c r="N37" s="25">
        <v>0</v>
      </c>
      <c r="O37" s="25">
        <f t="shared" si="0"/>
        <v>1947.25</v>
      </c>
      <c r="P37" s="5" t="s">
        <v>32</v>
      </c>
      <c r="Q37" s="5" t="s">
        <v>112</v>
      </c>
      <c r="R37" s="5" t="s">
        <v>60</v>
      </c>
    </row>
    <row r="38" spans="1:18" ht="13.95" customHeight="1" x14ac:dyDescent="0.2">
      <c r="A38" s="5">
        <v>2501436</v>
      </c>
      <c r="C38" s="5">
        <v>98</v>
      </c>
      <c r="D38" s="5" t="s">
        <v>27</v>
      </c>
      <c r="E38" s="33">
        <v>45725</v>
      </c>
      <c r="F38" s="33">
        <v>45727</v>
      </c>
      <c r="G38" s="33">
        <v>45827</v>
      </c>
      <c r="H38" s="5" t="s">
        <v>162</v>
      </c>
      <c r="I38" s="5" t="s">
        <v>163</v>
      </c>
      <c r="J38" s="5" t="s">
        <v>58</v>
      </c>
      <c r="K38" s="5" t="s">
        <v>164</v>
      </c>
      <c r="L38" s="25"/>
      <c r="M38" s="25">
        <v>1588.81</v>
      </c>
      <c r="N38" s="25">
        <v>0</v>
      </c>
      <c r="O38" s="25">
        <f t="shared" si="0"/>
        <v>1588.81</v>
      </c>
      <c r="P38" s="5" t="s">
        <v>32</v>
      </c>
      <c r="Q38" s="5" t="s">
        <v>165</v>
      </c>
      <c r="R38" s="5" t="s">
        <v>60</v>
      </c>
    </row>
    <row r="39" spans="1:18" ht="13.95" customHeight="1" x14ac:dyDescent="0.2">
      <c r="A39" s="5">
        <v>2501446</v>
      </c>
      <c r="C39" s="5">
        <v>82</v>
      </c>
      <c r="D39" s="5" t="s">
        <v>27</v>
      </c>
      <c r="E39" s="33">
        <v>45730</v>
      </c>
      <c r="F39" s="33">
        <v>45730</v>
      </c>
      <c r="G39" s="33">
        <v>45772</v>
      </c>
      <c r="H39" s="37" t="s">
        <v>166</v>
      </c>
      <c r="I39" s="5" t="s">
        <v>156</v>
      </c>
      <c r="J39" s="5" t="s">
        <v>167</v>
      </c>
      <c r="K39" s="5" t="s">
        <v>168</v>
      </c>
      <c r="L39" s="25"/>
      <c r="M39" s="25">
        <v>0</v>
      </c>
      <c r="N39" s="25">
        <v>0</v>
      </c>
      <c r="O39" s="25">
        <f t="shared" si="0"/>
        <v>0</v>
      </c>
      <c r="P39" s="5" t="s">
        <v>32</v>
      </c>
      <c r="Q39" s="5" t="s">
        <v>33</v>
      </c>
      <c r="R39" s="5" t="s">
        <v>145</v>
      </c>
    </row>
    <row r="40" spans="1:18" s="29" customFormat="1" ht="13.95" customHeight="1" x14ac:dyDescent="0.2">
      <c r="A40" s="29">
        <v>2501447</v>
      </c>
      <c r="C40" s="29">
        <v>69</v>
      </c>
      <c r="D40" s="29" t="s">
        <v>27</v>
      </c>
      <c r="E40" s="49">
        <v>45716</v>
      </c>
      <c r="F40" s="49">
        <v>45761</v>
      </c>
      <c r="G40" s="49">
        <v>45898</v>
      </c>
      <c r="H40" s="56" t="s">
        <v>169</v>
      </c>
      <c r="I40" s="29" t="s">
        <v>170</v>
      </c>
      <c r="J40" s="29" t="s">
        <v>171</v>
      </c>
      <c r="K40" s="29" t="s">
        <v>172</v>
      </c>
      <c r="L40" s="50"/>
      <c r="M40" s="50">
        <v>0</v>
      </c>
      <c r="N40" s="50">
        <v>0</v>
      </c>
      <c r="O40" s="25">
        <f t="shared" si="0"/>
        <v>0</v>
      </c>
      <c r="P40" s="29" t="s">
        <v>32</v>
      </c>
      <c r="Q40" s="29" t="s">
        <v>33</v>
      </c>
      <c r="R40" s="29" t="s">
        <v>173</v>
      </c>
    </row>
    <row r="41" spans="1:18" ht="13.95" customHeight="1" x14ac:dyDescent="0.2">
      <c r="A41" s="5">
        <v>2501450</v>
      </c>
      <c r="C41" s="5">
        <v>68</v>
      </c>
      <c r="D41" s="5" t="s">
        <v>27</v>
      </c>
      <c r="E41" s="33">
        <v>45694</v>
      </c>
      <c r="F41" s="33">
        <v>45733</v>
      </c>
      <c r="H41" s="5" t="s">
        <v>174</v>
      </c>
      <c r="I41" s="5" t="s">
        <v>175</v>
      </c>
      <c r="J41" s="5" t="s">
        <v>176</v>
      </c>
      <c r="K41" s="5" t="s">
        <v>177</v>
      </c>
      <c r="L41" s="25">
        <v>1500</v>
      </c>
      <c r="M41" s="25"/>
      <c r="N41" s="25"/>
      <c r="O41" s="25">
        <f t="shared" si="0"/>
        <v>1500</v>
      </c>
    </row>
    <row r="42" spans="1:18" ht="13.95" customHeight="1" x14ac:dyDescent="0.2">
      <c r="A42" s="5">
        <v>2501451</v>
      </c>
      <c r="C42" s="5">
        <v>71</v>
      </c>
      <c r="D42" s="5" t="s">
        <v>27</v>
      </c>
      <c r="E42" s="33">
        <v>45694</v>
      </c>
      <c r="F42" s="33">
        <v>45735</v>
      </c>
      <c r="H42" s="5" t="s">
        <v>178</v>
      </c>
      <c r="I42" s="5" t="s">
        <v>179</v>
      </c>
      <c r="J42" s="5" t="s">
        <v>42</v>
      </c>
      <c r="K42" s="5" t="s">
        <v>180</v>
      </c>
      <c r="L42" s="25">
        <v>1000</v>
      </c>
      <c r="M42" s="25"/>
      <c r="N42" s="25"/>
      <c r="O42" s="25">
        <f t="shared" si="0"/>
        <v>1000</v>
      </c>
    </row>
    <row r="43" spans="1:18" ht="13.95" customHeight="1" x14ac:dyDescent="0.2">
      <c r="A43" s="5">
        <v>2501452</v>
      </c>
      <c r="C43" s="5">
        <v>76</v>
      </c>
      <c r="D43" s="5" t="s">
        <v>27</v>
      </c>
      <c r="E43" s="33">
        <v>45716</v>
      </c>
      <c r="F43" s="33">
        <v>45761</v>
      </c>
      <c r="H43" s="5" t="s">
        <v>181</v>
      </c>
      <c r="I43" s="5" t="s">
        <v>182</v>
      </c>
      <c r="J43" s="5" t="s">
        <v>42</v>
      </c>
      <c r="K43" s="5" t="s">
        <v>183</v>
      </c>
      <c r="L43" s="25"/>
      <c r="M43" s="25">
        <v>3807.5</v>
      </c>
      <c r="N43" s="25"/>
      <c r="O43" s="25">
        <f t="shared" si="0"/>
        <v>3807.5</v>
      </c>
      <c r="P43" s="5" t="s">
        <v>184</v>
      </c>
      <c r="Q43" s="5" t="s">
        <v>112</v>
      </c>
      <c r="R43" s="5" t="s">
        <v>60</v>
      </c>
    </row>
    <row r="44" spans="1:18" ht="13.95" customHeight="1" x14ac:dyDescent="0.2">
      <c r="A44" s="5">
        <v>2501456</v>
      </c>
      <c r="C44" s="5">
        <v>80</v>
      </c>
      <c r="D44" s="5" t="s">
        <v>27</v>
      </c>
      <c r="E44" s="33">
        <v>45728</v>
      </c>
      <c r="F44" s="33">
        <v>45761</v>
      </c>
      <c r="H44" s="5" t="s">
        <v>185</v>
      </c>
      <c r="I44" s="5" t="s">
        <v>186</v>
      </c>
      <c r="J44" s="5" t="s">
        <v>52</v>
      </c>
      <c r="K44" s="5" t="s">
        <v>187</v>
      </c>
      <c r="L44" s="25">
        <v>2000</v>
      </c>
      <c r="M44" s="25"/>
      <c r="N44" s="25"/>
      <c r="O44" s="25">
        <f t="shared" si="0"/>
        <v>2000</v>
      </c>
    </row>
    <row r="45" spans="1:18" ht="13.95" customHeight="1" x14ac:dyDescent="0.2">
      <c r="A45" s="5">
        <v>2501464</v>
      </c>
      <c r="C45" s="5">
        <v>90</v>
      </c>
      <c r="D45" s="5" t="s">
        <v>27</v>
      </c>
      <c r="E45" s="33">
        <v>45713</v>
      </c>
      <c r="F45" s="33">
        <v>45739</v>
      </c>
      <c r="G45" s="33">
        <v>45923</v>
      </c>
      <c r="H45" s="5" t="s">
        <v>188</v>
      </c>
      <c r="I45" s="5" t="s">
        <v>189</v>
      </c>
      <c r="J45" s="5" t="s">
        <v>42</v>
      </c>
      <c r="K45" s="5" t="s">
        <v>190</v>
      </c>
      <c r="L45" s="25">
        <v>0</v>
      </c>
      <c r="M45" s="25">
        <v>2367.41</v>
      </c>
      <c r="N45" s="25">
        <v>151.25</v>
      </c>
      <c r="O45" s="25">
        <f t="shared" si="0"/>
        <v>2518.66</v>
      </c>
      <c r="P45" s="5" t="s">
        <v>32</v>
      </c>
      <c r="Q45" s="5" t="s">
        <v>112</v>
      </c>
      <c r="R45" s="5" t="s">
        <v>60</v>
      </c>
    </row>
    <row r="46" spans="1:18" ht="13.95" customHeight="1" x14ac:dyDescent="0.2">
      <c r="A46" s="5">
        <v>2501470</v>
      </c>
      <c r="C46" s="5">
        <v>110</v>
      </c>
      <c r="D46" s="5" t="s">
        <v>27</v>
      </c>
      <c r="E46" s="33">
        <v>45747</v>
      </c>
      <c r="F46" s="33">
        <v>45749</v>
      </c>
      <c r="G46" s="33">
        <v>45831</v>
      </c>
      <c r="H46" s="5" t="s">
        <v>191</v>
      </c>
      <c r="I46" s="5" t="s">
        <v>192</v>
      </c>
      <c r="J46" s="5" t="s">
        <v>193</v>
      </c>
      <c r="K46" s="5" t="s">
        <v>194</v>
      </c>
      <c r="L46" s="25"/>
      <c r="M46" s="25">
        <v>1796.13</v>
      </c>
      <c r="N46" s="25">
        <v>0</v>
      </c>
      <c r="O46" s="25">
        <f t="shared" si="0"/>
        <v>1796.13</v>
      </c>
      <c r="P46" s="5" t="s">
        <v>32</v>
      </c>
      <c r="Q46" s="5" t="s">
        <v>112</v>
      </c>
      <c r="R46" s="5" t="s">
        <v>55</v>
      </c>
    </row>
    <row r="47" spans="1:18" ht="13.95" customHeight="1" x14ac:dyDescent="0.2">
      <c r="A47" s="5">
        <v>2501478</v>
      </c>
      <c r="C47" s="5">
        <v>96</v>
      </c>
      <c r="D47" s="5" t="s">
        <v>27</v>
      </c>
      <c r="E47" s="33">
        <v>45735</v>
      </c>
      <c r="F47" s="33">
        <v>45739</v>
      </c>
      <c r="H47" s="5" t="s">
        <v>195</v>
      </c>
      <c r="I47" s="5" t="s">
        <v>196</v>
      </c>
      <c r="J47" s="5" t="s">
        <v>197</v>
      </c>
      <c r="K47" s="5" t="s">
        <v>198</v>
      </c>
      <c r="L47" s="25"/>
      <c r="M47" s="25"/>
      <c r="N47" s="25"/>
      <c r="O47" s="25">
        <f t="shared" si="0"/>
        <v>0</v>
      </c>
      <c r="P47" s="5" t="s">
        <v>32</v>
      </c>
      <c r="Q47" s="5" t="s">
        <v>33</v>
      </c>
      <c r="R47" s="5" t="s">
        <v>107</v>
      </c>
    </row>
    <row r="48" spans="1:18" ht="13.95" customHeight="1" x14ac:dyDescent="0.2">
      <c r="A48" s="5">
        <v>2501481</v>
      </c>
      <c r="C48" s="5">
        <v>101</v>
      </c>
      <c r="D48" s="5" t="s">
        <v>27</v>
      </c>
      <c r="E48" s="33">
        <v>45719</v>
      </c>
      <c r="F48" s="33">
        <v>45758</v>
      </c>
      <c r="G48" s="33">
        <v>45845</v>
      </c>
      <c r="H48" s="5" t="s">
        <v>199</v>
      </c>
      <c r="I48" s="5" t="s">
        <v>200</v>
      </c>
      <c r="J48" s="5" t="s">
        <v>201</v>
      </c>
      <c r="K48" s="5" t="s">
        <v>202</v>
      </c>
      <c r="L48" s="25"/>
      <c r="M48" s="25">
        <v>750.2</v>
      </c>
      <c r="N48" s="25">
        <v>0</v>
      </c>
      <c r="O48" s="25">
        <f t="shared" si="0"/>
        <v>750.2</v>
      </c>
      <c r="P48" s="5" t="s">
        <v>32</v>
      </c>
      <c r="Q48" s="5" t="s">
        <v>112</v>
      </c>
      <c r="R48" s="5" t="s">
        <v>60</v>
      </c>
    </row>
    <row r="49" spans="1:19" ht="13.95" customHeight="1" x14ac:dyDescent="0.2">
      <c r="A49" s="5">
        <v>2501509</v>
      </c>
      <c r="C49" s="5">
        <v>91</v>
      </c>
      <c r="D49" s="5" t="s">
        <v>27</v>
      </c>
      <c r="E49" s="33">
        <v>45708</v>
      </c>
      <c r="F49" s="33">
        <v>45735</v>
      </c>
      <c r="G49" s="33">
        <v>45764</v>
      </c>
      <c r="H49" s="5" t="s">
        <v>203</v>
      </c>
      <c r="I49" s="5" t="s">
        <v>204</v>
      </c>
      <c r="J49" s="5" t="s">
        <v>205</v>
      </c>
      <c r="K49" s="5" t="s">
        <v>206</v>
      </c>
      <c r="L49" s="25"/>
      <c r="M49" s="25">
        <v>250.85</v>
      </c>
      <c r="N49" s="25">
        <v>0</v>
      </c>
      <c r="O49" s="25">
        <f t="shared" si="0"/>
        <v>250.85</v>
      </c>
      <c r="P49" s="5" t="s">
        <v>32</v>
      </c>
      <c r="Q49" s="5" t="s">
        <v>112</v>
      </c>
      <c r="R49" s="5" t="s">
        <v>60</v>
      </c>
    </row>
    <row r="50" spans="1:19" ht="13.95" customHeight="1" x14ac:dyDescent="0.2">
      <c r="A50" s="5">
        <v>2501518</v>
      </c>
      <c r="C50" s="5">
        <v>78</v>
      </c>
      <c r="D50" s="5" t="s">
        <v>27</v>
      </c>
      <c r="E50" s="33">
        <v>45731</v>
      </c>
      <c r="F50" s="33">
        <v>45736</v>
      </c>
      <c r="H50" s="5" t="s">
        <v>207</v>
      </c>
      <c r="I50" s="5" t="s">
        <v>208</v>
      </c>
      <c r="J50" s="5" t="s">
        <v>160</v>
      </c>
      <c r="K50" s="5" t="s">
        <v>209</v>
      </c>
      <c r="L50" s="25"/>
      <c r="M50" s="25"/>
      <c r="N50" s="25"/>
      <c r="O50" s="25">
        <f t="shared" si="0"/>
        <v>0</v>
      </c>
      <c r="P50" s="5" t="s">
        <v>32</v>
      </c>
      <c r="Q50" s="5" t="s">
        <v>33</v>
      </c>
      <c r="R50" s="5" t="s">
        <v>107</v>
      </c>
    </row>
    <row r="51" spans="1:19" ht="13.95" customHeight="1" x14ac:dyDescent="0.2">
      <c r="A51" s="5">
        <v>2501520</v>
      </c>
      <c r="D51" s="5" t="s">
        <v>27</v>
      </c>
      <c r="E51" s="33">
        <v>45729</v>
      </c>
      <c r="F51" s="33">
        <v>45756</v>
      </c>
      <c r="H51" s="5" t="s">
        <v>210</v>
      </c>
      <c r="I51" s="5" t="s">
        <v>179</v>
      </c>
      <c r="J51" s="5" t="s">
        <v>42</v>
      </c>
      <c r="K51" s="5" t="s">
        <v>211</v>
      </c>
      <c r="L51" s="25">
        <v>3000</v>
      </c>
      <c r="M51" s="25"/>
      <c r="N51" s="25"/>
      <c r="O51" s="25">
        <f t="shared" si="0"/>
        <v>3000</v>
      </c>
    </row>
    <row r="52" spans="1:19" ht="13.95" customHeight="1" x14ac:dyDescent="0.2">
      <c r="A52" s="5">
        <v>2501523</v>
      </c>
      <c r="C52" s="5">
        <v>87</v>
      </c>
      <c r="D52" s="5" t="s">
        <v>27</v>
      </c>
      <c r="E52" s="33">
        <v>45731</v>
      </c>
      <c r="F52" s="33">
        <v>45737</v>
      </c>
      <c r="H52" s="5" t="s">
        <v>212</v>
      </c>
      <c r="I52" s="5" t="s">
        <v>213</v>
      </c>
      <c r="J52" s="5" t="s">
        <v>214</v>
      </c>
      <c r="K52" s="5" t="s">
        <v>215</v>
      </c>
      <c r="L52" s="25"/>
      <c r="M52" s="25"/>
      <c r="N52" s="25"/>
      <c r="O52" s="25">
        <f t="shared" si="0"/>
        <v>0</v>
      </c>
      <c r="P52" s="5" t="s">
        <v>32</v>
      </c>
      <c r="Q52" s="5" t="s">
        <v>33</v>
      </c>
      <c r="R52" s="5" t="s">
        <v>216</v>
      </c>
    </row>
    <row r="53" spans="1:19" ht="13.95" customHeight="1" x14ac:dyDescent="0.2">
      <c r="A53" s="5">
        <v>2501539</v>
      </c>
      <c r="C53" s="5">
        <v>100</v>
      </c>
      <c r="D53" s="5" t="s">
        <v>27</v>
      </c>
      <c r="E53" s="33">
        <v>45728</v>
      </c>
      <c r="F53" s="33">
        <v>45754</v>
      </c>
      <c r="H53" s="5" t="s">
        <v>217</v>
      </c>
      <c r="I53" s="5" t="s">
        <v>218</v>
      </c>
      <c r="J53" s="5" t="s">
        <v>219</v>
      </c>
      <c r="K53" s="5" t="s">
        <v>220</v>
      </c>
      <c r="L53" s="25">
        <v>750</v>
      </c>
      <c r="M53" s="25"/>
      <c r="N53" s="25"/>
      <c r="O53" s="25">
        <f t="shared" si="0"/>
        <v>750</v>
      </c>
    </row>
    <row r="54" spans="1:19" ht="13.95" customHeight="1" x14ac:dyDescent="0.2">
      <c r="A54" s="5">
        <v>2501566</v>
      </c>
      <c r="C54" s="5">
        <v>84</v>
      </c>
      <c r="D54" s="5" t="s">
        <v>27</v>
      </c>
      <c r="E54" s="33">
        <v>45730</v>
      </c>
      <c r="F54" s="33">
        <v>45765</v>
      </c>
      <c r="H54" s="5" t="s">
        <v>150</v>
      </c>
      <c r="I54" s="5" t="s">
        <v>221</v>
      </c>
      <c r="J54" s="5" t="s">
        <v>222</v>
      </c>
      <c r="K54" s="5" t="s">
        <v>223</v>
      </c>
      <c r="L54" s="25"/>
      <c r="M54" s="25"/>
      <c r="N54" s="25"/>
      <c r="O54" s="25">
        <f t="shared" si="0"/>
        <v>0</v>
      </c>
      <c r="P54" s="5" t="s">
        <v>32</v>
      </c>
      <c r="Q54" s="5" t="s">
        <v>33</v>
      </c>
      <c r="R54" s="5" t="s">
        <v>224</v>
      </c>
    </row>
    <row r="55" spans="1:19" ht="13.95" customHeight="1" x14ac:dyDescent="0.2">
      <c r="A55" s="5">
        <v>2501567</v>
      </c>
      <c r="C55" s="5">
        <v>93</v>
      </c>
      <c r="D55" s="5" t="s">
        <v>27</v>
      </c>
      <c r="E55" s="33">
        <v>45734</v>
      </c>
      <c r="F55" s="33">
        <v>45765</v>
      </c>
      <c r="H55" s="5" t="s">
        <v>225</v>
      </c>
      <c r="I55" s="5" t="s">
        <v>83</v>
      </c>
      <c r="J55" s="5" t="s">
        <v>226</v>
      </c>
      <c r="K55" s="5" t="s">
        <v>227</v>
      </c>
      <c r="L55" s="25">
        <v>500</v>
      </c>
      <c r="M55" s="25"/>
      <c r="N55" s="25"/>
      <c r="O55" s="25">
        <f t="shared" si="0"/>
        <v>500</v>
      </c>
      <c r="S55" s="5" t="s">
        <v>228</v>
      </c>
    </row>
    <row r="56" spans="1:19" ht="13.95" customHeight="1" x14ac:dyDescent="0.2">
      <c r="A56" s="5">
        <v>2501573</v>
      </c>
      <c r="C56" s="5">
        <v>102</v>
      </c>
      <c r="D56" s="5" t="s">
        <v>27</v>
      </c>
      <c r="E56" s="33">
        <v>45706</v>
      </c>
      <c r="F56" s="33">
        <v>45765</v>
      </c>
      <c r="H56" s="5" t="s">
        <v>229</v>
      </c>
      <c r="I56" s="5" t="s">
        <v>230</v>
      </c>
      <c r="J56" s="5" t="s">
        <v>231</v>
      </c>
      <c r="K56" s="5" t="s">
        <v>232</v>
      </c>
      <c r="L56" s="25"/>
      <c r="M56" s="25"/>
      <c r="N56" s="25"/>
      <c r="O56" s="25">
        <f t="shared" si="0"/>
        <v>0</v>
      </c>
      <c r="P56" s="5" t="s">
        <v>32</v>
      </c>
      <c r="Q56" s="5" t="s">
        <v>33</v>
      </c>
      <c r="R56" s="5" t="s">
        <v>216</v>
      </c>
    </row>
    <row r="57" spans="1:19" ht="13.95" customHeight="1" x14ac:dyDescent="0.2">
      <c r="A57" s="5">
        <v>2501629</v>
      </c>
      <c r="D57" s="5" t="s">
        <v>27</v>
      </c>
      <c r="E57" s="33">
        <v>45761</v>
      </c>
      <c r="F57" s="33">
        <v>45763</v>
      </c>
      <c r="H57" s="57" t="s">
        <v>233</v>
      </c>
      <c r="I57" s="5" t="s">
        <v>46</v>
      </c>
      <c r="J57" s="5" t="s">
        <v>42</v>
      </c>
      <c r="K57" s="5" t="s">
        <v>234</v>
      </c>
      <c r="L57" s="25">
        <v>1000</v>
      </c>
      <c r="M57" s="25"/>
      <c r="N57" s="25"/>
      <c r="O57" s="25">
        <f t="shared" si="0"/>
        <v>1000</v>
      </c>
    </row>
    <row r="58" spans="1:19" ht="13.95" customHeight="1" x14ac:dyDescent="0.2">
      <c r="A58" s="5">
        <v>2501639</v>
      </c>
      <c r="B58" s="5">
        <v>2501689</v>
      </c>
      <c r="C58" s="5">
        <v>105</v>
      </c>
      <c r="D58" s="5" t="s">
        <v>22</v>
      </c>
      <c r="E58" s="33">
        <v>45724</v>
      </c>
      <c r="F58" s="33">
        <v>45771</v>
      </c>
      <c r="H58" s="57" t="s">
        <v>235</v>
      </c>
      <c r="I58" s="5" t="s">
        <v>236</v>
      </c>
      <c r="J58" s="5" t="s">
        <v>237</v>
      </c>
      <c r="K58" s="5" t="s">
        <v>238</v>
      </c>
      <c r="L58" s="25">
        <v>23000</v>
      </c>
      <c r="M58" s="25">
        <v>2000</v>
      </c>
      <c r="N58" s="25"/>
      <c r="O58" s="25">
        <f t="shared" si="0"/>
        <v>25000</v>
      </c>
    </row>
    <row r="59" spans="1:19" ht="13.95" customHeight="1" x14ac:dyDescent="0.2">
      <c r="A59" s="5">
        <v>2501656</v>
      </c>
      <c r="C59" s="5">
        <v>129</v>
      </c>
      <c r="D59" s="5" t="s">
        <v>27</v>
      </c>
      <c r="E59" s="33">
        <v>45761</v>
      </c>
      <c r="F59" s="33">
        <v>45763</v>
      </c>
      <c r="G59" s="33">
        <v>45800</v>
      </c>
      <c r="H59" s="5" t="s">
        <v>239</v>
      </c>
      <c r="I59" s="5" t="s">
        <v>240</v>
      </c>
      <c r="J59" s="5" t="s">
        <v>241</v>
      </c>
      <c r="K59" s="5" t="s">
        <v>242</v>
      </c>
      <c r="L59" s="25"/>
      <c r="M59" s="25">
        <v>767.45</v>
      </c>
      <c r="N59" s="25">
        <v>151.25</v>
      </c>
      <c r="O59" s="25">
        <f t="shared" si="0"/>
        <v>918.7</v>
      </c>
      <c r="P59" s="5" t="s">
        <v>32</v>
      </c>
      <c r="Q59" s="5" t="s">
        <v>112</v>
      </c>
      <c r="R59" s="5" t="s">
        <v>60</v>
      </c>
    </row>
    <row r="60" spans="1:19" ht="13.95" customHeight="1" x14ac:dyDescent="0.2">
      <c r="A60" s="5">
        <v>2501659</v>
      </c>
      <c r="D60" s="5" t="s">
        <v>27</v>
      </c>
      <c r="E60" s="33">
        <v>45755</v>
      </c>
      <c r="F60" s="33">
        <v>45763</v>
      </c>
      <c r="H60" s="5" t="s">
        <v>243</v>
      </c>
      <c r="I60" s="5" t="s">
        <v>244</v>
      </c>
      <c r="J60" s="5" t="s">
        <v>245</v>
      </c>
      <c r="K60" s="5" t="s">
        <v>246</v>
      </c>
      <c r="L60" s="25">
        <v>150</v>
      </c>
      <c r="M60" s="25"/>
      <c r="N60" s="25"/>
      <c r="O60" s="25">
        <f t="shared" si="0"/>
        <v>150</v>
      </c>
    </row>
    <row r="61" spans="1:19" ht="13.95" customHeight="1" x14ac:dyDescent="0.2">
      <c r="A61" s="5">
        <v>2501661</v>
      </c>
      <c r="C61" s="5">
        <v>135</v>
      </c>
      <c r="D61" s="5" t="s">
        <v>27</v>
      </c>
      <c r="E61" s="33">
        <v>45755</v>
      </c>
      <c r="F61" s="33">
        <v>45765</v>
      </c>
      <c r="H61" s="5" t="s">
        <v>247</v>
      </c>
      <c r="I61" s="5" t="s">
        <v>248</v>
      </c>
      <c r="J61" s="5" t="s">
        <v>249</v>
      </c>
      <c r="K61" s="5" t="s">
        <v>250</v>
      </c>
      <c r="L61" s="25">
        <v>1000</v>
      </c>
      <c r="M61" s="25"/>
      <c r="N61" s="25"/>
      <c r="O61" s="25">
        <f t="shared" si="0"/>
        <v>1000</v>
      </c>
    </row>
    <row r="62" spans="1:19" ht="13.95" customHeight="1" x14ac:dyDescent="0.2">
      <c r="A62" s="5">
        <v>2501734</v>
      </c>
      <c r="C62" s="5">
        <v>160</v>
      </c>
      <c r="D62" s="5" t="s">
        <v>27</v>
      </c>
      <c r="E62" s="33">
        <v>45767</v>
      </c>
      <c r="F62" s="33">
        <v>45770</v>
      </c>
      <c r="G62" s="33">
        <v>45861</v>
      </c>
      <c r="H62" s="5" t="s">
        <v>251</v>
      </c>
      <c r="I62" s="5" t="s">
        <v>252</v>
      </c>
      <c r="J62" s="5" t="s">
        <v>58</v>
      </c>
      <c r="K62" s="5" t="s">
        <v>253</v>
      </c>
      <c r="L62" s="25"/>
      <c r="M62" s="25">
        <v>2049.67</v>
      </c>
      <c r="N62" s="25">
        <v>151.25</v>
      </c>
      <c r="O62" s="25">
        <f t="shared" si="0"/>
        <v>2200.92</v>
      </c>
      <c r="P62" s="5" t="s">
        <v>32</v>
      </c>
      <c r="Q62" s="5" t="s">
        <v>112</v>
      </c>
      <c r="R62" s="5" t="s">
        <v>60</v>
      </c>
    </row>
    <row r="63" spans="1:19" ht="13.95" customHeight="1" x14ac:dyDescent="0.2">
      <c r="A63" s="5">
        <v>2501735</v>
      </c>
      <c r="C63" s="5">
        <v>107</v>
      </c>
      <c r="D63" s="5" t="s">
        <v>27</v>
      </c>
      <c r="E63" s="33">
        <v>45748</v>
      </c>
      <c r="F63" s="33">
        <v>45771</v>
      </c>
      <c r="G63" s="33">
        <v>45813</v>
      </c>
      <c r="H63" s="5" t="s">
        <v>254</v>
      </c>
      <c r="I63" s="5" t="s">
        <v>131</v>
      </c>
      <c r="J63" s="5" t="s">
        <v>58</v>
      </c>
      <c r="K63" s="5" t="s">
        <v>255</v>
      </c>
      <c r="L63" s="25"/>
      <c r="M63" s="25">
        <v>748.69</v>
      </c>
      <c r="N63" s="25">
        <v>0</v>
      </c>
      <c r="O63" s="25">
        <f t="shared" si="0"/>
        <v>748.69</v>
      </c>
      <c r="P63" s="5" t="s">
        <v>32</v>
      </c>
      <c r="Q63" s="5" t="s">
        <v>112</v>
      </c>
      <c r="R63" s="5" t="s">
        <v>60</v>
      </c>
    </row>
    <row r="64" spans="1:19" ht="13.95" customHeight="1" x14ac:dyDescent="0.2">
      <c r="A64" s="5">
        <v>2501756</v>
      </c>
      <c r="C64" s="5">
        <v>108</v>
      </c>
      <c r="D64" s="5" t="s">
        <v>27</v>
      </c>
      <c r="E64" s="33">
        <v>45709</v>
      </c>
      <c r="F64" s="33">
        <v>45771</v>
      </c>
      <c r="G64" s="33"/>
      <c r="H64" s="5" t="s">
        <v>256</v>
      </c>
      <c r="I64" s="5" t="s">
        <v>257</v>
      </c>
      <c r="J64" s="5" t="s">
        <v>58</v>
      </c>
      <c r="K64" s="5" t="s">
        <v>258</v>
      </c>
      <c r="L64" s="25"/>
      <c r="M64" s="25">
        <v>675.65</v>
      </c>
      <c r="N64" s="25"/>
      <c r="O64" s="25">
        <f t="shared" si="0"/>
        <v>675.65</v>
      </c>
      <c r="P64" s="5" t="s">
        <v>32</v>
      </c>
      <c r="Q64" s="5" t="s">
        <v>112</v>
      </c>
    </row>
    <row r="65" spans="1:18" ht="13.95" customHeight="1" x14ac:dyDescent="0.2">
      <c r="A65" s="5">
        <v>2501767</v>
      </c>
      <c r="C65" s="5">
        <v>109</v>
      </c>
      <c r="D65" s="5" t="s">
        <v>27</v>
      </c>
      <c r="E65" s="33">
        <v>45748</v>
      </c>
      <c r="F65" s="33">
        <v>45771</v>
      </c>
      <c r="G65" s="33">
        <v>45891</v>
      </c>
      <c r="H65" s="5" t="s">
        <v>259</v>
      </c>
      <c r="I65" s="5" t="s">
        <v>260</v>
      </c>
      <c r="J65" s="5" t="s">
        <v>261</v>
      </c>
      <c r="K65" s="5" t="s">
        <v>262</v>
      </c>
      <c r="L65" s="25"/>
      <c r="M65" s="25">
        <v>0</v>
      </c>
      <c r="N65" s="25">
        <v>0</v>
      </c>
      <c r="O65" s="25">
        <f t="shared" si="0"/>
        <v>0</v>
      </c>
      <c r="P65" s="5" t="s">
        <v>32</v>
      </c>
      <c r="Q65" s="5" t="s">
        <v>33</v>
      </c>
      <c r="R65" s="5" t="s">
        <v>145</v>
      </c>
    </row>
    <row r="66" spans="1:18" ht="13.95" customHeight="1" x14ac:dyDescent="0.2">
      <c r="A66" s="5">
        <v>2501773</v>
      </c>
      <c r="C66" s="5">
        <v>124</v>
      </c>
      <c r="D66" s="5" t="s">
        <v>27</v>
      </c>
      <c r="E66" s="33">
        <v>45761</v>
      </c>
      <c r="F66" s="33">
        <v>45779</v>
      </c>
      <c r="H66" s="5" t="s">
        <v>263</v>
      </c>
      <c r="I66" s="5" t="s">
        <v>264</v>
      </c>
      <c r="J66" s="5" t="s">
        <v>160</v>
      </c>
      <c r="K66" s="5" t="s">
        <v>265</v>
      </c>
      <c r="L66" s="25"/>
      <c r="M66" s="25">
        <v>2530.2600000000002</v>
      </c>
      <c r="N66" s="25">
        <v>151.25</v>
      </c>
      <c r="O66" s="25">
        <f t="shared" si="0"/>
        <v>2681.51</v>
      </c>
    </row>
    <row r="67" spans="1:18" ht="13.95" customHeight="1" x14ac:dyDescent="0.2">
      <c r="A67" s="5">
        <v>2501778</v>
      </c>
      <c r="C67" s="5">
        <v>114</v>
      </c>
      <c r="D67" s="5" t="s">
        <v>27</v>
      </c>
      <c r="E67" s="33">
        <v>45665</v>
      </c>
      <c r="F67" s="33">
        <v>45771</v>
      </c>
      <c r="H67" s="5" t="s">
        <v>266</v>
      </c>
      <c r="I67" s="5" t="s">
        <v>257</v>
      </c>
      <c r="J67" s="5" t="s">
        <v>267</v>
      </c>
      <c r="K67" s="5" t="s">
        <v>268</v>
      </c>
      <c r="L67" s="25">
        <v>1000</v>
      </c>
      <c r="M67" s="25"/>
      <c r="N67" s="25"/>
      <c r="O67" s="25">
        <f t="shared" si="0"/>
        <v>1000</v>
      </c>
    </row>
    <row r="68" spans="1:18" ht="13.95" customHeight="1" x14ac:dyDescent="0.2">
      <c r="A68" s="5">
        <v>2501781</v>
      </c>
      <c r="C68" s="5">
        <v>115</v>
      </c>
      <c r="D68" s="5" t="s">
        <v>27</v>
      </c>
      <c r="E68" s="33">
        <v>45753</v>
      </c>
      <c r="F68" s="33">
        <v>45771</v>
      </c>
      <c r="H68" s="5" t="s">
        <v>269</v>
      </c>
      <c r="I68" s="5" t="s">
        <v>91</v>
      </c>
      <c r="J68" s="5" t="s">
        <v>58</v>
      </c>
      <c r="K68" s="5" t="s">
        <v>270</v>
      </c>
      <c r="L68" s="25">
        <v>1500</v>
      </c>
      <c r="M68" s="25"/>
      <c r="N68" s="25"/>
      <c r="O68" s="25">
        <f t="shared" si="0"/>
        <v>1500</v>
      </c>
    </row>
    <row r="69" spans="1:18" ht="13.95" customHeight="1" x14ac:dyDescent="0.2">
      <c r="A69" s="5">
        <v>2501797</v>
      </c>
      <c r="C69" s="5">
        <v>123</v>
      </c>
      <c r="D69" s="5" t="s">
        <v>27</v>
      </c>
      <c r="E69" s="33">
        <v>45727</v>
      </c>
      <c r="F69" s="33">
        <v>45772</v>
      </c>
      <c r="H69" s="5" t="s">
        <v>271</v>
      </c>
      <c r="I69" s="5" t="s">
        <v>272</v>
      </c>
      <c r="J69" s="5" t="s">
        <v>273</v>
      </c>
      <c r="K69" s="5" t="s">
        <v>274</v>
      </c>
      <c r="L69" s="25">
        <v>1000</v>
      </c>
      <c r="M69" s="25"/>
      <c r="N69" s="25"/>
      <c r="O69" s="25">
        <f t="shared" si="0"/>
        <v>1000</v>
      </c>
      <c r="R69" s="5" t="s">
        <v>49</v>
      </c>
    </row>
    <row r="70" spans="1:18" ht="13.95" customHeight="1" x14ac:dyDescent="0.2">
      <c r="A70" s="5">
        <v>2501864</v>
      </c>
      <c r="C70" s="5">
        <v>127</v>
      </c>
      <c r="D70" s="5" t="s">
        <v>27</v>
      </c>
      <c r="E70" s="33">
        <v>45752</v>
      </c>
      <c r="F70" s="33">
        <v>45772</v>
      </c>
      <c r="H70" s="5" t="s">
        <v>275</v>
      </c>
      <c r="I70" s="5" t="s">
        <v>276</v>
      </c>
      <c r="J70" s="5" t="s">
        <v>277</v>
      </c>
      <c r="K70" s="5" t="s">
        <v>276</v>
      </c>
      <c r="L70" s="25">
        <v>1375</v>
      </c>
      <c r="M70" s="25"/>
      <c r="N70" s="25"/>
      <c r="O70" s="25">
        <f t="shared" ref="O70:O133" si="1">SUM(L70:N70)</f>
        <v>1375</v>
      </c>
    </row>
    <row r="71" spans="1:18" ht="13.95" customHeight="1" x14ac:dyDescent="0.2">
      <c r="A71" s="5">
        <v>2501865</v>
      </c>
      <c r="C71" s="5">
        <v>134</v>
      </c>
      <c r="D71" s="5" t="s">
        <v>27</v>
      </c>
      <c r="E71" s="33">
        <v>45767</v>
      </c>
      <c r="F71" s="33">
        <v>45786</v>
      </c>
      <c r="G71" s="33">
        <v>45793</v>
      </c>
      <c r="H71" s="5" t="s">
        <v>278</v>
      </c>
      <c r="I71" s="5" t="s">
        <v>279</v>
      </c>
      <c r="J71" s="5" t="s">
        <v>280</v>
      </c>
      <c r="K71" s="5" t="s">
        <v>281</v>
      </c>
      <c r="L71" s="25"/>
      <c r="M71" s="25">
        <v>76.98</v>
      </c>
      <c r="N71" s="25">
        <v>0</v>
      </c>
      <c r="O71" s="25">
        <f t="shared" si="1"/>
        <v>76.98</v>
      </c>
      <c r="P71" s="5" t="s">
        <v>32</v>
      </c>
      <c r="Q71" s="5" t="s">
        <v>112</v>
      </c>
      <c r="R71" s="5" t="s">
        <v>60</v>
      </c>
    </row>
    <row r="72" spans="1:18" ht="13.95" customHeight="1" x14ac:dyDescent="0.2">
      <c r="A72" s="5">
        <v>2501873</v>
      </c>
      <c r="C72" s="5" t="s">
        <v>282</v>
      </c>
      <c r="D72" s="5" t="s">
        <v>27</v>
      </c>
      <c r="E72" s="33">
        <v>45780</v>
      </c>
      <c r="F72" s="33">
        <v>45781</v>
      </c>
      <c r="G72" s="33">
        <v>45800</v>
      </c>
      <c r="H72" s="5" t="s">
        <v>283</v>
      </c>
      <c r="I72" s="5" t="s">
        <v>114</v>
      </c>
      <c r="J72" s="5" t="s">
        <v>284</v>
      </c>
      <c r="K72" s="5" t="s">
        <v>285</v>
      </c>
      <c r="L72" s="25"/>
      <c r="M72" s="25">
        <v>1609.32</v>
      </c>
      <c r="N72" s="25">
        <v>151.25</v>
      </c>
      <c r="O72" s="25">
        <f t="shared" si="1"/>
        <v>1760.57</v>
      </c>
      <c r="P72" s="5" t="s">
        <v>32</v>
      </c>
      <c r="Q72" s="5" t="s">
        <v>112</v>
      </c>
      <c r="R72" s="5" t="s">
        <v>60</v>
      </c>
    </row>
    <row r="73" spans="1:18" ht="13.95" customHeight="1" x14ac:dyDescent="0.2">
      <c r="A73" s="5">
        <v>2501884</v>
      </c>
      <c r="C73" s="5">
        <v>308</v>
      </c>
      <c r="D73" s="5" t="s">
        <v>27</v>
      </c>
      <c r="E73" s="33">
        <v>45773</v>
      </c>
      <c r="F73" s="33">
        <v>45787</v>
      </c>
      <c r="G73" s="33">
        <v>45876</v>
      </c>
      <c r="H73" s="5" t="s">
        <v>286</v>
      </c>
      <c r="I73" s="5" t="s">
        <v>287</v>
      </c>
      <c r="J73" s="5" t="s">
        <v>152</v>
      </c>
      <c r="K73" s="5" t="s">
        <v>288</v>
      </c>
      <c r="L73" s="25"/>
      <c r="M73" s="25">
        <v>1015.46</v>
      </c>
      <c r="N73" s="25">
        <v>151.25</v>
      </c>
      <c r="O73" s="25">
        <f t="shared" si="1"/>
        <v>1166.71</v>
      </c>
      <c r="P73" s="5" t="s">
        <v>32</v>
      </c>
      <c r="Q73" s="5" t="s">
        <v>112</v>
      </c>
      <c r="R73" s="5" t="s">
        <v>154</v>
      </c>
    </row>
    <row r="74" spans="1:18" ht="13.95" customHeight="1" x14ac:dyDescent="0.2">
      <c r="A74" s="5">
        <v>2501892</v>
      </c>
      <c r="C74" s="5">
        <v>122</v>
      </c>
      <c r="D74" s="5" t="s">
        <v>27</v>
      </c>
      <c r="E74" s="33">
        <v>45758</v>
      </c>
      <c r="F74" s="33">
        <v>45789</v>
      </c>
      <c r="H74" s="5" t="s">
        <v>289</v>
      </c>
      <c r="I74" s="5" t="s">
        <v>290</v>
      </c>
      <c r="J74" s="5" t="s">
        <v>52</v>
      </c>
      <c r="K74" s="5" t="s">
        <v>291</v>
      </c>
      <c r="L74" s="25">
        <v>1500</v>
      </c>
      <c r="M74" s="25"/>
      <c r="N74" s="25"/>
      <c r="O74" s="25">
        <f t="shared" si="1"/>
        <v>1500</v>
      </c>
    </row>
    <row r="75" spans="1:18" ht="13.95" customHeight="1" x14ac:dyDescent="0.2">
      <c r="A75" s="5">
        <v>2501898</v>
      </c>
      <c r="C75" s="5">
        <v>128</v>
      </c>
      <c r="D75" s="5" t="s">
        <v>27</v>
      </c>
      <c r="E75" s="33">
        <v>45751</v>
      </c>
      <c r="F75" s="33">
        <v>45789</v>
      </c>
      <c r="H75" s="5" t="s">
        <v>292</v>
      </c>
      <c r="I75" s="5" t="s">
        <v>293</v>
      </c>
      <c r="J75" s="5" t="s">
        <v>294</v>
      </c>
      <c r="K75" s="5" t="s">
        <v>295</v>
      </c>
      <c r="L75" s="25">
        <v>350</v>
      </c>
      <c r="M75" s="25"/>
      <c r="N75" s="25"/>
      <c r="O75" s="25">
        <f t="shared" si="1"/>
        <v>350</v>
      </c>
    </row>
    <row r="76" spans="1:18" ht="13.95" customHeight="1" x14ac:dyDescent="0.2">
      <c r="A76" s="5">
        <v>2501900</v>
      </c>
      <c r="C76" s="5">
        <v>112</v>
      </c>
      <c r="D76" s="5" t="s">
        <v>22</v>
      </c>
      <c r="E76" s="33">
        <v>45721</v>
      </c>
      <c r="F76" s="33">
        <v>45789</v>
      </c>
      <c r="H76" s="5" t="s">
        <v>296</v>
      </c>
      <c r="I76" s="5" t="s">
        <v>297</v>
      </c>
      <c r="J76" s="5" t="s">
        <v>298</v>
      </c>
      <c r="K76" s="5" t="s">
        <v>299</v>
      </c>
      <c r="L76" s="25">
        <v>1000</v>
      </c>
      <c r="M76" s="25"/>
      <c r="N76" s="25"/>
      <c r="O76" s="25">
        <f t="shared" si="1"/>
        <v>1000</v>
      </c>
    </row>
    <row r="77" spans="1:18" ht="13.95" customHeight="1" x14ac:dyDescent="0.2">
      <c r="A77" s="5">
        <v>2501964</v>
      </c>
      <c r="C77" s="5">
        <v>136</v>
      </c>
      <c r="D77" s="5" t="s">
        <v>27</v>
      </c>
      <c r="E77" s="33">
        <v>45760</v>
      </c>
      <c r="F77" s="33">
        <v>45786</v>
      </c>
      <c r="G77" s="33">
        <v>45818</v>
      </c>
      <c r="H77" s="5" t="s">
        <v>300</v>
      </c>
      <c r="I77" s="5" t="s">
        <v>272</v>
      </c>
      <c r="J77" s="5" t="s">
        <v>301</v>
      </c>
      <c r="K77" s="5" t="s">
        <v>272</v>
      </c>
      <c r="L77" s="25"/>
      <c r="M77" s="25">
        <v>0</v>
      </c>
      <c r="N77" s="25">
        <v>0</v>
      </c>
      <c r="O77" s="25">
        <f t="shared" si="1"/>
        <v>0</v>
      </c>
      <c r="P77" s="5" t="s">
        <v>32</v>
      </c>
      <c r="Q77" s="5" t="s">
        <v>33</v>
      </c>
      <c r="R77" s="5" t="s">
        <v>77</v>
      </c>
    </row>
    <row r="78" spans="1:18" ht="13.95" customHeight="1" x14ac:dyDescent="0.2">
      <c r="A78" s="5">
        <v>2501966</v>
      </c>
      <c r="C78" s="5">
        <v>137</v>
      </c>
      <c r="D78" s="5" t="s">
        <v>27</v>
      </c>
      <c r="E78" s="33">
        <v>45662</v>
      </c>
      <c r="F78" s="33">
        <v>45786</v>
      </c>
      <c r="H78" s="5" t="s">
        <v>302</v>
      </c>
      <c r="I78" s="5" t="s">
        <v>303</v>
      </c>
      <c r="J78" s="5" t="s">
        <v>304</v>
      </c>
      <c r="K78" s="5" t="s">
        <v>305</v>
      </c>
      <c r="L78" s="25">
        <v>500</v>
      </c>
      <c r="M78" s="25"/>
      <c r="N78" s="25"/>
      <c r="O78" s="25">
        <f t="shared" si="1"/>
        <v>500</v>
      </c>
    </row>
    <row r="79" spans="1:18" ht="13.95" customHeight="1" x14ac:dyDescent="0.2">
      <c r="A79" s="5">
        <v>2502029</v>
      </c>
      <c r="C79" s="5">
        <v>131</v>
      </c>
      <c r="D79" s="5" t="s">
        <v>27</v>
      </c>
      <c r="E79" s="33">
        <v>45719</v>
      </c>
      <c r="F79" s="33">
        <v>45797</v>
      </c>
      <c r="G79" s="33">
        <v>45898</v>
      </c>
      <c r="H79" s="5" t="s">
        <v>306</v>
      </c>
      <c r="I79" s="5" t="s">
        <v>307</v>
      </c>
      <c r="J79" s="5" t="s">
        <v>308</v>
      </c>
      <c r="K79" s="5" t="s">
        <v>309</v>
      </c>
      <c r="L79" s="25"/>
      <c r="M79" s="25">
        <v>0</v>
      </c>
      <c r="N79" s="25">
        <v>0</v>
      </c>
      <c r="O79" s="25">
        <f t="shared" si="1"/>
        <v>0</v>
      </c>
      <c r="P79" s="5" t="s">
        <v>32</v>
      </c>
      <c r="Q79" s="5" t="s">
        <v>33</v>
      </c>
      <c r="R79" s="5" t="s">
        <v>173</v>
      </c>
    </row>
    <row r="80" spans="1:18" ht="13.95" customHeight="1" x14ac:dyDescent="0.2">
      <c r="A80" s="5">
        <v>2502030</v>
      </c>
      <c r="C80" s="5">
        <v>133</v>
      </c>
      <c r="D80" s="5" t="s">
        <v>27</v>
      </c>
      <c r="E80" s="33">
        <v>45727</v>
      </c>
      <c r="F80" s="33">
        <v>45797</v>
      </c>
      <c r="H80" s="5" t="s">
        <v>310</v>
      </c>
      <c r="I80" s="5" t="s">
        <v>311</v>
      </c>
      <c r="J80" s="5" t="s">
        <v>58</v>
      </c>
      <c r="K80" s="5" t="s">
        <v>312</v>
      </c>
      <c r="L80" s="25">
        <v>1000</v>
      </c>
      <c r="M80" s="25"/>
      <c r="N80" s="25"/>
      <c r="O80" s="25">
        <f t="shared" si="1"/>
        <v>1000</v>
      </c>
    </row>
    <row r="81" spans="1:18" ht="13.95" customHeight="1" x14ac:dyDescent="0.2">
      <c r="A81" s="5">
        <v>2502034</v>
      </c>
      <c r="D81" s="5" t="s">
        <v>27</v>
      </c>
      <c r="E81" s="33">
        <v>45793</v>
      </c>
      <c r="F81" s="33">
        <v>45797</v>
      </c>
      <c r="H81" s="5" t="s">
        <v>313</v>
      </c>
      <c r="I81" s="5" t="s">
        <v>314</v>
      </c>
      <c r="J81" s="5" t="s">
        <v>294</v>
      </c>
      <c r="K81" s="5" t="s">
        <v>315</v>
      </c>
      <c r="L81" s="25">
        <v>2000</v>
      </c>
      <c r="M81" s="25"/>
      <c r="N81" s="25"/>
      <c r="O81" s="25">
        <f t="shared" si="1"/>
        <v>2000</v>
      </c>
    </row>
    <row r="82" spans="1:18" ht="13.95" customHeight="1" x14ac:dyDescent="0.2">
      <c r="A82" s="5">
        <v>2502084</v>
      </c>
      <c r="C82" s="5">
        <v>151</v>
      </c>
      <c r="D82" s="5" t="s">
        <v>27</v>
      </c>
      <c r="E82" s="33">
        <v>45775</v>
      </c>
      <c r="F82" s="33">
        <v>45778</v>
      </c>
      <c r="H82" s="5" t="s">
        <v>316</v>
      </c>
      <c r="I82" s="5" t="s">
        <v>114</v>
      </c>
      <c r="J82" s="5" t="s">
        <v>317</v>
      </c>
      <c r="K82" s="5" t="s">
        <v>318</v>
      </c>
      <c r="L82" s="25">
        <v>1250</v>
      </c>
      <c r="M82" s="25"/>
      <c r="N82" s="25"/>
      <c r="O82" s="25">
        <f t="shared" si="1"/>
        <v>1250</v>
      </c>
    </row>
    <row r="83" spans="1:18" ht="13.95" customHeight="1" x14ac:dyDescent="0.2">
      <c r="A83" s="5">
        <v>2502092</v>
      </c>
      <c r="C83" s="5">
        <v>180</v>
      </c>
      <c r="D83" s="5" t="s">
        <v>27</v>
      </c>
      <c r="E83" s="33">
        <v>45792</v>
      </c>
      <c r="F83" s="33">
        <v>45796</v>
      </c>
      <c r="H83" s="5" t="s">
        <v>319</v>
      </c>
      <c r="I83" s="5" t="s">
        <v>320</v>
      </c>
      <c r="J83" s="5" t="s">
        <v>58</v>
      </c>
      <c r="K83" s="5" t="s">
        <v>321</v>
      </c>
      <c r="L83" s="25">
        <v>1000</v>
      </c>
      <c r="M83" s="25"/>
      <c r="N83" s="25"/>
      <c r="O83" s="25">
        <f t="shared" si="1"/>
        <v>1000</v>
      </c>
    </row>
    <row r="84" spans="1:18" ht="13.95" customHeight="1" x14ac:dyDescent="0.2">
      <c r="A84" s="5">
        <v>2502105</v>
      </c>
      <c r="C84" s="5">
        <v>141</v>
      </c>
      <c r="D84" s="5" t="s">
        <v>27</v>
      </c>
      <c r="E84" s="33">
        <v>45771</v>
      </c>
      <c r="F84" s="33">
        <v>45799</v>
      </c>
      <c r="H84" s="5" t="s">
        <v>322</v>
      </c>
      <c r="I84" s="5" t="s">
        <v>303</v>
      </c>
      <c r="J84" s="5" t="s">
        <v>42</v>
      </c>
      <c r="K84" s="5" t="s">
        <v>323</v>
      </c>
      <c r="L84" s="25">
        <v>1000</v>
      </c>
      <c r="M84" s="25"/>
      <c r="N84" s="25"/>
      <c r="O84" s="25">
        <f t="shared" si="1"/>
        <v>1000</v>
      </c>
    </row>
    <row r="85" spans="1:18" ht="13.95" customHeight="1" x14ac:dyDescent="0.2">
      <c r="A85" s="5">
        <v>2502107</v>
      </c>
      <c r="B85" s="5">
        <v>2502248</v>
      </c>
      <c r="C85" s="5">
        <v>142</v>
      </c>
      <c r="D85" s="5" t="s">
        <v>22</v>
      </c>
      <c r="E85" s="33">
        <v>45768</v>
      </c>
      <c r="F85" s="33">
        <v>45791</v>
      </c>
      <c r="H85" s="5" t="s">
        <v>324</v>
      </c>
      <c r="I85" s="5" t="s">
        <v>325</v>
      </c>
      <c r="J85" s="5" t="s">
        <v>152</v>
      </c>
      <c r="K85" s="5" t="s">
        <v>326</v>
      </c>
      <c r="L85" s="25">
        <v>15000</v>
      </c>
      <c r="M85" s="25"/>
      <c r="N85" s="25"/>
      <c r="O85" s="25">
        <f t="shared" si="1"/>
        <v>15000</v>
      </c>
    </row>
    <row r="86" spans="1:18" ht="13.95" customHeight="1" x14ac:dyDescent="0.2">
      <c r="A86" s="5">
        <v>2502110</v>
      </c>
      <c r="C86" s="5">
        <v>171</v>
      </c>
      <c r="D86" s="5" t="s">
        <v>27</v>
      </c>
      <c r="E86" s="33">
        <v>45730</v>
      </c>
      <c r="F86" s="33">
        <v>45791</v>
      </c>
      <c r="G86" s="33">
        <v>45861</v>
      </c>
      <c r="H86" s="5" t="s">
        <v>327</v>
      </c>
      <c r="I86" s="5" t="s">
        <v>328</v>
      </c>
      <c r="J86" s="5" t="s">
        <v>329</v>
      </c>
      <c r="K86" s="5" t="s">
        <v>330</v>
      </c>
      <c r="L86" s="25"/>
      <c r="M86" s="25">
        <f>1275+972.44</f>
        <v>2247.44</v>
      </c>
      <c r="N86" s="25">
        <v>0</v>
      </c>
      <c r="O86" s="25">
        <f t="shared" si="1"/>
        <v>2247.44</v>
      </c>
      <c r="P86" s="5" t="s">
        <v>32</v>
      </c>
      <c r="Q86" s="5" t="s">
        <v>112</v>
      </c>
      <c r="R86" s="5" t="s">
        <v>60</v>
      </c>
    </row>
    <row r="87" spans="1:18" ht="13.95" customHeight="1" x14ac:dyDescent="0.2">
      <c r="A87" s="5">
        <v>2502112</v>
      </c>
      <c r="C87" s="5">
        <v>177</v>
      </c>
      <c r="D87" s="5" t="s">
        <v>27</v>
      </c>
      <c r="E87" s="33">
        <v>45790</v>
      </c>
      <c r="F87" s="33">
        <v>45797</v>
      </c>
      <c r="G87" s="33">
        <v>45819</v>
      </c>
      <c r="H87" s="5" t="s">
        <v>331</v>
      </c>
      <c r="I87" s="5" t="s">
        <v>257</v>
      </c>
      <c r="J87" s="5" t="s">
        <v>332</v>
      </c>
      <c r="K87" s="5" t="s">
        <v>333</v>
      </c>
      <c r="L87" s="25"/>
      <c r="M87" s="25">
        <v>2613.6</v>
      </c>
      <c r="N87" s="25">
        <v>151.25</v>
      </c>
      <c r="O87" s="25">
        <f t="shared" si="1"/>
        <v>2764.85</v>
      </c>
      <c r="P87" s="5" t="s">
        <v>32</v>
      </c>
      <c r="Q87" s="5" t="s">
        <v>112</v>
      </c>
      <c r="R87" s="5" t="s">
        <v>60</v>
      </c>
    </row>
    <row r="88" spans="1:18" ht="13.95" customHeight="1" x14ac:dyDescent="0.2">
      <c r="A88" s="5">
        <v>2502118</v>
      </c>
      <c r="D88" s="5" t="s">
        <v>27</v>
      </c>
      <c r="E88" s="33">
        <v>45769</v>
      </c>
      <c r="F88" s="33">
        <v>45796</v>
      </c>
      <c r="H88" s="5" t="s">
        <v>334</v>
      </c>
      <c r="I88" s="5" t="s">
        <v>335</v>
      </c>
      <c r="J88" s="5" t="s">
        <v>336</v>
      </c>
      <c r="K88" s="5" t="s">
        <v>337</v>
      </c>
      <c r="L88" s="25">
        <v>1400</v>
      </c>
      <c r="M88" s="25"/>
      <c r="N88" s="25"/>
      <c r="O88" s="25">
        <f t="shared" si="1"/>
        <v>1400</v>
      </c>
    </row>
    <row r="89" spans="1:18" ht="13.95" customHeight="1" x14ac:dyDescent="0.2">
      <c r="A89" s="5">
        <v>2502121</v>
      </c>
      <c r="C89" s="5">
        <v>139</v>
      </c>
      <c r="D89" s="5" t="s">
        <v>27</v>
      </c>
      <c r="E89" s="33">
        <v>45764</v>
      </c>
      <c r="F89" s="33">
        <v>45797</v>
      </c>
      <c r="H89" s="5" t="s">
        <v>338</v>
      </c>
      <c r="I89" s="5" t="s">
        <v>156</v>
      </c>
      <c r="J89" s="5" t="s">
        <v>42</v>
      </c>
      <c r="K89" s="5" t="s">
        <v>339</v>
      </c>
      <c r="L89" s="25">
        <v>1500</v>
      </c>
      <c r="M89" s="25"/>
      <c r="N89" s="25"/>
      <c r="O89" s="25">
        <f t="shared" si="1"/>
        <v>1500</v>
      </c>
    </row>
    <row r="90" spans="1:18" ht="13.95" customHeight="1" x14ac:dyDescent="0.2">
      <c r="A90" s="5">
        <v>2502122</v>
      </c>
      <c r="B90" s="5">
        <v>2502174</v>
      </c>
      <c r="C90" s="5">
        <v>143</v>
      </c>
      <c r="D90" s="5" t="s">
        <v>27</v>
      </c>
      <c r="E90" s="33">
        <v>45715</v>
      </c>
      <c r="F90" s="33">
        <v>45803</v>
      </c>
      <c r="H90" s="5" t="s">
        <v>340</v>
      </c>
      <c r="I90" s="5" t="s">
        <v>341</v>
      </c>
      <c r="J90" s="5" t="s">
        <v>342</v>
      </c>
      <c r="K90" s="5" t="s">
        <v>343</v>
      </c>
      <c r="L90" s="25"/>
      <c r="M90" s="25">
        <v>2059</v>
      </c>
      <c r="N90" s="25"/>
      <c r="O90" s="25">
        <f t="shared" si="1"/>
        <v>2059</v>
      </c>
      <c r="P90" s="5" t="s">
        <v>32</v>
      </c>
      <c r="Q90" s="5" t="s">
        <v>112</v>
      </c>
    </row>
    <row r="91" spans="1:18" ht="13.95" customHeight="1" x14ac:dyDescent="0.2">
      <c r="A91" s="5">
        <v>2502124</v>
      </c>
      <c r="C91" s="5">
        <v>147</v>
      </c>
      <c r="D91" s="5" t="s">
        <v>27</v>
      </c>
      <c r="E91" s="33">
        <v>45775</v>
      </c>
      <c r="F91" s="33">
        <v>45803</v>
      </c>
      <c r="H91" s="5" t="s">
        <v>344</v>
      </c>
      <c r="I91" s="5" t="s">
        <v>345</v>
      </c>
      <c r="J91" s="5" t="s">
        <v>346</v>
      </c>
      <c r="K91" s="5" t="s">
        <v>347</v>
      </c>
      <c r="L91" s="25">
        <v>1000</v>
      </c>
      <c r="M91" s="25"/>
      <c r="N91" s="25"/>
      <c r="O91" s="25">
        <f t="shared" si="1"/>
        <v>1000</v>
      </c>
    </row>
    <row r="92" spans="1:18" ht="13.95" customHeight="1" x14ac:dyDescent="0.2">
      <c r="A92" s="5">
        <v>2502131</v>
      </c>
      <c r="C92" s="5">
        <v>146</v>
      </c>
      <c r="D92" s="5" t="s">
        <v>27</v>
      </c>
      <c r="E92" s="33">
        <v>45776</v>
      </c>
      <c r="F92" s="33">
        <v>45803</v>
      </c>
      <c r="H92" s="5" t="s">
        <v>348</v>
      </c>
      <c r="I92" s="5" t="s">
        <v>349</v>
      </c>
      <c r="J92" s="5" t="s">
        <v>350</v>
      </c>
      <c r="K92" s="5" t="s">
        <v>351</v>
      </c>
      <c r="L92" s="25">
        <v>500</v>
      </c>
      <c r="M92" s="25"/>
      <c r="N92" s="25"/>
      <c r="O92" s="25">
        <f t="shared" si="1"/>
        <v>500</v>
      </c>
    </row>
    <row r="93" spans="1:18" ht="13.95" customHeight="1" x14ac:dyDescent="0.2">
      <c r="A93" s="5">
        <v>2502134</v>
      </c>
      <c r="C93" s="5">
        <v>156</v>
      </c>
      <c r="D93" s="5" t="s">
        <v>27</v>
      </c>
      <c r="E93" s="33">
        <v>45782</v>
      </c>
      <c r="F93" s="33">
        <v>45803</v>
      </c>
      <c r="H93" s="5" t="s">
        <v>352</v>
      </c>
      <c r="I93" s="5" t="s">
        <v>353</v>
      </c>
      <c r="J93" s="5" t="s">
        <v>354</v>
      </c>
      <c r="K93" s="5" t="s">
        <v>355</v>
      </c>
      <c r="L93" s="25">
        <v>200</v>
      </c>
      <c r="M93" s="25"/>
      <c r="N93" s="25"/>
      <c r="O93" s="25">
        <f t="shared" si="1"/>
        <v>200</v>
      </c>
    </row>
    <row r="94" spans="1:18" ht="13.95" customHeight="1" x14ac:dyDescent="0.2">
      <c r="A94" s="5">
        <v>2502139</v>
      </c>
      <c r="C94" s="5">
        <v>144</v>
      </c>
      <c r="D94" s="5" t="s">
        <v>27</v>
      </c>
      <c r="E94" s="33">
        <v>45775</v>
      </c>
      <c r="F94" s="33">
        <v>45799</v>
      </c>
      <c r="G94" s="33">
        <v>45861</v>
      </c>
      <c r="H94" s="5" t="s">
        <v>356</v>
      </c>
      <c r="I94" s="5" t="s">
        <v>131</v>
      </c>
      <c r="J94" s="5" t="s">
        <v>357</v>
      </c>
      <c r="K94" s="5" t="s">
        <v>358</v>
      </c>
      <c r="L94" s="25"/>
      <c r="M94" s="25">
        <v>1522.95</v>
      </c>
      <c r="N94" s="25">
        <v>151.25</v>
      </c>
      <c r="O94" s="25">
        <f t="shared" si="1"/>
        <v>1674.2</v>
      </c>
      <c r="P94" s="5" t="s">
        <v>32</v>
      </c>
      <c r="Q94" s="5" t="s">
        <v>112</v>
      </c>
      <c r="R94" s="5" t="s">
        <v>60</v>
      </c>
    </row>
    <row r="95" spans="1:18" ht="13.95" customHeight="1" x14ac:dyDescent="0.2">
      <c r="A95" s="5">
        <v>2502146</v>
      </c>
      <c r="C95" s="5">
        <v>149</v>
      </c>
      <c r="D95" s="5" t="s">
        <v>27</v>
      </c>
      <c r="E95" s="33">
        <v>45708</v>
      </c>
      <c r="F95" s="33">
        <v>45799</v>
      </c>
      <c r="H95" s="5" t="s">
        <v>359</v>
      </c>
      <c r="I95" s="5" t="s">
        <v>142</v>
      </c>
      <c r="J95" s="5" t="s">
        <v>360</v>
      </c>
      <c r="K95" s="5" t="s">
        <v>361</v>
      </c>
      <c r="L95" s="25">
        <v>600</v>
      </c>
      <c r="M95" s="25"/>
      <c r="N95" s="25"/>
      <c r="O95" s="25">
        <f t="shared" si="1"/>
        <v>600</v>
      </c>
    </row>
    <row r="96" spans="1:18" ht="13.95" customHeight="1" x14ac:dyDescent="0.2">
      <c r="A96" s="5">
        <v>2502149</v>
      </c>
      <c r="D96" s="5" t="s">
        <v>27</v>
      </c>
      <c r="E96" s="33">
        <v>45797</v>
      </c>
      <c r="F96" s="33">
        <v>45799</v>
      </c>
      <c r="G96" s="33">
        <v>45803</v>
      </c>
      <c r="H96" s="5" t="s">
        <v>362</v>
      </c>
      <c r="I96" s="5" t="s">
        <v>192</v>
      </c>
      <c r="J96" s="5" t="s">
        <v>363</v>
      </c>
      <c r="K96" s="5" t="s">
        <v>364</v>
      </c>
      <c r="L96" s="25"/>
      <c r="M96" s="25">
        <v>0</v>
      </c>
      <c r="N96" s="25">
        <v>0</v>
      </c>
      <c r="O96" s="25">
        <f t="shared" si="1"/>
        <v>0</v>
      </c>
      <c r="P96" s="5" t="s">
        <v>32</v>
      </c>
      <c r="Q96" s="5" t="s">
        <v>33</v>
      </c>
      <c r="R96" s="5" t="s">
        <v>34</v>
      </c>
    </row>
    <row r="97" spans="1:18" ht="13.95" customHeight="1" x14ac:dyDescent="0.2">
      <c r="A97" s="5">
        <v>2502164</v>
      </c>
      <c r="C97" s="5">
        <v>157</v>
      </c>
      <c r="D97" s="5" t="s">
        <v>27</v>
      </c>
      <c r="E97" s="33">
        <v>45757</v>
      </c>
      <c r="F97" s="33">
        <v>45804</v>
      </c>
      <c r="G97" s="33">
        <v>45924</v>
      </c>
      <c r="H97" s="5" t="s">
        <v>306</v>
      </c>
      <c r="I97" s="5" t="s">
        <v>24</v>
      </c>
      <c r="J97" s="5" t="s">
        <v>365</v>
      </c>
      <c r="K97" s="5" t="s">
        <v>366</v>
      </c>
      <c r="L97" s="25"/>
      <c r="M97" s="25">
        <v>0</v>
      </c>
      <c r="N97" s="25">
        <v>0</v>
      </c>
      <c r="O97" s="25">
        <f t="shared" si="1"/>
        <v>0</v>
      </c>
      <c r="P97" s="5" t="s">
        <v>32</v>
      </c>
      <c r="Q97" s="5" t="s">
        <v>33</v>
      </c>
      <c r="R97" s="5" t="s">
        <v>367</v>
      </c>
    </row>
    <row r="98" spans="1:18" ht="13.95" customHeight="1" x14ac:dyDescent="0.2">
      <c r="A98" s="5">
        <v>2502165</v>
      </c>
      <c r="C98" s="5">
        <v>164</v>
      </c>
      <c r="D98" s="5" t="s">
        <v>27</v>
      </c>
      <c r="E98" s="33">
        <v>45724</v>
      </c>
      <c r="F98" s="33">
        <v>45804</v>
      </c>
      <c r="H98" s="5" t="s">
        <v>306</v>
      </c>
      <c r="I98" s="5" t="s">
        <v>368</v>
      </c>
      <c r="J98" s="5" t="s">
        <v>369</v>
      </c>
      <c r="K98" s="5" t="s">
        <v>370</v>
      </c>
      <c r="L98" s="25">
        <v>2000</v>
      </c>
      <c r="M98" s="25"/>
      <c r="N98" s="25"/>
      <c r="O98" s="25">
        <f t="shared" si="1"/>
        <v>2000</v>
      </c>
    </row>
    <row r="99" spans="1:18" ht="13.95" customHeight="1" x14ac:dyDescent="0.2">
      <c r="A99" s="5">
        <v>2502167</v>
      </c>
      <c r="B99" s="5">
        <v>2502282</v>
      </c>
      <c r="C99" s="5">
        <v>167</v>
      </c>
      <c r="D99" s="5" t="s">
        <v>27</v>
      </c>
      <c r="E99" s="33">
        <v>45775</v>
      </c>
      <c r="F99" s="33">
        <v>45804</v>
      </c>
      <c r="H99" s="5" t="s">
        <v>371</v>
      </c>
      <c r="I99" s="5" t="s">
        <v>372</v>
      </c>
      <c r="J99" s="5" t="s">
        <v>373</v>
      </c>
      <c r="K99" s="5" t="s">
        <v>374</v>
      </c>
      <c r="L99" s="25">
        <v>12500</v>
      </c>
      <c r="M99" s="25"/>
      <c r="N99" s="25"/>
      <c r="O99" s="25">
        <f t="shared" si="1"/>
        <v>12500</v>
      </c>
    </row>
    <row r="100" spans="1:18" ht="13.95" customHeight="1" x14ac:dyDescent="0.2">
      <c r="A100" s="5">
        <v>2502171</v>
      </c>
      <c r="C100" s="5">
        <v>152</v>
      </c>
      <c r="D100" s="5" t="s">
        <v>27</v>
      </c>
      <c r="E100" s="33">
        <v>45749</v>
      </c>
      <c r="F100" s="33">
        <v>45799</v>
      </c>
      <c r="H100" s="5" t="s">
        <v>375</v>
      </c>
      <c r="I100" s="5" t="s">
        <v>376</v>
      </c>
      <c r="J100" s="5" t="s">
        <v>377</v>
      </c>
      <c r="K100" s="5" t="s">
        <v>378</v>
      </c>
      <c r="L100" s="25">
        <v>200</v>
      </c>
      <c r="M100" s="25"/>
      <c r="N100" s="25"/>
      <c r="O100" s="25">
        <f t="shared" si="1"/>
        <v>200</v>
      </c>
    </row>
    <row r="101" spans="1:18" ht="13.95" customHeight="1" x14ac:dyDescent="0.2">
      <c r="A101" s="5">
        <v>2502192</v>
      </c>
      <c r="C101" s="5">
        <v>186</v>
      </c>
      <c r="D101" s="5" t="s">
        <v>27</v>
      </c>
      <c r="E101" s="33">
        <v>45792</v>
      </c>
      <c r="F101" s="33">
        <v>45800</v>
      </c>
      <c r="G101" s="33">
        <v>45924</v>
      </c>
      <c r="H101" s="5" t="s">
        <v>379</v>
      </c>
      <c r="I101" s="5" t="s">
        <v>213</v>
      </c>
      <c r="J101" s="5" t="s">
        <v>380</v>
      </c>
      <c r="K101" s="5" t="s">
        <v>381</v>
      </c>
      <c r="L101" s="25">
        <v>0</v>
      </c>
      <c r="M101" s="25">
        <v>0</v>
      </c>
      <c r="N101" s="25">
        <v>0</v>
      </c>
      <c r="O101" s="25">
        <f t="shared" si="1"/>
        <v>0</v>
      </c>
      <c r="P101" s="5" t="s">
        <v>32</v>
      </c>
      <c r="Q101" s="5" t="s">
        <v>33</v>
      </c>
      <c r="R101" s="5" t="s">
        <v>34</v>
      </c>
    </row>
    <row r="102" spans="1:18" ht="13.95" customHeight="1" x14ac:dyDescent="0.2">
      <c r="A102" s="5">
        <v>2502194</v>
      </c>
      <c r="C102" s="5">
        <v>189</v>
      </c>
      <c r="D102" s="5" t="s">
        <v>27</v>
      </c>
      <c r="E102" s="33">
        <v>45797</v>
      </c>
      <c r="F102" s="33">
        <v>45804</v>
      </c>
      <c r="H102" s="5" t="s">
        <v>382</v>
      </c>
      <c r="I102" s="5" t="s">
        <v>123</v>
      </c>
      <c r="J102" s="5" t="s">
        <v>52</v>
      </c>
      <c r="K102" s="5" t="s">
        <v>383</v>
      </c>
      <c r="L102" s="25">
        <v>1500</v>
      </c>
      <c r="M102" s="25"/>
      <c r="N102" s="25"/>
      <c r="O102" s="25">
        <f t="shared" si="1"/>
        <v>1500</v>
      </c>
    </row>
    <row r="103" spans="1:18" ht="13.95" customHeight="1" x14ac:dyDescent="0.2">
      <c r="A103" s="5">
        <v>2502199</v>
      </c>
      <c r="C103" s="5">
        <v>155</v>
      </c>
      <c r="D103" s="5" t="s">
        <v>27</v>
      </c>
      <c r="E103" s="33">
        <v>45764</v>
      </c>
      <c r="F103" s="33">
        <v>45799</v>
      </c>
      <c r="G103" s="33">
        <v>45827</v>
      </c>
      <c r="H103" s="5" t="s">
        <v>384</v>
      </c>
      <c r="I103" s="5" t="s">
        <v>385</v>
      </c>
      <c r="J103" s="5" t="s">
        <v>386</v>
      </c>
      <c r="K103" s="5" t="s">
        <v>387</v>
      </c>
      <c r="L103" s="25"/>
      <c r="M103" s="25">
        <v>1709.13</v>
      </c>
      <c r="N103" s="25">
        <v>151.25</v>
      </c>
      <c r="O103" s="25">
        <f t="shared" si="1"/>
        <v>1860.38</v>
      </c>
      <c r="P103" s="5" t="s">
        <v>32</v>
      </c>
      <c r="Q103" s="5" t="s">
        <v>112</v>
      </c>
      <c r="R103" s="5" t="s">
        <v>60</v>
      </c>
    </row>
    <row r="104" spans="1:18" ht="13.95" customHeight="1" x14ac:dyDescent="0.2">
      <c r="A104" s="5">
        <v>2502201</v>
      </c>
      <c r="C104" s="5">
        <v>163</v>
      </c>
      <c r="D104" s="5" t="s">
        <v>27</v>
      </c>
      <c r="E104" s="33">
        <v>45762</v>
      </c>
      <c r="F104" s="33">
        <v>45804</v>
      </c>
      <c r="G104" s="33">
        <v>45924</v>
      </c>
      <c r="H104" s="5" t="s">
        <v>388</v>
      </c>
      <c r="I104" s="5" t="s">
        <v>260</v>
      </c>
      <c r="J104" s="5" t="s">
        <v>389</v>
      </c>
      <c r="K104" s="5" t="s">
        <v>390</v>
      </c>
      <c r="L104" s="25">
        <v>0</v>
      </c>
      <c r="M104" s="25">
        <v>0</v>
      </c>
      <c r="N104" s="25">
        <v>0</v>
      </c>
      <c r="O104" s="25">
        <f t="shared" si="1"/>
        <v>0</v>
      </c>
      <c r="P104" s="5" t="s">
        <v>32</v>
      </c>
      <c r="Q104" s="5" t="s">
        <v>33</v>
      </c>
      <c r="R104" s="5" t="s">
        <v>34</v>
      </c>
    </row>
    <row r="105" spans="1:18" ht="13.95" customHeight="1" x14ac:dyDescent="0.2">
      <c r="A105" s="5">
        <v>2502212</v>
      </c>
      <c r="C105" s="5">
        <v>159</v>
      </c>
      <c r="D105" s="5" t="s">
        <v>27</v>
      </c>
      <c r="E105" s="33">
        <v>45785</v>
      </c>
      <c r="F105" s="33">
        <v>45804</v>
      </c>
      <c r="H105" s="5" t="s">
        <v>391</v>
      </c>
      <c r="I105" s="5" t="s">
        <v>392</v>
      </c>
      <c r="J105" s="5" t="s">
        <v>393</v>
      </c>
      <c r="K105" s="5" t="s">
        <v>394</v>
      </c>
      <c r="L105" s="25">
        <v>400</v>
      </c>
      <c r="M105" s="25"/>
      <c r="N105" s="25"/>
      <c r="O105" s="25">
        <f t="shared" si="1"/>
        <v>400</v>
      </c>
    </row>
    <row r="106" spans="1:18" ht="13.95" customHeight="1" x14ac:dyDescent="0.2">
      <c r="A106" s="5">
        <v>2502216</v>
      </c>
      <c r="C106" s="5">
        <v>162</v>
      </c>
      <c r="D106" s="5" t="s">
        <v>27</v>
      </c>
      <c r="E106" s="33">
        <v>45754</v>
      </c>
      <c r="F106" s="33">
        <v>45804</v>
      </c>
      <c r="G106" s="33">
        <v>45923</v>
      </c>
      <c r="H106" s="5" t="s">
        <v>395</v>
      </c>
      <c r="I106" s="5" t="s">
        <v>46</v>
      </c>
      <c r="J106" s="5" t="s">
        <v>396</v>
      </c>
      <c r="K106" s="5" t="s">
        <v>38</v>
      </c>
      <c r="L106" s="25">
        <v>0</v>
      </c>
      <c r="M106" s="25">
        <v>0</v>
      </c>
      <c r="N106" s="25">
        <v>0</v>
      </c>
      <c r="O106" s="25">
        <f t="shared" si="1"/>
        <v>0</v>
      </c>
      <c r="P106" s="5" t="s">
        <v>32</v>
      </c>
      <c r="Q106" s="5" t="s">
        <v>33</v>
      </c>
      <c r="R106" s="5" t="s">
        <v>397</v>
      </c>
    </row>
    <row r="107" spans="1:18" ht="13.95" customHeight="1" x14ac:dyDescent="0.2">
      <c r="A107" s="5">
        <v>2502219</v>
      </c>
      <c r="C107" s="5">
        <v>179</v>
      </c>
      <c r="D107" s="5" t="s">
        <v>27</v>
      </c>
      <c r="E107" s="33">
        <v>45789</v>
      </c>
      <c r="F107" s="33">
        <v>45805</v>
      </c>
      <c r="G107" s="33">
        <v>45923</v>
      </c>
      <c r="H107" s="5" t="s">
        <v>398</v>
      </c>
      <c r="I107" s="5" t="s">
        <v>62</v>
      </c>
      <c r="J107" s="5" t="s">
        <v>399</v>
      </c>
      <c r="K107" s="5" t="s">
        <v>400</v>
      </c>
      <c r="L107" s="25">
        <v>0</v>
      </c>
      <c r="M107" s="25">
        <v>0</v>
      </c>
      <c r="N107" s="25">
        <v>0</v>
      </c>
      <c r="O107" s="25">
        <f t="shared" si="1"/>
        <v>0</v>
      </c>
      <c r="P107" s="5" t="s">
        <v>32</v>
      </c>
      <c r="Q107" s="5" t="s">
        <v>33</v>
      </c>
      <c r="R107" s="5" t="s">
        <v>98</v>
      </c>
    </row>
    <row r="108" spans="1:18" ht="13.95" customHeight="1" x14ac:dyDescent="0.2">
      <c r="A108" s="5">
        <v>2502223</v>
      </c>
      <c r="C108" s="5">
        <v>174</v>
      </c>
      <c r="D108" s="5" t="s">
        <v>27</v>
      </c>
      <c r="E108" s="33">
        <v>45792</v>
      </c>
      <c r="F108" s="33">
        <v>45810</v>
      </c>
      <c r="G108" s="33">
        <v>45811</v>
      </c>
      <c r="H108" s="5" t="s">
        <v>401</v>
      </c>
      <c r="I108" s="5" t="s">
        <v>119</v>
      </c>
      <c r="J108" s="5" t="s">
        <v>402</v>
      </c>
      <c r="K108" s="5" t="s">
        <v>403</v>
      </c>
      <c r="L108" s="25"/>
      <c r="M108" s="25">
        <v>0</v>
      </c>
      <c r="N108" s="25">
        <v>0</v>
      </c>
      <c r="O108" s="25">
        <f t="shared" si="1"/>
        <v>0</v>
      </c>
      <c r="P108" s="5" t="s">
        <v>32</v>
      </c>
      <c r="Q108" s="5" t="s">
        <v>33</v>
      </c>
      <c r="R108" s="5" t="s">
        <v>404</v>
      </c>
    </row>
    <row r="109" spans="1:18" ht="13.95" customHeight="1" x14ac:dyDescent="0.2">
      <c r="A109" s="46">
        <v>2502234</v>
      </c>
      <c r="C109" s="5" t="s">
        <v>405</v>
      </c>
      <c r="D109" s="5" t="s">
        <v>27</v>
      </c>
      <c r="E109" s="33">
        <v>45780</v>
      </c>
      <c r="F109" s="33">
        <v>45804</v>
      </c>
      <c r="H109" s="5" t="s">
        <v>406</v>
      </c>
      <c r="I109" s="5" t="s">
        <v>114</v>
      </c>
      <c r="J109" s="5" t="s">
        <v>407</v>
      </c>
      <c r="K109" s="5" t="s">
        <v>408</v>
      </c>
      <c r="L109" s="25">
        <v>1000</v>
      </c>
      <c r="M109" s="25"/>
      <c r="N109" s="25"/>
      <c r="O109" s="25">
        <f t="shared" si="1"/>
        <v>1000</v>
      </c>
    </row>
    <row r="110" spans="1:18" ht="13.95" customHeight="1" x14ac:dyDescent="0.2">
      <c r="A110" s="5">
        <v>2502241</v>
      </c>
      <c r="C110" s="5">
        <v>185</v>
      </c>
      <c r="D110" s="5" t="s">
        <v>27</v>
      </c>
      <c r="E110" s="33">
        <v>45799</v>
      </c>
      <c r="F110" s="33">
        <v>45811</v>
      </c>
      <c r="H110" s="5" t="s">
        <v>409</v>
      </c>
      <c r="I110" s="5" t="s">
        <v>410</v>
      </c>
      <c r="J110" s="5" t="s">
        <v>411</v>
      </c>
      <c r="K110" s="5" t="s">
        <v>172</v>
      </c>
      <c r="L110" s="25">
        <v>1000</v>
      </c>
      <c r="M110" s="25"/>
      <c r="N110" s="25"/>
      <c r="O110" s="25">
        <f t="shared" si="1"/>
        <v>1000</v>
      </c>
    </row>
    <row r="111" spans="1:18" ht="13.95" customHeight="1" x14ac:dyDescent="0.2">
      <c r="A111" s="5">
        <v>2502242</v>
      </c>
      <c r="C111" s="5">
        <v>178</v>
      </c>
      <c r="D111" s="5" t="s">
        <v>27</v>
      </c>
      <c r="E111" s="33">
        <v>45793</v>
      </c>
      <c r="F111" s="33">
        <v>45811</v>
      </c>
      <c r="H111" s="5" t="s">
        <v>412</v>
      </c>
      <c r="I111" s="5" t="s">
        <v>413</v>
      </c>
      <c r="J111" s="5" t="s">
        <v>294</v>
      </c>
      <c r="K111" s="5" t="s">
        <v>414</v>
      </c>
      <c r="L111" s="25">
        <v>1000</v>
      </c>
      <c r="M111" s="25"/>
      <c r="N111" s="25"/>
      <c r="O111" s="25">
        <f t="shared" si="1"/>
        <v>1000</v>
      </c>
    </row>
    <row r="112" spans="1:18" ht="13.95" customHeight="1" x14ac:dyDescent="0.2">
      <c r="A112" s="5">
        <v>2502243</v>
      </c>
      <c r="C112" s="5">
        <v>181</v>
      </c>
      <c r="D112" s="5" t="s">
        <v>27</v>
      </c>
      <c r="E112" s="33">
        <v>45786</v>
      </c>
      <c r="F112" s="33">
        <v>45811</v>
      </c>
      <c r="G112" s="33">
        <v>45924</v>
      </c>
      <c r="H112" s="5" t="s">
        <v>415</v>
      </c>
      <c r="I112" s="5" t="s">
        <v>416</v>
      </c>
      <c r="J112" s="5" t="s">
        <v>417</v>
      </c>
      <c r="K112" s="5" t="s">
        <v>418</v>
      </c>
      <c r="L112" s="25">
        <v>0</v>
      </c>
      <c r="M112" s="25">
        <v>0</v>
      </c>
      <c r="N112" s="25">
        <v>0</v>
      </c>
      <c r="O112" s="25">
        <f t="shared" si="1"/>
        <v>0</v>
      </c>
      <c r="P112" s="5" t="s">
        <v>32</v>
      </c>
      <c r="Q112" s="5" t="s">
        <v>33</v>
      </c>
      <c r="R112" s="5" t="s">
        <v>145</v>
      </c>
    </row>
    <row r="113" spans="1:18" ht="13.95" customHeight="1" x14ac:dyDescent="0.2">
      <c r="A113" s="5">
        <v>2502244</v>
      </c>
      <c r="C113" s="5">
        <v>172</v>
      </c>
      <c r="D113" s="5" t="s">
        <v>27</v>
      </c>
      <c r="E113" s="33">
        <v>45779</v>
      </c>
      <c r="F113" s="33">
        <v>45804</v>
      </c>
      <c r="G113" s="33">
        <v>45884</v>
      </c>
      <c r="H113" s="5" t="s">
        <v>419</v>
      </c>
      <c r="I113" s="5" t="s">
        <v>420</v>
      </c>
      <c r="J113" s="5" t="s">
        <v>30</v>
      </c>
      <c r="K113" s="5" t="s">
        <v>421</v>
      </c>
      <c r="L113" s="25"/>
      <c r="M113" s="25">
        <v>772.12</v>
      </c>
      <c r="N113" s="25">
        <v>0</v>
      </c>
      <c r="O113" s="25">
        <f t="shared" si="1"/>
        <v>772.12</v>
      </c>
      <c r="P113" s="5" t="s">
        <v>32</v>
      </c>
      <c r="Q113" s="5" t="s">
        <v>112</v>
      </c>
      <c r="R113" s="5" t="s">
        <v>55</v>
      </c>
    </row>
    <row r="114" spans="1:18" ht="13.95" customHeight="1" x14ac:dyDescent="0.2">
      <c r="A114" s="5">
        <v>2502245</v>
      </c>
      <c r="C114" s="5">
        <v>202</v>
      </c>
      <c r="D114" s="5" t="s">
        <v>27</v>
      </c>
      <c r="E114" s="33">
        <v>45800</v>
      </c>
      <c r="F114" s="33">
        <v>45811</v>
      </c>
      <c r="H114" s="5" t="s">
        <v>422</v>
      </c>
      <c r="I114" s="5" t="s">
        <v>57</v>
      </c>
      <c r="J114" s="5" t="s">
        <v>423</v>
      </c>
      <c r="K114" s="5" t="s">
        <v>424</v>
      </c>
      <c r="L114" s="25">
        <v>1500</v>
      </c>
      <c r="M114" s="25"/>
      <c r="N114" s="25"/>
      <c r="O114" s="25">
        <f t="shared" si="1"/>
        <v>1500</v>
      </c>
    </row>
    <row r="115" spans="1:18" ht="13.95" customHeight="1" x14ac:dyDescent="0.2">
      <c r="A115" s="5">
        <v>2502251</v>
      </c>
      <c r="C115" s="5">
        <v>176</v>
      </c>
      <c r="D115" s="5" t="s">
        <v>27</v>
      </c>
      <c r="E115" s="33">
        <v>45784</v>
      </c>
      <c r="F115" s="33">
        <v>45804</v>
      </c>
      <c r="G115" s="33">
        <v>45818</v>
      </c>
      <c r="H115" s="5" t="s">
        <v>425</v>
      </c>
      <c r="I115" s="5" t="s">
        <v>264</v>
      </c>
      <c r="J115" s="5" t="s">
        <v>426</v>
      </c>
      <c r="K115" s="5" t="s">
        <v>427</v>
      </c>
      <c r="L115" s="25"/>
      <c r="M115" s="25">
        <v>665.5</v>
      </c>
      <c r="N115" s="25">
        <v>0</v>
      </c>
      <c r="O115" s="25">
        <f t="shared" si="1"/>
        <v>665.5</v>
      </c>
      <c r="P115" s="5" t="s">
        <v>32</v>
      </c>
      <c r="Q115" s="5" t="s">
        <v>112</v>
      </c>
      <c r="R115" s="5" t="s">
        <v>60</v>
      </c>
    </row>
    <row r="116" spans="1:18" ht="13.95" customHeight="1" x14ac:dyDescent="0.2">
      <c r="A116" s="5">
        <v>2502254</v>
      </c>
      <c r="B116" s="5">
        <v>2502955</v>
      </c>
      <c r="C116" s="5">
        <v>188</v>
      </c>
      <c r="D116" s="5" t="s">
        <v>22</v>
      </c>
      <c r="E116" s="33">
        <v>45745</v>
      </c>
      <c r="F116" s="33">
        <v>45805</v>
      </c>
      <c r="H116" s="5" t="s">
        <v>428</v>
      </c>
      <c r="I116" s="5" t="s">
        <v>429</v>
      </c>
      <c r="J116" s="5" t="s">
        <v>430</v>
      </c>
      <c r="K116" s="5" t="s">
        <v>431</v>
      </c>
      <c r="L116" s="25">
        <v>12500</v>
      </c>
      <c r="M116" s="25"/>
      <c r="N116" s="25"/>
      <c r="O116" s="25">
        <f t="shared" si="1"/>
        <v>12500</v>
      </c>
    </row>
    <row r="117" spans="1:18" ht="13.95" customHeight="1" x14ac:dyDescent="0.2">
      <c r="A117" s="5">
        <v>2502255</v>
      </c>
      <c r="C117" s="5">
        <v>182</v>
      </c>
      <c r="D117" s="5" t="s">
        <v>432</v>
      </c>
      <c r="E117" s="33">
        <v>45780</v>
      </c>
      <c r="F117" s="33">
        <v>45805</v>
      </c>
      <c r="H117" s="5" t="s">
        <v>433</v>
      </c>
      <c r="I117" s="5" t="s">
        <v>434</v>
      </c>
      <c r="J117" s="5" t="s">
        <v>435</v>
      </c>
      <c r="K117" s="5" t="s">
        <v>436</v>
      </c>
      <c r="L117" s="25">
        <v>300</v>
      </c>
      <c r="M117" s="25"/>
      <c r="N117" s="25"/>
      <c r="O117" s="25">
        <f t="shared" si="1"/>
        <v>300</v>
      </c>
      <c r="R117" s="5" t="s">
        <v>437</v>
      </c>
    </row>
    <row r="118" spans="1:18" ht="13.95" customHeight="1" x14ac:dyDescent="0.2">
      <c r="A118" s="5">
        <v>2502299</v>
      </c>
      <c r="C118" s="5">
        <v>199</v>
      </c>
      <c r="D118" s="5" t="s">
        <v>27</v>
      </c>
      <c r="E118" s="33">
        <v>45788</v>
      </c>
      <c r="F118" s="33">
        <v>45805</v>
      </c>
      <c r="H118" s="5" t="s">
        <v>438</v>
      </c>
      <c r="I118" s="5" t="s">
        <v>439</v>
      </c>
      <c r="J118" s="5" t="s">
        <v>440</v>
      </c>
      <c r="K118" s="5" t="s">
        <v>441</v>
      </c>
      <c r="L118" s="25">
        <v>800</v>
      </c>
      <c r="M118" s="25"/>
      <c r="N118" s="25"/>
      <c r="O118" s="25">
        <f t="shared" si="1"/>
        <v>800</v>
      </c>
    </row>
    <row r="119" spans="1:18" ht="13.95" customHeight="1" x14ac:dyDescent="0.2">
      <c r="A119" s="5">
        <v>2502316</v>
      </c>
      <c r="C119" s="5">
        <v>168</v>
      </c>
      <c r="D119" s="5" t="s">
        <v>27</v>
      </c>
      <c r="E119" s="33">
        <v>45771</v>
      </c>
      <c r="F119" s="33">
        <v>45804</v>
      </c>
      <c r="G119" s="33">
        <v>45821</v>
      </c>
      <c r="H119" s="5" t="s">
        <v>442</v>
      </c>
      <c r="I119" s="5" t="s">
        <v>24</v>
      </c>
      <c r="J119" s="5" t="s">
        <v>58</v>
      </c>
      <c r="K119" s="5" t="s">
        <v>443</v>
      </c>
      <c r="L119" s="25"/>
      <c r="M119" s="25">
        <v>256.54000000000002</v>
      </c>
      <c r="N119" s="25">
        <v>0</v>
      </c>
      <c r="O119" s="25">
        <f t="shared" si="1"/>
        <v>256.54000000000002</v>
      </c>
      <c r="P119" s="5" t="s">
        <v>32</v>
      </c>
      <c r="Q119" s="5" t="s">
        <v>112</v>
      </c>
      <c r="R119" s="5" t="s">
        <v>60</v>
      </c>
    </row>
    <row r="120" spans="1:18" ht="13.95" customHeight="1" x14ac:dyDescent="0.2">
      <c r="A120" s="5">
        <v>2502319</v>
      </c>
      <c r="D120" s="5" t="s">
        <v>22</v>
      </c>
      <c r="E120" s="33">
        <v>45788</v>
      </c>
      <c r="F120" s="33">
        <v>45812</v>
      </c>
      <c r="H120" s="5" t="s">
        <v>444</v>
      </c>
      <c r="I120" s="5" t="s">
        <v>445</v>
      </c>
      <c r="J120" s="5" t="s">
        <v>446</v>
      </c>
      <c r="K120" s="5" t="s">
        <v>447</v>
      </c>
      <c r="L120" s="25">
        <v>12500</v>
      </c>
      <c r="M120" s="25"/>
      <c r="N120" s="25"/>
      <c r="O120" s="25">
        <f t="shared" si="1"/>
        <v>12500</v>
      </c>
    </row>
    <row r="121" spans="1:18" ht="13.95" customHeight="1" x14ac:dyDescent="0.2">
      <c r="A121" s="5">
        <v>2502317</v>
      </c>
      <c r="C121" s="5">
        <v>187</v>
      </c>
      <c r="D121" s="5" t="s">
        <v>27</v>
      </c>
      <c r="E121" s="33">
        <v>45785</v>
      </c>
      <c r="F121" s="33">
        <v>45805</v>
      </c>
      <c r="G121" s="33">
        <v>45814</v>
      </c>
      <c r="H121" s="5" t="s">
        <v>448</v>
      </c>
      <c r="I121" s="5" t="s">
        <v>46</v>
      </c>
      <c r="J121" s="5" t="s">
        <v>449</v>
      </c>
      <c r="K121" s="5" t="s">
        <v>450</v>
      </c>
      <c r="L121" s="25"/>
      <c r="M121" s="25">
        <v>0</v>
      </c>
      <c r="N121" s="25">
        <v>0</v>
      </c>
      <c r="O121" s="25">
        <f t="shared" si="1"/>
        <v>0</v>
      </c>
      <c r="P121" s="5" t="s">
        <v>32</v>
      </c>
      <c r="Q121" s="5" t="s">
        <v>33</v>
      </c>
      <c r="R121" s="5" t="s">
        <v>451</v>
      </c>
    </row>
    <row r="122" spans="1:18" ht="13.95" customHeight="1" x14ac:dyDescent="0.2">
      <c r="A122" s="5">
        <v>2502332</v>
      </c>
      <c r="C122" s="5">
        <v>196</v>
      </c>
      <c r="D122" s="5" t="s">
        <v>27</v>
      </c>
      <c r="E122" s="33">
        <v>45808</v>
      </c>
      <c r="F122" s="33">
        <v>45812</v>
      </c>
      <c r="G122" s="33">
        <v>45863</v>
      </c>
      <c r="H122" s="5" t="s">
        <v>452</v>
      </c>
      <c r="I122" s="5" t="s">
        <v>163</v>
      </c>
      <c r="J122" s="5" t="s">
        <v>453</v>
      </c>
      <c r="K122" s="5" t="s">
        <v>454</v>
      </c>
      <c r="L122" s="25"/>
      <c r="M122" s="25">
        <v>700</v>
      </c>
      <c r="N122" s="25">
        <v>0</v>
      </c>
      <c r="O122" s="25">
        <f t="shared" si="1"/>
        <v>700</v>
      </c>
      <c r="P122" s="5" t="s">
        <v>32</v>
      </c>
      <c r="Q122" s="5" t="s">
        <v>112</v>
      </c>
      <c r="R122" s="5" t="s">
        <v>60</v>
      </c>
    </row>
    <row r="123" spans="1:18" ht="13.95" customHeight="1" x14ac:dyDescent="0.2">
      <c r="A123" s="5">
        <v>2502367</v>
      </c>
      <c r="C123" s="5">
        <v>193</v>
      </c>
      <c r="D123" s="5" t="s">
        <v>27</v>
      </c>
      <c r="E123" s="33">
        <v>45793</v>
      </c>
      <c r="F123" s="33">
        <v>45810</v>
      </c>
      <c r="H123" s="5" t="s">
        <v>455</v>
      </c>
      <c r="I123" s="5" t="s">
        <v>320</v>
      </c>
      <c r="J123" s="5" t="s">
        <v>456</v>
      </c>
      <c r="K123" s="5" t="s">
        <v>457</v>
      </c>
      <c r="L123" s="25">
        <v>100</v>
      </c>
      <c r="M123" s="25"/>
      <c r="N123" s="25"/>
      <c r="O123" s="25">
        <f t="shared" si="1"/>
        <v>100</v>
      </c>
    </row>
    <row r="124" spans="1:18" ht="13.95" customHeight="1" x14ac:dyDescent="0.2">
      <c r="A124" s="5">
        <v>2502371</v>
      </c>
      <c r="C124" s="5">
        <v>200</v>
      </c>
      <c r="D124" s="5" t="s">
        <v>27</v>
      </c>
      <c r="E124" s="33">
        <v>45806</v>
      </c>
      <c r="F124" s="33">
        <v>45812</v>
      </c>
      <c r="H124" s="5" t="s">
        <v>458</v>
      </c>
      <c r="I124" s="5" t="s">
        <v>459</v>
      </c>
      <c r="J124" s="5" t="s">
        <v>460</v>
      </c>
      <c r="K124" s="5" t="s">
        <v>461</v>
      </c>
      <c r="L124" s="25">
        <v>1000</v>
      </c>
      <c r="M124" s="25"/>
      <c r="N124" s="25"/>
      <c r="O124" s="25">
        <f t="shared" si="1"/>
        <v>1000</v>
      </c>
    </row>
    <row r="125" spans="1:18" ht="13.95" customHeight="1" x14ac:dyDescent="0.2">
      <c r="A125" s="5">
        <v>2502374</v>
      </c>
      <c r="C125" s="5">
        <v>235</v>
      </c>
      <c r="D125" s="5" t="s">
        <v>27</v>
      </c>
      <c r="E125" s="33">
        <v>45790</v>
      </c>
      <c r="F125" s="33">
        <v>45819</v>
      </c>
      <c r="H125" s="5" t="s">
        <v>462</v>
      </c>
      <c r="I125" s="5" t="s">
        <v>463</v>
      </c>
      <c r="J125" s="5" t="s">
        <v>464</v>
      </c>
      <c r="K125" s="5" t="s">
        <v>465</v>
      </c>
      <c r="L125" s="25">
        <v>3000</v>
      </c>
      <c r="M125" s="25"/>
      <c r="N125" s="25"/>
      <c r="O125" s="25">
        <f t="shared" si="1"/>
        <v>3000</v>
      </c>
    </row>
    <row r="126" spans="1:18" ht="13.95" customHeight="1" x14ac:dyDescent="0.2">
      <c r="A126" s="5">
        <v>2502376</v>
      </c>
      <c r="D126" s="5" t="s">
        <v>27</v>
      </c>
      <c r="E126" s="33">
        <v>45818</v>
      </c>
      <c r="F126" s="33">
        <v>45819</v>
      </c>
      <c r="G126" s="33">
        <v>45821</v>
      </c>
      <c r="H126" s="5" t="s">
        <v>466</v>
      </c>
      <c r="I126" s="5" t="s">
        <v>213</v>
      </c>
      <c r="J126" s="5" t="s">
        <v>467</v>
      </c>
      <c r="K126" s="5" t="s">
        <v>468</v>
      </c>
      <c r="L126" s="25"/>
      <c r="M126" s="25">
        <v>0</v>
      </c>
      <c r="N126" s="25">
        <v>0</v>
      </c>
      <c r="O126" s="25">
        <f t="shared" si="1"/>
        <v>0</v>
      </c>
      <c r="P126" s="5" t="s">
        <v>32</v>
      </c>
      <c r="Q126" s="5" t="s">
        <v>33</v>
      </c>
      <c r="R126" s="5" t="s">
        <v>469</v>
      </c>
    </row>
    <row r="127" spans="1:18" ht="13.95" customHeight="1" x14ac:dyDescent="0.2">
      <c r="A127" s="5">
        <v>2502399</v>
      </c>
      <c r="C127" s="5">
        <v>195</v>
      </c>
      <c r="D127" s="5" t="s">
        <v>27</v>
      </c>
      <c r="E127" s="33">
        <v>45801</v>
      </c>
      <c r="F127" s="33">
        <v>45821</v>
      </c>
      <c r="H127" s="5" t="s">
        <v>470</v>
      </c>
      <c r="I127" s="5" t="s">
        <v>471</v>
      </c>
      <c r="J127" s="5" t="s">
        <v>472</v>
      </c>
      <c r="K127" s="5" t="s">
        <v>473</v>
      </c>
      <c r="L127" s="25">
        <v>600</v>
      </c>
      <c r="M127" s="25"/>
      <c r="N127" s="25"/>
      <c r="O127" s="25">
        <f t="shared" si="1"/>
        <v>600</v>
      </c>
    </row>
    <row r="128" spans="1:18" ht="13.95" customHeight="1" x14ac:dyDescent="0.2">
      <c r="A128" s="5">
        <v>2502398</v>
      </c>
      <c r="C128" s="5">
        <v>204</v>
      </c>
      <c r="D128" s="5" t="s">
        <v>27</v>
      </c>
      <c r="E128" s="33">
        <v>45809</v>
      </c>
      <c r="F128" s="33">
        <v>45814</v>
      </c>
      <c r="G128" s="33">
        <v>45862</v>
      </c>
      <c r="H128" s="5" t="s">
        <v>474</v>
      </c>
      <c r="I128" s="5" t="s">
        <v>36</v>
      </c>
      <c r="J128" s="5" t="s">
        <v>475</v>
      </c>
      <c r="K128" s="5" t="s">
        <v>476</v>
      </c>
      <c r="L128" s="25"/>
      <c r="M128" s="25">
        <v>785.06</v>
      </c>
      <c r="N128" s="25">
        <v>0</v>
      </c>
      <c r="O128" s="25">
        <f t="shared" si="1"/>
        <v>785.06</v>
      </c>
      <c r="P128" s="5" t="s">
        <v>32</v>
      </c>
      <c r="Q128" s="5" t="s">
        <v>112</v>
      </c>
      <c r="R128" s="5" t="s">
        <v>60</v>
      </c>
    </row>
    <row r="129" spans="1:18" ht="13.95" customHeight="1" x14ac:dyDescent="0.2">
      <c r="A129" s="5">
        <v>2502400</v>
      </c>
      <c r="C129" s="5">
        <v>192</v>
      </c>
      <c r="D129" s="5" t="s">
        <v>27</v>
      </c>
      <c r="E129" s="33">
        <v>45805</v>
      </c>
      <c r="F129" s="33">
        <v>45821</v>
      </c>
      <c r="G129" s="33">
        <v>45862</v>
      </c>
      <c r="H129" s="5" t="s">
        <v>477</v>
      </c>
      <c r="I129" s="5" t="s">
        <v>478</v>
      </c>
      <c r="J129" s="5" t="s">
        <v>479</v>
      </c>
      <c r="K129" s="5" t="s">
        <v>480</v>
      </c>
      <c r="L129" s="25"/>
      <c r="M129" s="25">
        <v>0</v>
      </c>
      <c r="N129" s="25">
        <v>0</v>
      </c>
      <c r="O129" s="25">
        <f t="shared" si="1"/>
        <v>0</v>
      </c>
      <c r="P129" s="5" t="s">
        <v>32</v>
      </c>
      <c r="Q129" s="5" t="s">
        <v>33</v>
      </c>
      <c r="R129" s="5" t="s">
        <v>49</v>
      </c>
    </row>
    <row r="130" spans="1:18" ht="13.95" customHeight="1" x14ac:dyDescent="0.2">
      <c r="A130" s="5">
        <v>2502403</v>
      </c>
      <c r="C130" s="5">
        <v>183</v>
      </c>
      <c r="D130" s="5" t="s">
        <v>27</v>
      </c>
      <c r="E130" s="33">
        <v>45791</v>
      </c>
      <c r="F130" s="33">
        <v>45821</v>
      </c>
      <c r="H130" s="5" t="s">
        <v>481</v>
      </c>
      <c r="I130" s="5" t="s">
        <v>36</v>
      </c>
      <c r="J130" s="5" t="s">
        <v>482</v>
      </c>
      <c r="K130" s="5" t="s">
        <v>483</v>
      </c>
      <c r="L130" s="25">
        <v>1000</v>
      </c>
      <c r="M130" s="25"/>
      <c r="N130" s="25"/>
      <c r="O130" s="25">
        <f t="shared" si="1"/>
        <v>1000</v>
      </c>
    </row>
    <row r="131" spans="1:18" ht="13.95" customHeight="1" x14ac:dyDescent="0.2">
      <c r="A131" s="5">
        <v>2502429</v>
      </c>
      <c r="C131" s="5">
        <v>221</v>
      </c>
      <c r="D131" s="5" t="s">
        <v>27</v>
      </c>
      <c r="E131" s="33">
        <v>45817</v>
      </c>
      <c r="F131" s="33">
        <v>45821</v>
      </c>
      <c r="H131" s="5" t="s">
        <v>484</v>
      </c>
      <c r="I131" s="5" t="s">
        <v>485</v>
      </c>
      <c r="J131" s="5" t="s">
        <v>486</v>
      </c>
      <c r="K131" s="5" t="s">
        <v>487</v>
      </c>
      <c r="L131" s="25">
        <v>0</v>
      </c>
      <c r="M131" s="25"/>
      <c r="N131" s="25"/>
      <c r="O131" s="25">
        <f t="shared" si="1"/>
        <v>0</v>
      </c>
      <c r="R131" s="5" t="s">
        <v>488</v>
      </c>
    </row>
    <row r="132" spans="1:18" ht="13.95" customHeight="1" x14ac:dyDescent="0.2">
      <c r="A132" s="5">
        <v>2502507</v>
      </c>
      <c r="C132" s="5">
        <v>217</v>
      </c>
      <c r="D132" s="5" t="s">
        <v>27</v>
      </c>
      <c r="E132" s="33">
        <v>45820</v>
      </c>
      <c r="F132" s="33">
        <v>45827</v>
      </c>
      <c r="H132" s="5" t="s">
        <v>489</v>
      </c>
      <c r="I132" s="5" t="s">
        <v>490</v>
      </c>
      <c r="J132" s="5" t="s">
        <v>491</v>
      </c>
      <c r="K132" s="5" t="s">
        <v>492</v>
      </c>
      <c r="L132" s="25">
        <v>800</v>
      </c>
      <c r="M132" s="25"/>
      <c r="N132" s="25"/>
      <c r="O132" s="25">
        <f t="shared" si="1"/>
        <v>800</v>
      </c>
    </row>
    <row r="133" spans="1:18" ht="13.95" customHeight="1" x14ac:dyDescent="0.2">
      <c r="A133" s="5">
        <v>2502542</v>
      </c>
      <c r="C133" s="5">
        <v>169</v>
      </c>
      <c r="D133" s="5" t="s">
        <v>27</v>
      </c>
      <c r="E133" s="33">
        <v>45790</v>
      </c>
      <c r="F133" s="33">
        <v>45812</v>
      </c>
      <c r="H133" s="5" t="s">
        <v>493</v>
      </c>
      <c r="I133" s="5" t="s">
        <v>213</v>
      </c>
      <c r="J133" s="5" t="s">
        <v>494</v>
      </c>
      <c r="K133" s="5" t="s">
        <v>495</v>
      </c>
      <c r="L133" s="25">
        <v>1000</v>
      </c>
      <c r="M133" s="25"/>
      <c r="N133" s="25"/>
      <c r="O133" s="25">
        <f t="shared" si="1"/>
        <v>1000</v>
      </c>
    </row>
    <row r="134" spans="1:18" ht="13.95" customHeight="1" x14ac:dyDescent="0.2">
      <c r="A134" s="5">
        <v>2502543</v>
      </c>
      <c r="D134" s="5" t="s">
        <v>27</v>
      </c>
      <c r="E134" s="33">
        <v>45826</v>
      </c>
      <c r="F134" s="33">
        <v>45831</v>
      </c>
      <c r="H134" s="5" t="s">
        <v>496</v>
      </c>
      <c r="I134" s="5" t="s">
        <v>497</v>
      </c>
      <c r="J134" s="5" t="s">
        <v>498</v>
      </c>
      <c r="K134" s="5" t="s">
        <v>499</v>
      </c>
      <c r="L134" s="25">
        <v>2000</v>
      </c>
      <c r="M134" s="25"/>
      <c r="N134" s="25"/>
      <c r="O134" s="25">
        <f t="shared" ref="O134:O197" si="2">SUM(L134:N134)</f>
        <v>2000</v>
      </c>
    </row>
    <row r="135" spans="1:18" ht="13.95" customHeight="1" x14ac:dyDescent="0.2">
      <c r="A135" s="5">
        <v>2502551</v>
      </c>
      <c r="C135" s="5">
        <v>113</v>
      </c>
      <c r="D135" s="5" t="s">
        <v>27</v>
      </c>
      <c r="E135" s="33">
        <v>45753</v>
      </c>
      <c r="F135" s="33">
        <v>45827</v>
      </c>
      <c r="H135" s="5" t="s">
        <v>500</v>
      </c>
      <c r="I135" s="5" t="s">
        <v>151</v>
      </c>
      <c r="J135" s="5" t="s">
        <v>501</v>
      </c>
      <c r="K135" s="5" t="s">
        <v>502</v>
      </c>
      <c r="L135" s="25">
        <v>1500</v>
      </c>
      <c r="M135" s="25"/>
      <c r="N135" s="25"/>
      <c r="O135" s="25">
        <f t="shared" si="2"/>
        <v>1500</v>
      </c>
    </row>
    <row r="136" spans="1:18" ht="13.95" customHeight="1" x14ac:dyDescent="0.2">
      <c r="A136" s="5">
        <v>2502554</v>
      </c>
      <c r="C136" s="5">
        <v>225</v>
      </c>
      <c r="D136" s="5" t="s">
        <v>27</v>
      </c>
      <c r="E136" s="33">
        <v>45828</v>
      </c>
      <c r="F136" s="33">
        <v>45824</v>
      </c>
      <c r="G136" s="33">
        <v>45842</v>
      </c>
      <c r="H136" s="5" t="s">
        <v>503</v>
      </c>
      <c r="I136" s="5" t="s">
        <v>504</v>
      </c>
      <c r="J136" s="5" t="s">
        <v>505</v>
      </c>
      <c r="K136" s="5" t="s">
        <v>506</v>
      </c>
      <c r="L136" s="25"/>
      <c r="M136" s="36">
        <v>74.95</v>
      </c>
      <c r="N136" s="25">
        <v>0</v>
      </c>
      <c r="O136" s="25">
        <f t="shared" si="2"/>
        <v>74.95</v>
      </c>
      <c r="P136" s="5" t="s">
        <v>32</v>
      </c>
      <c r="Q136" s="5" t="s">
        <v>112</v>
      </c>
      <c r="R136" s="5" t="s">
        <v>60</v>
      </c>
    </row>
    <row r="137" spans="1:18" ht="13.95" customHeight="1" x14ac:dyDescent="0.2">
      <c r="A137" s="5">
        <v>2502591</v>
      </c>
      <c r="C137" s="5">
        <v>208</v>
      </c>
      <c r="D137" s="5" t="s">
        <v>27</v>
      </c>
      <c r="E137" s="33">
        <v>45819</v>
      </c>
      <c r="F137" s="33">
        <v>45833</v>
      </c>
      <c r="H137" s="5" t="s">
        <v>507</v>
      </c>
      <c r="I137" s="5" t="s">
        <v>508</v>
      </c>
      <c r="J137" s="5" t="s">
        <v>294</v>
      </c>
      <c r="K137" s="5" t="s">
        <v>509</v>
      </c>
      <c r="L137" s="25">
        <v>2000</v>
      </c>
      <c r="M137" s="25"/>
      <c r="N137" s="25"/>
      <c r="O137" s="25">
        <f t="shared" si="2"/>
        <v>2000</v>
      </c>
    </row>
    <row r="138" spans="1:18" ht="13.95" customHeight="1" x14ac:dyDescent="0.2">
      <c r="A138" s="5">
        <v>2502593</v>
      </c>
      <c r="C138" s="5">
        <v>210</v>
      </c>
      <c r="D138" s="5" t="s">
        <v>27</v>
      </c>
      <c r="E138" s="33">
        <v>45818</v>
      </c>
      <c r="F138" s="33">
        <v>45833</v>
      </c>
      <c r="G138" s="33">
        <v>45924</v>
      </c>
      <c r="H138" s="5" t="s">
        <v>510</v>
      </c>
      <c r="I138" s="5" t="s">
        <v>511</v>
      </c>
      <c r="J138" s="5" t="s">
        <v>294</v>
      </c>
      <c r="K138" s="5" t="s">
        <v>512</v>
      </c>
      <c r="L138" s="25"/>
      <c r="M138" s="25">
        <v>1469.57</v>
      </c>
      <c r="N138" s="25">
        <v>0</v>
      </c>
      <c r="O138" s="25">
        <f t="shared" si="2"/>
        <v>1469.57</v>
      </c>
      <c r="P138" s="5" t="s">
        <v>32</v>
      </c>
      <c r="Q138" s="5" t="s">
        <v>112</v>
      </c>
      <c r="R138" s="5" t="s">
        <v>55</v>
      </c>
    </row>
    <row r="139" spans="1:18" ht="13.95" customHeight="1" x14ac:dyDescent="0.2">
      <c r="A139" s="5">
        <v>2502597</v>
      </c>
      <c r="C139" s="5">
        <v>211</v>
      </c>
      <c r="D139" s="5" t="s">
        <v>27</v>
      </c>
      <c r="E139" s="33">
        <v>45788</v>
      </c>
      <c r="F139" s="33">
        <v>45833</v>
      </c>
      <c r="G139" s="33">
        <v>45835</v>
      </c>
      <c r="H139" s="5" t="s">
        <v>513</v>
      </c>
      <c r="I139" s="5" t="s">
        <v>248</v>
      </c>
      <c r="J139" s="5" t="s">
        <v>298</v>
      </c>
      <c r="K139" s="5" t="s">
        <v>306</v>
      </c>
      <c r="L139" s="25">
        <v>0</v>
      </c>
      <c r="M139" s="25">
        <v>0</v>
      </c>
      <c r="N139" s="25">
        <v>0</v>
      </c>
      <c r="O139" s="25">
        <f t="shared" si="2"/>
        <v>0</v>
      </c>
      <c r="P139" s="5" t="s">
        <v>32</v>
      </c>
      <c r="Q139" s="5" t="s">
        <v>33</v>
      </c>
      <c r="R139" s="5" t="s">
        <v>34</v>
      </c>
    </row>
    <row r="140" spans="1:18" ht="13.95" customHeight="1" x14ac:dyDescent="0.2">
      <c r="A140" s="5">
        <v>2502599</v>
      </c>
      <c r="C140" s="5">
        <v>214</v>
      </c>
      <c r="D140" s="5" t="s">
        <v>27</v>
      </c>
      <c r="E140" s="33">
        <v>45810</v>
      </c>
      <c r="F140" s="33">
        <v>45833</v>
      </c>
      <c r="G140" s="33">
        <v>45924</v>
      </c>
      <c r="H140" s="5" t="s">
        <v>514</v>
      </c>
      <c r="I140" s="5" t="s">
        <v>515</v>
      </c>
      <c r="J140" s="5" t="s">
        <v>298</v>
      </c>
      <c r="K140" s="5" t="s">
        <v>516</v>
      </c>
      <c r="L140" s="25"/>
      <c r="M140" s="25">
        <v>117.95</v>
      </c>
      <c r="N140" s="25"/>
      <c r="O140" s="25">
        <f t="shared" si="2"/>
        <v>117.95</v>
      </c>
      <c r="P140" s="5" t="s">
        <v>32</v>
      </c>
      <c r="Q140" s="5" t="s">
        <v>112</v>
      </c>
      <c r="R140" s="5" t="s">
        <v>60</v>
      </c>
    </row>
    <row r="141" spans="1:18" ht="13.95" customHeight="1" x14ac:dyDescent="0.2">
      <c r="A141" s="5">
        <v>2502601</v>
      </c>
      <c r="C141" s="5">
        <v>219</v>
      </c>
      <c r="D141" s="5" t="s">
        <v>27</v>
      </c>
      <c r="E141" s="33">
        <v>45820</v>
      </c>
      <c r="F141" s="33">
        <v>45833</v>
      </c>
      <c r="G141" s="33">
        <v>45924</v>
      </c>
      <c r="H141" s="5" t="s">
        <v>517</v>
      </c>
      <c r="I141" s="5" t="s">
        <v>109</v>
      </c>
      <c r="J141" s="5" t="s">
        <v>518</v>
      </c>
      <c r="K141" s="5" t="s">
        <v>519</v>
      </c>
      <c r="L141" s="25">
        <v>0</v>
      </c>
      <c r="M141" s="25">
        <v>0</v>
      </c>
      <c r="N141" s="25">
        <v>0</v>
      </c>
      <c r="O141" s="25">
        <f t="shared" si="2"/>
        <v>0</v>
      </c>
      <c r="P141" s="5" t="s">
        <v>32</v>
      </c>
      <c r="Q141" s="5" t="s">
        <v>33</v>
      </c>
      <c r="R141" s="5" t="s">
        <v>145</v>
      </c>
    </row>
    <row r="142" spans="1:18" ht="13.95" customHeight="1" x14ac:dyDescent="0.2">
      <c r="A142" s="5">
        <v>2502632</v>
      </c>
      <c r="C142" s="5">
        <v>205</v>
      </c>
      <c r="D142" s="5" t="s">
        <v>27</v>
      </c>
      <c r="E142" s="33">
        <v>45814</v>
      </c>
      <c r="F142" s="33">
        <v>45832</v>
      </c>
      <c r="G142" s="33">
        <v>45898</v>
      </c>
      <c r="H142" s="5" t="s">
        <v>520</v>
      </c>
      <c r="I142" s="5" t="s">
        <v>131</v>
      </c>
      <c r="J142" s="5" t="s">
        <v>294</v>
      </c>
      <c r="K142" s="5" t="s">
        <v>521</v>
      </c>
      <c r="L142" s="25"/>
      <c r="M142" s="25">
        <v>2637.6</v>
      </c>
      <c r="N142" s="25">
        <v>0</v>
      </c>
      <c r="O142" s="25">
        <f t="shared" si="2"/>
        <v>2637.6</v>
      </c>
      <c r="P142" s="5" t="s">
        <v>32</v>
      </c>
      <c r="Q142" s="5" t="s">
        <v>112</v>
      </c>
      <c r="R142" s="5" t="s">
        <v>60</v>
      </c>
    </row>
    <row r="143" spans="1:18" ht="13.95" customHeight="1" x14ac:dyDescent="0.2">
      <c r="A143" s="5">
        <v>2502635</v>
      </c>
      <c r="C143" s="5">
        <v>207</v>
      </c>
      <c r="D143" s="5" t="s">
        <v>27</v>
      </c>
      <c r="E143" s="33">
        <v>45815</v>
      </c>
      <c r="F143" s="33">
        <v>45832</v>
      </c>
      <c r="H143" s="5" t="s">
        <v>522</v>
      </c>
      <c r="I143" s="5" t="s">
        <v>46</v>
      </c>
      <c r="J143" s="5" t="s">
        <v>294</v>
      </c>
      <c r="K143" s="5" t="s">
        <v>523</v>
      </c>
      <c r="L143" s="25">
        <v>3000</v>
      </c>
      <c r="M143" s="25"/>
      <c r="N143" s="25"/>
      <c r="O143" s="25">
        <f t="shared" si="2"/>
        <v>3000</v>
      </c>
    </row>
    <row r="144" spans="1:18" ht="13.95" customHeight="1" x14ac:dyDescent="0.2">
      <c r="A144" s="5">
        <v>2502636</v>
      </c>
      <c r="C144" s="5">
        <v>209</v>
      </c>
      <c r="D144" s="5" t="s">
        <v>27</v>
      </c>
      <c r="E144" s="33">
        <v>45816</v>
      </c>
      <c r="F144" s="33">
        <v>45832</v>
      </c>
      <c r="H144" s="5" t="s">
        <v>524</v>
      </c>
      <c r="I144" s="5" t="s">
        <v>525</v>
      </c>
      <c r="J144" s="5" t="s">
        <v>526</v>
      </c>
      <c r="K144" s="5" t="s">
        <v>527</v>
      </c>
      <c r="L144" s="25">
        <v>400</v>
      </c>
      <c r="M144" s="25"/>
      <c r="N144" s="25"/>
      <c r="O144" s="25">
        <f t="shared" si="2"/>
        <v>400</v>
      </c>
    </row>
    <row r="145" spans="1:18" ht="13.95" customHeight="1" x14ac:dyDescent="0.2">
      <c r="A145" s="5">
        <v>2502638</v>
      </c>
      <c r="C145" s="5">
        <v>212</v>
      </c>
      <c r="D145" s="5" t="s">
        <v>27</v>
      </c>
      <c r="E145" s="33">
        <v>45800</v>
      </c>
      <c r="F145" s="33">
        <v>45832</v>
      </c>
      <c r="H145" s="5" t="s">
        <v>528</v>
      </c>
      <c r="I145" s="5" t="s">
        <v>260</v>
      </c>
      <c r="J145" s="5" t="s">
        <v>529</v>
      </c>
      <c r="K145" s="5" t="s">
        <v>530</v>
      </c>
      <c r="L145" s="25">
        <v>1000</v>
      </c>
      <c r="M145" s="25"/>
      <c r="N145" s="25"/>
      <c r="O145" s="25">
        <f t="shared" si="2"/>
        <v>1000</v>
      </c>
    </row>
    <row r="146" spans="1:18" ht="13.95" customHeight="1" x14ac:dyDescent="0.2">
      <c r="A146" s="5">
        <v>2502640</v>
      </c>
      <c r="C146" s="5">
        <v>215</v>
      </c>
      <c r="D146" s="5" t="s">
        <v>27</v>
      </c>
      <c r="E146" s="33">
        <v>45813</v>
      </c>
      <c r="F146" s="33">
        <v>45832</v>
      </c>
      <c r="H146" s="5" t="s">
        <v>432</v>
      </c>
      <c r="I146" s="5" t="s">
        <v>531</v>
      </c>
      <c r="J146" s="5" t="s">
        <v>532</v>
      </c>
      <c r="K146" s="5" t="s">
        <v>533</v>
      </c>
      <c r="L146" s="25">
        <v>750</v>
      </c>
      <c r="M146" s="25"/>
      <c r="N146" s="25"/>
      <c r="O146" s="25">
        <f t="shared" si="2"/>
        <v>750</v>
      </c>
    </row>
    <row r="147" spans="1:18" ht="13.95" customHeight="1" x14ac:dyDescent="0.2">
      <c r="A147" s="5">
        <v>2502643</v>
      </c>
      <c r="C147" s="5">
        <v>218</v>
      </c>
      <c r="D147" s="5" t="s">
        <v>27</v>
      </c>
      <c r="E147" s="33">
        <v>45800</v>
      </c>
      <c r="F147" s="33">
        <v>45832</v>
      </c>
      <c r="H147" s="5" t="s">
        <v>534</v>
      </c>
      <c r="I147" s="5" t="s">
        <v>147</v>
      </c>
      <c r="J147" s="5" t="s">
        <v>535</v>
      </c>
      <c r="K147" s="5" t="s">
        <v>536</v>
      </c>
      <c r="L147" s="25">
        <v>300</v>
      </c>
      <c r="M147" s="25"/>
      <c r="N147" s="25"/>
      <c r="O147" s="25">
        <f t="shared" si="2"/>
        <v>300</v>
      </c>
    </row>
    <row r="148" spans="1:18" ht="13.95" customHeight="1" x14ac:dyDescent="0.2">
      <c r="A148" s="5">
        <v>2502644</v>
      </c>
      <c r="C148" s="5">
        <v>220</v>
      </c>
      <c r="D148" s="5" t="s">
        <v>27</v>
      </c>
      <c r="E148" s="33">
        <v>45802</v>
      </c>
      <c r="F148" s="33">
        <v>45832</v>
      </c>
      <c r="H148" s="5" t="s">
        <v>432</v>
      </c>
      <c r="I148" s="5" t="s">
        <v>537</v>
      </c>
      <c r="J148" s="5" t="s">
        <v>538</v>
      </c>
      <c r="K148" s="5" t="s">
        <v>539</v>
      </c>
      <c r="L148" s="25">
        <v>1000</v>
      </c>
      <c r="M148" s="25"/>
      <c r="N148" s="25"/>
      <c r="O148" s="25">
        <f t="shared" si="2"/>
        <v>1000</v>
      </c>
    </row>
    <row r="149" spans="1:18" ht="13.95" customHeight="1" x14ac:dyDescent="0.2">
      <c r="A149" s="5">
        <v>2502684</v>
      </c>
      <c r="C149" s="5">
        <v>228</v>
      </c>
      <c r="D149" s="5" t="s">
        <v>27</v>
      </c>
      <c r="E149" s="33">
        <v>45823</v>
      </c>
      <c r="F149" s="33">
        <v>45834</v>
      </c>
      <c r="G149" s="5">
        <v>24092025</v>
      </c>
      <c r="H149" s="5" t="s">
        <v>540</v>
      </c>
      <c r="I149" s="5" t="s">
        <v>341</v>
      </c>
      <c r="J149" s="5" t="s">
        <v>541</v>
      </c>
      <c r="K149" s="5" t="s">
        <v>542</v>
      </c>
      <c r="L149" s="25"/>
      <c r="M149" s="25">
        <v>1046.1600000000001</v>
      </c>
      <c r="N149" s="25">
        <v>0</v>
      </c>
      <c r="O149" s="25">
        <f t="shared" si="2"/>
        <v>1046.1600000000001</v>
      </c>
      <c r="Q149" s="5" t="s">
        <v>112</v>
      </c>
      <c r="R149" s="5" t="s">
        <v>60</v>
      </c>
    </row>
    <row r="150" spans="1:18" ht="13.95" customHeight="1" x14ac:dyDescent="0.2">
      <c r="A150" s="5">
        <v>2502685</v>
      </c>
      <c r="C150" s="5">
        <v>229</v>
      </c>
      <c r="D150" s="5" t="s">
        <v>27</v>
      </c>
      <c r="E150" s="33">
        <v>45828</v>
      </c>
      <c r="F150" s="33">
        <v>45838</v>
      </c>
      <c r="H150" s="5" t="s">
        <v>543</v>
      </c>
      <c r="I150" s="5" t="s">
        <v>328</v>
      </c>
      <c r="J150" s="5" t="s">
        <v>294</v>
      </c>
      <c r="K150" s="5" t="s">
        <v>544</v>
      </c>
      <c r="L150" s="25">
        <v>1700</v>
      </c>
      <c r="M150" s="25"/>
      <c r="N150" s="25"/>
      <c r="O150" s="25">
        <f t="shared" si="2"/>
        <v>1700</v>
      </c>
    </row>
    <row r="151" spans="1:18" ht="13.95" customHeight="1" x14ac:dyDescent="0.2">
      <c r="A151" s="5">
        <v>2502686</v>
      </c>
      <c r="C151" s="5">
        <v>230</v>
      </c>
      <c r="D151" s="5" t="s">
        <v>27</v>
      </c>
      <c r="E151" s="33">
        <v>45830</v>
      </c>
      <c r="F151" s="33">
        <v>45838</v>
      </c>
      <c r="H151" s="5" t="s">
        <v>545</v>
      </c>
      <c r="I151" s="5" t="s">
        <v>546</v>
      </c>
      <c r="J151" s="5" t="s">
        <v>547</v>
      </c>
      <c r="K151" s="5" t="s">
        <v>548</v>
      </c>
      <c r="L151" s="25">
        <v>1000</v>
      </c>
      <c r="M151" s="25"/>
      <c r="N151" s="25"/>
      <c r="O151" s="25">
        <f t="shared" si="2"/>
        <v>1000</v>
      </c>
    </row>
    <row r="152" spans="1:18" ht="13.95" customHeight="1" x14ac:dyDescent="0.2">
      <c r="A152" s="5">
        <v>2502690</v>
      </c>
      <c r="C152" s="5">
        <v>232</v>
      </c>
      <c r="D152" s="5" t="s">
        <v>27</v>
      </c>
      <c r="E152" s="33">
        <v>45833</v>
      </c>
      <c r="F152" s="33">
        <v>45838</v>
      </c>
      <c r="H152" s="5" t="s">
        <v>549</v>
      </c>
      <c r="I152" s="5" t="s">
        <v>240</v>
      </c>
      <c r="J152" s="5" t="s">
        <v>294</v>
      </c>
      <c r="K152" s="5" t="s">
        <v>550</v>
      </c>
      <c r="L152" s="25"/>
      <c r="M152" s="25">
        <v>0</v>
      </c>
      <c r="N152" s="25">
        <v>0</v>
      </c>
      <c r="O152" s="25">
        <f t="shared" si="2"/>
        <v>0</v>
      </c>
      <c r="P152" s="5" t="s">
        <v>32</v>
      </c>
      <c r="Q152" s="5" t="s">
        <v>33</v>
      </c>
      <c r="R152" s="5" t="s">
        <v>551</v>
      </c>
    </row>
    <row r="153" spans="1:18" ht="13.95" customHeight="1" x14ac:dyDescent="0.2">
      <c r="A153" s="5">
        <v>2502691</v>
      </c>
      <c r="C153" s="5">
        <v>231</v>
      </c>
      <c r="D153" s="5" t="s">
        <v>27</v>
      </c>
      <c r="E153" s="33">
        <v>45824</v>
      </c>
      <c r="F153" s="33">
        <v>45834</v>
      </c>
      <c r="H153" s="5" t="s">
        <v>552</v>
      </c>
      <c r="I153" s="5" t="s">
        <v>553</v>
      </c>
      <c r="J153" s="5" t="s">
        <v>294</v>
      </c>
      <c r="K153" s="5" t="s">
        <v>554</v>
      </c>
      <c r="L153" s="25">
        <v>0</v>
      </c>
      <c r="M153" s="25"/>
      <c r="N153" s="25"/>
      <c r="O153" s="25">
        <f t="shared" si="2"/>
        <v>0</v>
      </c>
      <c r="R153" s="5" t="s">
        <v>437</v>
      </c>
    </row>
    <row r="154" spans="1:18" ht="13.95" customHeight="1" x14ac:dyDescent="0.2">
      <c r="A154" s="5">
        <v>2502698</v>
      </c>
      <c r="C154" s="5">
        <v>233</v>
      </c>
      <c r="D154" s="5" t="s">
        <v>27</v>
      </c>
      <c r="E154" s="33">
        <v>45823</v>
      </c>
      <c r="F154" s="33">
        <v>45838</v>
      </c>
      <c r="G154" s="33">
        <v>45877</v>
      </c>
      <c r="H154" s="5" t="s">
        <v>555</v>
      </c>
      <c r="I154" s="5" t="s">
        <v>556</v>
      </c>
      <c r="J154" s="5" t="s">
        <v>58</v>
      </c>
      <c r="K154" s="5" t="s">
        <v>557</v>
      </c>
      <c r="L154" s="25"/>
      <c r="M154" s="25">
        <v>1324.27</v>
      </c>
      <c r="N154" s="25">
        <v>0</v>
      </c>
      <c r="O154" s="25">
        <f t="shared" si="2"/>
        <v>1324.27</v>
      </c>
      <c r="P154" s="5" t="s">
        <v>32</v>
      </c>
      <c r="Q154" s="5" t="s">
        <v>112</v>
      </c>
      <c r="R154" s="5" t="s">
        <v>60</v>
      </c>
    </row>
    <row r="155" spans="1:18" ht="13.95" customHeight="1" x14ac:dyDescent="0.2">
      <c r="A155" s="5">
        <v>2502811</v>
      </c>
      <c r="D155" s="5" t="s">
        <v>27</v>
      </c>
      <c r="E155" s="33">
        <v>45826</v>
      </c>
      <c r="F155" s="33">
        <v>45845</v>
      </c>
      <c r="G155" s="33">
        <v>45924</v>
      </c>
      <c r="H155" s="5" t="s">
        <v>558</v>
      </c>
      <c r="I155" s="5" t="s">
        <v>559</v>
      </c>
      <c r="J155" s="5" t="s">
        <v>52</v>
      </c>
      <c r="K155" s="5" t="s">
        <v>560</v>
      </c>
      <c r="L155" s="25">
        <v>0</v>
      </c>
      <c r="M155" s="25">
        <v>0</v>
      </c>
      <c r="N155" s="25">
        <v>0</v>
      </c>
      <c r="O155" s="25">
        <f t="shared" si="2"/>
        <v>0</v>
      </c>
      <c r="P155" s="5" t="s">
        <v>32</v>
      </c>
      <c r="Q155" s="5" t="s">
        <v>33</v>
      </c>
      <c r="R155" s="5" t="s">
        <v>145</v>
      </c>
    </row>
    <row r="156" spans="1:18" ht="13.95" customHeight="1" x14ac:dyDescent="0.2">
      <c r="A156" s="5">
        <v>2502904</v>
      </c>
      <c r="B156" s="5">
        <v>2503362</v>
      </c>
      <c r="C156" s="5">
        <v>245</v>
      </c>
      <c r="D156" s="5" t="s">
        <v>22</v>
      </c>
      <c r="E156" s="33">
        <v>45835</v>
      </c>
      <c r="F156" s="33">
        <v>45846</v>
      </c>
      <c r="H156" s="5" t="s">
        <v>561</v>
      </c>
      <c r="I156" s="5" t="s">
        <v>328</v>
      </c>
      <c r="J156" s="5" t="s">
        <v>562</v>
      </c>
      <c r="K156" s="5" t="s">
        <v>563</v>
      </c>
      <c r="L156" s="25">
        <v>16500</v>
      </c>
      <c r="M156" s="25">
        <v>3500</v>
      </c>
      <c r="N156" s="25"/>
      <c r="O156" s="25">
        <f t="shared" si="2"/>
        <v>20000</v>
      </c>
    </row>
    <row r="157" spans="1:18" ht="13.95" customHeight="1" x14ac:dyDescent="0.2">
      <c r="A157" s="5">
        <v>2502906</v>
      </c>
      <c r="C157" s="5" t="s">
        <v>564</v>
      </c>
      <c r="D157" s="5" t="s">
        <v>27</v>
      </c>
      <c r="E157" s="33">
        <v>45831</v>
      </c>
      <c r="F157" s="33">
        <v>45848</v>
      </c>
      <c r="H157" s="5" t="s">
        <v>565</v>
      </c>
      <c r="I157" s="5" t="s">
        <v>151</v>
      </c>
      <c r="J157" s="5" t="s">
        <v>566</v>
      </c>
      <c r="K157" s="5" t="s">
        <v>567</v>
      </c>
      <c r="L157" s="25">
        <v>1000</v>
      </c>
      <c r="M157" s="25"/>
      <c r="N157" s="25"/>
      <c r="O157" s="25">
        <f t="shared" si="2"/>
        <v>1000</v>
      </c>
    </row>
    <row r="158" spans="1:18" ht="13.95" customHeight="1" x14ac:dyDescent="0.2">
      <c r="A158" s="5">
        <v>2502986</v>
      </c>
      <c r="C158" s="5">
        <v>267.27100000000002</v>
      </c>
      <c r="D158" s="5" t="s">
        <v>27</v>
      </c>
      <c r="E158" s="33">
        <v>45846</v>
      </c>
      <c r="F158" s="33">
        <v>45853</v>
      </c>
      <c r="H158" s="5" t="s">
        <v>306</v>
      </c>
      <c r="I158" s="5" t="s">
        <v>257</v>
      </c>
      <c r="J158" s="5" t="s">
        <v>568</v>
      </c>
      <c r="K158" s="5" t="s">
        <v>306</v>
      </c>
      <c r="L158" s="25"/>
      <c r="M158" s="25">
        <v>0</v>
      </c>
      <c r="N158" s="25">
        <v>0</v>
      </c>
      <c r="O158" s="25">
        <f t="shared" si="2"/>
        <v>0</v>
      </c>
      <c r="P158" s="5" t="s">
        <v>32</v>
      </c>
      <c r="Q158" s="5" t="s">
        <v>33</v>
      </c>
      <c r="R158" s="5" t="s">
        <v>569</v>
      </c>
    </row>
    <row r="159" spans="1:18" ht="13.95" customHeight="1" x14ac:dyDescent="0.2">
      <c r="A159" s="5">
        <v>2503107</v>
      </c>
      <c r="C159" s="5">
        <v>233</v>
      </c>
      <c r="D159" s="5" t="s">
        <v>27</v>
      </c>
      <c r="E159" s="33">
        <v>45786</v>
      </c>
      <c r="F159" s="33">
        <v>45856</v>
      </c>
      <c r="H159" s="5" t="s">
        <v>570</v>
      </c>
      <c r="I159" s="5" t="s">
        <v>571</v>
      </c>
      <c r="J159" s="5" t="s">
        <v>294</v>
      </c>
      <c r="K159" s="5" t="s">
        <v>572</v>
      </c>
      <c r="L159" s="25">
        <v>1000</v>
      </c>
      <c r="M159" s="25"/>
      <c r="N159" s="25"/>
      <c r="O159" s="25">
        <f t="shared" si="2"/>
        <v>1000</v>
      </c>
    </row>
    <row r="160" spans="1:18" ht="13.95" customHeight="1" x14ac:dyDescent="0.2">
      <c r="A160" s="5">
        <v>2503112</v>
      </c>
      <c r="C160" s="5">
        <v>234</v>
      </c>
      <c r="D160" s="5" t="s">
        <v>27</v>
      </c>
      <c r="E160" s="33">
        <v>45834</v>
      </c>
      <c r="F160" s="33">
        <v>45856</v>
      </c>
      <c r="G160" s="33">
        <v>45861</v>
      </c>
      <c r="H160" s="5" t="s">
        <v>573</v>
      </c>
      <c r="I160" s="5" t="s">
        <v>574</v>
      </c>
      <c r="J160" s="5" t="s">
        <v>294</v>
      </c>
      <c r="K160" s="5" t="s">
        <v>575</v>
      </c>
      <c r="L160" s="25"/>
      <c r="M160" s="25">
        <v>0</v>
      </c>
      <c r="N160" s="25">
        <v>0</v>
      </c>
      <c r="O160" s="25">
        <f t="shared" si="2"/>
        <v>0</v>
      </c>
      <c r="P160" s="5" t="s">
        <v>32</v>
      </c>
      <c r="Q160" s="5" t="s">
        <v>33</v>
      </c>
      <c r="R160" s="5" t="s">
        <v>576</v>
      </c>
    </row>
    <row r="161" spans="1:18" ht="13.95" customHeight="1" x14ac:dyDescent="0.2">
      <c r="A161" s="5">
        <v>2503114</v>
      </c>
      <c r="C161" s="5">
        <v>237</v>
      </c>
      <c r="D161" s="5" t="s">
        <v>27</v>
      </c>
      <c r="E161" s="33">
        <v>45835</v>
      </c>
      <c r="F161" s="33">
        <v>45856</v>
      </c>
      <c r="H161" s="5" t="s">
        <v>577</v>
      </c>
      <c r="I161" s="5" t="s">
        <v>264</v>
      </c>
      <c r="J161" s="5" t="s">
        <v>578</v>
      </c>
      <c r="K161" s="5" t="s">
        <v>579</v>
      </c>
      <c r="L161" s="25">
        <v>100</v>
      </c>
      <c r="M161" s="25"/>
      <c r="N161" s="25"/>
      <c r="O161" s="25">
        <f t="shared" si="2"/>
        <v>100</v>
      </c>
    </row>
    <row r="162" spans="1:18" ht="13.95" customHeight="1" x14ac:dyDescent="0.2">
      <c r="A162" s="5">
        <v>2503116</v>
      </c>
      <c r="C162" s="5">
        <v>238</v>
      </c>
      <c r="D162" s="5" t="s">
        <v>27</v>
      </c>
      <c r="E162" s="33">
        <v>45835</v>
      </c>
      <c r="F162" s="33">
        <v>45856</v>
      </c>
      <c r="H162" s="5" t="s">
        <v>580</v>
      </c>
      <c r="I162" s="5" t="s">
        <v>459</v>
      </c>
      <c r="J162" s="5" t="s">
        <v>581</v>
      </c>
      <c r="K162" s="5" t="s">
        <v>582</v>
      </c>
      <c r="L162" s="25">
        <v>1000</v>
      </c>
      <c r="M162" s="25"/>
      <c r="N162" s="25"/>
      <c r="O162" s="25">
        <f t="shared" si="2"/>
        <v>1000</v>
      </c>
    </row>
    <row r="163" spans="1:18" ht="13.95" customHeight="1" x14ac:dyDescent="0.2">
      <c r="A163" s="5">
        <v>2503119</v>
      </c>
      <c r="C163" s="5">
        <v>239</v>
      </c>
      <c r="D163" s="5" t="s">
        <v>27</v>
      </c>
      <c r="E163" s="33">
        <v>45836</v>
      </c>
      <c r="F163" s="33">
        <v>45856</v>
      </c>
      <c r="G163" s="33">
        <v>45862</v>
      </c>
      <c r="H163" s="5" t="s">
        <v>583</v>
      </c>
      <c r="I163" s="5" t="s">
        <v>584</v>
      </c>
      <c r="J163" s="5" t="s">
        <v>298</v>
      </c>
      <c r="K163" s="5" t="s">
        <v>585</v>
      </c>
      <c r="L163" s="25"/>
      <c r="M163" s="25">
        <v>232.45</v>
      </c>
      <c r="N163" s="25">
        <v>0</v>
      </c>
      <c r="O163" s="25">
        <f t="shared" si="2"/>
        <v>232.45</v>
      </c>
      <c r="P163" s="5" t="s">
        <v>32</v>
      </c>
      <c r="Q163" s="5" t="s">
        <v>112</v>
      </c>
      <c r="R163" s="5" t="s">
        <v>60</v>
      </c>
    </row>
    <row r="164" spans="1:18" ht="13.95" customHeight="1" x14ac:dyDescent="0.2">
      <c r="A164" s="5">
        <v>2503120</v>
      </c>
      <c r="C164" s="5">
        <v>240</v>
      </c>
      <c r="D164" s="5" t="s">
        <v>27</v>
      </c>
      <c r="E164" s="33">
        <v>45832</v>
      </c>
      <c r="F164" s="33">
        <v>45856</v>
      </c>
      <c r="H164" s="5" t="s">
        <v>432</v>
      </c>
      <c r="I164" s="5" t="s">
        <v>586</v>
      </c>
      <c r="J164" s="5" t="s">
        <v>587</v>
      </c>
      <c r="K164" s="5" t="s">
        <v>588</v>
      </c>
      <c r="L164" s="25"/>
      <c r="M164" s="25">
        <v>0</v>
      </c>
      <c r="N164" s="25">
        <v>0</v>
      </c>
      <c r="O164" s="25">
        <f t="shared" si="2"/>
        <v>0</v>
      </c>
      <c r="P164" s="5" t="s">
        <v>32</v>
      </c>
      <c r="Q164" s="5" t="s">
        <v>33</v>
      </c>
      <c r="R164" s="5" t="s">
        <v>589</v>
      </c>
    </row>
    <row r="165" spans="1:18" ht="13.95" customHeight="1" x14ac:dyDescent="0.2">
      <c r="A165" s="5">
        <v>2503188</v>
      </c>
      <c r="C165" s="5">
        <v>241</v>
      </c>
      <c r="D165" s="5" t="s">
        <v>27</v>
      </c>
      <c r="E165" s="33">
        <v>45700</v>
      </c>
      <c r="F165" s="33">
        <v>45861</v>
      </c>
      <c r="G165" s="33">
        <v>45867</v>
      </c>
      <c r="H165" s="5" t="s">
        <v>306</v>
      </c>
      <c r="I165" s="5" t="s">
        <v>590</v>
      </c>
      <c r="J165" s="5" t="s">
        <v>591</v>
      </c>
      <c r="K165" s="5" t="s">
        <v>592</v>
      </c>
      <c r="L165" s="25">
        <v>0</v>
      </c>
      <c r="M165" s="25">
        <v>0</v>
      </c>
      <c r="N165" s="25">
        <v>0</v>
      </c>
      <c r="O165" s="25">
        <f t="shared" si="2"/>
        <v>0</v>
      </c>
      <c r="P165" s="5" t="s">
        <v>32</v>
      </c>
      <c r="Q165" s="5" t="s">
        <v>33</v>
      </c>
      <c r="R165" s="5" t="s">
        <v>569</v>
      </c>
    </row>
    <row r="166" spans="1:18" ht="13.95" customHeight="1" x14ac:dyDescent="0.2">
      <c r="A166" s="5">
        <v>2503189</v>
      </c>
      <c r="C166" s="5">
        <v>244</v>
      </c>
      <c r="D166" s="5" t="s">
        <v>27</v>
      </c>
      <c r="E166" s="33">
        <v>45839</v>
      </c>
      <c r="F166" s="33">
        <v>45861</v>
      </c>
      <c r="H166" s="5" t="s">
        <v>593</v>
      </c>
      <c r="I166" s="5" t="s">
        <v>156</v>
      </c>
      <c r="J166" s="5" t="s">
        <v>294</v>
      </c>
      <c r="K166" s="5" t="s">
        <v>594</v>
      </c>
      <c r="L166" s="25">
        <v>2000</v>
      </c>
      <c r="M166" s="25"/>
      <c r="N166" s="25"/>
      <c r="O166" s="25">
        <f t="shared" si="2"/>
        <v>2000</v>
      </c>
    </row>
    <row r="167" spans="1:18" ht="13.95" customHeight="1" x14ac:dyDescent="0.2">
      <c r="A167" s="5">
        <v>2503191</v>
      </c>
      <c r="C167" s="5">
        <v>246</v>
      </c>
      <c r="D167" s="5" t="s">
        <v>27</v>
      </c>
      <c r="E167" s="33">
        <v>45840</v>
      </c>
      <c r="F167" s="33">
        <v>45861</v>
      </c>
      <c r="H167" s="5" t="s">
        <v>595</v>
      </c>
      <c r="I167" s="5" t="s">
        <v>596</v>
      </c>
      <c r="J167" s="5" t="s">
        <v>52</v>
      </c>
      <c r="K167" s="5" t="s">
        <v>597</v>
      </c>
      <c r="L167" s="25">
        <v>2000</v>
      </c>
      <c r="M167" s="25"/>
      <c r="N167" s="25"/>
      <c r="O167" s="25">
        <f t="shared" si="2"/>
        <v>2000</v>
      </c>
    </row>
    <row r="168" spans="1:18" ht="13.95" customHeight="1" x14ac:dyDescent="0.2">
      <c r="A168" s="5">
        <v>2503197</v>
      </c>
      <c r="C168" s="5">
        <v>247</v>
      </c>
      <c r="D168" s="5" t="s">
        <v>27</v>
      </c>
      <c r="E168" s="33">
        <v>45827</v>
      </c>
      <c r="F168" s="33">
        <v>45861</v>
      </c>
      <c r="G168" s="33">
        <v>45883</v>
      </c>
      <c r="H168" s="5" t="s">
        <v>598</v>
      </c>
      <c r="I168" s="5" t="s">
        <v>599</v>
      </c>
      <c r="J168" s="5" t="s">
        <v>294</v>
      </c>
      <c r="K168" s="5" t="s">
        <v>600</v>
      </c>
      <c r="L168" s="25"/>
      <c r="M168" s="25">
        <v>2879</v>
      </c>
      <c r="N168" s="25">
        <v>180.59</v>
      </c>
      <c r="O168" s="25">
        <f t="shared" si="2"/>
        <v>3059.59</v>
      </c>
      <c r="P168" s="5" t="s">
        <v>32</v>
      </c>
      <c r="Q168" s="5" t="s">
        <v>112</v>
      </c>
      <c r="R168" s="5" t="s">
        <v>60</v>
      </c>
    </row>
    <row r="169" spans="1:18" ht="13.95" customHeight="1" x14ac:dyDescent="0.2">
      <c r="A169" s="5">
        <v>2503238</v>
      </c>
      <c r="C169" s="5">
        <v>248</v>
      </c>
      <c r="D169" s="5" t="s">
        <v>27</v>
      </c>
      <c r="E169" s="33">
        <v>45820</v>
      </c>
      <c r="F169" s="33">
        <v>45863</v>
      </c>
      <c r="G169" s="33">
        <v>45867</v>
      </c>
      <c r="H169" s="5" t="s">
        <v>601</v>
      </c>
      <c r="I169" s="5" t="s">
        <v>602</v>
      </c>
      <c r="J169" s="5" t="s">
        <v>603</v>
      </c>
      <c r="K169" s="5" t="s">
        <v>604</v>
      </c>
      <c r="L169" s="25">
        <v>0</v>
      </c>
      <c r="M169" s="25">
        <v>0</v>
      </c>
      <c r="N169" s="25">
        <v>0</v>
      </c>
      <c r="O169" s="25">
        <f t="shared" si="2"/>
        <v>0</v>
      </c>
      <c r="P169" s="5" t="s">
        <v>32</v>
      </c>
      <c r="Q169" s="5" t="s">
        <v>33</v>
      </c>
      <c r="R169" s="5" t="s">
        <v>569</v>
      </c>
    </row>
    <row r="170" spans="1:18" ht="13.95" customHeight="1" x14ac:dyDescent="0.2">
      <c r="A170" s="5">
        <v>2503240</v>
      </c>
      <c r="C170" s="5">
        <v>249</v>
      </c>
      <c r="D170" s="5" t="s">
        <v>27</v>
      </c>
      <c r="E170" s="33">
        <v>45829</v>
      </c>
      <c r="F170" s="33">
        <v>45860</v>
      </c>
      <c r="H170" s="5" t="s">
        <v>605</v>
      </c>
      <c r="I170" s="5" t="s">
        <v>606</v>
      </c>
      <c r="J170" s="5" t="s">
        <v>607</v>
      </c>
      <c r="K170" s="5" t="s">
        <v>608</v>
      </c>
      <c r="L170" s="25"/>
      <c r="M170" s="25">
        <v>0</v>
      </c>
      <c r="N170" s="25">
        <v>0</v>
      </c>
      <c r="O170" s="25">
        <f t="shared" si="2"/>
        <v>0</v>
      </c>
      <c r="P170" s="5" t="s">
        <v>32</v>
      </c>
      <c r="Q170" s="5" t="s">
        <v>33</v>
      </c>
      <c r="R170" s="5" t="s">
        <v>451</v>
      </c>
    </row>
    <row r="171" spans="1:18" ht="13.95" customHeight="1" x14ac:dyDescent="0.2">
      <c r="A171" s="5">
        <v>2503241</v>
      </c>
      <c r="C171" s="5">
        <v>250</v>
      </c>
      <c r="D171" s="5" t="s">
        <v>27</v>
      </c>
      <c r="E171" s="33">
        <v>45777</v>
      </c>
      <c r="F171" s="33">
        <v>45863</v>
      </c>
      <c r="H171" s="5" t="s">
        <v>609</v>
      </c>
      <c r="I171" s="5" t="s">
        <v>610</v>
      </c>
      <c r="J171" s="5" t="s">
        <v>611</v>
      </c>
      <c r="K171" s="5" t="s">
        <v>612</v>
      </c>
      <c r="L171" s="25">
        <v>1850</v>
      </c>
      <c r="M171" s="25"/>
      <c r="N171" s="25"/>
      <c r="O171" s="25">
        <f t="shared" si="2"/>
        <v>1850</v>
      </c>
    </row>
    <row r="172" spans="1:18" ht="13.95" customHeight="1" x14ac:dyDescent="0.2">
      <c r="A172" s="5">
        <v>2503242</v>
      </c>
      <c r="C172" s="5">
        <v>251</v>
      </c>
      <c r="D172" s="5" t="s">
        <v>27</v>
      </c>
      <c r="E172" s="33">
        <v>45771</v>
      </c>
      <c r="F172" s="33">
        <v>45863</v>
      </c>
      <c r="H172" s="5" t="s">
        <v>613</v>
      </c>
      <c r="I172" s="5" t="s">
        <v>614</v>
      </c>
      <c r="J172" s="5" t="s">
        <v>294</v>
      </c>
      <c r="K172" s="5" t="s">
        <v>615</v>
      </c>
      <c r="L172" s="25">
        <v>5000</v>
      </c>
      <c r="M172" s="25"/>
      <c r="N172" s="25"/>
      <c r="O172" s="25">
        <f t="shared" si="2"/>
        <v>5000</v>
      </c>
    </row>
    <row r="173" spans="1:18" ht="13.95" customHeight="1" x14ac:dyDescent="0.2">
      <c r="A173" s="5">
        <v>2503243</v>
      </c>
      <c r="C173" s="5">
        <v>252</v>
      </c>
      <c r="D173" s="5" t="s">
        <v>27</v>
      </c>
      <c r="E173" s="33">
        <v>45788</v>
      </c>
      <c r="F173" s="33">
        <v>45863</v>
      </c>
      <c r="H173" s="5" t="s">
        <v>616</v>
      </c>
      <c r="I173" s="5" t="s">
        <v>617</v>
      </c>
      <c r="J173" s="5" t="s">
        <v>566</v>
      </c>
      <c r="K173" s="5" t="s">
        <v>618</v>
      </c>
      <c r="L173" s="25">
        <v>1500</v>
      </c>
      <c r="M173" s="25"/>
      <c r="N173" s="25"/>
      <c r="O173" s="25">
        <f t="shared" si="2"/>
        <v>1500</v>
      </c>
    </row>
    <row r="174" spans="1:18" ht="13.95" customHeight="1" x14ac:dyDescent="0.2">
      <c r="A174" s="5">
        <v>2503244</v>
      </c>
      <c r="C174" s="5">
        <v>254</v>
      </c>
      <c r="D174" s="5" t="s">
        <v>27</v>
      </c>
      <c r="E174" s="33">
        <v>45840</v>
      </c>
      <c r="F174" s="33">
        <v>45863</v>
      </c>
      <c r="G174" s="33">
        <v>45866</v>
      </c>
      <c r="H174" s="5" t="s">
        <v>619</v>
      </c>
      <c r="I174" s="5" t="s">
        <v>297</v>
      </c>
      <c r="J174" s="5" t="s">
        <v>620</v>
      </c>
      <c r="K174" s="5" t="s">
        <v>621</v>
      </c>
      <c r="L174" s="25"/>
      <c r="M174" s="25">
        <v>0</v>
      </c>
      <c r="N174" s="25">
        <v>0</v>
      </c>
      <c r="O174" s="25">
        <f t="shared" si="2"/>
        <v>0</v>
      </c>
      <c r="P174" s="5" t="s">
        <v>32</v>
      </c>
      <c r="Q174" s="5" t="s">
        <v>33</v>
      </c>
      <c r="R174" s="5" t="s">
        <v>34</v>
      </c>
    </row>
    <row r="175" spans="1:18" ht="13.95" customHeight="1" x14ac:dyDescent="0.2">
      <c r="A175" s="5">
        <v>2503246</v>
      </c>
      <c r="C175" s="5">
        <v>256</v>
      </c>
      <c r="D175" s="5" t="s">
        <v>27</v>
      </c>
      <c r="E175" s="33">
        <v>45845</v>
      </c>
      <c r="F175" s="33">
        <v>45863</v>
      </c>
      <c r="G175" s="33"/>
      <c r="H175" s="5" t="s">
        <v>306</v>
      </c>
      <c r="I175" s="5" t="s">
        <v>622</v>
      </c>
      <c r="J175" s="5" t="s">
        <v>623</v>
      </c>
      <c r="K175" s="5" t="s">
        <v>306</v>
      </c>
      <c r="L175" s="25"/>
      <c r="M175" s="25"/>
      <c r="N175" s="25"/>
      <c r="O175" s="25">
        <f t="shared" si="2"/>
        <v>0</v>
      </c>
    </row>
    <row r="176" spans="1:18" ht="13.95" customHeight="1" x14ac:dyDescent="0.2">
      <c r="A176" s="5">
        <v>2503248</v>
      </c>
      <c r="C176" s="5">
        <v>258</v>
      </c>
      <c r="D176" s="5" t="s">
        <v>27</v>
      </c>
      <c r="E176" s="33">
        <v>45846</v>
      </c>
      <c r="F176" s="33">
        <v>45863</v>
      </c>
      <c r="G176" s="33">
        <v>45876</v>
      </c>
      <c r="H176" s="5" t="s">
        <v>624</v>
      </c>
      <c r="I176" s="5" t="s">
        <v>625</v>
      </c>
      <c r="J176" s="5" t="s">
        <v>626</v>
      </c>
      <c r="K176" s="5" t="s">
        <v>627</v>
      </c>
      <c r="L176" s="25"/>
      <c r="M176" s="25">
        <v>1473.47</v>
      </c>
      <c r="N176" s="25">
        <v>0</v>
      </c>
      <c r="O176" s="25">
        <f t="shared" si="2"/>
        <v>1473.47</v>
      </c>
      <c r="P176" s="5" t="s">
        <v>32</v>
      </c>
      <c r="Q176" s="5" t="s">
        <v>112</v>
      </c>
      <c r="R176" s="5" t="s">
        <v>60</v>
      </c>
    </row>
    <row r="177" spans="1:18" ht="13.95" customHeight="1" x14ac:dyDescent="0.2">
      <c r="A177" s="5">
        <v>2503249</v>
      </c>
      <c r="C177" s="5">
        <v>259</v>
      </c>
      <c r="D177" s="5" t="s">
        <v>27</v>
      </c>
      <c r="E177" s="33">
        <v>45841</v>
      </c>
      <c r="F177" s="33">
        <v>45863</v>
      </c>
      <c r="G177" s="33"/>
      <c r="H177" s="5" t="s">
        <v>628</v>
      </c>
      <c r="I177" s="5" t="s">
        <v>471</v>
      </c>
      <c r="J177" s="5" t="s">
        <v>52</v>
      </c>
      <c r="K177" s="5" t="s">
        <v>629</v>
      </c>
      <c r="L177" s="25">
        <v>2300</v>
      </c>
      <c r="M177" s="25"/>
      <c r="N177" s="25"/>
      <c r="O177" s="25">
        <f t="shared" si="2"/>
        <v>2300</v>
      </c>
    </row>
    <row r="178" spans="1:18" ht="13.95" customHeight="1" x14ac:dyDescent="0.2">
      <c r="A178" s="5">
        <v>2503255</v>
      </c>
      <c r="C178" s="5">
        <v>250</v>
      </c>
      <c r="D178" s="5" t="s">
        <v>27</v>
      </c>
      <c r="E178" s="33">
        <v>45778</v>
      </c>
      <c r="F178" s="33">
        <v>45863</v>
      </c>
      <c r="G178" s="33"/>
      <c r="H178" s="5" t="s">
        <v>630</v>
      </c>
      <c r="I178" s="5" t="s">
        <v>46</v>
      </c>
      <c r="J178" s="5" t="s">
        <v>631</v>
      </c>
      <c r="K178" s="5" t="s">
        <v>632</v>
      </c>
      <c r="L178" s="25">
        <v>1300</v>
      </c>
      <c r="M178" s="25"/>
      <c r="N178" s="25"/>
      <c r="O178" s="25">
        <f t="shared" si="2"/>
        <v>1300</v>
      </c>
    </row>
    <row r="179" spans="1:18" ht="13.95" customHeight="1" x14ac:dyDescent="0.2">
      <c r="A179" s="5">
        <v>2503258</v>
      </c>
      <c r="C179" s="5">
        <v>261</v>
      </c>
      <c r="D179" s="5" t="s">
        <v>27</v>
      </c>
      <c r="E179" s="33">
        <v>45847</v>
      </c>
      <c r="F179" s="33">
        <v>45863</v>
      </c>
      <c r="G179" s="33">
        <v>45924</v>
      </c>
      <c r="H179" s="33" t="s">
        <v>633</v>
      </c>
      <c r="I179" s="5" t="s">
        <v>634</v>
      </c>
      <c r="J179" s="5" t="s">
        <v>635</v>
      </c>
      <c r="K179" s="5" t="s">
        <v>636</v>
      </c>
      <c r="L179" s="25"/>
      <c r="M179" s="25">
        <v>150</v>
      </c>
      <c r="N179" s="25"/>
      <c r="O179" s="25">
        <f t="shared" si="2"/>
        <v>150</v>
      </c>
      <c r="P179" s="5" t="s">
        <v>32</v>
      </c>
      <c r="Q179" s="5" t="s">
        <v>112</v>
      </c>
      <c r="R179" s="5" t="s">
        <v>60</v>
      </c>
    </row>
    <row r="180" spans="1:18" ht="13.95" customHeight="1" x14ac:dyDescent="0.2">
      <c r="A180" s="5">
        <v>2503261</v>
      </c>
      <c r="C180" s="5" t="s">
        <v>637</v>
      </c>
      <c r="D180" s="5" t="s">
        <v>27</v>
      </c>
      <c r="E180" s="33">
        <v>45855</v>
      </c>
      <c r="F180" s="33">
        <v>45863</v>
      </c>
      <c r="G180" s="33">
        <v>45866</v>
      </c>
      <c r="H180" s="5" t="s">
        <v>638</v>
      </c>
      <c r="I180" s="5" t="s">
        <v>24</v>
      </c>
      <c r="J180" s="5" t="s">
        <v>639</v>
      </c>
      <c r="K180" s="5" t="s">
        <v>640</v>
      </c>
      <c r="L180" s="25"/>
      <c r="M180" s="25">
        <v>0</v>
      </c>
      <c r="N180" s="25">
        <v>0</v>
      </c>
      <c r="O180" s="25">
        <f t="shared" si="2"/>
        <v>0</v>
      </c>
      <c r="P180" s="5" t="s">
        <v>32</v>
      </c>
      <c r="Q180" s="5" t="s">
        <v>33</v>
      </c>
      <c r="R180" s="5" t="s">
        <v>404</v>
      </c>
    </row>
    <row r="181" spans="1:18" ht="13.95" customHeight="1" x14ac:dyDescent="0.2">
      <c r="A181" s="5">
        <v>2503262</v>
      </c>
      <c r="C181" s="5">
        <v>264</v>
      </c>
      <c r="D181" s="5" t="s">
        <v>27</v>
      </c>
      <c r="E181" s="33">
        <v>45841</v>
      </c>
      <c r="F181" s="33">
        <v>45863</v>
      </c>
      <c r="H181" s="5" t="s">
        <v>641</v>
      </c>
      <c r="I181" s="5" t="s">
        <v>642</v>
      </c>
      <c r="J181" s="5" t="s">
        <v>643</v>
      </c>
      <c r="K181" s="5" t="s">
        <v>644</v>
      </c>
      <c r="L181" s="25">
        <v>200</v>
      </c>
      <c r="M181" s="25"/>
      <c r="N181" s="25"/>
      <c r="O181" s="25">
        <f t="shared" si="2"/>
        <v>200</v>
      </c>
    </row>
    <row r="182" spans="1:18" ht="13.95" customHeight="1" x14ac:dyDescent="0.2">
      <c r="A182" s="5">
        <v>2503264</v>
      </c>
      <c r="C182" s="5">
        <v>265</v>
      </c>
      <c r="D182" s="5" t="s">
        <v>27</v>
      </c>
      <c r="E182" s="33">
        <v>45810</v>
      </c>
      <c r="F182" s="33">
        <v>45863</v>
      </c>
      <c r="H182" s="5" t="s">
        <v>645</v>
      </c>
      <c r="I182" s="5" t="s">
        <v>646</v>
      </c>
      <c r="J182" s="5" t="s">
        <v>647</v>
      </c>
      <c r="K182" s="5" t="s">
        <v>648</v>
      </c>
      <c r="L182" s="25">
        <v>500</v>
      </c>
      <c r="M182" s="25"/>
      <c r="N182" s="25"/>
      <c r="O182" s="25">
        <f t="shared" si="2"/>
        <v>500</v>
      </c>
    </row>
    <row r="183" spans="1:18" ht="13.95" customHeight="1" x14ac:dyDescent="0.2">
      <c r="A183" s="5">
        <v>2503295</v>
      </c>
      <c r="C183" s="5">
        <v>266</v>
      </c>
      <c r="D183" s="5" t="s">
        <v>27</v>
      </c>
      <c r="E183" s="33">
        <v>45826</v>
      </c>
      <c r="F183" s="33">
        <v>45867</v>
      </c>
      <c r="G183" s="33">
        <v>45873</v>
      </c>
      <c r="H183" s="5" t="s">
        <v>306</v>
      </c>
      <c r="I183" s="5" t="s">
        <v>649</v>
      </c>
      <c r="J183" s="5" t="s">
        <v>650</v>
      </c>
      <c r="K183" s="5" t="s">
        <v>651</v>
      </c>
      <c r="L183" s="25"/>
      <c r="M183" s="25">
        <v>0</v>
      </c>
      <c r="N183" s="25">
        <v>0</v>
      </c>
      <c r="O183" s="25">
        <f t="shared" si="2"/>
        <v>0</v>
      </c>
      <c r="P183" s="5" t="s">
        <v>32</v>
      </c>
      <c r="Q183" s="5" t="s">
        <v>33</v>
      </c>
      <c r="R183" s="5" t="s">
        <v>652</v>
      </c>
    </row>
    <row r="184" spans="1:18" ht="13.95" customHeight="1" x14ac:dyDescent="0.2">
      <c r="A184" s="5">
        <v>2503296</v>
      </c>
      <c r="C184" s="5">
        <v>268</v>
      </c>
      <c r="D184" s="5" t="s">
        <v>27</v>
      </c>
      <c r="E184" s="33">
        <v>45732</v>
      </c>
      <c r="F184" s="33">
        <v>45867</v>
      </c>
      <c r="H184" s="5" t="s">
        <v>653</v>
      </c>
      <c r="I184" s="5" t="s">
        <v>654</v>
      </c>
      <c r="J184" s="5" t="s">
        <v>294</v>
      </c>
      <c r="K184" s="5" t="s">
        <v>655</v>
      </c>
      <c r="L184" s="25">
        <v>2500</v>
      </c>
      <c r="M184" s="25"/>
      <c r="N184" s="25"/>
      <c r="O184" s="25">
        <f t="shared" si="2"/>
        <v>2500</v>
      </c>
    </row>
    <row r="185" spans="1:18" ht="13.95" customHeight="1" x14ac:dyDescent="0.2">
      <c r="A185" s="5">
        <v>2503302</v>
      </c>
      <c r="C185" s="5">
        <v>272</v>
      </c>
      <c r="D185" s="5" t="s">
        <v>27</v>
      </c>
      <c r="E185" s="33">
        <v>45853</v>
      </c>
      <c r="F185" s="33">
        <v>45867</v>
      </c>
      <c r="H185" s="5" t="s">
        <v>656</v>
      </c>
      <c r="I185" s="5" t="s">
        <v>119</v>
      </c>
      <c r="J185" s="5" t="s">
        <v>294</v>
      </c>
      <c r="K185" s="5" t="s">
        <v>657</v>
      </c>
      <c r="L185" s="25">
        <v>1000</v>
      </c>
      <c r="M185" s="25"/>
      <c r="N185" s="25"/>
      <c r="O185" s="25">
        <f t="shared" si="2"/>
        <v>1000</v>
      </c>
    </row>
    <row r="186" spans="1:18" ht="13.95" customHeight="1" x14ac:dyDescent="0.2">
      <c r="A186" s="5">
        <v>2503303</v>
      </c>
      <c r="C186" s="5">
        <v>273</v>
      </c>
      <c r="D186" s="5" t="s">
        <v>27</v>
      </c>
      <c r="E186" s="33">
        <v>45836</v>
      </c>
      <c r="F186" s="33">
        <v>45867</v>
      </c>
      <c r="H186" s="5" t="s">
        <v>658</v>
      </c>
      <c r="I186" s="5" t="s">
        <v>659</v>
      </c>
      <c r="J186" s="5" t="s">
        <v>660</v>
      </c>
      <c r="K186" s="5" t="s">
        <v>661</v>
      </c>
      <c r="L186" s="25">
        <v>1000</v>
      </c>
      <c r="M186" s="25"/>
      <c r="N186" s="25"/>
      <c r="O186" s="25">
        <f t="shared" si="2"/>
        <v>1000</v>
      </c>
    </row>
    <row r="187" spans="1:18" ht="13.95" customHeight="1" x14ac:dyDescent="0.2">
      <c r="A187" s="5">
        <v>2503318</v>
      </c>
      <c r="C187" s="5">
        <v>274</v>
      </c>
      <c r="D187" s="5" t="s">
        <v>27</v>
      </c>
      <c r="E187" s="33">
        <v>45831</v>
      </c>
      <c r="F187" s="33">
        <v>45868</v>
      </c>
      <c r="H187" s="5" t="s">
        <v>662</v>
      </c>
      <c r="I187" s="5" t="s">
        <v>663</v>
      </c>
      <c r="J187" s="5" t="s">
        <v>664</v>
      </c>
      <c r="K187" s="5" t="s">
        <v>665</v>
      </c>
      <c r="L187" s="25">
        <v>400</v>
      </c>
      <c r="M187" s="25"/>
      <c r="N187" s="25"/>
      <c r="O187" s="25">
        <f t="shared" si="2"/>
        <v>400</v>
      </c>
    </row>
    <row r="188" spans="1:18" ht="13.95" customHeight="1" x14ac:dyDescent="0.2">
      <c r="A188" s="5">
        <v>2503319</v>
      </c>
      <c r="C188" s="5">
        <v>281</v>
      </c>
      <c r="D188" s="5" t="s">
        <v>27</v>
      </c>
      <c r="E188" s="33">
        <v>45850</v>
      </c>
      <c r="F188" s="33">
        <v>45868</v>
      </c>
      <c r="H188" s="5" t="s">
        <v>666</v>
      </c>
      <c r="I188" s="5" t="s">
        <v>667</v>
      </c>
      <c r="J188" s="5" t="s">
        <v>294</v>
      </c>
      <c r="K188" s="5" t="s">
        <v>668</v>
      </c>
      <c r="L188" s="25">
        <v>1500</v>
      </c>
      <c r="M188" s="25"/>
      <c r="N188" s="25"/>
      <c r="O188" s="25">
        <f t="shared" si="2"/>
        <v>1500</v>
      </c>
    </row>
    <row r="189" spans="1:18" ht="13.95" customHeight="1" x14ac:dyDescent="0.2">
      <c r="A189" s="5">
        <v>2503322</v>
      </c>
      <c r="C189" s="5">
        <v>280</v>
      </c>
      <c r="D189" s="5" t="s">
        <v>27</v>
      </c>
      <c r="E189" s="33">
        <v>45810</v>
      </c>
      <c r="F189" s="33">
        <v>45868</v>
      </c>
      <c r="H189" s="5" t="s">
        <v>669</v>
      </c>
      <c r="I189" s="5" t="s">
        <v>670</v>
      </c>
      <c r="J189" s="5" t="s">
        <v>671</v>
      </c>
      <c r="K189" s="5" t="s">
        <v>672</v>
      </c>
      <c r="L189" s="25">
        <v>200</v>
      </c>
      <c r="M189" s="25"/>
      <c r="N189" s="25"/>
      <c r="O189" s="25">
        <f t="shared" si="2"/>
        <v>200</v>
      </c>
    </row>
    <row r="190" spans="1:18" ht="13.95" customHeight="1" x14ac:dyDescent="0.2">
      <c r="A190" s="5">
        <v>2503323</v>
      </c>
      <c r="C190" s="5">
        <v>276</v>
      </c>
      <c r="D190" s="5" t="s">
        <v>27</v>
      </c>
      <c r="E190" s="33">
        <v>45856</v>
      </c>
      <c r="F190" s="33">
        <v>45868</v>
      </c>
      <c r="G190" s="33">
        <v>45924</v>
      </c>
      <c r="H190" s="5" t="s">
        <v>673</v>
      </c>
      <c r="I190" s="5" t="s">
        <v>674</v>
      </c>
      <c r="J190" s="5" t="s">
        <v>675</v>
      </c>
      <c r="K190" s="5" t="s">
        <v>676</v>
      </c>
      <c r="L190" s="25">
        <v>0</v>
      </c>
      <c r="M190" s="25">
        <v>0</v>
      </c>
      <c r="N190" s="25">
        <v>0</v>
      </c>
      <c r="O190" s="25">
        <f t="shared" si="2"/>
        <v>0</v>
      </c>
      <c r="P190" s="5" t="s">
        <v>32</v>
      </c>
      <c r="Q190" s="5" t="s">
        <v>33</v>
      </c>
      <c r="R190" s="5" t="s">
        <v>34</v>
      </c>
    </row>
    <row r="191" spans="1:18" ht="13.95" customHeight="1" x14ac:dyDescent="0.2">
      <c r="A191" s="5">
        <v>2503324</v>
      </c>
      <c r="C191" s="5">
        <v>278</v>
      </c>
      <c r="D191" s="5" t="s">
        <v>27</v>
      </c>
      <c r="E191" s="33">
        <v>45828</v>
      </c>
      <c r="F191" s="33">
        <v>45868</v>
      </c>
      <c r="H191" s="5" t="s">
        <v>677</v>
      </c>
      <c r="I191" s="5" t="s">
        <v>163</v>
      </c>
      <c r="J191" s="5" t="s">
        <v>148</v>
      </c>
      <c r="K191" s="5" t="s">
        <v>678</v>
      </c>
      <c r="L191" s="25"/>
      <c r="M191" s="25">
        <v>0</v>
      </c>
      <c r="N191" s="25">
        <v>0</v>
      </c>
      <c r="O191" s="25">
        <f t="shared" si="2"/>
        <v>0</v>
      </c>
      <c r="P191" s="5" t="s">
        <v>32</v>
      </c>
      <c r="Q191" s="5" t="s">
        <v>33</v>
      </c>
      <c r="R191" s="5" t="s">
        <v>34</v>
      </c>
    </row>
    <row r="192" spans="1:18" ht="13.95" customHeight="1" x14ac:dyDescent="0.2">
      <c r="A192" s="5">
        <v>2503327</v>
      </c>
      <c r="C192" s="5">
        <v>191</v>
      </c>
      <c r="D192" s="5" t="s">
        <v>27</v>
      </c>
      <c r="E192" s="33">
        <v>45689</v>
      </c>
      <c r="F192" s="33">
        <v>45868</v>
      </c>
      <c r="H192" s="5" t="s">
        <v>679</v>
      </c>
      <c r="I192" s="5" t="s">
        <v>680</v>
      </c>
      <c r="J192" s="5" t="s">
        <v>294</v>
      </c>
      <c r="K192" s="5" t="s">
        <v>306</v>
      </c>
      <c r="L192" s="25">
        <v>1000</v>
      </c>
      <c r="M192" s="25"/>
      <c r="N192" s="25"/>
      <c r="O192" s="25">
        <f t="shared" si="2"/>
        <v>1000</v>
      </c>
    </row>
    <row r="193" spans="1:18" ht="13.95" customHeight="1" x14ac:dyDescent="0.2">
      <c r="A193" s="5">
        <v>2503329</v>
      </c>
      <c r="C193" s="5">
        <v>243</v>
      </c>
      <c r="D193" s="5" t="s">
        <v>27</v>
      </c>
      <c r="E193" s="33">
        <v>45834</v>
      </c>
      <c r="F193" s="33">
        <v>45868</v>
      </c>
      <c r="H193" s="5" t="s">
        <v>681</v>
      </c>
      <c r="I193" s="5" t="s">
        <v>682</v>
      </c>
      <c r="J193" s="5" t="s">
        <v>683</v>
      </c>
      <c r="K193" s="5" t="s">
        <v>684</v>
      </c>
      <c r="L193" s="25">
        <v>300</v>
      </c>
      <c r="M193" s="25"/>
      <c r="N193" s="25"/>
      <c r="O193" s="25">
        <f t="shared" si="2"/>
        <v>300</v>
      </c>
    </row>
    <row r="194" spans="1:18" ht="13.95" customHeight="1" x14ac:dyDescent="0.2">
      <c r="A194" s="5">
        <v>2503330</v>
      </c>
      <c r="C194" s="5">
        <v>283</v>
      </c>
      <c r="D194" s="5" t="s">
        <v>27</v>
      </c>
      <c r="E194" s="33">
        <v>45805</v>
      </c>
      <c r="F194" s="33">
        <v>45868</v>
      </c>
      <c r="H194" s="5" t="s">
        <v>685</v>
      </c>
      <c r="I194" s="5" t="s">
        <v>686</v>
      </c>
      <c r="J194" s="5" t="s">
        <v>294</v>
      </c>
      <c r="K194" s="5" t="s">
        <v>687</v>
      </c>
      <c r="L194" s="25">
        <v>2600</v>
      </c>
      <c r="M194" s="25"/>
      <c r="N194" s="25"/>
      <c r="O194" s="25">
        <f t="shared" si="2"/>
        <v>2600</v>
      </c>
    </row>
    <row r="195" spans="1:18" ht="13.95" customHeight="1" x14ac:dyDescent="0.2">
      <c r="A195" s="5">
        <v>2503331</v>
      </c>
      <c r="C195" s="5">
        <v>284</v>
      </c>
      <c r="D195" s="5" t="s">
        <v>27</v>
      </c>
      <c r="E195" s="33">
        <v>45854</v>
      </c>
      <c r="F195" s="33">
        <v>45868</v>
      </c>
      <c r="H195" s="5" t="s">
        <v>688</v>
      </c>
      <c r="I195" s="5" t="s">
        <v>689</v>
      </c>
      <c r="J195" s="5" t="s">
        <v>294</v>
      </c>
      <c r="K195" s="5" t="s">
        <v>309</v>
      </c>
      <c r="L195" s="25">
        <v>1000</v>
      </c>
      <c r="M195" s="25"/>
      <c r="N195" s="25"/>
      <c r="O195" s="25">
        <f t="shared" si="2"/>
        <v>1000</v>
      </c>
    </row>
    <row r="196" spans="1:18" ht="13.95" customHeight="1" x14ac:dyDescent="0.2">
      <c r="A196" s="5">
        <v>2503332</v>
      </c>
      <c r="C196" s="5">
        <v>285</v>
      </c>
      <c r="D196" s="5" t="s">
        <v>27</v>
      </c>
      <c r="E196" s="33">
        <v>45859</v>
      </c>
      <c r="F196" s="33">
        <v>45868</v>
      </c>
      <c r="H196" s="5" t="s">
        <v>690</v>
      </c>
      <c r="I196" s="5" t="s">
        <v>691</v>
      </c>
      <c r="J196" s="5" t="s">
        <v>692</v>
      </c>
      <c r="K196" s="5" t="s">
        <v>693</v>
      </c>
      <c r="L196" s="25">
        <v>350</v>
      </c>
      <c r="M196" s="25"/>
      <c r="N196" s="25"/>
      <c r="O196" s="25">
        <f t="shared" si="2"/>
        <v>350</v>
      </c>
    </row>
    <row r="197" spans="1:18" ht="13.95" customHeight="1" x14ac:dyDescent="0.2">
      <c r="A197" s="5">
        <v>2503333</v>
      </c>
      <c r="C197" s="5">
        <v>286</v>
      </c>
      <c r="D197" s="5" t="s">
        <v>27</v>
      </c>
      <c r="E197" s="33">
        <v>45859</v>
      </c>
      <c r="F197" s="33">
        <v>45868</v>
      </c>
      <c r="H197" s="5" t="s">
        <v>694</v>
      </c>
      <c r="I197" s="5" t="s">
        <v>695</v>
      </c>
      <c r="J197" s="5" t="s">
        <v>696</v>
      </c>
      <c r="K197" s="5" t="s">
        <v>697</v>
      </c>
      <c r="L197" s="25">
        <v>450</v>
      </c>
      <c r="M197" s="25"/>
      <c r="N197" s="25"/>
      <c r="O197" s="25">
        <f t="shared" si="2"/>
        <v>450</v>
      </c>
    </row>
    <row r="198" spans="1:18" ht="13.95" customHeight="1" x14ac:dyDescent="0.2">
      <c r="A198" s="5">
        <v>2503334</v>
      </c>
      <c r="C198" s="5">
        <v>287</v>
      </c>
      <c r="D198" s="5" t="s">
        <v>27</v>
      </c>
      <c r="E198" s="33">
        <v>45861</v>
      </c>
      <c r="F198" s="33">
        <v>45868</v>
      </c>
      <c r="H198" s="5" t="s">
        <v>698</v>
      </c>
      <c r="I198" s="5" t="s">
        <v>699</v>
      </c>
      <c r="J198" s="5" t="s">
        <v>294</v>
      </c>
      <c r="K198" s="5" t="s">
        <v>700</v>
      </c>
      <c r="L198" s="25">
        <v>500</v>
      </c>
      <c r="M198" s="25"/>
      <c r="N198" s="25"/>
      <c r="O198" s="25">
        <f t="shared" ref="O198:O260" si="3">SUM(L198:N198)</f>
        <v>500</v>
      </c>
    </row>
    <row r="199" spans="1:18" ht="13.95" customHeight="1" x14ac:dyDescent="0.2">
      <c r="A199" s="5">
        <v>2503335</v>
      </c>
      <c r="C199" s="5">
        <v>288</v>
      </c>
      <c r="D199" s="5" t="s">
        <v>27</v>
      </c>
      <c r="E199" s="33">
        <v>45770</v>
      </c>
      <c r="F199" s="33">
        <v>45868</v>
      </c>
      <c r="H199" s="5" t="s">
        <v>701</v>
      </c>
      <c r="I199" s="5" t="s">
        <v>46</v>
      </c>
      <c r="J199" s="5" t="s">
        <v>294</v>
      </c>
      <c r="K199" s="5" t="s">
        <v>702</v>
      </c>
      <c r="L199" s="25">
        <v>2500</v>
      </c>
      <c r="M199" s="25"/>
      <c r="N199" s="25"/>
      <c r="O199" s="25">
        <f t="shared" si="3"/>
        <v>2500</v>
      </c>
    </row>
    <row r="200" spans="1:18" ht="13.95" customHeight="1" x14ac:dyDescent="0.2">
      <c r="A200" s="5">
        <v>2503336</v>
      </c>
      <c r="B200" s="5">
        <v>2503336</v>
      </c>
      <c r="C200" s="5">
        <v>289</v>
      </c>
      <c r="D200" s="5" t="s">
        <v>27</v>
      </c>
      <c r="E200" s="33">
        <v>45863</v>
      </c>
      <c r="F200" s="33">
        <v>45868</v>
      </c>
      <c r="H200" s="5" t="s">
        <v>703</v>
      </c>
      <c r="I200" s="5" t="s">
        <v>257</v>
      </c>
      <c r="J200" s="5" t="s">
        <v>52</v>
      </c>
      <c r="K200" s="5" t="s">
        <v>704</v>
      </c>
      <c r="L200" s="25">
        <v>1000</v>
      </c>
      <c r="M200" s="25"/>
      <c r="N200" s="25"/>
      <c r="O200" s="25">
        <f t="shared" si="3"/>
        <v>1000</v>
      </c>
    </row>
    <row r="201" spans="1:18" ht="13.95" customHeight="1" x14ac:dyDescent="0.2">
      <c r="A201" s="5">
        <v>2503337</v>
      </c>
      <c r="C201" s="5">
        <v>290</v>
      </c>
      <c r="D201" s="5" t="s">
        <v>27</v>
      </c>
      <c r="E201" s="33">
        <v>45838</v>
      </c>
      <c r="F201" s="33">
        <v>45868</v>
      </c>
      <c r="H201" s="5" t="s">
        <v>705</v>
      </c>
      <c r="I201" s="5" t="s">
        <v>706</v>
      </c>
      <c r="J201" s="5" t="s">
        <v>52</v>
      </c>
      <c r="K201" s="5" t="s">
        <v>707</v>
      </c>
      <c r="L201" s="25">
        <v>2800</v>
      </c>
      <c r="M201" s="25"/>
      <c r="N201" s="25"/>
      <c r="O201" s="25">
        <f t="shared" si="3"/>
        <v>2800</v>
      </c>
    </row>
    <row r="202" spans="1:18" ht="13.95" customHeight="1" x14ac:dyDescent="0.2">
      <c r="A202" s="5">
        <v>2503338</v>
      </c>
      <c r="C202" s="5">
        <v>291</v>
      </c>
      <c r="D202" s="5" t="s">
        <v>27</v>
      </c>
      <c r="E202" s="33">
        <v>45863</v>
      </c>
      <c r="F202" s="33">
        <v>45868</v>
      </c>
      <c r="H202" s="5" t="s">
        <v>708</v>
      </c>
      <c r="I202" s="5" t="s">
        <v>617</v>
      </c>
      <c r="J202" s="5" t="s">
        <v>709</v>
      </c>
      <c r="K202" s="5" t="s">
        <v>710</v>
      </c>
      <c r="L202" s="25">
        <v>75</v>
      </c>
      <c r="M202" s="25"/>
      <c r="N202" s="25"/>
      <c r="O202" s="25">
        <f t="shared" si="3"/>
        <v>75</v>
      </c>
    </row>
    <row r="203" spans="1:18" ht="13.95" customHeight="1" x14ac:dyDescent="0.2">
      <c r="A203" s="5">
        <v>2503398</v>
      </c>
      <c r="D203" s="5" t="s">
        <v>27</v>
      </c>
      <c r="E203" s="33">
        <v>45835</v>
      </c>
      <c r="F203" s="33">
        <v>45870</v>
      </c>
      <c r="G203" s="33">
        <v>45873</v>
      </c>
      <c r="H203" s="5" t="s">
        <v>711</v>
      </c>
      <c r="I203" s="5" t="s">
        <v>91</v>
      </c>
      <c r="J203" s="5" t="s">
        <v>52</v>
      </c>
      <c r="K203" s="5" t="s">
        <v>712</v>
      </c>
      <c r="L203" s="25"/>
      <c r="M203" s="25">
        <v>0</v>
      </c>
      <c r="N203" s="25">
        <v>0</v>
      </c>
      <c r="O203" s="25">
        <f t="shared" si="3"/>
        <v>0</v>
      </c>
      <c r="P203" s="5" t="s">
        <v>32</v>
      </c>
      <c r="Q203" s="5" t="s">
        <v>33</v>
      </c>
      <c r="R203" s="5" t="s">
        <v>34</v>
      </c>
    </row>
    <row r="204" spans="1:18" ht="13.95" customHeight="1" x14ac:dyDescent="0.2">
      <c r="A204" s="5">
        <v>2503340</v>
      </c>
      <c r="C204" s="5">
        <v>292</v>
      </c>
      <c r="D204" s="5" t="s">
        <v>27</v>
      </c>
      <c r="E204" s="33">
        <v>45790</v>
      </c>
      <c r="F204" s="33">
        <v>45868</v>
      </c>
      <c r="H204" s="5" t="s">
        <v>713</v>
      </c>
      <c r="I204" s="5" t="s">
        <v>714</v>
      </c>
      <c r="J204" s="5" t="s">
        <v>715</v>
      </c>
      <c r="K204" s="5" t="s">
        <v>716</v>
      </c>
      <c r="L204" s="25">
        <v>2000</v>
      </c>
      <c r="M204" s="25"/>
      <c r="N204" s="25"/>
      <c r="O204" s="25">
        <f t="shared" si="3"/>
        <v>2000</v>
      </c>
    </row>
    <row r="205" spans="1:18" ht="13.95" customHeight="1" x14ac:dyDescent="0.2">
      <c r="A205" s="5">
        <v>2503342</v>
      </c>
      <c r="C205" s="5">
        <v>293</v>
      </c>
      <c r="D205" s="5" t="s">
        <v>27</v>
      </c>
      <c r="E205" s="33">
        <v>45857</v>
      </c>
      <c r="F205" s="33">
        <v>45868</v>
      </c>
      <c r="G205" s="33">
        <v>45897</v>
      </c>
      <c r="H205" s="5" t="s">
        <v>717</v>
      </c>
      <c r="I205" s="5" t="s">
        <v>718</v>
      </c>
      <c r="J205" s="5" t="s">
        <v>719</v>
      </c>
      <c r="K205" s="5" t="s">
        <v>720</v>
      </c>
      <c r="L205" s="25"/>
      <c r="M205" s="25">
        <v>950</v>
      </c>
      <c r="N205" s="25">
        <v>0</v>
      </c>
      <c r="O205" s="25">
        <f t="shared" si="3"/>
        <v>950</v>
      </c>
      <c r="P205" s="5" t="s">
        <v>32</v>
      </c>
      <c r="Q205" s="5" t="s">
        <v>112</v>
      </c>
      <c r="R205" s="5" t="s">
        <v>721</v>
      </c>
    </row>
    <row r="206" spans="1:18" ht="13.95" customHeight="1" x14ac:dyDescent="0.2">
      <c r="A206" s="5">
        <v>2503343</v>
      </c>
      <c r="B206" s="5">
        <v>2503553</v>
      </c>
      <c r="C206" s="5">
        <v>294</v>
      </c>
      <c r="D206" s="5" t="s">
        <v>27</v>
      </c>
      <c r="E206" s="33">
        <v>45865</v>
      </c>
      <c r="F206" s="33">
        <v>45868</v>
      </c>
      <c r="H206" s="5" t="s">
        <v>722</v>
      </c>
      <c r="I206" s="5" t="s">
        <v>714</v>
      </c>
      <c r="J206" s="5" t="s">
        <v>52</v>
      </c>
      <c r="K206" s="5" t="s">
        <v>723</v>
      </c>
      <c r="L206" s="25">
        <v>7500</v>
      </c>
      <c r="M206" s="25"/>
      <c r="N206" s="25"/>
      <c r="O206" s="25">
        <f t="shared" si="3"/>
        <v>7500</v>
      </c>
    </row>
    <row r="207" spans="1:18" ht="13.95" customHeight="1" x14ac:dyDescent="0.2">
      <c r="A207" s="5">
        <v>2503399</v>
      </c>
      <c r="C207" s="5">
        <v>317</v>
      </c>
      <c r="D207" s="5" t="s">
        <v>27</v>
      </c>
      <c r="E207" s="33">
        <v>45850</v>
      </c>
      <c r="F207" s="33">
        <v>45870</v>
      </c>
      <c r="H207" s="5" t="s">
        <v>724</v>
      </c>
      <c r="I207" s="5" t="s">
        <v>725</v>
      </c>
      <c r="J207" s="5" t="s">
        <v>726</v>
      </c>
      <c r="K207" s="5" t="s">
        <v>727</v>
      </c>
      <c r="L207" s="25">
        <v>1000</v>
      </c>
      <c r="M207" s="25"/>
      <c r="N207" s="25"/>
      <c r="O207" s="25">
        <f t="shared" si="3"/>
        <v>1000</v>
      </c>
    </row>
    <row r="208" spans="1:18" ht="13.95" customHeight="1" x14ac:dyDescent="0.2">
      <c r="A208" s="5">
        <v>2503406</v>
      </c>
      <c r="C208" s="5">
        <v>295</v>
      </c>
      <c r="D208" s="5" t="s">
        <v>27</v>
      </c>
      <c r="E208" s="33">
        <v>45840</v>
      </c>
      <c r="F208" s="33">
        <v>45869</v>
      </c>
      <c r="G208" s="33">
        <v>45915</v>
      </c>
      <c r="H208" s="5" t="s">
        <v>728</v>
      </c>
      <c r="I208" s="5" t="s">
        <v>729</v>
      </c>
      <c r="J208" s="5" t="s">
        <v>730</v>
      </c>
      <c r="K208" s="5" t="s">
        <v>731</v>
      </c>
      <c r="L208" s="25">
        <v>2000</v>
      </c>
      <c r="M208" s="25">
        <v>0</v>
      </c>
      <c r="N208" s="25">
        <v>0</v>
      </c>
      <c r="O208" s="25">
        <f t="shared" si="3"/>
        <v>2000</v>
      </c>
      <c r="P208" s="5" t="s">
        <v>32</v>
      </c>
      <c r="Q208" s="5" t="s">
        <v>33</v>
      </c>
      <c r="R208" s="5" t="s">
        <v>39</v>
      </c>
    </row>
    <row r="209" spans="1:18" ht="13.95" customHeight="1" x14ac:dyDescent="0.2">
      <c r="A209" s="5">
        <v>2503408</v>
      </c>
      <c r="C209" s="5">
        <v>296</v>
      </c>
      <c r="D209" s="5" t="s">
        <v>27</v>
      </c>
      <c r="E209" s="33">
        <v>45861</v>
      </c>
      <c r="F209" s="33">
        <v>45869</v>
      </c>
      <c r="H209" s="5" t="s">
        <v>732</v>
      </c>
      <c r="I209" s="5" t="s">
        <v>62</v>
      </c>
      <c r="J209" s="5" t="s">
        <v>733</v>
      </c>
      <c r="K209" s="5" t="s">
        <v>734</v>
      </c>
      <c r="L209" s="25">
        <v>1000</v>
      </c>
      <c r="M209" s="25"/>
      <c r="N209" s="25"/>
      <c r="O209" s="25">
        <f t="shared" si="3"/>
        <v>1000</v>
      </c>
    </row>
    <row r="210" spans="1:18" ht="13.95" customHeight="1" x14ac:dyDescent="0.2">
      <c r="A210" s="5">
        <v>2503409</v>
      </c>
      <c r="C210" s="5">
        <v>298</v>
      </c>
      <c r="D210" s="5" t="s">
        <v>27</v>
      </c>
      <c r="E210" s="33">
        <v>45867</v>
      </c>
      <c r="F210" s="33">
        <v>45869</v>
      </c>
      <c r="H210" s="5" t="s">
        <v>735</v>
      </c>
      <c r="I210" s="5" t="s">
        <v>691</v>
      </c>
      <c r="J210" s="5" t="s">
        <v>736</v>
      </c>
      <c r="K210" s="5" t="s">
        <v>737</v>
      </c>
      <c r="L210" s="25">
        <v>1000</v>
      </c>
      <c r="M210" s="25"/>
      <c r="N210" s="25"/>
      <c r="O210" s="25">
        <f t="shared" si="3"/>
        <v>1000</v>
      </c>
    </row>
    <row r="211" spans="1:18" ht="13.95" customHeight="1" x14ac:dyDescent="0.2">
      <c r="A211" s="5">
        <v>2503411</v>
      </c>
      <c r="C211" s="5">
        <v>299</v>
      </c>
      <c r="D211" s="5" t="s">
        <v>27</v>
      </c>
      <c r="E211" s="33">
        <v>45856</v>
      </c>
      <c r="F211" s="33">
        <v>45869</v>
      </c>
      <c r="H211" s="5" t="s">
        <v>738</v>
      </c>
      <c r="I211" s="5" t="s">
        <v>739</v>
      </c>
      <c r="J211" s="5" t="s">
        <v>740</v>
      </c>
      <c r="K211" s="5" t="s">
        <v>741</v>
      </c>
      <c r="L211" s="25">
        <v>1840</v>
      </c>
      <c r="M211" s="25"/>
      <c r="N211" s="25"/>
      <c r="O211" s="25">
        <f t="shared" si="3"/>
        <v>1840</v>
      </c>
    </row>
    <row r="212" spans="1:18" ht="13.95" customHeight="1" x14ac:dyDescent="0.2">
      <c r="A212" s="5">
        <v>2503413</v>
      </c>
      <c r="C212" s="5">
        <v>301</v>
      </c>
      <c r="D212" s="5" t="s">
        <v>27</v>
      </c>
      <c r="E212" s="33">
        <v>45867</v>
      </c>
      <c r="F212" s="33">
        <v>45869</v>
      </c>
      <c r="H212" s="5" t="s">
        <v>742</v>
      </c>
      <c r="I212" s="5" t="s">
        <v>497</v>
      </c>
      <c r="J212" s="5" t="s">
        <v>743</v>
      </c>
      <c r="K212" s="5" t="s">
        <v>744</v>
      </c>
      <c r="L212" s="25">
        <v>1000</v>
      </c>
      <c r="M212" s="25"/>
      <c r="N212" s="25"/>
      <c r="O212" s="25">
        <f t="shared" si="3"/>
        <v>1000</v>
      </c>
    </row>
    <row r="213" spans="1:18" ht="13.95" customHeight="1" x14ac:dyDescent="0.2">
      <c r="A213" s="5">
        <v>2503415</v>
      </c>
      <c r="C213" s="5">
        <v>302</v>
      </c>
      <c r="D213" s="5" t="s">
        <v>27</v>
      </c>
      <c r="E213" s="33">
        <v>45868</v>
      </c>
      <c r="F213" s="33">
        <v>45869</v>
      </c>
      <c r="H213" s="5" t="s">
        <v>745</v>
      </c>
      <c r="I213" s="5" t="s">
        <v>104</v>
      </c>
      <c r="J213" s="5" t="s">
        <v>746</v>
      </c>
      <c r="K213" s="5" t="s">
        <v>747</v>
      </c>
      <c r="L213" s="25">
        <v>1000</v>
      </c>
      <c r="M213" s="25"/>
      <c r="N213" s="25"/>
      <c r="O213" s="25">
        <f t="shared" si="3"/>
        <v>1000</v>
      </c>
    </row>
    <row r="214" spans="1:18" ht="13.95" customHeight="1" x14ac:dyDescent="0.2">
      <c r="A214" s="5">
        <v>2503417</v>
      </c>
      <c r="C214" s="5">
        <v>303</v>
      </c>
      <c r="D214" s="5" t="s">
        <v>27</v>
      </c>
      <c r="E214" s="33">
        <v>45846</v>
      </c>
      <c r="F214" s="33">
        <v>45869</v>
      </c>
      <c r="G214" s="33">
        <v>45875</v>
      </c>
      <c r="H214" s="5" t="s">
        <v>748</v>
      </c>
      <c r="I214" s="5" t="s">
        <v>749</v>
      </c>
      <c r="J214" s="5" t="s">
        <v>750</v>
      </c>
      <c r="K214" s="5" t="s">
        <v>751</v>
      </c>
      <c r="L214" s="25"/>
      <c r="M214" s="25">
        <v>0</v>
      </c>
      <c r="N214" s="25">
        <v>0</v>
      </c>
      <c r="O214" s="25">
        <f t="shared" si="3"/>
        <v>0</v>
      </c>
      <c r="P214" s="5" t="s">
        <v>32</v>
      </c>
      <c r="Q214" s="5" t="s">
        <v>33</v>
      </c>
      <c r="R214" s="5" t="s">
        <v>145</v>
      </c>
    </row>
    <row r="215" spans="1:18" ht="13.95" customHeight="1" x14ac:dyDescent="0.2">
      <c r="A215" s="5">
        <v>2503419</v>
      </c>
      <c r="C215" s="5">
        <v>304</v>
      </c>
      <c r="D215" s="5" t="s">
        <v>27</v>
      </c>
      <c r="E215" s="33">
        <v>45849</v>
      </c>
      <c r="F215" s="33">
        <v>45869</v>
      </c>
      <c r="G215" s="33">
        <v>45901</v>
      </c>
      <c r="H215" s="5" t="s">
        <v>752</v>
      </c>
      <c r="I215" s="5" t="s">
        <v>252</v>
      </c>
      <c r="J215" s="5" t="s">
        <v>753</v>
      </c>
      <c r="K215" s="5" t="s">
        <v>754</v>
      </c>
      <c r="L215" s="25"/>
      <c r="M215" s="25">
        <v>479.95</v>
      </c>
      <c r="N215" s="25">
        <v>0</v>
      </c>
      <c r="O215" s="25">
        <f t="shared" si="3"/>
        <v>479.95</v>
      </c>
      <c r="P215" s="5" t="s">
        <v>32</v>
      </c>
      <c r="Q215" s="5" t="s">
        <v>112</v>
      </c>
    </row>
    <row r="216" spans="1:18" ht="13.95" customHeight="1" x14ac:dyDescent="0.2">
      <c r="A216" s="5">
        <v>2503423</v>
      </c>
      <c r="C216" s="5">
        <v>307</v>
      </c>
      <c r="D216" s="5" t="s">
        <v>27</v>
      </c>
      <c r="E216" s="33">
        <v>45864</v>
      </c>
      <c r="F216" s="33">
        <v>45870</v>
      </c>
      <c r="H216" s="5" t="s">
        <v>755</v>
      </c>
      <c r="I216" s="5" t="s">
        <v>553</v>
      </c>
      <c r="J216" s="5" t="s">
        <v>756</v>
      </c>
      <c r="K216" s="5" t="s">
        <v>757</v>
      </c>
      <c r="L216" s="25">
        <v>0</v>
      </c>
      <c r="M216" s="25"/>
      <c r="N216" s="25"/>
      <c r="O216" s="25">
        <f t="shared" si="3"/>
        <v>0</v>
      </c>
    </row>
    <row r="217" spans="1:18" ht="13.95" customHeight="1" x14ac:dyDescent="0.2">
      <c r="A217" s="5">
        <v>2503458</v>
      </c>
      <c r="D217" s="5" t="s">
        <v>432</v>
      </c>
      <c r="E217" s="33">
        <v>45843</v>
      </c>
      <c r="F217" s="33">
        <v>45873</v>
      </c>
      <c r="H217" s="5" t="s">
        <v>758</v>
      </c>
      <c r="I217" s="5" t="s">
        <v>759</v>
      </c>
      <c r="J217" s="5" t="s">
        <v>760</v>
      </c>
      <c r="K217" s="5" t="s">
        <v>761</v>
      </c>
      <c r="L217" s="25">
        <v>5000</v>
      </c>
      <c r="M217" s="25"/>
      <c r="N217" s="25"/>
      <c r="O217" s="25">
        <f t="shared" si="3"/>
        <v>5000</v>
      </c>
    </row>
    <row r="218" spans="1:18" ht="13.95" customHeight="1" x14ac:dyDescent="0.2">
      <c r="A218" s="5">
        <v>2503509</v>
      </c>
      <c r="C218" s="5">
        <v>314</v>
      </c>
      <c r="D218" s="5" t="s">
        <v>27</v>
      </c>
      <c r="E218" s="33">
        <v>45847</v>
      </c>
      <c r="F218" s="33">
        <v>45874</v>
      </c>
      <c r="H218" s="5" t="s">
        <v>762</v>
      </c>
      <c r="I218" s="5" t="s">
        <v>142</v>
      </c>
      <c r="J218" s="5" t="s">
        <v>763</v>
      </c>
      <c r="K218" s="5" t="s">
        <v>764</v>
      </c>
      <c r="L218" s="25">
        <v>1000</v>
      </c>
      <c r="M218" s="25"/>
      <c r="N218" s="25"/>
      <c r="O218" s="25">
        <f t="shared" si="3"/>
        <v>1000</v>
      </c>
    </row>
    <row r="219" spans="1:18" ht="13.95" customHeight="1" x14ac:dyDescent="0.2">
      <c r="A219" s="5">
        <v>2503539</v>
      </c>
      <c r="D219" s="5" t="s">
        <v>765</v>
      </c>
      <c r="E219" s="5" t="s">
        <v>432</v>
      </c>
      <c r="F219" s="33">
        <v>45877</v>
      </c>
      <c r="H219" s="5" t="s">
        <v>766</v>
      </c>
      <c r="I219" s="5" t="s">
        <v>127</v>
      </c>
      <c r="J219" s="5" t="s">
        <v>767</v>
      </c>
      <c r="K219" s="5" t="s">
        <v>432</v>
      </c>
      <c r="L219" s="25">
        <v>1000</v>
      </c>
      <c r="M219" s="25"/>
      <c r="N219" s="25"/>
      <c r="O219" s="25">
        <f t="shared" si="3"/>
        <v>1000</v>
      </c>
    </row>
    <row r="220" spans="1:18" ht="13.95" customHeight="1" x14ac:dyDescent="0.2">
      <c r="A220" s="5">
        <v>2503611</v>
      </c>
      <c r="C220" s="5">
        <v>310</v>
      </c>
      <c r="D220" s="5" t="s">
        <v>27</v>
      </c>
      <c r="E220" s="33">
        <v>45827</v>
      </c>
      <c r="F220" s="33">
        <v>45882</v>
      </c>
      <c r="H220" s="5" t="s">
        <v>768</v>
      </c>
      <c r="I220" s="5" t="s">
        <v>769</v>
      </c>
      <c r="J220" s="5" t="s">
        <v>770</v>
      </c>
      <c r="K220" s="5" t="s">
        <v>771</v>
      </c>
      <c r="L220" s="25">
        <v>1000</v>
      </c>
      <c r="M220" s="25"/>
      <c r="N220" s="25"/>
      <c r="O220" s="25">
        <f t="shared" si="3"/>
        <v>1000</v>
      </c>
    </row>
    <row r="221" spans="1:18" ht="13.95" customHeight="1" x14ac:dyDescent="0.2">
      <c r="A221" s="5">
        <v>3503615</v>
      </c>
      <c r="C221" s="5">
        <v>311</v>
      </c>
      <c r="D221" s="5" t="s">
        <v>27</v>
      </c>
      <c r="E221" s="33">
        <v>45821</v>
      </c>
      <c r="F221" s="33">
        <v>45882</v>
      </c>
      <c r="H221" s="5" t="s">
        <v>772</v>
      </c>
      <c r="I221" s="5" t="s">
        <v>773</v>
      </c>
      <c r="J221" s="5" t="s">
        <v>774</v>
      </c>
      <c r="K221" s="5" t="s">
        <v>775</v>
      </c>
      <c r="L221" s="25">
        <v>1000</v>
      </c>
      <c r="M221" s="25"/>
      <c r="N221" s="25"/>
      <c r="O221" s="25">
        <f t="shared" si="3"/>
        <v>1000</v>
      </c>
    </row>
    <row r="222" spans="1:18" ht="13.95" customHeight="1" x14ac:dyDescent="0.2">
      <c r="A222" s="5">
        <v>2503616</v>
      </c>
      <c r="C222" s="5">
        <v>312</v>
      </c>
      <c r="D222" s="5" t="s">
        <v>27</v>
      </c>
      <c r="E222" s="33">
        <v>45758</v>
      </c>
      <c r="F222" s="33">
        <v>45882</v>
      </c>
      <c r="H222" s="5" t="s">
        <v>776</v>
      </c>
      <c r="I222" s="5" t="s">
        <v>777</v>
      </c>
      <c r="J222" s="5" t="s">
        <v>778</v>
      </c>
      <c r="K222" s="5" t="s">
        <v>779</v>
      </c>
      <c r="L222" s="25">
        <v>2500</v>
      </c>
      <c r="M222" s="25"/>
      <c r="N222" s="25"/>
      <c r="O222" s="25">
        <f t="shared" si="3"/>
        <v>2500</v>
      </c>
    </row>
    <row r="223" spans="1:18" ht="13.95" customHeight="1" x14ac:dyDescent="0.2">
      <c r="A223" s="5">
        <v>2503618</v>
      </c>
      <c r="C223" s="5">
        <v>313</v>
      </c>
      <c r="D223" s="5" t="s">
        <v>27</v>
      </c>
      <c r="E223" s="33">
        <v>45855</v>
      </c>
      <c r="F223" s="33">
        <v>45882</v>
      </c>
      <c r="H223" s="5" t="s">
        <v>780</v>
      </c>
      <c r="I223" s="5" t="s">
        <v>781</v>
      </c>
      <c r="J223" s="5" t="s">
        <v>782</v>
      </c>
      <c r="K223" s="5" t="s">
        <v>783</v>
      </c>
      <c r="L223" s="25">
        <v>1500</v>
      </c>
      <c r="M223" s="25"/>
      <c r="N223" s="25"/>
      <c r="O223" s="25">
        <f t="shared" si="3"/>
        <v>1500</v>
      </c>
    </row>
    <row r="224" spans="1:18" ht="13.95" customHeight="1" x14ac:dyDescent="0.2">
      <c r="A224" s="5">
        <v>2503621</v>
      </c>
      <c r="C224" s="5">
        <v>317</v>
      </c>
      <c r="D224" s="5" t="s">
        <v>27</v>
      </c>
      <c r="E224" s="33">
        <v>45874</v>
      </c>
      <c r="F224" s="33">
        <v>45882</v>
      </c>
      <c r="G224" s="33">
        <v>45883</v>
      </c>
      <c r="H224" s="5" t="s">
        <v>638</v>
      </c>
      <c r="I224" s="5" t="s">
        <v>739</v>
      </c>
      <c r="J224" s="5" t="s">
        <v>784</v>
      </c>
      <c r="K224" s="5" t="s">
        <v>785</v>
      </c>
      <c r="L224" s="25"/>
      <c r="M224" s="25">
        <v>0</v>
      </c>
      <c r="N224" s="25">
        <v>0</v>
      </c>
      <c r="O224" s="25">
        <f t="shared" si="3"/>
        <v>0</v>
      </c>
      <c r="P224" s="5" t="s">
        <v>32</v>
      </c>
      <c r="Q224" s="5" t="s">
        <v>33</v>
      </c>
      <c r="R224" s="5" t="s">
        <v>404</v>
      </c>
    </row>
    <row r="225" spans="1:18" ht="13.95" customHeight="1" x14ac:dyDescent="0.2">
      <c r="A225" s="5">
        <v>2503622</v>
      </c>
      <c r="C225" s="5">
        <v>318</v>
      </c>
      <c r="D225" s="5" t="s">
        <v>27</v>
      </c>
      <c r="E225" s="33">
        <v>45849</v>
      </c>
      <c r="F225" s="33">
        <v>45882</v>
      </c>
      <c r="H225" s="5" t="s">
        <v>786</v>
      </c>
      <c r="I225" s="5" t="s">
        <v>769</v>
      </c>
      <c r="J225" s="5" t="s">
        <v>620</v>
      </c>
      <c r="K225" s="5" t="s">
        <v>787</v>
      </c>
      <c r="L225" s="25">
        <v>1000</v>
      </c>
      <c r="M225" s="25"/>
      <c r="N225" s="25"/>
      <c r="O225" s="25">
        <f t="shared" si="3"/>
        <v>1000</v>
      </c>
    </row>
    <row r="226" spans="1:18" ht="13.95" customHeight="1" x14ac:dyDescent="0.2">
      <c r="A226" s="5">
        <v>2503623</v>
      </c>
      <c r="C226" s="5">
        <v>309</v>
      </c>
      <c r="D226" s="5" t="s">
        <v>27</v>
      </c>
      <c r="E226" s="33">
        <v>45870</v>
      </c>
      <c r="F226" s="33">
        <v>45882</v>
      </c>
      <c r="G226" s="33">
        <v>45883</v>
      </c>
      <c r="H226" s="5" t="s">
        <v>788</v>
      </c>
      <c r="I226" s="5" t="s">
        <v>789</v>
      </c>
      <c r="J226" s="5" t="s">
        <v>790</v>
      </c>
      <c r="K226" s="5" t="s">
        <v>791</v>
      </c>
      <c r="L226" s="25"/>
      <c r="M226" s="25">
        <v>0</v>
      </c>
      <c r="N226" s="25">
        <v>0</v>
      </c>
      <c r="O226" s="25">
        <f t="shared" si="3"/>
        <v>0</v>
      </c>
      <c r="P226" s="5" t="s">
        <v>32</v>
      </c>
      <c r="Q226" s="5" t="s">
        <v>33</v>
      </c>
      <c r="R226" s="5" t="s">
        <v>404</v>
      </c>
    </row>
    <row r="227" spans="1:18" ht="13.95" customHeight="1" x14ac:dyDescent="0.2">
      <c r="A227" s="5">
        <v>2503625</v>
      </c>
      <c r="C227" s="5">
        <v>318</v>
      </c>
      <c r="D227" s="5" t="s">
        <v>27</v>
      </c>
      <c r="E227" s="33">
        <v>45868</v>
      </c>
      <c r="F227" s="33">
        <v>45882</v>
      </c>
      <c r="H227" s="5" t="s">
        <v>792</v>
      </c>
      <c r="I227" s="5" t="s">
        <v>131</v>
      </c>
      <c r="J227" s="5" t="s">
        <v>793</v>
      </c>
      <c r="K227" s="5" t="s">
        <v>794</v>
      </c>
      <c r="L227" s="25">
        <v>1200</v>
      </c>
      <c r="M227" s="25"/>
      <c r="N227" s="25"/>
      <c r="O227" s="25">
        <f t="shared" si="3"/>
        <v>1200</v>
      </c>
    </row>
    <row r="228" spans="1:18" ht="13.95" customHeight="1" x14ac:dyDescent="0.2">
      <c r="A228" s="5">
        <v>2503626</v>
      </c>
      <c r="C228" s="5">
        <v>320</v>
      </c>
      <c r="D228" s="5" t="s">
        <v>27</v>
      </c>
      <c r="E228" s="33">
        <v>45787</v>
      </c>
      <c r="F228" s="33">
        <v>45882</v>
      </c>
      <c r="G228" s="33">
        <v>45883</v>
      </c>
      <c r="H228" s="5" t="s">
        <v>788</v>
      </c>
      <c r="I228" s="5" t="s">
        <v>104</v>
      </c>
      <c r="J228" s="5" t="s">
        <v>795</v>
      </c>
      <c r="K228" s="5" t="s">
        <v>796</v>
      </c>
      <c r="L228" s="25"/>
      <c r="M228" s="25">
        <v>0</v>
      </c>
      <c r="N228" s="25">
        <v>0</v>
      </c>
      <c r="O228" s="25">
        <f t="shared" si="3"/>
        <v>0</v>
      </c>
      <c r="P228" s="5" t="s">
        <v>32</v>
      </c>
      <c r="Q228" s="5" t="s">
        <v>33</v>
      </c>
      <c r="R228" s="5" t="s">
        <v>652</v>
      </c>
    </row>
    <row r="229" spans="1:18" ht="13.95" customHeight="1" x14ac:dyDescent="0.2">
      <c r="A229" s="5">
        <v>2503630</v>
      </c>
      <c r="C229" s="5">
        <v>321</v>
      </c>
      <c r="D229" s="5" t="s">
        <v>27</v>
      </c>
      <c r="E229" s="33">
        <v>45871</v>
      </c>
      <c r="F229" s="33">
        <v>45882</v>
      </c>
      <c r="G229" s="33">
        <v>45883</v>
      </c>
      <c r="H229" s="5" t="s">
        <v>788</v>
      </c>
      <c r="I229" s="5" t="s">
        <v>789</v>
      </c>
      <c r="J229" s="5" t="s">
        <v>797</v>
      </c>
      <c r="K229" s="5" t="s">
        <v>798</v>
      </c>
      <c r="L229" s="25"/>
      <c r="M229" s="25">
        <v>0</v>
      </c>
      <c r="N229" s="25">
        <v>0</v>
      </c>
      <c r="O229" s="25">
        <f t="shared" si="3"/>
        <v>0</v>
      </c>
      <c r="P229" s="5" t="s">
        <v>32</v>
      </c>
      <c r="Q229" s="5" t="s">
        <v>33</v>
      </c>
      <c r="R229" s="5" t="s">
        <v>652</v>
      </c>
    </row>
    <row r="230" spans="1:18" ht="13.95" customHeight="1" x14ac:dyDescent="0.2">
      <c r="A230" s="5">
        <v>2503659</v>
      </c>
      <c r="C230" s="5">
        <v>323</v>
      </c>
      <c r="D230" s="5" t="s">
        <v>27</v>
      </c>
      <c r="E230" s="33">
        <v>45877</v>
      </c>
      <c r="F230" s="33">
        <v>45883</v>
      </c>
      <c r="H230" s="5" t="s">
        <v>799</v>
      </c>
      <c r="I230" s="5" t="s">
        <v>800</v>
      </c>
      <c r="J230" s="5" t="s">
        <v>736</v>
      </c>
      <c r="K230" s="5" t="s">
        <v>801</v>
      </c>
      <c r="L230" s="25">
        <v>3000</v>
      </c>
      <c r="M230" s="25"/>
      <c r="N230" s="25"/>
      <c r="O230" s="25">
        <f t="shared" si="3"/>
        <v>3000</v>
      </c>
    </row>
    <row r="231" spans="1:18" ht="13.95" customHeight="1" x14ac:dyDescent="0.2">
      <c r="A231" s="5">
        <v>2503661</v>
      </c>
      <c r="C231" s="5">
        <v>325</v>
      </c>
      <c r="D231" s="5" t="s">
        <v>27</v>
      </c>
      <c r="E231" s="33">
        <v>45875</v>
      </c>
      <c r="F231" s="33">
        <v>45883</v>
      </c>
      <c r="G231" s="33">
        <v>45911</v>
      </c>
      <c r="H231" s="5" t="s">
        <v>802</v>
      </c>
      <c r="I231" s="5" t="s">
        <v>36</v>
      </c>
      <c r="J231" s="5" t="s">
        <v>803</v>
      </c>
      <c r="K231" s="5" t="s">
        <v>804</v>
      </c>
      <c r="L231" s="25"/>
      <c r="M231" s="25">
        <v>1500</v>
      </c>
      <c r="N231" s="25">
        <v>180.59</v>
      </c>
      <c r="O231" s="25">
        <f t="shared" si="3"/>
        <v>1680.59</v>
      </c>
      <c r="P231" s="5" t="s">
        <v>32</v>
      </c>
      <c r="Q231" s="5" t="s">
        <v>112</v>
      </c>
      <c r="R231" s="5" t="s">
        <v>805</v>
      </c>
    </row>
    <row r="232" spans="1:18" ht="13.95" customHeight="1" x14ac:dyDescent="0.2">
      <c r="A232" s="5">
        <v>2503662</v>
      </c>
      <c r="C232" s="5">
        <v>326</v>
      </c>
      <c r="D232" s="5" t="s">
        <v>27</v>
      </c>
      <c r="E232" s="33">
        <v>45877</v>
      </c>
      <c r="F232" s="33">
        <v>45883</v>
      </c>
      <c r="H232" s="5" t="s">
        <v>806</v>
      </c>
      <c r="I232" s="5" t="s">
        <v>807</v>
      </c>
      <c r="J232" s="5" t="s">
        <v>808</v>
      </c>
      <c r="K232" s="5" t="s">
        <v>809</v>
      </c>
      <c r="L232" s="25">
        <v>0</v>
      </c>
      <c r="M232" s="25"/>
      <c r="N232" s="25"/>
      <c r="O232" s="25">
        <f t="shared" si="3"/>
        <v>0</v>
      </c>
      <c r="P232" s="5" t="s">
        <v>32</v>
      </c>
      <c r="Q232" s="5" t="s">
        <v>33</v>
      </c>
      <c r="R232" s="5" t="s">
        <v>404</v>
      </c>
    </row>
    <row r="233" spans="1:18" ht="13.95" customHeight="1" x14ac:dyDescent="0.2">
      <c r="A233" s="5">
        <v>2503666</v>
      </c>
      <c r="C233" s="5">
        <v>327</v>
      </c>
      <c r="D233" s="5" t="s">
        <v>27</v>
      </c>
      <c r="E233" s="33">
        <v>45875</v>
      </c>
      <c r="F233" s="33">
        <v>45883</v>
      </c>
      <c r="G233" s="33">
        <v>45897</v>
      </c>
      <c r="H233" s="5" t="s">
        <v>810</v>
      </c>
      <c r="I233" s="5" t="s">
        <v>811</v>
      </c>
      <c r="J233" s="5" t="s">
        <v>812</v>
      </c>
      <c r="K233" s="5" t="s">
        <v>813</v>
      </c>
      <c r="L233" s="25"/>
      <c r="M233" s="25">
        <v>0</v>
      </c>
      <c r="N233" s="25">
        <v>0</v>
      </c>
      <c r="O233" s="25">
        <f t="shared" si="3"/>
        <v>0</v>
      </c>
      <c r="P233" s="5" t="s">
        <v>32</v>
      </c>
      <c r="Q233" s="5" t="s">
        <v>33</v>
      </c>
      <c r="R233" s="5" t="s">
        <v>788</v>
      </c>
    </row>
    <row r="234" spans="1:18" ht="13.95" customHeight="1" x14ac:dyDescent="0.2">
      <c r="A234" s="5">
        <v>2503679</v>
      </c>
      <c r="D234" s="5" t="s">
        <v>27</v>
      </c>
      <c r="E234" s="33">
        <v>45824</v>
      </c>
      <c r="F234" s="33">
        <v>45862</v>
      </c>
      <c r="G234" s="33">
        <v>45903</v>
      </c>
      <c r="H234" s="5" t="s">
        <v>814</v>
      </c>
      <c r="I234" s="5" t="s">
        <v>240</v>
      </c>
      <c r="J234" s="5" t="s">
        <v>815</v>
      </c>
      <c r="K234" s="5" t="s">
        <v>816</v>
      </c>
      <c r="L234" s="25"/>
      <c r="M234" s="25">
        <v>0</v>
      </c>
      <c r="N234" s="25">
        <v>0</v>
      </c>
      <c r="O234" s="25">
        <f t="shared" si="3"/>
        <v>0</v>
      </c>
      <c r="P234" s="5" t="s">
        <v>32</v>
      </c>
      <c r="Q234" s="5" t="s">
        <v>33</v>
      </c>
      <c r="R234" s="5" t="s">
        <v>34</v>
      </c>
    </row>
    <row r="235" spans="1:18" ht="13.95" customHeight="1" x14ac:dyDescent="0.2">
      <c r="A235" s="5">
        <v>2503682</v>
      </c>
      <c r="C235" s="5">
        <v>328</v>
      </c>
      <c r="D235" s="5" t="s">
        <v>27</v>
      </c>
      <c r="E235" s="33">
        <v>45881</v>
      </c>
      <c r="F235" s="33">
        <v>45883</v>
      </c>
      <c r="H235" s="5" t="s">
        <v>817</v>
      </c>
      <c r="I235" s="5" t="s">
        <v>818</v>
      </c>
      <c r="J235" s="5" t="s">
        <v>819</v>
      </c>
      <c r="K235" s="5" t="s">
        <v>820</v>
      </c>
      <c r="L235" s="25">
        <v>1000</v>
      </c>
      <c r="M235" s="25"/>
      <c r="N235" s="25"/>
      <c r="O235" s="25">
        <f t="shared" si="3"/>
        <v>1000</v>
      </c>
    </row>
    <row r="236" spans="1:18" ht="13.95" customHeight="1" x14ac:dyDescent="0.2">
      <c r="A236" s="5">
        <v>2503683</v>
      </c>
      <c r="C236" s="5">
        <v>329</v>
      </c>
      <c r="D236" s="5" t="s">
        <v>27</v>
      </c>
      <c r="E236" s="33">
        <v>45881</v>
      </c>
      <c r="F236" s="33">
        <v>45883</v>
      </c>
      <c r="G236" s="33">
        <v>45897</v>
      </c>
      <c r="H236" s="5" t="s">
        <v>821</v>
      </c>
      <c r="I236" s="5" t="s">
        <v>127</v>
      </c>
      <c r="J236" s="5" t="s">
        <v>822</v>
      </c>
      <c r="K236" s="5" t="s">
        <v>823</v>
      </c>
      <c r="L236" s="25"/>
      <c r="M236" s="25">
        <v>426.49</v>
      </c>
      <c r="N236" s="25">
        <v>0</v>
      </c>
      <c r="O236" s="25">
        <f t="shared" si="3"/>
        <v>426.49</v>
      </c>
      <c r="P236" s="5" t="s">
        <v>32</v>
      </c>
      <c r="Q236" s="5" t="s">
        <v>112</v>
      </c>
    </row>
    <row r="237" spans="1:18" ht="13.95" customHeight="1" x14ac:dyDescent="0.2">
      <c r="A237" s="5">
        <v>2503684</v>
      </c>
      <c r="C237" s="5">
        <v>330</v>
      </c>
      <c r="D237" s="5" t="s">
        <v>27</v>
      </c>
      <c r="E237" s="33">
        <v>45847</v>
      </c>
      <c r="F237" s="33">
        <v>45883</v>
      </c>
      <c r="H237" s="5" t="s">
        <v>824</v>
      </c>
      <c r="I237" s="5" t="s">
        <v>46</v>
      </c>
      <c r="J237" s="5" t="s">
        <v>825</v>
      </c>
      <c r="K237" s="5" t="s">
        <v>826</v>
      </c>
      <c r="L237" s="25">
        <v>1000</v>
      </c>
      <c r="M237" s="25"/>
      <c r="N237" s="25"/>
      <c r="O237" s="25">
        <f t="shared" si="3"/>
        <v>1000</v>
      </c>
    </row>
    <row r="238" spans="1:18" ht="13.95" customHeight="1" x14ac:dyDescent="0.2">
      <c r="A238" s="5">
        <v>2503686</v>
      </c>
      <c r="C238" s="5">
        <v>331</v>
      </c>
      <c r="D238" s="5" t="s">
        <v>27</v>
      </c>
      <c r="E238" s="33">
        <v>45882</v>
      </c>
      <c r="F238" s="33">
        <v>45883</v>
      </c>
      <c r="G238" s="33">
        <v>45889</v>
      </c>
      <c r="H238" s="5" t="s">
        <v>827</v>
      </c>
      <c r="I238" s="5" t="s">
        <v>789</v>
      </c>
      <c r="J238" s="5" t="s">
        <v>828</v>
      </c>
      <c r="K238" s="5" t="s">
        <v>829</v>
      </c>
      <c r="L238" s="25"/>
      <c r="M238" s="25">
        <v>0</v>
      </c>
      <c r="N238" s="25">
        <v>0</v>
      </c>
      <c r="O238" s="25">
        <f t="shared" si="3"/>
        <v>0</v>
      </c>
      <c r="P238" s="5" t="s">
        <v>32</v>
      </c>
      <c r="Q238" s="5" t="s">
        <v>33</v>
      </c>
      <c r="R238" s="5" t="s">
        <v>404</v>
      </c>
    </row>
    <row r="239" spans="1:18" ht="13.95" customHeight="1" x14ac:dyDescent="0.2">
      <c r="A239" s="5">
        <v>2503691</v>
      </c>
      <c r="C239" s="5">
        <v>333</v>
      </c>
      <c r="D239" s="5" t="s">
        <v>27</v>
      </c>
      <c r="E239" s="33">
        <v>45882</v>
      </c>
      <c r="F239" s="33">
        <v>45883</v>
      </c>
      <c r="G239" s="33">
        <v>45889</v>
      </c>
      <c r="H239" s="5" t="s">
        <v>827</v>
      </c>
      <c r="I239" s="5" t="s">
        <v>789</v>
      </c>
      <c r="J239" s="5" t="s">
        <v>828</v>
      </c>
      <c r="K239" s="5" t="s">
        <v>830</v>
      </c>
      <c r="L239" s="25"/>
      <c r="M239" s="25">
        <v>0</v>
      </c>
      <c r="N239" s="25">
        <v>0</v>
      </c>
      <c r="O239" s="25">
        <f t="shared" si="3"/>
        <v>0</v>
      </c>
      <c r="P239" s="5" t="s">
        <v>32</v>
      </c>
      <c r="Q239" s="5" t="s">
        <v>33</v>
      </c>
      <c r="R239" s="5" t="s">
        <v>404</v>
      </c>
    </row>
    <row r="240" spans="1:18" ht="13.95" customHeight="1" x14ac:dyDescent="0.2">
      <c r="A240" s="5">
        <v>2503694</v>
      </c>
      <c r="C240" s="5">
        <v>334</v>
      </c>
      <c r="D240" s="5" t="s">
        <v>27</v>
      </c>
      <c r="E240" s="33">
        <v>45882</v>
      </c>
      <c r="F240" s="33">
        <v>45883</v>
      </c>
      <c r="G240" s="33">
        <v>45889</v>
      </c>
      <c r="H240" s="5" t="s">
        <v>827</v>
      </c>
      <c r="I240" s="5" t="s">
        <v>789</v>
      </c>
      <c r="J240" s="5" t="s">
        <v>828</v>
      </c>
      <c r="K240" s="5" t="s">
        <v>831</v>
      </c>
      <c r="L240" s="25"/>
      <c r="M240" s="25">
        <v>0</v>
      </c>
      <c r="N240" s="25">
        <v>0</v>
      </c>
      <c r="O240" s="25">
        <f t="shared" si="3"/>
        <v>0</v>
      </c>
      <c r="P240" s="5" t="s">
        <v>32</v>
      </c>
      <c r="Q240" s="5" t="s">
        <v>33</v>
      </c>
      <c r="R240" s="5" t="s">
        <v>404</v>
      </c>
    </row>
    <row r="241" spans="1:18" ht="13.95" customHeight="1" x14ac:dyDescent="0.2">
      <c r="A241" s="5">
        <v>2503744</v>
      </c>
      <c r="C241" s="5">
        <v>337</v>
      </c>
      <c r="D241" s="5" t="s">
        <v>27</v>
      </c>
      <c r="E241" s="33">
        <v>45873</v>
      </c>
      <c r="F241" s="33">
        <v>45887</v>
      </c>
      <c r="H241" s="5" t="s">
        <v>832</v>
      </c>
      <c r="I241" s="5" t="s">
        <v>773</v>
      </c>
      <c r="J241" s="5" t="s">
        <v>833</v>
      </c>
      <c r="K241" s="5" t="s">
        <v>834</v>
      </c>
      <c r="L241" s="25">
        <v>1000</v>
      </c>
      <c r="M241" s="25"/>
      <c r="N241" s="25"/>
      <c r="O241" s="25">
        <f t="shared" si="3"/>
        <v>1000</v>
      </c>
    </row>
    <row r="242" spans="1:18" ht="13.95" customHeight="1" x14ac:dyDescent="0.2">
      <c r="A242" s="5">
        <v>2503700</v>
      </c>
      <c r="C242" s="5">
        <v>336</v>
      </c>
      <c r="D242" s="5" t="s">
        <v>27</v>
      </c>
      <c r="E242" s="33">
        <v>45883</v>
      </c>
      <c r="F242" s="33">
        <v>45887</v>
      </c>
      <c r="H242" s="5" t="s">
        <v>835</v>
      </c>
      <c r="I242" s="5" t="s">
        <v>836</v>
      </c>
      <c r="J242" s="5" t="s">
        <v>837</v>
      </c>
      <c r="K242" s="5" t="s">
        <v>838</v>
      </c>
      <c r="L242" s="25">
        <v>1000</v>
      </c>
      <c r="M242" s="25"/>
      <c r="N242" s="25"/>
      <c r="O242" s="25">
        <f t="shared" si="3"/>
        <v>1000</v>
      </c>
    </row>
    <row r="243" spans="1:18" ht="13.95" customHeight="1" x14ac:dyDescent="0.2">
      <c r="A243" s="5">
        <v>2503746</v>
      </c>
      <c r="C243" s="5">
        <v>338</v>
      </c>
      <c r="D243" s="5" t="s">
        <v>27</v>
      </c>
      <c r="E243" s="33">
        <v>45868</v>
      </c>
      <c r="F243" s="33">
        <v>45887</v>
      </c>
      <c r="G243" s="33">
        <v>45890</v>
      </c>
      <c r="H243" s="5" t="s">
        <v>839</v>
      </c>
      <c r="I243" s="5" t="s">
        <v>24</v>
      </c>
      <c r="J243" s="5" t="s">
        <v>840</v>
      </c>
      <c r="K243" s="5" t="s">
        <v>841</v>
      </c>
      <c r="L243" s="25"/>
      <c r="M243" s="25">
        <v>0</v>
      </c>
      <c r="N243" s="25">
        <v>0</v>
      </c>
      <c r="O243" s="25">
        <f t="shared" si="3"/>
        <v>0</v>
      </c>
      <c r="P243" s="5" t="s">
        <v>32</v>
      </c>
      <c r="Q243" s="5" t="s">
        <v>33</v>
      </c>
      <c r="R243" s="5" t="s">
        <v>404</v>
      </c>
    </row>
    <row r="244" spans="1:18" ht="13.95" customHeight="1" x14ac:dyDescent="0.2">
      <c r="A244" s="5">
        <v>2503747</v>
      </c>
      <c r="C244" s="5">
        <v>339</v>
      </c>
      <c r="D244" s="5" t="s">
        <v>22</v>
      </c>
      <c r="E244" s="33">
        <v>45881</v>
      </c>
      <c r="F244" s="33">
        <v>45887</v>
      </c>
      <c r="H244" s="5" t="s">
        <v>842</v>
      </c>
      <c r="I244" s="5" t="s">
        <v>659</v>
      </c>
      <c r="J244" s="5" t="s">
        <v>843</v>
      </c>
      <c r="K244" s="5" t="s">
        <v>844</v>
      </c>
      <c r="L244" s="25">
        <v>1000</v>
      </c>
      <c r="M244" s="25"/>
      <c r="N244" s="25"/>
      <c r="O244" s="25">
        <f t="shared" si="3"/>
        <v>1000</v>
      </c>
    </row>
    <row r="245" spans="1:18" ht="13.95" customHeight="1" x14ac:dyDescent="0.2">
      <c r="A245" s="5">
        <v>2503751</v>
      </c>
      <c r="C245" s="5">
        <v>341</v>
      </c>
      <c r="D245" s="5" t="s">
        <v>27</v>
      </c>
      <c r="E245" s="33">
        <v>45884</v>
      </c>
      <c r="F245" s="33">
        <v>45887</v>
      </c>
      <c r="H245" s="5" t="s">
        <v>845</v>
      </c>
      <c r="I245" s="5" t="s">
        <v>769</v>
      </c>
      <c r="J245" s="5" t="s">
        <v>846</v>
      </c>
      <c r="K245" s="5" t="s">
        <v>847</v>
      </c>
      <c r="L245" s="25">
        <v>1500</v>
      </c>
      <c r="M245" s="25"/>
      <c r="N245" s="25"/>
      <c r="O245" s="25">
        <f t="shared" si="3"/>
        <v>1500</v>
      </c>
    </row>
    <row r="246" spans="1:18" ht="13.95" customHeight="1" x14ac:dyDescent="0.2">
      <c r="A246" s="5">
        <v>2503754</v>
      </c>
      <c r="C246" s="5">
        <v>342</v>
      </c>
      <c r="D246" s="5" t="s">
        <v>27</v>
      </c>
      <c r="E246" s="33">
        <v>45877</v>
      </c>
      <c r="F246" s="33">
        <v>45887</v>
      </c>
      <c r="H246" s="5" t="s">
        <v>848</v>
      </c>
      <c r="I246" s="5" t="s">
        <v>849</v>
      </c>
      <c r="J246" s="5" t="s">
        <v>850</v>
      </c>
      <c r="K246" s="5" t="s">
        <v>851</v>
      </c>
      <c r="L246" s="25">
        <v>1000</v>
      </c>
      <c r="M246" s="25"/>
      <c r="N246" s="25"/>
      <c r="O246" s="25">
        <f t="shared" si="3"/>
        <v>1000</v>
      </c>
    </row>
    <row r="247" spans="1:18" ht="13.95" customHeight="1" x14ac:dyDescent="0.2">
      <c r="A247" s="5">
        <v>2503893</v>
      </c>
      <c r="D247" s="5" t="s">
        <v>27</v>
      </c>
      <c r="E247" s="33">
        <v>45888</v>
      </c>
      <c r="F247" s="33">
        <v>45896</v>
      </c>
      <c r="H247" s="5" t="s">
        <v>852</v>
      </c>
      <c r="I247" s="5" t="s">
        <v>853</v>
      </c>
      <c r="J247" s="5" t="s">
        <v>42</v>
      </c>
      <c r="K247" s="5" t="s">
        <v>854</v>
      </c>
      <c r="L247" s="25">
        <v>1000</v>
      </c>
      <c r="M247" s="25"/>
      <c r="N247" s="25"/>
      <c r="O247" s="25">
        <f t="shared" si="3"/>
        <v>1000</v>
      </c>
    </row>
    <row r="248" spans="1:18" ht="13.95" customHeight="1" x14ac:dyDescent="0.2">
      <c r="A248" s="5">
        <v>2503906</v>
      </c>
      <c r="C248" s="5">
        <v>346</v>
      </c>
      <c r="D248" s="5" t="s">
        <v>27</v>
      </c>
      <c r="E248" s="33">
        <v>45847</v>
      </c>
      <c r="F248" s="33">
        <v>45896</v>
      </c>
      <c r="H248" s="5" t="s">
        <v>855</v>
      </c>
      <c r="I248" s="5" t="s">
        <v>781</v>
      </c>
      <c r="J248" s="5" t="s">
        <v>856</v>
      </c>
      <c r="K248" s="5" t="s">
        <v>857</v>
      </c>
      <c r="L248" s="25">
        <v>1000</v>
      </c>
      <c r="M248" s="25"/>
      <c r="N248" s="25"/>
      <c r="O248" s="25">
        <f t="shared" si="3"/>
        <v>1000</v>
      </c>
    </row>
    <row r="249" spans="1:18" ht="13.95" customHeight="1" x14ac:dyDescent="0.2">
      <c r="A249" s="5">
        <v>2504052</v>
      </c>
      <c r="C249" s="5">
        <v>355</v>
      </c>
      <c r="D249" s="5" t="s">
        <v>858</v>
      </c>
      <c r="E249" s="33">
        <v>45889</v>
      </c>
      <c r="F249" s="33">
        <v>45904</v>
      </c>
      <c r="H249" s="5" t="s">
        <v>859</v>
      </c>
      <c r="I249" s="5" t="s">
        <v>860</v>
      </c>
      <c r="J249" s="5" t="s">
        <v>329</v>
      </c>
      <c r="K249" s="5" t="s">
        <v>861</v>
      </c>
      <c r="L249" s="25">
        <v>500</v>
      </c>
      <c r="M249" s="25"/>
      <c r="N249" s="25"/>
      <c r="O249" s="25">
        <f t="shared" si="3"/>
        <v>500</v>
      </c>
    </row>
    <row r="250" spans="1:18" ht="13.95" customHeight="1" x14ac:dyDescent="0.2">
      <c r="A250" s="5">
        <v>2504080</v>
      </c>
      <c r="C250" s="5">
        <v>354</v>
      </c>
      <c r="D250" s="5" t="s">
        <v>27</v>
      </c>
      <c r="E250" s="33">
        <v>45889</v>
      </c>
      <c r="F250" s="33">
        <v>45901</v>
      </c>
      <c r="H250" s="5" t="s">
        <v>862</v>
      </c>
      <c r="I250" s="5" t="s">
        <v>264</v>
      </c>
      <c r="J250" s="5" t="s">
        <v>863</v>
      </c>
      <c r="K250" s="5" t="s">
        <v>864</v>
      </c>
      <c r="L250" s="25"/>
      <c r="M250" s="25">
        <v>0</v>
      </c>
      <c r="N250" s="25">
        <v>0</v>
      </c>
      <c r="O250" s="25">
        <f t="shared" si="3"/>
        <v>0</v>
      </c>
      <c r="P250" s="5" t="s">
        <v>32</v>
      </c>
      <c r="Q250" s="5" t="s">
        <v>33</v>
      </c>
      <c r="R250" s="5" t="s">
        <v>145</v>
      </c>
    </row>
    <row r="251" spans="1:18" ht="13.95" customHeight="1" x14ac:dyDescent="0.2">
      <c r="A251" s="5">
        <v>2504167</v>
      </c>
      <c r="C251" s="5">
        <v>381</v>
      </c>
      <c r="E251" s="33">
        <v>45850</v>
      </c>
      <c r="F251" s="33">
        <v>45908</v>
      </c>
      <c r="H251" s="5" t="s">
        <v>865</v>
      </c>
      <c r="I251" s="5" t="s">
        <v>341</v>
      </c>
      <c r="J251" s="5" t="s">
        <v>152</v>
      </c>
      <c r="K251" s="5" t="s">
        <v>866</v>
      </c>
      <c r="L251" s="25">
        <v>5000</v>
      </c>
      <c r="M251" s="25"/>
      <c r="N251" s="25"/>
      <c r="O251" s="25">
        <f t="shared" si="3"/>
        <v>5000</v>
      </c>
    </row>
    <row r="252" spans="1:18" ht="13.95" customHeight="1" x14ac:dyDescent="0.2">
      <c r="A252" s="5">
        <v>2504183</v>
      </c>
      <c r="D252" s="5" t="s">
        <v>432</v>
      </c>
      <c r="E252" s="33">
        <v>45899</v>
      </c>
      <c r="F252" s="33">
        <v>45902</v>
      </c>
      <c r="H252" s="5" t="s">
        <v>867</v>
      </c>
      <c r="I252" s="5" t="s">
        <v>71</v>
      </c>
      <c r="J252" s="5" t="s">
        <v>868</v>
      </c>
      <c r="K252" s="5" t="s">
        <v>869</v>
      </c>
      <c r="L252" s="25">
        <v>1000</v>
      </c>
      <c r="M252" s="25"/>
      <c r="N252" s="25"/>
      <c r="O252" s="25">
        <f t="shared" si="3"/>
        <v>1000</v>
      </c>
    </row>
    <row r="253" spans="1:18" ht="13.95" customHeight="1" x14ac:dyDescent="0.2">
      <c r="A253" s="5">
        <v>2504193</v>
      </c>
      <c r="D253" s="5" t="s">
        <v>27</v>
      </c>
      <c r="E253" s="33">
        <v>45899</v>
      </c>
      <c r="F253" s="33">
        <v>45908</v>
      </c>
      <c r="H253" s="5" t="s">
        <v>870</v>
      </c>
      <c r="I253" s="5" t="s">
        <v>606</v>
      </c>
      <c r="J253" s="5" t="s">
        <v>42</v>
      </c>
      <c r="K253" s="5" t="s">
        <v>871</v>
      </c>
      <c r="L253" s="25">
        <v>1000</v>
      </c>
      <c r="M253" s="25"/>
      <c r="N253" s="25"/>
      <c r="O253" s="25">
        <f t="shared" si="3"/>
        <v>1000</v>
      </c>
    </row>
    <row r="254" spans="1:18" ht="13.95" customHeight="1" x14ac:dyDescent="0.2">
      <c r="A254" s="5">
        <v>2504315</v>
      </c>
      <c r="C254" s="5">
        <v>348</v>
      </c>
      <c r="D254" s="5" t="s">
        <v>27</v>
      </c>
      <c r="E254" s="33">
        <v>45874</v>
      </c>
      <c r="F254" s="33">
        <v>45915</v>
      </c>
      <c r="H254" s="5" t="s">
        <v>872</v>
      </c>
      <c r="I254" s="5" t="s">
        <v>873</v>
      </c>
      <c r="J254" s="5" t="s">
        <v>167</v>
      </c>
      <c r="K254" s="5" t="s">
        <v>874</v>
      </c>
      <c r="L254" s="25">
        <v>0</v>
      </c>
      <c r="M254" s="25"/>
      <c r="N254" s="25"/>
      <c r="O254" s="25">
        <f t="shared" si="3"/>
        <v>0</v>
      </c>
    </row>
    <row r="255" spans="1:18" ht="13.95" customHeight="1" x14ac:dyDescent="0.2">
      <c r="A255" s="5">
        <v>2504338</v>
      </c>
      <c r="C255" s="5">
        <v>405</v>
      </c>
      <c r="D255" s="5" t="s">
        <v>27</v>
      </c>
      <c r="E255" s="33">
        <v>45878</v>
      </c>
      <c r="F255" s="33">
        <v>45918</v>
      </c>
      <c r="H255" s="5" t="s">
        <v>875</v>
      </c>
      <c r="I255" s="5" t="s">
        <v>876</v>
      </c>
      <c r="J255" s="5" t="s">
        <v>42</v>
      </c>
      <c r="K255" s="5" t="s">
        <v>877</v>
      </c>
      <c r="L255" s="25">
        <v>1000</v>
      </c>
      <c r="M255" s="25"/>
      <c r="N255" s="25"/>
      <c r="O255" s="25">
        <f t="shared" si="3"/>
        <v>1000</v>
      </c>
    </row>
    <row r="256" spans="1:18" ht="13.95" customHeight="1" x14ac:dyDescent="0.2">
      <c r="A256" s="5">
        <v>2504345</v>
      </c>
      <c r="D256" s="5" t="s">
        <v>22</v>
      </c>
      <c r="E256" s="33">
        <v>45893</v>
      </c>
      <c r="F256" s="33">
        <v>45919</v>
      </c>
      <c r="H256" s="5" t="s">
        <v>878</v>
      </c>
      <c r="I256" s="5" t="s">
        <v>879</v>
      </c>
      <c r="J256" s="5" t="s">
        <v>329</v>
      </c>
      <c r="K256" s="5" t="s">
        <v>880</v>
      </c>
      <c r="L256" s="25">
        <v>5000</v>
      </c>
      <c r="M256" s="25"/>
      <c r="N256" s="25"/>
      <c r="O256" s="25">
        <f t="shared" si="3"/>
        <v>5000</v>
      </c>
    </row>
    <row r="257" spans="1:18" ht="13.95" customHeight="1" x14ac:dyDescent="0.2">
      <c r="A257" s="5">
        <v>2504370</v>
      </c>
      <c r="C257" s="5">
        <v>356</v>
      </c>
      <c r="D257" s="5" t="s">
        <v>27</v>
      </c>
      <c r="E257" s="33">
        <v>45890</v>
      </c>
      <c r="F257" s="33">
        <v>45917</v>
      </c>
      <c r="H257" s="5" t="s">
        <v>881</v>
      </c>
      <c r="I257" s="5" t="s">
        <v>882</v>
      </c>
      <c r="J257" s="5" t="s">
        <v>883</v>
      </c>
      <c r="K257" s="5" t="s">
        <v>884</v>
      </c>
      <c r="L257" s="25">
        <v>1000</v>
      </c>
      <c r="M257" s="25"/>
      <c r="N257" s="25"/>
      <c r="O257" s="25">
        <f t="shared" si="3"/>
        <v>1000</v>
      </c>
    </row>
    <row r="258" spans="1:18" ht="13.95" customHeight="1" x14ac:dyDescent="0.2">
      <c r="A258" s="5">
        <v>2504372</v>
      </c>
      <c r="C258" s="5">
        <v>358</v>
      </c>
      <c r="D258" s="5" t="s">
        <v>27</v>
      </c>
      <c r="E258" s="33">
        <v>45880</v>
      </c>
      <c r="F258" s="33">
        <v>45917</v>
      </c>
      <c r="H258" s="5" t="s">
        <v>885</v>
      </c>
      <c r="I258" s="5" t="s">
        <v>24</v>
      </c>
      <c r="J258" s="5" t="s">
        <v>886</v>
      </c>
      <c r="K258" s="5" t="s">
        <v>887</v>
      </c>
      <c r="L258" s="25">
        <v>0</v>
      </c>
      <c r="M258" s="25"/>
      <c r="N258" s="25"/>
      <c r="O258" s="25">
        <f t="shared" si="3"/>
        <v>0</v>
      </c>
      <c r="R258" s="5" t="s">
        <v>145</v>
      </c>
    </row>
    <row r="259" spans="1:18" ht="13.95" customHeight="1" x14ac:dyDescent="0.2">
      <c r="A259" s="5">
        <v>2504354</v>
      </c>
      <c r="C259" s="5" t="s">
        <v>888</v>
      </c>
      <c r="D259" s="5" t="s">
        <v>27</v>
      </c>
      <c r="E259" s="33">
        <v>45871</v>
      </c>
      <c r="F259" s="33">
        <v>45922</v>
      </c>
      <c r="H259" s="5" t="s">
        <v>889</v>
      </c>
      <c r="I259" s="5" t="s">
        <v>890</v>
      </c>
      <c r="J259" s="5" t="s">
        <v>891</v>
      </c>
      <c r="K259" s="5" t="s">
        <v>892</v>
      </c>
      <c r="L259" s="25">
        <v>3000</v>
      </c>
      <c r="M259" s="25"/>
      <c r="N259" s="25"/>
      <c r="O259" s="25">
        <f t="shared" si="3"/>
        <v>3000</v>
      </c>
    </row>
    <row r="260" spans="1:18" ht="13.95" customHeight="1" x14ac:dyDescent="0.2">
      <c r="A260" s="5">
        <v>2504357</v>
      </c>
      <c r="C260" s="5">
        <v>351</v>
      </c>
      <c r="D260" s="5" t="s">
        <v>27</v>
      </c>
      <c r="E260" s="33">
        <v>45856</v>
      </c>
      <c r="F260" s="33">
        <v>45922</v>
      </c>
      <c r="H260" s="5" t="s">
        <v>73</v>
      </c>
      <c r="I260" s="5" t="s">
        <v>890</v>
      </c>
      <c r="J260" s="5" t="s">
        <v>893</v>
      </c>
      <c r="L260" s="25">
        <v>0</v>
      </c>
      <c r="M260" s="25"/>
      <c r="N260" s="25"/>
      <c r="O260" s="25">
        <f t="shared" si="3"/>
        <v>0</v>
      </c>
      <c r="R260" s="5" t="s">
        <v>145</v>
      </c>
    </row>
    <row r="261" spans="1:18" ht="13.95" customHeight="1" x14ac:dyDescent="0.2">
      <c r="L261" s="25"/>
      <c r="M261" s="25"/>
      <c r="N261" s="25"/>
      <c r="O261" s="25"/>
    </row>
    <row r="262" spans="1:18" ht="13.95" customHeight="1" x14ac:dyDescent="0.2">
      <c r="J262" s="42" t="s">
        <v>3529</v>
      </c>
      <c r="K262" s="42"/>
      <c r="L262" s="43">
        <f>SUM(L6:L261)</f>
        <v>285988.51</v>
      </c>
      <c r="M262" s="43">
        <f>SUM(M6:M261)</f>
        <v>65084.799999999981</v>
      </c>
      <c r="N262" s="43">
        <f>SUM(N6:N261)</f>
        <v>2537.3600000000006</v>
      </c>
      <c r="O262" s="43">
        <f>SUM(O6:O261)</f>
        <v>353610.67000000004</v>
      </c>
    </row>
    <row r="263" spans="1:18" ht="13.95" customHeight="1" x14ac:dyDescent="0.2">
      <c r="L263" s="25"/>
      <c r="M263" s="25"/>
      <c r="N263" s="25"/>
      <c r="O263" s="25"/>
    </row>
    <row r="264" spans="1:18" ht="13.95" customHeight="1" x14ac:dyDescent="0.2">
      <c r="L264" s="25"/>
      <c r="M264" s="25"/>
      <c r="N264" s="25"/>
      <c r="O264" s="25"/>
    </row>
    <row r="265" spans="1:18" ht="13.95" customHeight="1" x14ac:dyDescent="0.2">
      <c r="L265" s="25"/>
      <c r="M265" s="25"/>
      <c r="N265" s="25"/>
      <c r="O265" s="25"/>
    </row>
    <row r="266" spans="1:18" ht="13.95" customHeight="1" x14ac:dyDescent="0.2">
      <c r="L266" s="25"/>
      <c r="M266" s="25"/>
      <c r="N266" s="25"/>
      <c r="O266" s="25"/>
    </row>
    <row r="267" spans="1:18" ht="13.95" customHeight="1" x14ac:dyDescent="0.2">
      <c r="L267" s="25"/>
      <c r="M267" s="25"/>
      <c r="N267" s="25"/>
      <c r="O267" s="25"/>
    </row>
    <row r="268" spans="1:18" ht="13.95" customHeight="1" x14ac:dyDescent="0.2">
      <c r="L268" s="25"/>
      <c r="M268" s="25"/>
      <c r="N268" s="25"/>
      <c r="O268" s="25"/>
    </row>
    <row r="269" spans="1:18" ht="13.95" customHeight="1" x14ac:dyDescent="0.2">
      <c r="L269" s="25"/>
      <c r="M269" s="25"/>
      <c r="N269" s="25"/>
      <c r="O269" s="25"/>
    </row>
    <row r="270" spans="1:18" ht="13.95" customHeight="1" x14ac:dyDescent="0.2">
      <c r="L270" s="25"/>
      <c r="M270" s="25"/>
      <c r="N270" s="25"/>
      <c r="O270" s="25"/>
    </row>
    <row r="271" spans="1:18" ht="13.95" customHeight="1" x14ac:dyDescent="0.2">
      <c r="L271" s="25"/>
      <c r="M271" s="25"/>
      <c r="N271" s="25"/>
      <c r="O271" s="25"/>
    </row>
    <row r="272" spans="1:18" ht="13.95" customHeight="1" x14ac:dyDescent="0.2">
      <c r="L272" s="25"/>
      <c r="M272" s="25"/>
      <c r="N272" s="25"/>
      <c r="O272" s="25"/>
    </row>
    <row r="273" spans="12:15" ht="13.95" customHeight="1" x14ac:dyDescent="0.2">
      <c r="L273" s="25"/>
      <c r="M273" s="25"/>
      <c r="N273" s="25"/>
      <c r="O273" s="25"/>
    </row>
    <row r="274" spans="12:15" ht="13.95" customHeight="1" x14ac:dyDescent="0.2">
      <c r="L274" s="25"/>
      <c r="M274" s="25"/>
      <c r="N274" s="25"/>
      <c r="O274" s="25"/>
    </row>
    <row r="275" spans="12:15" ht="13.95" customHeight="1" x14ac:dyDescent="0.2">
      <c r="L275" s="25"/>
      <c r="M275" s="25"/>
      <c r="N275" s="25"/>
      <c r="O275" s="25"/>
    </row>
    <row r="276" spans="12:15" ht="13.95" customHeight="1" x14ac:dyDescent="0.2">
      <c r="L276" s="25"/>
      <c r="M276" s="25"/>
      <c r="N276" s="25"/>
      <c r="O276" s="25"/>
    </row>
    <row r="277" spans="12:15" ht="13.95" customHeight="1" x14ac:dyDescent="0.2">
      <c r="L277" s="25"/>
      <c r="M277" s="25"/>
      <c r="N277" s="25"/>
      <c r="O277" s="25"/>
    </row>
    <row r="278" spans="12:15" ht="13.95" customHeight="1" x14ac:dyDescent="0.2">
      <c r="L278" s="25"/>
      <c r="M278" s="25"/>
      <c r="N278" s="25"/>
      <c r="O278" s="25"/>
    </row>
    <row r="279" spans="12:15" ht="13.95" customHeight="1" x14ac:dyDescent="0.2">
      <c r="L279" s="25"/>
      <c r="M279" s="25"/>
      <c r="N279" s="25"/>
      <c r="O279" s="25"/>
    </row>
    <row r="280" spans="12:15" ht="13.95" customHeight="1" x14ac:dyDescent="0.2">
      <c r="L280" s="25"/>
      <c r="M280" s="25"/>
      <c r="N280" s="25"/>
      <c r="O280" s="25"/>
    </row>
    <row r="281" spans="12:15" ht="13.95" customHeight="1" x14ac:dyDescent="0.2">
      <c r="L281" s="25"/>
      <c r="M281" s="25"/>
      <c r="N281" s="25"/>
      <c r="O281" s="25"/>
    </row>
    <row r="282" spans="12:15" ht="13.95" customHeight="1" x14ac:dyDescent="0.2">
      <c r="L282" s="25"/>
      <c r="M282" s="25"/>
      <c r="N282" s="25"/>
      <c r="O282" s="25"/>
    </row>
    <row r="283" spans="12:15" ht="13.95" customHeight="1" x14ac:dyDescent="0.2">
      <c r="L283" s="25"/>
      <c r="M283" s="25"/>
      <c r="N283" s="25"/>
      <c r="O283" s="25"/>
    </row>
    <row r="284" spans="12:15" ht="13.95" customHeight="1" x14ac:dyDescent="0.2">
      <c r="L284" s="25"/>
      <c r="M284" s="25"/>
      <c r="N284" s="25"/>
      <c r="O284" s="25"/>
    </row>
    <row r="285" spans="12:15" ht="13.95" customHeight="1" x14ac:dyDescent="0.2">
      <c r="L285" s="25"/>
      <c r="M285" s="25"/>
      <c r="N285" s="25"/>
      <c r="O285" s="25"/>
    </row>
    <row r="286" spans="12:15" ht="13.95" customHeight="1" x14ac:dyDescent="0.2">
      <c r="L286" s="25"/>
      <c r="M286" s="25"/>
      <c r="N286" s="25"/>
      <c r="O286" s="25"/>
    </row>
    <row r="287" spans="12:15" ht="13.95" customHeight="1" x14ac:dyDescent="0.2">
      <c r="L287" s="25"/>
      <c r="M287" s="25"/>
      <c r="N287" s="25"/>
      <c r="O287" s="25"/>
    </row>
    <row r="288" spans="12:15" ht="13.95" customHeight="1" x14ac:dyDescent="0.2">
      <c r="L288" s="25"/>
      <c r="M288" s="25"/>
      <c r="N288" s="25"/>
      <c r="O288" s="25"/>
    </row>
    <row r="289" spans="12:15" ht="13.95" customHeight="1" x14ac:dyDescent="0.2">
      <c r="L289" s="25"/>
      <c r="M289" s="25"/>
      <c r="N289" s="25"/>
      <c r="O289" s="25"/>
    </row>
    <row r="290" spans="12:15" ht="13.95" customHeight="1" x14ac:dyDescent="0.2">
      <c r="L290" s="25"/>
      <c r="M290" s="25"/>
      <c r="N290" s="25"/>
      <c r="O290" s="25"/>
    </row>
    <row r="291" spans="12:15" ht="13.95" customHeight="1" x14ac:dyDescent="0.2">
      <c r="L291" s="25"/>
      <c r="M291" s="25"/>
      <c r="N291" s="25"/>
      <c r="O291" s="25"/>
    </row>
    <row r="292" spans="12:15" ht="13.95" customHeight="1" x14ac:dyDescent="0.2">
      <c r="L292" s="25"/>
      <c r="M292" s="25"/>
      <c r="N292" s="25"/>
      <c r="O292" s="25"/>
    </row>
    <row r="293" spans="12:15" ht="13.95" customHeight="1" x14ac:dyDescent="0.2">
      <c r="L293" s="25"/>
      <c r="M293" s="25"/>
      <c r="N293" s="25"/>
      <c r="O293" s="25"/>
    </row>
    <row r="294" spans="12:15" ht="13.95" customHeight="1" x14ac:dyDescent="0.2">
      <c r="L294" s="25"/>
      <c r="M294" s="25"/>
      <c r="N294" s="25"/>
      <c r="O294" s="25"/>
    </row>
    <row r="295" spans="12:15" ht="13.95" customHeight="1" x14ac:dyDescent="0.2">
      <c r="L295" s="25"/>
      <c r="M295" s="25"/>
      <c r="N295" s="25"/>
      <c r="O295" s="25"/>
    </row>
    <row r="296" spans="12:15" ht="13.95" customHeight="1" x14ac:dyDescent="0.2">
      <c r="L296" s="25"/>
      <c r="M296" s="25"/>
      <c r="N296" s="25"/>
      <c r="O296" s="25"/>
    </row>
    <row r="297" spans="12:15" ht="13.95" customHeight="1" x14ac:dyDescent="0.2">
      <c r="L297" s="25"/>
      <c r="M297" s="25"/>
      <c r="N297" s="25"/>
      <c r="O297" s="25"/>
    </row>
    <row r="298" spans="12:15" ht="13.95" customHeight="1" x14ac:dyDescent="0.2">
      <c r="L298" s="25"/>
      <c r="M298" s="25"/>
      <c r="N298" s="25"/>
      <c r="O298" s="25"/>
    </row>
    <row r="299" spans="12:15" ht="13.95" customHeight="1" x14ac:dyDescent="0.2">
      <c r="L299" s="25"/>
      <c r="M299" s="25"/>
      <c r="N299" s="25"/>
      <c r="O299" s="25"/>
    </row>
    <row r="300" spans="12:15" ht="13.95" customHeight="1" x14ac:dyDescent="0.2">
      <c r="L300" s="25"/>
      <c r="M300" s="25"/>
      <c r="N300" s="25"/>
      <c r="O300" s="25"/>
    </row>
    <row r="301" spans="12:15" ht="13.95" customHeight="1" x14ac:dyDescent="0.2">
      <c r="L301" s="25"/>
      <c r="M301" s="25"/>
      <c r="N301" s="25"/>
      <c r="O301" s="25"/>
    </row>
    <row r="302" spans="12:15" ht="13.95" customHeight="1" x14ac:dyDescent="0.2">
      <c r="L302" s="25"/>
      <c r="M302" s="25"/>
      <c r="N302" s="25"/>
      <c r="O302" s="25"/>
    </row>
    <row r="303" spans="12:15" ht="13.95" customHeight="1" x14ac:dyDescent="0.2">
      <c r="L303" s="25"/>
      <c r="M303" s="25"/>
      <c r="N303" s="25"/>
      <c r="O303" s="25"/>
    </row>
    <row r="304" spans="12:15" ht="13.95" customHeight="1" x14ac:dyDescent="0.2">
      <c r="L304" s="25"/>
      <c r="M304" s="25"/>
      <c r="N304" s="25"/>
      <c r="O304" s="25"/>
    </row>
    <row r="305" spans="12:15" ht="13.95" customHeight="1" x14ac:dyDescent="0.2">
      <c r="L305" s="25"/>
      <c r="M305" s="25"/>
      <c r="N305" s="25"/>
      <c r="O305" s="25"/>
    </row>
    <row r="306" spans="12:15" ht="13.95" customHeight="1" x14ac:dyDescent="0.2">
      <c r="L306" s="25"/>
      <c r="M306" s="25"/>
      <c r="N306" s="25"/>
      <c r="O306" s="25"/>
    </row>
    <row r="307" spans="12:15" ht="13.95" customHeight="1" x14ac:dyDescent="0.2">
      <c r="L307" s="25"/>
      <c r="M307" s="25"/>
      <c r="N307" s="25"/>
      <c r="O307" s="25"/>
    </row>
    <row r="308" spans="12:15" ht="13.95" customHeight="1" x14ac:dyDescent="0.2">
      <c r="L308" s="25"/>
      <c r="M308" s="25"/>
      <c r="N308" s="25"/>
      <c r="O308" s="25"/>
    </row>
    <row r="309" spans="12:15" ht="13.95" customHeight="1" x14ac:dyDescent="0.2">
      <c r="L309" s="25"/>
      <c r="M309" s="25"/>
      <c r="N309" s="25"/>
      <c r="O309" s="25"/>
    </row>
    <row r="310" spans="12:15" ht="13.95" customHeight="1" x14ac:dyDescent="0.2">
      <c r="L310" s="25"/>
      <c r="M310" s="25"/>
      <c r="N310" s="25"/>
      <c r="O310" s="25"/>
    </row>
    <row r="311" spans="12:15" ht="13.95" customHeight="1" x14ac:dyDescent="0.2">
      <c r="L311" s="25"/>
      <c r="M311" s="25"/>
      <c r="N311" s="25"/>
      <c r="O311" s="25"/>
    </row>
    <row r="312" spans="12:15" ht="13.95" customHeight="1" x14ac:dyDescent="0.2">
      <c r="L312" s="25"/>
      <c r="M312" s="25"/>
      <c r="N312" s="25"/>
      <c r="O312" s="25"/>
    </row>
    <row r="313" spans="12:15" ht="13.95" customHeight="1" x14ac:dyDescent="0.2">
      <c r="L313" s="25"/>
      <c r="M313" s="25"/>
      <c r="N313" s="25"/>
      <c r="O313" s="25"/>
    </row>
    <row r="314" spans="12:15" ht="13.95" customHeight="1" x14ac:dyDescent="0.2">
      <c r="L314" s="25"/>
      <c r="M314" s="25"/>
      <c r="N314" s="25"/>
      <c r="O314" s="25"/>
    </row>
    <row r="315" spans="12:15" ht="13.95" customHeight="1" x14ac:dyDescent="0.2">
      <c r="L315" s="25"/>
      <c r="M315" s="25"/>
      <c r="N315" s="25"/>
      <c r="O315" s="25"/>
    </row>
    <row r="316" spans="12:15" ht="13.95" customHeight="1" x14ac:dyDescent="0.2">
      <c r="L316" s="25"/>
      <c r="M316" s="25"/>
      <c r="N316" s="25"/>
      <c r="O316" s="25"/>
    </row>
    <row r="317" spans="12:15" ht="13.95" customHeight="1" x14ac:dyDescent="0.2">
      <c r="L317" s="25"/>
      <c r="M317" s="25"/>
      <c r="N317" s="25"/>
      <c r="O317" s="25"/>
    </row>
    <row r="318" spans="12:15" ht="13.95" customHeight="1" x14ac:dyDescent="0.2">
      <c r="L318" s="25"/>
      <c r="M318" s="25"/>
      <c r="N318" s="25"/>
      <c r="O318" s="25"/>
    </row>
    <row r="319" spans="12:15" ht="13.95" customHeight="1" x14ac:dyDescent="0.2">
      <c r="L319" s="25"/>
      <c r="M319" s="25"/>
      <c r="N319" s="25"/>
      <c r="O319" s="25"/>
    </row>
    <row r="320" spans="12:15" ht="13.95" customHeight="1" x14ac:dyDescent="0.2">
      <c r="L320" s="25"/>
      <c r="M320" s="25"/>
      <c r="N320" s="25"/>
      <c r="O320" s="25"/>
    </row>
    <row r="321" spans="12:15" ht="13.95" customHeight="1" x14ac:dyDescent="0.2">
      <c r="L321" s="25"/>
      <c r="M321" s="25"/>
      <c r="N321" s="25"/>
      <c r="O321" s="25"/>
    </row>
    <row r="322" spans="12:15" ht="13.95" customHeight="1" x14ac:dyDescent="0.2">
      <c r="L322" s="25"/>
      <c r="M322" s="25"/>
      <c r="N322" s="25"/>
      <c r="O322" s="25"/>
    </row>
    <row r="323" spans="12:15" ht="13.95" customHeight="1" x14ac:dyDescent="0.2">
      <c r="L323" s="25"/>
      <c r="M323" s="25"/>
      <c r="N323" s="25"/>
      <c r="O323" s="25"/>
    </row>
    <row r="324" spans="12:15" ht="13.95" customHeight="1" x14ac:dyDescent="0.2">
      <c r="L324" s="25"/>
      <c r="M324" s="25"/>
      <c r="N324" s="25"/>
      <c r="O324" s="25"/>
    </row>
    <row r="325" spans="12:15" ht="13.95" customHeight="1" x14ac:dyDescent="0.2">
      <c r="L325" s="25"/>
      <c r="M325" s="25"/>
      <c r="N325" s="25"/>
      <c r="O325" s="25"/>
    </row>
    <row r="326" spans="12:15" ht="13.95" customHeight="1" x14ac:dyDescent="0.2">
      <c r="L326" s="25"/>
      <c r="M326" s="25"/>
      <c r="N326" s="25"/>
      <c r="O326" s="25"/>
    </row>
    <row r="327" spans="12:15" ht="13.95" customHeight="1" x14ac:dyDescent="0.2">
      <c r="L327" s="25"/>
      <c r="M327" s="25"/>
      <c r="N327" s="25"/>
      <c r="O327" s="25"/>
    </row>
    <row r="328" spans="12:15" ht="13.95" customHeight="1" x14ac:dyDescent="0.2">
      <c r="L328" s="25"/>
      <c r="M328" s="25"/>
      <c r="N328" s="25"/>
      <c r="O328" s="25"/>
    </row>
    <row r="329" spans="12:15" ht="13.95" customHeight="1" x14ac:dyDescent="0.2">
      <c r="L329" s="25"/>
      <c r="M329" s="25"/>
      <c r="N329" s="25"/>
      <c r="O329" s="25"/>
    </row>
    <row r="330" spans="12:15" ht="13.95" customHeight="1" x14ac:dyDescent="0.2">
      <c r="L330" s="25"/>
      <c r="M330" s="25"/>
      <c r="N330" s="25"/>
      <c r="O330" s="25"/>
    </row>
    <row r="331" spans="12:15" ht="13.95" customHeight="1" x14ac:dyDescent="0.2">
      <c r="L331" s="25"/>
      <c r="M331" s="25"/>
      <c r="N331" s="25"/>
      <c r="O331" s="25"/>
    </row>
    <row r="332" spans="12:15" ht="13.95" customHeight="1" x14ac:dyDescent="0.2">
      <c r="L332" s="25"/>
      <c r="M332" s="25"/>
      <c r="N332" s="25"/>
      <c r="O332" s="25"/>
    </row>
    <row r="333" spans="12:15" ht="13.95" customHeight="1" x14ac:dyDescent="0.2">
      <c r="L333" s="25"/>
      <c r="M333" s="25"/>
      <c r="N333" s="25"/>
      <c r="O333" s="25"/>
    </row>
    <row r="334" spans="12:15" ht="13.95" customHeight="1" x14ac:dyDescent="0.2">
      <c r="L334" s="25"/>
      <c r="M334" s="25"/>
      <c r="N334" s="25"/>
      <c r="O334" s="25"/>
    </row>
    <row r="335" spans="12:15" ht="13.95" customHeight="1" x14ac:dyDescent="0.2">
      <c r="L335" s="25"/>
      <c r="M335" s="25"/>
      <c r="N335" s="25"/>
      <c r="O335" s="25"/>
    </row>
    <row r="336" spans="12:15" ht="13.95" customHeight="1" x14ac:dyDescent="0.2">
      <c r="L336" s="25"/>
      <c r="M336" s="25"/>
      <c r="N336" s="25"/>
      <c r="O336" s="25"/>
    </row>
    <row r="337" spans="12:15" ht="13.95" customHeight="1" x14ac:dyDescent="0.2">
      <c r="L337" s="25"/>
      <c r="M337" s="25"/>
      <c r="N337" s="25"/>
      <c r="O337" s="25"/>
    </row>
    <row r="338" spans="12:15" ht="13.95" customHeight="1" x14ac:dyDescent="0.2">
      <c r="L338" s="25"/>
      <c r="M338" s="25"/>
      <c r="N338" s="25"/>
      <c r="O338" s="25"/>
    </row>
    <row r="339" spans="12:15" ht="13.95" customHeight="1" x14ac:dyDescent="0.2">
      <c r="L339" s="25"/>
      <c r="M339" s="25"/>
      <c r="N339" s="25"/>
      <c r="O339" s="25"/>
    </row>
    <row r="340" spans="12:15" ht="13.95" customHeight="1" x14ac:dyDescent="0.2">
      <c r="L340" s="25"/>
      <c r="M340" s="25"/>
      <c r="N340" s="25"/>
      <c r="O340" s="25"/>
    </row>
  </sheetData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7"/>
  <sheetViews>
    <sheetView workbookViewId="0">
      <selection activeCell="U7" sqref="U7"/>
    </sheetView>
  </sheetViews>
  <sheetFormatPr defaultRowHeight="14.4" x14ac:dyDescent="0.3"/>
  <cols>
    <col min="1" max="1" width="9.5546875" style="28" customWidth="1"/>
    <col min="2" max="2" width="11.33203125" style="28" customWidth="1"/>
    <col min="3" max="3" width="7.77734375" style="28" customWidth="1"/>
    <col min="4" max="4" width="14" style="28" customWidth="1"/>
    <col min="5" max="5" width="16.33203125" style="28" customWidth="1"/>
    <col min="6" max="6" width="15.33203125" style="28" bestFit="1" customWidth="1"/>
    <col min="7" max="7" width="59.88671875" style="28" hidden="1" customWidth="1"/>
    <col min="8" max="8" width="21.5546875" style="28" customWidth="1"/>
    <col min="9" max="9" width="56" style="28" customWidth="1"/>
    <col min="10" max="10" width="29.6640625" style="28" hidden="1" customWidth="1"/>
    <col min="11" max="11" width="15.77734375" style="48" customWidth="1"/>
    <col min="12" max="12" width="13.33203125" style="48" customWidth="1"/>
    <col min="13" max="13" width="14" style="48" customWidth="1"/>
    <col min="14" max="14" width="13.6640625" style="48" customWidth="1"/>
    <col min="15" max="15" width="8.88671875" style="28"/>
    <col min="16" max="16" width="16.5546875" style="28" hidden="1" customWidth="1"/>
    <col min="17" max="17" width="19.5546875" style="28" hidden="1" customWidth="1"/>
    <col min="18" max="256" width="8.88671875" style="28"/>
    <col min="257" max="257" width="9.5546875" style="28" customWidth="1"/>
    <col min="258" max="258" width="17.33203125" style="28" customWidth="1"/>
    <col min="259" max="259" width="12.6640625" style="28" customWidth="1"/>
    <col min="260" max="260" width="14" style="28" customWidth="1"/>
    <col min="261" max="261" width="16.33203125" style="28" customWidth="1"/>
    <col min="262" max="262" width="15.33203125" style="28" bestFit="1" customWidth="1"/>
    <col min="263" max="263" width="59.88671875" style="28" customWidth="1"/>
    <col min="264" max="264" width="21.5546875" style="28" customWidth="1"/>
    <col min="265" max="265" width="67.44140625" style="28" bestFit="1" customWidth="1"/>
    <col min="266" max="266" width="29.6640625" style="28" bestFit="1" customWidth="1"/>
    <col min="267" max="267" width="18.109375" style="28" customWidth="1"/>
    <col min="268" max="268" width="17.6640625" style="28" customWidth="1"/>
    <col min="269" max="269" width="14" style="28" customWidth="1"/>
    <col min="270" max="270" width="13.6640625" style="28" customWidth="1"/>
    <col min="271" max="271" width="8.88671875" style="28"/>
    <col min="272" max="272" width="16.5546875" style="28" bestFit="1" customWidth="1"/>
    <col min="273" max="273" width="19.5546875" style="28" customWidth="1"/>
    <col min="274" max="512" width="8.88671875" style="28"/>
    <col min="513" max="513" width="9.5546875" style="28" customWidth="1"/>
    <col min="514" max="514" width="17.33203125" style="28" customWidth="1"/>
    <col min="515" max="515" width="12.6640625" style="28" customWidth="1"/>
    <col min="516" max="516" width="14" style="28" customWidth="1"/>
    <col min="517" max="517" width="16.33203125" style="28" customWidth="1"/>
    <col min="518" max="518" width="15.33203125" style="28" bestFit="1" customWidth="1"/>
    <col min="519" max="519" width="59.88671875" style="28" customWidth="1"/>
    <col min="520" max="520" width="21.5546875" style="28" customWidth="1"/>
    <col min="521" max="521" width="67.44140625" style="28" bestFit="1" customWidth="1"/>
    <col min="522" max="522" width="29.6640625" style="28" bestFit="1" customWidth="1"/>
    <col min="523" max="523" width="18.109375" style="28" customWidth="1"/>
    <col min="524" max="524" width="17.6640625" style="28" customWidth="1"/>
    <col min="525" max="525" width="14" style="28" customWidth="1"/>
    <col min="526" max="526" width="13.6640625" style="28" customWidth="1"/>
    <col min="527" max="527" width="8.88671875" style="28"/>
    <col min="528" max="528" width="16.5546875" style="28" bestFit="1" customWidth="1"/>
    <col min="529" max="529" width="19.5546875" style="28" customWidth="1"/>
    <col min="530" max="768" width="8.88671875" style="28"/>
    <col min="769" max="769" width="9.5546875" style="28" customWidth="1"/>
    <col min="770" max="770" width="17.33203125" style="28" customWidth="1"/>
    <col min="771" max="771" width="12.6640625" style="28" customWidth="1"/>
    <col min="772" max="772" width="14" style="28" customWidth="1"/>
    <col min="773" max="773" width="16.33203125" style="28" customWidth="1"/>
    <col min="774" max="774" width="15.33203125" style="28" bestFit="1" customWidth="1"/>
    <col min="775" max="775" width="59.88671875" style="28" customWidth="1"/>
    <col min="776" max="776" width="21.5546875" style="28" customWidth="1"/>
    <col min="777" max="777" width="67.44140625" style="28" bestFit="1" customWidth="1"/>
    <col min="778" max="778" width="29.6640625" style="28" bestFit="1" customWidth="1"/>
    <col min="779" max="779" width="18.109375" style="28" customWidth="1"/>
    <col min="780" max="780" width="17.6640625" style="28" customWidth="1"/>
    <col min="781" max="781" width="14" style="28" customWidth="1"/>
    <col min="782" max="782" width="13.6640625" style="28" customWidth="1"/>
    <col min="783" max="783" width="8.88671875" style="28"/>
    <col min="784" max="784" width="16.5546875" style="28" bestFit="1" customWidth="1"/>
    <col min="785" max="785" width="19.5546875" style="28" customWidth="1"/>
    <col min="786" max="1024" width="8.88671875" style="28"/>
    <col min="1025" max="1025" width="9.5546875" style="28" customWidth="1"/>
    <col min="1026" max="1026" width="17.33203125" style="28" customWidth="1"/>
    <col min="1027" max="1027" width="12.6640625" style="28" customWidth="1"/>
    <col min="1028" max="1028" width="14" style="28" customWidth="1"/>
    <col min="1029" max="1029" width="16.33203125" style="28" customWidth="1"/>
    <col min="1030" max="1030" width="15.33203125" style="28" bestFit="1" customWidth="1"/>
    <col min="1031" max="1031" width="59.88671875" style="28" customWidth="1"/>
    <col min="1032" max="1032" width="21.5546875" style="28" customWidth="1"/>
    <col min="1033" max="1033" width="67.44140625" style="28" bestFit="1" customWidth="1"/>
    <col min="1034" max="1034" width="29.6640625" style="28" bestFit="1" customWidth="1"/>
    <col min="1035" max="1035" width="18.109375" style="28" customWidth="1"/>
    <col min="1036" max="1036" width="17.6640625" style="28" customWidth="1"/>
    <col min="1037" max="1037" width="14" style="28" customWidth="1"/>
    <col min="1038" max="1038" width="13.6640625" style="28" customWidth="1"/>
    <col min="1039" max="1039" width="8.88671875" style="28"/>
    <col min="1040" max="1040" width="16.5546875" style="28" bestFit="1" customWidth="1"/>
    <col min="1041" max="1041" width="19.5546875" style="28" customWidth="1"/>
    <col min="1042" max="1280" width="8.88671875" style="28"/>
    <col min="1281" max="1281" width="9.5546875" style="28" customWidth="1"/>
    <col min="1282" max="1282" width="17.33203125" style="28" customWidth="1"/>
    <col min="1283" max="1283" width="12.6640625" style="28" customWidth="1"/>
    <col min="1284" max="1284" width="14" style="28" customWidth="1"/>
    <col min="1285" max="1285" width="16.33203125" style="28" customWidth="1"/>
    <col min="1286" max="1286" width="15.33203125" style="28" bestFit="1" customWidth="1"/>
    <col min="1287" max="1287" width="59.88671875" style="28" customWidth="1"/>
    <col min="1288" max="1288" width="21.5546875" style="28" customWidth="1"/>
    <col min="1289" max="1289" width="67.44140625" style="28" bestFit="1" customWidth="1"/>
    <col min="1290" max="1290" width="29.6640625" style="28" bestFit="1" customWidth="1"/>
    <col min="1291" max="1291" width="18.109375" style="28" customWidth="1"/>
    <col min="1292" max="1292" width="17.6640625" style="28" customWidth="1"/>
    <col min="1293" max="1293" width="14" style="28" customWidth="1"/>
    <col min="1294" max="1294" width="13.6640625" style="28" customWidth="1"/>
    <col min="1295" max="1295" width="8.88671875" style="28"/>
    <col min="1296" max="1296" width="16.5546875" style="28" bestFit="1" customWidth="1"/>
    <col min="1297" max="1297" width="19.5546875" style="28" customWidth="1"/>
    <col min="1298" max="1536" width="8.88671875" style="28"/>
    <col min="1537" max="1537" width="9.5546875" style="28" customWidth="1"/>
    <col min="1538" max="1538" width="17.33203125" style="28" customWidth="1"/>
    <col min="1539" max="1539" width="12.6640625" style="28" customWidth="1"/>
    <col min="1540" max="1540" width="14" style="28" customWidth="1"/>
    <col min="1541" max="1541" width="16.33203125" style="28" customWidth="1"/>
    <col min="1542" max="1542" width="15.33203125" style="28" bestFit="1" customWidth="1"/>
    <col min="1543" max="1543" width="59.88671875" style="28" customWidth="1"/>
    <col min="1544" max="1544" width="21.5546875" style="28" customWidth="1"/>
    <col min="1545" max="1545" width="67.44140625" style="28" bestFit="1" customWidth="1"/>
    <col min="1546" max="1546" width="29.6640625" style="28" bestFit="1" customWidth="1"/>
    <col min="1547" max="1547" width="18.109375" style="28" customWidth="1"/>
    <col min="1548" max="1548" width="17.6640625" style="28" customWidth="1"/>
    <col min="1549" max="1549" width="14" style="28" customWidth="1"/>
    <col min="1550" max="1550" width="13.6640625" style="28" customWidth="1"/>
    <col min="1551" max="1551" width="8.88671875" style="28"/>
    <col min="1552" max="1552" width="16.5546875" style="28" bestFit="1" customWidth="1"/>
    <col min="1553" max="1553" width="19.5546875" style="28" customWidth="1"/>
    <col min="1554" max="1792" width="8.88671875" style="28"/>
    <col min="1793" max="1793" width="9.5546875" style="28" customWidth="1"/>
    <col min="1794" max="1794" width="17.33203125" style="28" customWidth="1"/>
    <col min="1795" max="1795" width="12.6640625" style="28" customWidth="1"/>
    <col min="1796" max="1796" width="14" style="28" customWidth="1"/>
    <col min="1797" max="1797" width="16.33203125" style="28" customWidth="1"/>
    <col min="1798" max="1798" width="15.33203125" style="28" bestFit="1" customWidth="1"/>
    <col min="1799" max="1799" width="59.88671875" style="28" customWidth="1"/>
    <col min="1800" max="1800" width="21.5546875" style="28" customWidth="1"/>
    <col min="1801" max="1801" width="67.44140625" style="28" bestFit="1" customWidth="1"/>
    <col min="1802" max="1802" width="29.6640625" style="28" bestFit="1" customWidth="1"/>
    <col min="1803" max="1803" width="18.109375" style="28" customWidth="1"/>
    <col min="1804" max="1804" width="17.6640625" style="28" customWidth="1"/>
    <col min="1805" max="1805" width="14" style="28" customWidth="1"/>
    <col min="1806" max="1806" width="13.6640625" style="28" customWidth="1"/>
    <col min="1807" max="1807" width="8.88671875" style="28"/>
    <col min="1808" max="1808" width="16.5546875" style="28" bestFit="1" customWidth="1"/>
    <col min="1809" max="1809" width="19.5546875" style="28" customWidth="1"/>
    <col min="1810" max="2048" width="8.88671875" style="28"/>
    <col min="2049" max="2049" width="9.5546875" style="28" customWidth="1"/>
    <col min="2050" max="2050" width="17.33203125" style="28" customWidth="1"/>
    <col min="2051" max="2051" width="12.6640625" style="28" customWidth="1"/>
    <col min="2052" max="2052" width="14" style="28" customWidth="1"/>
    <col min="2053" max="2053" width="16.33203125" style="28" customWidth="1"/>
    <col min="2054" max="2054" width="15.33203125" style="28" bestFit="1" customWidth="1"/>
    <col min="2055" max="2055" width="59.88671875" style="28" customWidth="1"/>
    <col min="2056" max="2056" width="21.5546875" style="28" customWidth="1"/>
    <col min="2057" max="2057" width="67.44140625" style="28" bestFit="1" customWidth="1"/>
    <col min="2058" max="2058" width="29.6640625" style="28" bestFit="1" customWidth="1"/>
    <col min="2059" max="2059" width="18.109375" style="28" customWidth="1"/>
    <col min="2060" max="2060" width="17.6640625" style="28" customWidth="1"/>
    <col min="2061" max="2061" width="14" style="28" customWidth="1"/>
    <col min="2062" max="2062" width="13.6640625" style="28" customWidth="1"/>
    <col min="2063" max="2063" width="8.88671875" style="28"/>
    <col min="2064" max="2064" width="16.5546875" style="28" bestFit="1" customWidth="1"/>
    <col min="2065" max="2065" width="19.5546875" style="28" customWidth="1"/>
    <col min="2066" max="2304" width="8.88671875" style="28"/>
    <col min="2305" max="2305" width="9.5546875" style="28" customWidth="1"/>
    <col min="2306" max="2306" width="17.33203125" style="28" customWidth="1"/>
    <col min="2307" max="2307" width="12.6640625" style="28" customWidth="1"/>
    <col min="2308" max="2308" width="14" style="28" customWidth="1"/>
    <col min="2309" max="2309" width="16.33203125" style="28" customWidth="1"/>
    <col min="2310" max="2310" width="15.33203125" style="28" bestFit="1" customWidth="1"/>
    <col min="2311" max="2311" width="59.88671875" style="28" customWidth="1"/>
    <col min="2312" max="2312" width="21.5546875" style="28" customWidth="1"/>
    <col min="2313" max="2313" width="67.44140625" style="28" bestFit="1" customWidth="1"/>
    <col min="2314" max="2314" width="29.6640625" style="28" bestFit="1" customWidth="1"/>
    <col min="2315" max="2315" width="18.109375" style="28" customWidth="1"/>
    <col min="2316" max="2316" width="17.6640625" style="28" customWidth="1"/>
    <col min="2317" max="2317" width="14" style="28" customWidth="1"/>
    <col min="2318" max="2318" width="13.6640625" style="28" customWidth="1"/>
    <col min="2319" max="2319" width="8.88671875" style="28"/>
    <col min="2320" max="2320" width="16.5546875" style="28" bestFit="1" customWidth="1"/>
    <col min="2321" max="2321" width="19.5546875" style="28" customWidth="1"/>
    <col min="2322" max="2560" width="8.88671875" style="28"/>
    <col min="2561" max="2561" width="9.5546875" style="28" customWidth="1"/>
    <col min="2562" max="2562" width="17.33203125" style="28" customWidth="1"/>
    <col min="2563" max="2563" width="12.6640625" style="28" customWidth="1"/>
    <col min="2564" max="2564" width="14" style="28" customWidth="1"/>
    <col min="2565" max="2565" width="16.33203125" style="28" customWidth="1"/>
    <col min="2566" max="2566" width="15.33203125" style="28" bestFit="1" customWidth="1"/>
    <col min="2567" max="2567" width="59.88671875" style="28" customWidth="1"/>
    <col min="2568" max="2568" width="21.5546875" style="28" customWidth="1"/>
    <col min="2569" max="2569" width="67.44140625" style="28" bestFit="1" customWidth="1"/>
    <col min="2570" max="2570" width="29.6640625" style="28" bestFit="1" customWidth="1"/>
    <col min="2571" max="2571" width="18.109375" style="28" customWidth="1"/>
    <col min="2572" max="2572" width="17.6640625" style="28" customWidth="1"/>
    <col min="2573" max="2573" width="14" style="28" customWidth="1"/>
    <col min="2574" max="2574" width="13.6640625" style="28" customWidth="1"/>
    <col min="2575" max="2575" width="8.88671875" style="28"/>
    <col min="2576" max="2576" width="16.5546875" style="28" bestFit="1" customWidth="1"/>
    <col min="2577" max="2577" width="19.5546875" style="28" customWidth="1"/>
    <col min="2578" max="2816" width="8.88671875" style="28"/>
    <col min="2817" max="2817" width="9.5546875" style="28" customWidth="1"/>
    <col min="2818" max="2818" width="17.33203125" style="28" customWidth="1"/>
    <col min="2819" max="2819" width="12.6640625" style="28" customWidth="1"/>
    <col min="2820" max="2820" width="14" style="28" customWidth="1"/>
    <col min="2821" max="2821" width="16.33203125" style="28" customWidth="1"/>
    <col min="2822" max="2822" width="15.33203125" style="28" bestFit="1" customWidth="1"/>
    <col min="2823" max="2823" width="59.88671875" style="28" customWidth="1"/>
    <col min="2824" max="2824" width="21.5546875" style="28" customWidth="1"/>
    <col min="2825" max="2825" width="67.44140625" style="28" bestFit="1" customWidth="1"/>
    <col min="2826" max="2826" width="29.6640625" style="28" bestFit="1" customWidth="1"/>
    <col min="2827" max="2827" width="18.109375" style="28" customWidth="1"/>
    <col min="2828" max="2828" width="17.6640625" style="28" customWidth="1"/>
    <col min="2829" max="2829" width="14" style="28" customWidth="1"/>
    <col min="2830" max="2830" width="13.6640625" style="28" customWidth="1"/>
    <col min="2831" max="2831" width="8.88671875" style="28"/>
    <col min="2832" max="2832" width="16.5546875" style="28" bestFit="1" customWidth="1"/>
    <col min="2833" max="2833" width="19.5546875" style="28" customWidth="1"/>
    <col min="2834" max="3072" width="8.88671875" style="28"/>
    <col min="3073" max="3073" width="9.5546875" style="28" customWidth="1"/>
    <col min="3074" max="3074" width="17.33203125" style="28" customWidth="1"/>
    <col min="3075" max="3075" width="12.6640625" style="28" customWidth="1"/>
    <col min="3076" max="3076" width="14" style="28" customWidth="1"/>
    <col min="3077" max="3077" width="16.33203125" style="28" customWidth="1"/>
    <col min="3078" max="3078" width="15.33203125" style="28" bestFit="1" customWidth="1"/>
    <col min="3079" max="3079" width="59.88671875" style="28" customWidth="1"/>
    <col min="3080" max="3080" width="21.5546875" style="28" customWidth="1"/>
    <col min="3081" max="3081" width="67.44140625" style="28" bestFit="1" customWidth="1"/>
    <col min="3082" max="3082" width="29.6640625" style="28" bestFit="1" customWidth="1"/>
    <col min="3083" max="3083" width="18.109375" style="28" customWidth="1"/>
    <col min="3084" max="3084" width="17.6640625" style="28" customWidth="1"/>
    <col min="3085" max="3085" width="14" style="28" customWidth="1"/>
    <col min="3086" max="3086" width="13.6640625" style="28" customWidth="1"/>
    <col min="3087" max="3087" width="8.88671875" style="28"/>
    <col min="3088" max="3088" width="16.5546875" style="28" bestFit="1" customWidth="1"/>
    <col min="3089" max="3089" width="19.5546875" style="28" customWidth="1"/>
    <col min="3090" max="3328" width="8.88671875" style="28"/>
    <col min="3329" max="3329" width="9.5546875" style="28" customWidth="1"/>
    <col min="3330" max="3330" width="17.33203125" style="28" customWidth="1"/>
    <col min="3331" max="3331" width="12.6640625" style="28" customWidth="1"/>
    <col min="3332" max="3332" width="14" style="28" customWidth="1"/>
    <col min="3333" max="3333" width="16.33203125" style="28" customWidth="1"/>
    <col min="3334" max="3334" width="15.33203125" style="28" bestFit="1" customWidth="1"/>
    <col min="3335" max="3335" width="59.88671875" style="28" customWidth="1"/>
    <col min="3336" max="3336" width="21.5546875" style="28" customWidth="1"/>
    <col min="3337" max="3337" width="67.44140625" style="28" bestFit="1" customWidth="1"/>
    <col min="3338" max="3338" width="29.6640625" style="28" bestFit="1" customWidth="1"/>
    <col min="3339" max="3339" width="18.109375" style="28" customWidth="1"/>
    <col min="3340" max="3340" width="17.6640625" style="28" customWidth="1"/>
    <col min="3341" max="3341" width="14" style="28" customWidth="1"/>
    <col min="3342" max="3342" width="13.6640625" style="28" customWidth="1"/>
    <col min="3343" max="3343" width="8.88671875" style="28"/>
    <col min="3344" max="3344" width="16.5546875" style="28" bestFit="1" customWidth="1"/>
    <col min="3345" max="3345" width="19.5546875" style="28" customWidth="1"/>
    <col min="3346" max="3584" width="8.88671875" style="28"/>
    <col min="3585" max="3585" width="9.5546875" style="28" customWidth="1"/>
    <col min="3586" max="3586" width="17.33203125" style="28" customWidth="1"/>
    <col min="3587" max="3587" width="12.6640625" style="28" customWidth="1"/>
    <col min="3588" max="3588" width="14" style="28" customWidth="1"/>
    <col min="3589" max="3589" width="16.33203125" style="28" customWidth="1"/>
    <col min="3590" max="3590" width="15.33203125" style="28" bestFit="1" customWidth="1"/>
    <col min="3591" max="3591" width="59.88671875" style="28" customWidth="1"/>
    <col min="3592" max="3592" width="21.5546875" style="28" customWidth="1"/>
    <col min="3593" max="3593" width="67.44140625" style="28" bestFit="1" customWidth="1"/>
    <col min="3594" max="3594" width="29.6640625" style="28" bestFit="1" customWidth="1"/>
    <col min="3595" max="3595" width="18.109375" style="28" customWidth="1"/>
    <col min="3596" max="3596" width="17.6640625" style="28" customWidth="1"/>
    <col min="3597" max="3597" width="14" style="28" customWidth="1"/>
    <col min="3598" max="3598" width="13.6640625" style="28" customWidth="1"/>
    <col min="3599" max="3599" width="8.88671875" style="28"/>
    <col min="3600" max="3600" width="16.5546875" style="28" bestFit="1" customWidth="1"/>
    <col min="3601" max="3601" width="19.5546875" style="28" customWidth="1"/>
    <col min="3602" max="3840" width="8.88671875" style="28"/>
    <col min="3841" max="3841" width="9.5546875" style="28" customWidth="1"/>
    <col min="3842" max="3842" width="17.33203125" style="28" customWidth="1"/>
    <col min="3843" max="3843" width="12.6640625" style="28" customWidth="1"/>
    <col min="3844" max="3844" width="14" style="28" customWidth="1"/>
    <col min="3845" max="3845" width="16.33203125" style="28" customWidth="1"/>
    <col min="3846" max="3846" width="15.33203125" style="28" bestFit="1" customWidth="1"/>
    <col min="3847" max="3847" width="59.88671875" style="28" customWidth="1"/>
    <col min="3848" max="3848" width="21.5546875" style="28" customWidth="1"/>
    <col min="3849" max="3849" width="67.44140625" style="28" bestFit="1" customWidth="1"/>
    <col min="3850" max="3850" width="29.6640625" style="28" bestFit="1" customWidth="1"/>
    <col min="3851" max="3851" width="18.109375" style="28" customWidth="1"/>
    <col min="3852" max="3852" width="17.6640625" style="28" customWidth="1"/>
    <col min="3853" max="3853" width="14" style="28" customWidth="1"/>
    <col min="3854" max="3854" width="13.6640625" style="28" customWidth="1"/>
    <col min="3855" max="3855" width="8.88671875" style="28"/>
    <col min="3856" max="3856" width="16.5546875" style="28" bestFit="1" customWidth="1"/>
    <col min="3857" max="3857" width="19.5546875" style="28" customWidth="1"/>
    <col min="3858" max="4096" width="8.88671875" style="28"/>
    <col min="4097" max="4097" width="9.5546875" style="28" customWidth="1"/>
    <col min="4098" max="4098" width="17.33203125" style="28" customWidth="1"/>
    <col min="4099" max="4099" width="12.6640625" style="28" customWidth="1"/>
    <col min="4100" max="4100" width="14" style="28" customWidth="1"/>
    <col min="4101" max="4101" width="16.33203125" style="28" customWidth="1"/>
    <col min="4102" max="4102" width="15.33203125" style="28" bestFit="1" customWidth="1"/>
    <col min="4103" max="4103" width="59.88671875" style="28" customWidth="1"/>
    <col min="4104" max="4104" width="21.5546875" style="28" customWidth="1"/>
    <col min="4105" max="4105" width="67.44140625" style="28" bestFit="1" customWidth="1"/>
    <col min="4106" max="4106" width="29.6640625" style="28" bestFit="1" customWidth="1"/>
    <col min="4107" max="4107" width="18.109375" style="28" customWidth="1"/>
    <col min="4108" max="4108" width="17.6640625" style="28" customWidth="1"/>
    <col min="4109" max="4109" width="14" style="28" customWidth="1"/>
    <col min="4110" max="4110" width="13.6640625" style="28" customWidth="1"/>
    <col min="4111" max="4111" width="8.88671875" style="28"/>
    <col min="4112" max="4112" width="16.5546875" style="28" bestFit="1" customWidth="1"/>
    <col min="4113" max="4113" width="19.5546875" style="28" customWidth="1"/>
    <col min="4114" max="4352" width="8.88671875" style="28"/>
    <col min="4353" max="4353" width="9.5546875" style="28" customWidth="1"/>
    <col min="4354" max="4354" width="17.33203125" style="28" customWidth="1"/>
    <col min="4355" max="4355" width="12.6640625" style="28" customWidth="1"/>
    <col min="4356" max="4356" width="14" style="28" customWidth="1"/>
    <col min="4357" max="4357" width="16.33203125" style="28" customWidth="1"/>
    <col min="4358" max="4358" width="15.33203125" style="28" bestFit="1" customWidth="1"/>
    <col min="4359" max="4359" width="59.88671875" style="28" customWidth="1"/>
    <col min="4360" max="4360" width="21.5546875" style="28" customWidth="1"/>
    <col min="4361" max="4361" width="67.44140625" style="28" bestFit="1" customWidth="1"/>
    <col min="4362" max="4362" width="29.6640625" style="28" bestFit="1" customWidth="1"/>
    <col min="4363" max="4363" width="18.109375" style="28" customWidth="1"/>
    <col min="4364" max="4364" width="17.6640625" style="28" customWidth="1"/>
    <col min="4365" max="4365" width="14" style="28" customWidth="1"/>
    <col min="4366" max="4366" width="13.6640625" style="28" customWidth="1"/>
    <col min="4367" max="4367" width="8.88671875" style="28"/>
    <col min="4368" max="4368" width="16.5546875" style="28" bestFit="1" customWidth="1"/>
    <col min="4369" max="4369" width="19.5546875" style="28" customWidth="1"/>
    <col min="4370" max="4608" width="8.88671875" style="28"/>
    <col min="4609" max="4609" width="9.5546875" style="28" customWidth="1"/>
    <col min="4610" max="4610" width="17.33203125" style="28" customWidth="1"/>
    <col min="4611" max="4611" width="12.6640625" style="28" customWidth="1"/>
    <col min="4612" max="4612" width="14" style="28" customWidth="1"/>
    <col min="4613" max="4613" width="16.33203125" style="28" customWidth="1"/>
    <col min="4614" max="4614" width="15.33203125" style="28" bestFit="1" customWidth="1"/>
    <col min="4615" max="4615" width="59.88671875" style="28" customWidth="1"/>
    <col min="4616" max="4616" width="21.5546875" style="28" customWidth="1"/>
    <col min="4617" max="4617" width="67.44140625" style="28" bestFit="1" customWidth="1"/>
    <col min="4618" max="4618" width="29.6640625" style="28" bestFit="1" customWidth="1"/>
    <col min="4619" max="4619" width="18.109375" style="28" customWidth="1"/>
    <col min="4620" max="4620" width="17.6640625" style="28" customWidth="1"/>
    <col min="4621" max="4621" width="14" style="28" customWidth="1"/>
    <col min="4622" max="4622" width="13.6640625" style="28" customWidth="1"/>
    <col min="4623" max="4623" width="8.88671875" style="28"/>
    <col min="4624" max="4624" width="16.5546875" style="28" bestFit="1" customWidth="1"/>
    <col min="4625" max="4625" width="19.5546875" style="28" customWidth="1"/>
    <col min="4626" max="4864" width="8.88671875" style="28"/>
    <col min="4865" max="4865" width="9.5546875" style="28" customWidth="1"/>
    <col min="4866" max="4866" width="17.33203125" style="28" customWidth="1"/>
    <col min="4867" max="4867" width="12.6640625" style="28" customWidth="1"/>
    <col min="4868" max="4868" width="14" style="28" customWidth="1"/>
    <col min="4869" max="4869" width="16.33203125" style="28" customWidth="1"/>
    <col min="4870" max="4870" width="15.33203125" style="28" bestFit="1" customWidth="1"/>
    <col min="4871" max="4871" width="59.88671875" style="28" customWidth="1"/>
    <col min="4872" max="4872" width="21.5546875" style="28" customWidth="1"/>
    <col min="4873" max="4873" width="67.44140625" style="28" bestFit="1" customWidth="1"/>
    <col min="4874" max="4874" width="29.6640625" style="28" bestFit="1" customWidth="1"/>
    <col min="4875" max="4875" width="18.109375" style="28" customWidth="1"/>
    <col min="4876" max="4876" width="17.6640625" style="28" customWidth="1"/>
    <col min="4877" max="4877" width="14" style="28" customWidth="1"/>
    <col min="4878" max="4878" width="13.6640625" style="28" customWidth="1"/>
    <col min="4879" max="4879" width="8.88671875" style="28"/>
    <col min="4880" max="4880" width="16.5546875" style="28" bestFit="1" customWidth="1"/>
    <col min="4881" max="4881" width="19.5546875" style="28" customWidth="1"/>
    <col min="4882" max="5120" width="8.88671875" style="28"/>
    <col min="5121" max="5121" width="9.5546875" style="28" customWidth="1"/>
    <col min="5122" max="5122" width="17.33203125" style="28" customWidth="1"/>
    <col min="5123" max="5123" width="12.6640625" style="28" customWidth="1"/>
    <col min="5124" max="5124" width="14" style="28" customWidth="1"/>
    <col min="5125" max="5125" width="16.33203125" style="28" customWidth="1"/>
    <col min="5126" max="5126" width="15.33203125" style="28" bestFit="1" customWidth="1"/>
    <col min="5127" max="5127" width="59.88671875" style="28" customWidth="1"/>
    <col min="5128" max="5128" width="21.5546875" style="28" customWidth="1"/>
    <col min="5129" max="5129" width="67.44140625" style="28" bestFit="1" customWidth="1"/>
    <col min="5130" max="5130" width="29.6640625" style="28" bestFit="1" customWidth="1"/>
    <col min="5131" max="5131" width="18.109375" style="28" customWidth="1"/>
    <col min="5132" max="5132" width="17.6640625" style="28" customWidth="1"/>
    <col min="5133" max="5133" width="14" style="28" customWidth="1"/>
    <col min="5134" max="5134" width="13.6640625" style="28" customWidth="1"/>
    <col min="5135" max="5135" width="8.88671875" style="28"/>
    <col min="5136" max="5136" width="16.5546875" style="28" bestFit="1" customWidth="1"/>
    <col min="5137" max="5137" width="19.5546875" style="28" customWidth="1"/>
    <col min="5138" max="5376" width="8.88671875" style="28"/>
    <col min="5377" max="5377" width="9.5546875" style="28" customWidth="1"/>
    <col min="5378" max="5378" width="17.33203125" style="28" customWidth="1"/>
    <col min="5379" max="5379" width="12.6640625" style="28" customWidth="1"/>
    <col min="5380" max="5380" width="14" style="28" customWidth="1"/>
    <col min="5381" max="5381" width="16.33203125" style="28" customWidth="1"/>
    <col min="5382" max="5382" width="15.33203125" style="28" bestFit="1" customWidth="1"/>
    <col min="5383" max="5383" width="59.88671875" style="28" customWidth="1"/>
    <col min="5384" max="5384" width="21.5546875" style="28" customWidth="1"/>
    <col min="5385" max="5385" width="67.44140625" style="28" bestFit="1" customWidth="1"/>
    <col min="5386" max="5386" width="29.6640625" style="28" bestFit="1" customWidth="1"/>
    <col min="5387" max="5387" width="18.109375" style="28" customWidth="1"/>
    <col min="5388" max="5388" width="17.6640625" style="28" customWidth="1"/>
    <col min="5389" max="5389" width="14" style="28" customWidth="1"/>
    <col min="5390" max="5390" width="13.6640625" style="28" customWidth="1"/>
    <col min="5391" max="5391" width="8.88671875" style="28"/>
    <col min="5392" max="5392" width="16.5546875" style="28" bestFit="1" customWidth="1"/>
    <col min="5393" max="5393" width="19.5546875" style="28" customWidth="1"/>
    <col min="5394" max="5632" width="8.88671875" style="28"/>
    <col min="5633" max="5633" width="9.5546875" style="28" customWidth="1"/>
    <col min="5634" max="5634" width="17.33203125" style="28" customWidth="1"/>
    <col min="5635" max="5635" width="12.6640625" style="28" customWidth="1"/>
    <col min="5636" max="5636" width="14" style="28" customWidth="1"/>
    <col min="5637" max="5637" width="16.33203125" style="28" customWidth="1"/>
    <col min="5638" max="5638" width="15.33203125" style="28" bestFit="1" customWidth="1"/>
    <col min="5639" max="5639" width="59.88671875" style="28" customWidth="1"/>
    <col min="5640" max="5640" width="21.5546875" style="28" customWidth="1"/>
    <col min="5641" max="5641" width="67.44140625" style="28" bestFit="1" customWidth="1"/>
    <col min="5642" max="5642" width="29.6640625" style="28" bestFit="1" customWidth="1"/>
    <col min="5643" max="5643" width="18.109375" style="28" customWidth="1"/>
    <col min="5644" max="5644" width="17.6640625" style="28" customWidth="1"/>
    <col min="5645" max="5645" width="14" style="28" customWidth="1"/>
    <col min="5646" max="5646" width="13.6640625" style="28" customWidth="1"/>
    <col min="5647" max="5647" width="8.88671875" style="28"/>
    <col min="5648" max="5648" width="16.5546875" style="28" bestFit="1" customWidth="1"/>
    <col min="5649" max="5649" width="19.5546875" style="28" customWidth="1"/>
    <col min="5650" max="5888" width="8.88671875" style="28"/>
    <col min="5889" max="5889" width="9.5546875" style="28" customWidth="1"/>
    <col min="5890" max="5890" width="17.33203125" style="28" customWidth="1"/>
    <col min="5891" max="5891" width="12.6640625" style="28" customWidth="1"/>
    <col min="5892" max="5892" width="14" style="28" customWidth="1"/>
    <col min="5893" max="5893" width="16.33203125" style="28" customWidth="1"/>
    <col min="5894" max="5894" width="15.33203125" style="28" bestFit="1" customWidth="1"/>
    <col min="5895" max="5895" width="59.88671875" style="28" customWidth="1"/>
    <col min="5896" max="5896" width="21.5546875" style="28" customWidth="1"/>
    <col min="5897" max="5897" width="67.44140625" style="28" bestFit="1" customWidth="1"/>
    <col min="5898" max="5898" width="29.6640625" style="28" bestFit="1" customWidth="1"/>
    <col min="5899" max="5899" width="18.109375" style="28" customWidth="1"/>
    <col min="5900" max="5900" width="17.6640625" style="28" customWidth="1"/>
    <col min="5901" max="5901" width="14" style="28" customWidth="1"/>
    <col min="5902" max="5902" width="13.6640625" style="28" customWidth="1"/>
    <col min="5903" max="5903" width="8.88671875" style="28"/>
    <col min="5904" max="5904" width="16.5546875" style="28" bestFit="1" customWidth="1"/>
    <col min="5905" max="5905" width="19.5546875" style="28" customWidth="1"/>
    <col min="5906" max="6144" width="8.88671875" style="28"/>
    <col min="6145" max="6145" width="9.5546875" style="28" customWidth="1"/>
    <col min="6146" max="6146" width="17.33203125" style="28" customWidth="1"/>
    <col min="6147" max="6147" width="12.6640625" style="28" customWidth="1"/>
    <col min="6148" max="6148" width="14" style="28" customWidth="1"/>
    <col min="6149" max="6149" width="16.33203125" style="28" customWidth="1"/>
    <col min="6150" max="6150" width="15.33203125" style="28" bestFit="1" customWidth="1"/>
    <col min="6151" max="6151" width="59.88671875" style="28" customWidth="1"/>
    <col min="6152" max="6152" width="21.5546875" style="28" customWidth="1"/>
    <col min="6153" max="6153" width="67.44140625" style="28" bestFit="1" customWidth="1"/>
    <col min="6154" max="6154" width="29.6640625" style="28" bestFit="1" customWidth="1"/>
    <col min="6155" max="6155" width="18.109375" style="28" customWidth="1"/>
    <col min="6156" max="6156" width="17.6640625" style="28" customWidth="1"/>
    <col min="6157" max="6157" width="14" style="28" customWidth="1"/>
    <col min="6158" max="6158" width="13.6640625" style="28" customWidth="1"/>
    <col min="6159" max="6159" width="8.88671875" style="28"/>
    <col min="6160" max="6160" width="16.5546875" style="28" bestFit="1" customWidth="1"/>
    <col min="6161" max="6161" width="19.5546875" style="28" customWidth="1"/>
    <col min="6162" max="6400" width="8.88671875" style="28"/>
    <col min="6401" max="6401" width="9.5546875" style="28" customWidth="1"/>
    <col min="6402" max="6402" width="17.33203125" style="28" customWidth="1"/>
    <col min="6403" max="6403" width="12.6640625" style="28" customWidth="1"/>
    <col min="6404" max="6404" width="14" style="28" customWidth="1"/>
    <col min="6405" max="6405" width="16.33203125" style="28" customWidth="1"/>
    <col min="6406" max="6406" width="15.33203125" style="28" bestFit="1" customWidth="1"/>
    <col min="6407" max="6407" width="59.88671875" style="28" customWidth="1"/>
    <col min="6408" max="6408" width="21.5546875" style="28" customWidth="1"/>
    <col min="6409" max="6409" width="67.44140625" style="28" bestFit="1" customWidth="1"/>
    <col min="6410" max="6410" width="29.6640625" style="28" bestFit="1" customWidth="1"/>
    <col min="6411" max="6411" width="18.109375" style="28" customWidth="1"/>
    <col min="6412" max="6412" width="17.6640625" style="28" customWidth="1"/>
    <col min="6413" max="6413" width="14" style="28" customWidth="1"/>
    <col min="6414" max="6414" width="13.6640625" style="28" customWidth="1"/>
    <col min="6415" max="6415" width="8.88671875" style="28"/>
    <col min="6416" max="6416" width="16.5546875" style="28" bestFit="1" customWidth="1"/>
    <col min="6417" max="6417" width="19.5546875" style="28" customWidth="1"/>
    <col min="6418" max="6656" width="8.88671875" style="28"/>
    <col min="6657" max="6657" width="9.5546875" style="28" customWidth="1"/>
    <col min="6658" max="6658" width="17.33203125" style="28" customWidth="1"/>
    <col min="6659" max="6659" width="12.6640625" style="28" customWidth="1"/>
    <col min="6660" max="6660" width="14" style="28" customWidth="1"/>
    <col min="6661" max="6661" width="16.33203125" style="28" customWidth="1"/>
    <col min="6662" max="6662" width="15.33203125" style="28" bestFit="1" customWidth="1"/>
    <col min="6663" max="6663" width="59.88671875" style="28" customWidth="1"/>
    <col min="6664" max="6664" width="21.5546875" style="28" customWidth="1"/>
    <col min="6665" max="6665" width="67.44140625" style="28" bestFit="1" customWidth="1"/>
    <col min="6666" max="6666" width="29.6640625" style="28" bestFit="1" customWidth="1"/>
    <col min="6667" max="6667" width="18.109375" style="28" customWidth="1"/>
    <col min="6668" max="6668" width="17.6640625" style="28" customWidth="1"/>
    <col min="6669" max="6669" width="14" style="28" customWidth="1"/>
    <col min="6670" max="6670" width="13.6640625" style="28" customWidth="1"/>
    <col min="6671" max="6671" width="8.88671875" style="28"/>
    <col min="6672" max="6672" width="16.5546875" style="28" bestFit="1" customWidth="1"/>
    <col min="6673" max="6673" width="19.5546875" style="28" customWidth="1"/>
    <col min="6674" max="6912" width="8.88671875" style="28"/>
    <col min="6913" max="6913" width="9.5546875" style="28" customWidth="1"/>
    <col min="6914" max="6914" width="17.33203125" style="28" customWidth="1"/>
    <col min="6915" max="6915" width="12.6640625" style="28" customWidth="1"/>
    <col min="6916" max="6916" width="14" style="28" customWidth="1"/>
    <col min="6917" max="6917" width="16.33203125" style="28" customWidth="1"/>
    <col min="6918" max="6918" width="15.33203125" style="28" bestFit="1" customWidth="1"/>
    <col min="6919" max="6919" width="59.88671875" style="28" customWidth="1"/>
    <col min="6920" max="6920" width="21.5546875" style="28" customWidth="1"/>
    <col min="6921" max="6921" width="67.44140625" style="28" bestFit="1" customWidth="1"/>
    <col min="6922" max="6922" width="29.6640625" style="28" bestFit="1" customWidth="1"/>
    <col min="6923" max="6923" width="18.109375" style="28" customWidth="1"/>
    <col min="6924" max="6924" width="17.6640625" style="28" customWidth="1"/>
    <col min="6925" max="6925" width="14" style="28" customWidth="1"/>
    <col min="6926" max="6926" width="13.6640625" style="28" customWidth="1"/>
    <col min="6927" max="6927" width="8.88671875" style="28"/>
    <col min="6928" max="6928" width="16.5546875" style="28" bestFit="1" customWidth="1"/>
    <col min="6929" max="6929" width="19.5546875" style="28" customWidth="1"/>
    <col min="6930" max="7168" width="8.88671875" style="28"/>
    <col min="7169" max="7169" width="9.5546875" style="28" customWidth="1"/>
    <col min="7170" max="7170" width="17.33203125" style="28" customWidth="1"/>
    <col min="7171" max="7171" width="12.6640625" style="28" customWidth="1"/>
    <col min="7172" max="7172" width="14" style="28" customWidth="1"/>
    <col min="7173" max="7173" width="16.33203125" style="28" customWidth="1"/>
    <col min="7174" max="7174" width="15.33203125" style="28" bestFit="1" customWidth="1"/>
    <col min="7175" max="7175" width="59.88671875" style="28" customWidth="1"/>
    <col min="7176" max="7176" width="21.5546875" style="28" customWidth="1"/>
    <col min="7177" max="7177" width="67.44140625" style="28" bestFit="1" customWidth="1"/>
    <col min="7178" max="7178" width="29.6640625" style="28" bestFit="1" customWidth="1"/>
    <col min="7179" max="7179" width="18.109375" style="28" customWidth="1"/>
    <col min="7180" max="7180" width="17.6640625" style="28" customWidth="1"/>
    <col min="7181" max="7181" width="14" style="28" customWidth="1"/>
    <col min="7182" max="7182" width="13.6640625" style="28" customWidth="1"/>
    <col min="7183" max="7183" width="8.88671875" style="28"/>
    <col min="7184" max="7184" width="16.5546875" style="28" bestFit="1" customWidth="1"/>
    <col min="7185" max="7185" width="19.5546875" style="28" customWidth="1"/>
    <col min="7186" max="7424" width="8.88671875" style="28"/>
    <col min="7425" max="7425" width="9.5546875" style="28" customWidth="1"/>
    <col min="7426" max="7426" width="17.33203125" style="28" customWidth="1"/>
    <col min="7427" max="7427" width="12.6640625" style="28" customWidth="1"/>
    <col min="7428" max="7428" width="14" style="28" customWidth="1"/>
    <col min="7429" max="7429" width="16.33203125" style="28" customWidth="1"/>
    <col min="7430" max="7430" width="15.33203125" style="28" bestFit="1" customWidth="1"/>
    <col min="7431" max="7431" width="59.88671875" style="28" customWidth="1"/>
    <col min="7432" max="7432" width="21.5546875" style="28" customWidth="1"/>
    <col min="7433" max="7433" width="67.44140625" style="28" bestFit="1" customWidth="1"/>
    <col min="7434" max="7434" width="29.6640625" style="28" bestFit="1" customWidth="1"/>
    <col min="7435" max="7435" width="18.109375" style="28" customWidth="1"/>
    <col min="7436" max="7436" width="17.6640625" style="28" customWidth="1"/>
    <col min="7437" max="7437" width="14" style="28" customWidth="1"/>
    <col min="7438" max="7438" width="13.6640625" style="28" customWidth="1"/>
    <col min="7439" max="7439" width="8.88671875" style="28"/>
    <col min="7440" max="7440" width="16.5546875" style="28" bestFit="1" customWidth="1"/>
    <col min="7441" max="7441" width="19.5546875" style="28" customWidth="1"/>
    <col min="7442" max="7680" width="8.88671875" style="28"/>
    <col min="7681" max="7681" width="9.5546875" style="28" customWidth="1"/>
    <col min="7682" max="7682" width="17.33203125" style="28" customWidth="1"/>
    <col min="7683" max="7683" width="12.6640625" style="28" customWidth="1"/>
    <col min="7684" max="7684" width="14" style="28" customWidth="1"/>
    <col min="7685" max="7685" width="16.33203125" style="28" customWidth="1"/>
    <col min="7686" max="7686" width="15.33203125" style="28" bestFit="1" customWidth="1"/>
    <col min="7687" max="7687" width="59.88671875" style="28" customWidth="1"/>
    <col min="7688" max="7688" width="21.5546875" style="28" customWidth="1"/>
    <col min="7689" max="7689" width="67.44140625" style="28" bestFit="1" customWidth="1"/>
    <col min="7690" max="7690" width="29.6640625" style="28" bestFit="1" customWidth="1"/>
    <col min="7691" max="7691" width="18.109375" style="28" customWidth="1"/>
    <col min="7692" max="7692" width="17.6640625" style="28" customWidth="1"/>
    <col min="7693" max="7693" width="14" style="28" customWidth="1"/>
    <col min="7694" max="7694" width="13.6640625" style="28" customWidth="1"/>
    <col min="7695" max="7695" width="8.88671875" style="28"/>
    <col min="7696" max="7696" width="16.5546875" style="28" bestFit="1" customWidth="1"/>
    <col min="7697" max="7697" width="19.5546875" style="28" customWidth="1"/>
    <col min="7698" max="7936" width="8.88671875" style="28"/>
    <col min="7937" max="7937" width="9.5546875" style="28" customWidth="1"/>
    <col min="7938" max="7938" width="17.33203125" style="28" customWidth="1"/>
    <col min="7939" max="7939" width="12.6640625" style="28" customWidth="1"/>
    <col min="7940" max="7940" width="14" style="28" customWidth="1"/>
    <col min="7941" max="7941" width="16.33203125" style="28" customWidth="1"/>
    <col min="7942" max="7942" width="15.33203125" style="28" bestFit="1" customWidth="1"/>
    <col min="7943" max="7943" width="59.88671875" style="28" customWidth="1"/>
    <col min="7944" max="7944" width="21.5546875" style="28" customWidth="1"/>
    <col min="7945" max="7945" width="67.44140625" style="28" bestFit="1" customWidth="1"/>
    <col min="7946" max="7946" width="29.6640625" style="28" bestFit="1" customWidth="1"/>
    <col min="7947" max="7947" width="18.109375" style="28" customWidth="1"/>
    <col min="7948" max="7948" width="17.6640625" style="28" customWidth="1"/>
    <col min="7949" max="7949" width="14" style="28" customWidth="1"/>
    <col min="7950" max="7950" width="13.6640625" style="28" customWidth="1"/>
    <col min="7951" max="7951" width="8.88671875" style="28"/>
    <col min="7952" max="7952" width="16.5546875" style="28" bestFit="1" customWidth="1"/>
    <col min="7953" max="7953" width="19.5546875" style="28" customWidth="1"/>
    <col min="7954" max="8192" width="8.88671875" style="28"/>
    <col min="8193" max="8193" width="9.5546875" style="28" customWidth="1"/>
    <col min="8194" max="8194" width="17.33203125" style="28" customWidth="1"/>
    <col min="8195" max="8195" width="12.6640625" style="28" customWidth="1"/>
    <col min="8196" max="8196" width="14" style="28" customWidth="1"/>
    <col min="8197" max="8197" width="16.33203125" style="28" customWidth="1"/>
    <col min="8198" max="8198" width="15.33203125" style="28" bestFit="1" customWidth="1"/>
    <col min="8199" max="8199" width="59.88671875" style="28" customWidth="1"/>
    <col min="8200" max="8200" width="21.5546875" style="28" customWidth="1"/>
    <col min="8201" max="8201" width="67.44140625" style="28" bestFit="1" customWidth="1"/>
    <col min="8202" max="8202" width="29.6640625" style="28" bestFit="1" customWidth="1"/>
    <col min="8203" max="8203" width="18.109375" style="28" customWidth="1"/>
    <col min="8204" max="8204" width="17.6640625" style="28" customWidth="1"/>
    <col min="8205" max="8205" width="14" style="28" customWidth="1"/>
    <col min="8206" max="8206" width="13.6640625" style="28" customWidth="1"/>
    <col min="8207" max="8207" width="8.88671875" style="28"/>
    <col min="8208" max="8208" width="16.5546875" style="28" bestFit="1" customWidth="1"/>
    <col min="8209" max="8209" width="19.5546875" style="28" customWidth="1"/>
    <col min="8210" max="8448" width="8.88671875" style="28"/>
    <col min="8449" max="8449" width="9.5546875" style="28" customWidth="1"/>
    <col min="8450" max="8450" width="17.33203125" style="28" customWidth="1"/>
    <col min="8451" max="8451" width="12.6640625" style="28" customWidth="1"/>
    <col min="8452" max="8452" width="14" style="28" customWidth="1"/>
    <col min="8453" max="8453" width="16.33203125" style="28" customWidth="1"/>
    <col min="8454" max="8454" width="15.33203125" style="28" bestFit="1" customWidth="1"/>
    <col min="8455" max="8455" width="59.88671875" style="28" customWidth="1"/>
    <col min="8456" max="8456" width="21.5546875" style="28" customWidth="1"/>
    <col min="8457" max="8457" width="67.44140625" style="28" bestFit="1" customWidth="1"/>
    <col min="8458" max="8458" width="29.6640625" style="28" bestFit="1" customWidth="1"/>
    <col min="8459" max="8459" width="18.109375" style="28" customWidth="1"/>
    <col min="8460" max="8460" width="17.6640625" style="28" customWidth="1"/>
    <col min="8461" max="8461" width="14" style="28" customWidth="1"/>
    <col min="8462" max="8462" width="13.6640625" style="28" customWidth="1"/>
    <col min="8463" max="8463" width="8.88671875" style="28"/>
    <col min="8464" max="8464" width="16.5546875" style="28" bestFit="1" customWidth="1"/>
    <col min="8465" max="8465" width="19.5546875" style="28" customWidth="1"/>
    <col min="8466" max="8704" width="8.88671875" style="28"/>
    <col min="8705" max="8705" width="9.5546875" style="28" customWidth="1"/>
    <col min="8706" max="8706" width="17.33203125" style="28" customWidth="1"/>
    <col min="8707" max="8707" width="12.6640625" style="28" customWidth="1"/>
    <col min="8708" max="8708" width="14" style="28" customWidth="1"/>
    <col min="8709" max="8709" width="16.33203125" style="28" customWidth="1"/>
    <col min="8710" max="8710" width="15.33203125" style="28" bestFit="1" customWidth="1"/>
    <col min="8711" max="8711" width="59.88671875" style="28" customWidth="1"/>
    <col min="8712" max="8712" width="21.5546875" style="28" customWidth="1"/>
    <col min="8713" max="8713" width="67.44140625" style="28" bestFit="1" customWidth="1"/>
    <col min="8714" max="8714" width="29.6640625" style="28" bestFit="1" customWidth="1"/>
    <col min="8715" max="8715" width="18.109375" style="28" customWidth="1"/>
    <col min="8716" max="8716" width="17.6640625" style="28" customWidth="1"/>
    <col min="8717" max="8717" width="14" style="28" customWidth="1"/>
    <col min="8718" max="8718" width="13.6640625" style="28" customWidth="1"/>
    <col min="8719" max="8719" width="8.88671875" style="28"/>
    <col min="8720" max="8720" width="16.5546875" style="28" bestFit="1" customWidth="1"/>
    <col min="8721" max="8721" width="19.5546875" style="28" customWidth="1"/>
    <col min="8722" max="8960" width="8.88671875" style="28"/>
    <col min="8961" max="8961" width="9.5546875" style="28" customWidth="1"/>
    <col min="8962" max="8962" width="17.33203125" style="28" customWidth="1"/>
    <col min="8963" max="8963" width="12.6640625" style="28" customWidth="1"/>
    <col min="8964" max="8964" width="14" style="28" customWidth="1"/>
    <col min="8965" max="8965" width="16.33203125" style="28" customWidth="1"/>
    <col min="8966" max="8966" width="15.33203125" style="28" bestFit="1" customWidth="1"/>
    <col min="8967" max="8967" width="59.88671875" style="28" customWidth="1"/>
    <col min="8968" max="8968" width="21.5546875" style="28" customWidth="1"/>
    <col min="8969" max="8969" width="67.44140625" style="28" bestFit="1" customWidth="1"/>
    <col min="8970" max="8970" width="29.6640625" style="28" bestFit="1" customWidth="1"/>
    <col min="8971" max="8971" width="18.109375" style="28" customWidth="1"/>
    <col min="8972" max="8972" width="17.6640625" style="28" customWidth="1"/>
    <col min="8973" max="8973" width="14" style="28" customWidth="1"/>
    <col min="8974" max="8974" width="13.6640625" style="28" customWidth="1"/>
    <col min="8975" max="8975" width="8.88671875" style="28"/>
    <col min="8976" max="8976" width="16.5546875" style="28" bestFit="1" customWidth="1"/>
    <col min="8977" max="8977" width="19.5546875" style="28" customWidth="1"/>
    <col min="8978" max="9216" width="8.88671875" style="28"/>
    <col min="9217" max="9217" width="9.5546875" style="28" customWidth="1"/>
    <col min="9218" max="9218" width="17.33203125" style="28" customWidth="1"/>
    <col min="9219" max="9219" width="12.6640625" style="28" customWidth="1"/>
    <col min="9220" max="9220" width="14" style="28" customWidth="1"/>
    <col min="9221" max="9221" width="16.33203125" style="28" customWidth="1"/>
    <col min="9222" max="9222" width="15.33203125" style="28" bestFit="1" customWidth="1"/>
    <col min="9223" max="9223" width="59.88671875" style="28" customWidth="1"/>
    <col min="9224" max="9224" width="21.5546875" style="28" customWidth="1"/>
    <col min="9225" max="9225" width="67.44140625" style="28" bestFit="1" customWidth="1"/>
    <col min="9226" max="9226" width="29.6640625" style="28" bestFit="1" customWidth="1"/>
    <col min="9227" max="9227" width="18.109375" style="28" customWidth="1"/>
    <col min="9228" max="9228" width="17.6640625" style="28" customWidth="1"/>
    <col min="9229" max="9229" width="14" style="28" customWidth="1"/>
    <col min="9230" max="9230" width="13.6640625" style="28" customWidth="1"/>
    <col min="9231" max="9231" width="8.88671875" style="28"/>
    <col min="9232" max="9232" width="16.5546875" style="28" bestFit="1" customWidth="1"/>
    <col min="9233" max="9233" width="19.5546875" style="28" customWidth="1"/>
    <col min="9234" max="9472" width="8.88671875" style="28"/>
    <col min="9473" max="9473" width="9.5546875" style="28" customWidth="1"/>
    <col min="9474" max="9474" width="17.33203125" style="28" customWidth="1"/>
    <col min="9475" max="9475" width="12.6640625" style="28" customWidth="1"/>
    <col min="9476" max="9476" width="14" style="28" customWidth="1"/>
    <col min="9477" max="9477" width="16.33203125" style="28" customWidth="1"/>
    <col min="9478" max="9478" width="15.33203125" style="28" bestFit="1" customWidth="1"/>
    <col min="9479" max="9479" width="59.88671875" style="28" customWidth="1"/>
    <col min="9480" max="9480" width="21.5546875" style="28" customWidth="1"/>
    <col min="9481" max="9481" width="67.44140625" style="28" bestFit="1" customWidth="1"/>
    <col min="9482" max="9482" width="29.6640625" style="28" bestFit="1" customWidth="1"/>
    <col min="9483" max="9483" width="18.109375" style="28" customWidth="1"/>
    <col min="9484" max="9484" width="17.6640625" style="28" customWidth="1"/>
    <col min="9485" max="9485" width="14" style="28" customWidth="1"/>
    <col min="9486" max="9486" width="13.6640625" style="28" customWidth="1"/>
    <col min="9487" max="9487" width="8.88671875" style="28"/>
    <col min="9488" max="9488" width="16.5546875" style="28" bestFit="1" customWidth="1"/>
    <col min="9489" max="9489" width="19.5546875" style="28" customWidth="1"/>
    <col min="9490" max="9728" width="8.88671875" style="28"/>
    <col min="9729" max="9729" width="9.5546875" style="28" customWidth="1"/>
    <col min="9730" max="9730" width="17.33203125" style="28" customWidth="1"/>
    <col min="9731" max="9731" width="12.6640625" style="28" customWidth="1"/>
    <col min="9732" max="9732" width="14" style="28" customWidth="1"/>
    <col min="9733" max="9733" width="16.33203125" style="28" customWidth="1"/>
    <col min="9734" max="9734" width="15.33203125" style="28" bestFit="1" customWidth="1"/>
    <col min="9735" max="9735" width="59.88671875" style="28" customWidth="1"/>
    <col min="9736" max="9736" width="21.5546875" style="28" customWidth="1"/>
    <col min="9737" max="9737" width="67.44140625" style="28" bestFit="1" customWidth="1"/>
    <col min="9738" max="9738" width="29.6640625" style="28" bestFit="1" customWidth="1"/>
    <col min="9739" max="9739" width="18.109375" style="28" customWidth="1"/>
    <col min="9740" max="9740" width="17.6640625" style="28" customWidth="1"/>
    <col min="9741" max="9741" width="14" style="28" customWidth="1"/>
    <col min="9742" max="9742" width="13.6640625" style="28" customWidth="1"/>
    <col min="9743" max="9743" width="8.88671875" style="28"/>
    <col min="9744" max="9744" width="16.5546875" style="28" bestFit="1" customWidth="1"/>
    <col min="9745" max="9745" width="19.5546875" style="28" customWidth="1"/>
    <col min="9746" max="9984" width="8.88671875" style="28"/>
    <col min="9985" max="9985" width="9.5546875" style="28" customWidth="1"/>
    <col min="9986" max="9986" width="17.33203125" style="28" customWidth="1"/>
    <col min="9987" max="9987" width="12.6640625" style="28" customWidth="1"/>
    <col min="9988" max="9988" width="14" style="28" customWidth="1"/>
    <col min="9989" max="9989" width="16.33203125" style="28" customWidth="1"/>
    <col min="9990" max="9990" width="15.33203125" style="28" bestFit="1" customWidth="1"/>
    <col min="9991" max="9991" width="59.88671875" style="28" customWidth="1"/>
    <col min="9992" max="9992" width="21.5546875" style="28" customWidth="1"/>
    <col min="9993" max="9993" width="67.44140625" style="28" bestFit="1" customWidth="1"/>
    <col min="9994" max="9994" width="29.6640625" style="28" bestFit="1" customWidth="1"/>
    <col min="9995" max="9995" width="18.109375" style="28" customWidth="1"/>
    <col min="9996" max="9996" width="17.6640625" style="28" customWidth="1"/>
    <col min="9997" max="9997" width="14" style="28" customWidth="1"/>
    <col min="9998" max="9998" width="13.6640625" style="28" customWidth="1"/>
    <col min="9999" max="9999" width="8.88671875" style="28"/>
    <col min="10000" max="10000" width="16.5546875" style="28" bestFit="1" customWidth="1"/>
    <col min="10001" max="10001" width="19.5546875" style="28" customWidth="1"/>
    <col min="10002" max="10240" width="8.88671875" style="28"/>
    <col min="10241" max="10241" width="9.5546875" style="28" customWidth="1"/>
    <col min="10242" max="10242" width="17.33203125" style="28" customWidth="1"/>
    <col min="10243" max="10243" width="12.6640625" style="28" customWidth="1"/>
    <col min="10244" max="10244" width="14" style="28" customWidth="1"/>
    <col min="10245" max="10245" width="16.33203125" style="28" customWidth="1"/>
    <col min="10246" max="10246" width="15.33203125" style="28" bestFit="1" customWidth="1"/>
    <col min="10247" max="10247" width="59.88671875" style="28" customWidth="1"/>
    <col min="10248" max="10248" width="21.5546875" style="28" customWidth="1"/>
    <col min="10249" max="10249" width="67.44140625" style="28" bestFit="1" customWidth="1"/>
    <col min="10250" max="10250" width="29.6640625" style="28" bestFit="1" customWidth="1"/>
    <col min="10251" max="10251" width="18.109375" style="28" customWidth="1"/>
    <col min="10252" max="10252" width="17.6640625" style="28" customWidth="1"/>
    <col min="10253" max="10253" width="14" style="28" customWidth="1"/>
    <col min="10254" max="10254" width="13.6640625" style="28" customWidth="1"/>
    <col min="10255" max="10255" width="8.88671875" style="28"/>
    <col min="10256" max="10256" width="16.5546875" style="28" bestFit="1" customWidth="1"/>
    <col min="10257" max="10257" width="19.5546875" style="28" customWidth="1"/>
    <col min="10258" max="10496" width="8.88671875" style="28"/>
    <col min="10497" max="10497" width="9.5546875" style="28" customWidth="1"/>
    <col min="10498" max="10498" width="17.33203125" style="28" customWidth="1"/>
    <col min="10499" max="10499" width="12.6640625" style="28" customWidth="1"/>
    <col min="10500" max="10500" width="14" style="28" customWidth="1"/>
    <col min="10501" max="10501" width="16.33203125" style="28" customWidth="1"/>
    <col min="10502" max="10502" width="15.33203125" style="28" bestFit="1" customWidth="1"/>
    <col min="10503" max="10503" width="59.88671875" style="28" customWidth="1"/>
    <col min="10504" max="10504" width="21.5546875" style="28" customWidth="1"/>
    <col min="10505" max="10505" width="67.44140625" style="28" bestFit="1" customWidth="1"/>
    <col min="10506" max="10506" width="29.6640625" style="28" bestFit="1" customWidth="1"/>
    <col min="10507" max="10507" width="18.109375" style="28" customWidth="1"/>
    <col min="10508" max="10508" width="17.6640625" style="28" customWidth="1"/>
    <col min="10509" max="10509" width="14" style="28" customWidth="1"/>
    <col min="10510" max="10510" width="13.6640625" style="28" customWidth="1"/>
    <col min="10511" max="10511" width="8.88671875" style="28"/>
    <col min="10512" max="10512" width="16.5546875" style="28" bestFit="1" customWidth="1"/>
    <col min="10513" max="10513" width="19.5546875" style="28" customWidth="1"/>
    <col min="10514" max="10752" width="8.88671875" style="28"/>
    <col min="10753" max="10753" width="9.5546875" style="28" customWidth="1"/>
    <col min="10754" max="10754" width="17.33203125" style="28" customWidth="1"/>
    <col min="10755" max="10755" width="12.6640625" style="28" customWidth="1"/>
    <col min="10756" max="10756" width="14" style="28" customWidth="1"/>
    <col min="10757" max="10757" width="16.33203125" style="28" customWidth="1"/>
    <col min="10758" max="10758" width="15.33203125" style="28" bestFit="1" customWidth="1"/>
    <col min="10759" max="10759" width="59.88671875" style="28" customWidth="1"/>
    <col min="10760" max="10760" width="21.5546875" style="28" customWidth="1"/>
    <col min="10761" max="10761" width="67.44140625" style="28" bestFit="1" customWidth="1"/>
    <col min="10762" max="10762" width="29.6640625" style="28" bestFit="1" customWidth="1"/>
    <col min="10763" max="10763" width="18.109375" style="28" customWidth="1"/>
    <col min="10764" max="10764" width="17.6640625" style="28" customWidth="1"/>
    <col min="10765" max="10765" width="14" style="28" customWidth="1"/>
    <col min="10766" max="10766" width="13.6640625" style="28" customWidth="1"/>
    <col min="10767" max="10767" width="8.88671875" style="28"/>
    <col min="10768" max="10768" width="16.5546875" style="28" bestFit="1" customWidth="1"/>
    <col min="10769" max="10769" width="19.5546875" style="28" customWidth="1"/>
    <col min="10770" max="11008" width="8.88671875" style="28"/>
    <col min="11009" max="11009" width="9.5546875" style="28" customWidth="1"/>
    <col min="11010" max="11010" width="17.33203125" style="28" customWidth="1"/>
    <col min="11011" max="11011" width="12.6640625" style="28" customWidth="1"/>
    <col min="11012" max="11012" width="14" style="28" customWidth="1"/>
    <col min="11013" max="11013" width="16.33203125" style="28" customWidth="1"/>
    <col min="11014" max="11014" width="15.33203125" style="28" bestFit="1" customWidth="1"/>
    <col min="11015" max="11015" width="59.88671875" style="28" customWidth="1"/>
    <col min="11016" max="11016" width="21.5546875" style="28" customWidth="1"/>
    <col min="11017" max="11017" width="67.44140625" style="28" bestFit="1" customWidth="1"/>
    <col min="11018" max="11018" width="29.6640625" style="28" bestFit="1" customWidth="1"/>
    <col min="11019" max="11019" width="18.109375" style="28" customWidth="1"/>
    <col min="11020" max="11020" width="17.6640625" style="28" customWidth="1"/>
    <col min="11021" max="11021" width="14" style="28" customWidth="1"/>
    <col min="11022" max="11022" width="13.6640625" style="28" customWidth="1"/>
    <col min="11023" max="11023" width="8.88671875" style="28"/>
    <col min="11024" max="11024" width="16.5546875" style="28" bestFit="1" customWidth="1"/>
    <col min="11025" max="11025" width="19.5546875" style="28" customWidth="1"/>
    <col min="11026" max="11264" width="8.88671875" style="28"/>
    <col min="11265" max="11265" width="9.5546875" style="28" customWidth="1"/>
    <col min="11266" max="11266" width="17.33203125" style="28" customWidth="1"/>
    <col min="11267" max="11267" width="12.6640625" style="28" customWidth="1"/>
    <col min="11268" max="11268" width="14" style="28" customWidth="1"/>
    <col min="11269" max="11269" width="16.33203125" style="28" customWidth="1"/>
    <col min="11270" max="11270" width="15.33203125" style="28" bestFit="1" customWidth="1"/>
    <col min="11271" max="11271" width="59.88671875" style="28" customWidth="1"/>
    <col min="11272" max="11272" width="21.5546875" style="28" customWidth="1"/>
    <col min="11273" max="11273" width="67.44140625" style="28" bestFit="1" customWidth="1"/>
    <col min="11274" max="11274" width="29.6640625" style="28" bestFit="1" customWidth="1"/>
    <col min="11275" max="11275" width="18.109375" style="28" customWidth="1"/>
    <col min="11276" max="11276" width="17.6640625" style="28" customWidth="1"/>
    <col min="11277" max="11277" width="14" style="28" customWidth="1"/>
    <col min="11278" max="11278" width="13.6640625" style="28" customWidth="1"/>
    <col min="11279" max="11279" width="8.88671875" style="28"/>
    <col min="11280" max="11280" width="16.5546875" style="28" bestFit="1" customWidth="1"/>
    <col min="11281" max="11281" width="19.5546875" style="28" customWidth="1"/>
    <col min="11282" max="11520" width="8.88671875" style="28"/>
    <col min="11521" max="11521" width="9.5546875" style="28" customWidth="1"/>
    <col min="11522" max="11522" width="17.33203125" style="28" customWidth="1"/>
    <col min="11523" max="11523" width="12.6640625" style="28" customWidth="1"/>
    <col min="11524" max="11524" width="14" style="28" customWidth="1"/>
    <col min="11525" max="11525" width="16.33203125" style="28" customWidth="1"/>
    <col min="11526" max="11526" width="15.33203125" style="28" bestFit="1" customWidth="1"/>
    <col min="11527" max="11527" width="59.88671875" style="28" customWidth="1"/>
    <col min="11528" max="11528" width="21.5546875" style="28" customWidth="1"/>
    <col min="11529" max="11529" width="67.44140625" style="28" bestFit="1" customWidth="1"/>
    <col min="11530" max="11530" width="29.6640625" style="28" bestFit="1" customWidth="1"/>
    <col min="11531" max="11531" width="18.109375" style="28" customWidth="1"/>
    <col min="11532" max="11532" width="17.6640625" style="28" customWidth="1"/>
    <col min="11533" max="11533" width="14" style="28" customWidth="1"/>
    <col min="11534" max="11534" width="13.6640625" style="28" customWidth="1"/>
    <col min="11535" max="11535" width="8.88671875" style="28"/>
    <col min="11536" max="11536" width="16.5546875" style="28" bestFit="1" customWidth="1"/>
    <col min="11537" max="11537" width="19.5546875" style="28" customWidth="1"/>
    <col min="11538" max="11776" width="8.88671875" style="28"/>
    <col min="11777" max="11777" width="9.5546875" style="28" customWidth="1"/>
    <col min="11778" max="11778" width="17.33203125" style="28" customWidth="1"/>
    <col min="11779" max="11779" width="12.6640625" style="28" customWidth="1"/>
    <col min="11780" max="11780" width="14" style="28" customWidth="1"/>
    <col min="11781" max="11781" width="16.33203125" style="28" customWidth="1"/>
    <col min="11782" max="11782" width="15.33203125" style="28" bestFit="1" customWidth="1"/>
    <col min="11783" max="11783" width="59.88671875" style="28" customWidth="1"/>
    <col min="11784" max="11784" width="21.5546875" style="28" customWidth="1"/>
    <col min="11785" max="11785" width="67.44140625" style="28" bestFit="1" customWidth="1"/>
    <col min="11786" max="11786" width="29.6640625" style="28" bestFit="1" customWidth="1"/>
    <col min="11787" max="11787" width="18.109375" style="28" customWidth="1"/>
    <col min="11788" max="11788" width="17.6640625" style="28" customWidth="1"/>
    <col min="11789" max="11789" width="14" style="28" customWidth="1"/>
    <col min="11790" max="11790" width="13.6640625" style="28" customWidth="1"/>
    <col min="11791" max="11791" width="8.88671875" style="28"/>
    <col min="11792" max="11792" width="16.5546875" style="28" bestFit="1" customWidth="1"/>
    <col min="11793" max="11793" width="19.5546875" style="28" customWidth="1"/>
    <col min="11794" max="12032" width="8.88671875" style="28"/>
    <col min="12033" max="12033" width="9.5546875" style="28" customWidth="1"/>
    <col min="12034" max="12034" width="17.33203125" style="28" customWidth="1"/>
    <col min="12035" max="12035" width="12.6640625" style="28" customWidth="1"/>
    <col min="12036" max="12036" width="14" style="28" customWidth="1"/>
    <col min="12037" max="12037" width="16.33203125" style="28" customWidth="1"/>
    <col min="12038" max="12038" width="15.33203125" style="28" bestFit="1" customWidth="1"/>
    <col min="12039" max="12039" width="59.88671875" style="28" customWidth="1"/>
    <col min="12040" max="12040" width="21.5546875" style="28" customWidth="1"/>
    <col min="12041" max="12041" width="67.44140625" style="28" bestFit="1" customWidth="1"/>
    <col min="12042" max="12042" width="29.6640625" style="28" bestFit="1" customWidth="1"/>
    <col min="12043" max="12043" width="18.109375" style="28" customWidth="1"/>
    <col min="12044" max="12044" width="17.6640625" style="28" customWidth="1"/>
    <col min="12045" max="12045" width="14" style="28" customWidth="1"/>
    <col min="12046" max="12046" width="13.6640625" style="28" customWidth="1"/>
    <col min="12047" max="12047" width="8.88671875" style="28"/>
    <col min="12048" max="12048" width="16.5546875" style="28" bestFit="1" customWidth="1"/>
    <col min="12049" max="12049" width="19.5546875" style="28" customWidth="1"/>
    <col min="12050" max="12288" width="8.88671875" style="28"/>
    <col min="12289" max="12289" width="9.5546875" style="28" customWidth="1"/>
    <col min="12290" max="12290" width="17.33203125" style="28" customWidth="1"/>
    <col min="12291" max="12291" width="12.6640625" style="28" customWidth="1"/>
    <col min="12292" max="12292" width="14" style="28" customWidth="1"/>
    <col min="12293" max="12293" width="16.33203125" style="28" customWidth="1"/>
    <col min="12294" max="12294" width="15.33203125" style="28" bestFit="1" customWidth="1"/>
    <col min="12295" max="12295" width="59.88671875" style="28" customWidth="1"/>
    <col min="12296" max="12296" width="21.5546875" style="28" customWidth="1"/>
    <col min="12297" max="12297" width="67.44140625" style="28" bestFit="1" customWidth="1"/>
    <col min="12298" max="12298" width="29.6640625" style="28" bestFit="1" customWidth="1"/>
    <col min="12299" max="12299" width="18.109375" style="28" customWidth="1"/>
    <col min="12300" max="12300" width="17.6640625" style="28" customWidth="1"/>
    <col min="12301" max="12301" width="14" style="28" customWidth="1"/>
    <col min="12302" max="12302" width="13.6640625" style="28" customWidth="1"/>
    <col min="12303" max="12303" width="8.88671875" style="28"/>
    <col min="12304" max="12304" width="16.5546875" style="28" bestFit="1" customWidth="1"/>
    <col min="12305" max="12305" width="19.5546875" style="28" customWidth="1"/>
    <col min="12306" max="12544" width="8.88671875" style="28"/>
    <col min="12545" max="12545" width="9.5546875" style="28" customWidth="1"/>
    <col min="12546" max="12546" width="17.33203125" style="28" customWidth="1"/>
    <col min="12547" max="12547" width="12.6640625" style="28" customWidth="1"/>
    <col min="12548" max="12548" width="14" style="28" customWidth="1"/>
    <col min="12549" max="12549" width="16.33203125" style="28" customWidth="1"/>
    <col min="12550" max="12550" width="15.33203125" style="28" bestFit="1" customWidth="1"/>
    <col min="12551" max="12551" width="59.88671875" style="28" customWidth="1"/>
    <col min="12552" max="12552" width="21.5546875" style="28" customWidth="1"/>
    <col min="12553" max="12553" width="67.44140625" style="28" bestFit="1" customWidth="1"/>
    <col min="12554" max="12554" width="29.6640625" style="28" bestFit="1" customWidth="1"/>
    <col min="12555" max="12555" width="18.109375" style="28" customWidth="1"/>
    <col min="12556" max="12556" width="17.6640625" style="28" customWidth="1"/>
    <col min="12557" max="12557" width="14" style="28" customWidth="1"/>
    <col min="12558" max="12558" width="13.6640625" style="28" customWidth="1"/>
    <col min="12559" max="12559" width="8.88671875" style="28"/>
    <col min="12560" max="12560" width="16.5546875" style="28" bestFit="1" customWidth="1"/>
    <col min="12561" max="12561" width="19.5546875" style="28" customWidth="1"/>
    <col min="12562" max="12800" width="8.88671875" style="28"/>
    <col min="12801" max="12801" width="9.5546875" style="28" customWidth="1"/>
    <col min="12802" max="12802" width="17.33203125" style="28" customWidth="1"/>
    <col min="12803" max="12803" width="12.6640625" style="28" customWidth="1"/>
    <col min="12804" max="12804" width="14" style="28" customWidth="1"/>
    <col min="12805" max="12805" width="16.33203125" style="28" customWidth="1"/>
    <col min="12806" max="12806" width="15.33203125" style="28" bestFit="1" customWidth="1"/>
    <col min="12807" max="12807" width="59.88671875" style="28" customWidth="1"/>
    <col min="12808" max="12808" width="21.5546875" style="28" customWidth="1"/>
    <col min="12809" max="12809" width="67.44140625" style="28" bestFit="1" customWidth="1"/>
    <col min="12810" max="12810" width="29.6640625" style="28" bestFit="1" customWidth="1"/>
    <col min="12811" max="12811" width="18.109375" style="28" customWidth="1"/>
    <col min="12812" max="12812" width="17.6640625" style="28" customWidth="1"/>
    <col min="12813" max="12813" width="14" style="28" customWidth="1"/>
    <col min="12814" max="12814" width="13.6640625" style="28" customWidth="1"/>
    <col min="12815" max="12815" width="8.88671875" style="28"/>
    <col min="12816" max="12816" width="16.5546875" style="28" bestFit="1" customWidth="1"/>
    <col min="12817" max="12817" width="19.5546875" style="28" customWidth="1"/>
    <col min="12818" max="13056" width="8.88671875" style="28"/>
    <col min="13057" max="13057" width="9.5546875" style="28" customWidth="1"/>
    <col min="13058" max="13058" width="17.33203125" style="28" customWidth="1"/>
    <col min="13059" max="13059" width="12.6640625" style="28" customWidth="1"/>
    <col min="13060" max="13060" width="14" style="28" customWidth="1"/>
    <col min="13061" max="13061" width="16.33203125" style="28" customWidth="1"/>
    <col min="13062" max="13062" width="15.33203125" style="28" bestFit="1" customWidth="1"/>
    <col min="13063" max="13063" width="59.88671875" style="28" customWidth="1"/>
    <col min="13064" max="13064" width="21.5546875" style="28" customWidth="1"/>
    <col min="13065" max="13065" width="67.44140625" style="28" bestFit="1" customWidth="1"/>
    <col min="13066" max="13066" width="29.6640625" style="28" bestFit="1" customWidth="1"/>
    <col min="13067" max="13067" width="18.109375" style="28" customWidth="1"/>
    <col min="13068" max="13068" width="17.6640625" style="28" customWidth="1"/>
    <col min="13069" max="13069" width="14" style="28" customWidth="1"/>
    <col min="13070" max="13070" width="13.6640625" style="28" customWidth="1"/>
    <col min="13071" max="13071" width="8.88671875" style="28"/>
    <col min="13072" max="13072" width="16.5546875" style="28" bestFit="1" customWidth="1"/>
    <col min="13073" max="13073" width="19.5546875" style="28" customWidth="1"/>
    <col min="13074" max="13312" width="8.88671875" style="28"/>
    <col min="13313" max="13313" width="9.5546875" style="28" customWidth="1"/>
    <col min="13314" max="13314" width="17.33203125" style="28" customWidth="1"/>
    <col min="13315" max="13315" width="12.6640625" style="28" customWidth="1"/>
    <col min="13316" max="13316" width="14" style="28" customWidth="1"/>
    <col min="13317" max="13317" width="16.33203125" style="28" customWidth="1"/>
    <col min="13318" max="13318" width="15.33203125" style="28" bestFit="1" customWidth="1"/>
    <col min="13319" max="13319" width="59.88671875" style="28" customWidth="1"/>
    <col min="13320" max="13320" width="21.5546875" style="28" customWidth="1"/>
    <col min="13321" max="13321" width="67.44140625" style="28" bestFit="1" customWidth="1"/>
    <col min="13322" max="13322" width="29.6640625" style="28" bestFit="1" customWidth="1"/>
    <col min="13323" max="13323" width="18.109375" style="28" customWidth="1"/>
    <col min="13324" max="13324" width="17.6640625" style="28" customWidth="1"/>
    <col min="13325" max="13325" width="14" style="28" customWidth="1"/>
    <col min="13326" max="13326" width="13.6640625" style="28" customWidth="1"/>
    <col min="13327" max="13327" width="8.88671875" style="28"/>
    <col min="13328" max="13328" width="16.5546875" style="28" bestFit="1" customWidth="1"/>
    <col min="13329" max="13329" width="19.5546875" style="28" customWidth="1"/>
    <col min="13330" max="13568" width="8.88671875" style="28"/>
    <col min="13569" max="13569" width="9.5546875" style="28" customWidth="1"/>
    <col min="13570" max="13570" width="17.33203125" style="28" customWidth="1"/>
    <col min="13571" max="13571" width="12.6640625" style="28" customWidth="1"/>
    <col min="13572" max="13572" width="14" style="28" customWidth="1"/>
    <col min="13573" max="13573" width="16.33203125" style="28" customWidth="1"/>
    <col min="13574" max="13574" width="15.33203125" style="28" bestFit="1" customWidth="1"/>
    <col min="13575" max="13575" width="59.88671875" style="28" customWidth="1"/>
    <col min="13576" max="13576" width="21.5546875" style="28" customWidth="1"/>
    <col min="13577" max="13577" width="67.44140625" style="28" bestFit="1" customWidth="1"/>
    <col min="13578" max="13578" width="29.6640625" style="28" bestFit="1" customWidth="1"/>
    <col min="13579" max="13579" width="18.109375" style="28" customWidth="1"/>
    <col min="13580" max="13580" width="17.6640625" style="28" customWidth="1"/>
    <col min="13581" max="13581" width="14" style="28" customWidth="1"/>
    <col min="13582" max="13582" width="13.6640625" style="28" customWidth="1"/>
    <col min="13583" max="13583" width="8.88671875" style="28"/>
    <col min="13584" max="13584" width="16.5546875" style="28" bestFit="1" customWidth="1"/>
    <col min="13585" max="13585" width="19.5546875" style="28" customWidth="1"/>
    <col min="13586" max="13824" width="8.88671875" style="28"/>
    <col min="13825" max="13825" width="9.5546875" style="28" customWidth="1"/>
    <col min="13826" max="13826" width="17.33203125" style="28" customWidth="1"/>
    <col min="13827" max="13827" width="12.6640625" style="28" customWidth="1"/>
    <col min="13828" max="13828" width="14" style="28" customWidth="1"/>
    <col min="13829" max="13829" width="16.33203125" style="28" customWidth="1"/>
    <col min="13830" max="13830" width="15.33203125" style="28" bestFit="1" customWidth="1"/>
    <col min="13831" max="13831" width="59.88671875" style="28" customWidth="1"/>
    <col min="13832" max="13832" width="21.5546875" style="28" customWidth="1"/>
    <col min="13833" max="13833" width="67.44140625" style="28" bestFit="1" customWidth="1"/>
    <col min="13834" max="13834" width="29.6640625" style="28" bestFit="1" customWidth="1"/>
    <col min="13835" max="13835" width="18.109375" style="28" customWidth="1"/>
    <col min="13836" max="13836" width="17.6640625" style="28" customWidth="1"/>
    <col min="13837" max="13837" width="14" style="28" customWidth="1"/>
    <col min="13838" max="13838" width="13.6640625" style="28" customWidth="1"/>
    <col min="13839" max="13839" width="8.88671875" style="28"/>
    <col min="13840" max="13840" width="16.5546875" style="28" bestFit="1" customWidth="1"/>
    <col min="13841" max="13841" width="19.5546875" style="28" customWidth="1"/>
    <col min="13842" max="14080" width="8.88671875" style="28"/>
    <col min="14081" max="14081" width="9.5546875" style="28" customWidth="1"/>
    <col min="14082" max="14082" width="17.33203125" style="28" customWidth="1"/>
    <col min="14083" max="14083" width="12.6640625" style="28" customWidth="1"/>
    <col min="14084" max="14084" width="14" style="28" customWidth="1"/>
    <col min="14085" max="14085" width="16.33203125" style="28" customWidth="1"/>
    <col min="14086" max="14086" width="15.33203125" style="28" bestFit="1" customWidth="1"/>
    <col min="14087" max="14087" width="59.88671875" style="28" customWidth="1"/>
    <col min="14088" max="14088" width="21.5546875" style="28" customWidth="1"/>
    <col min="14089" max="14089" width="67.44140625" style="28" bestFit="1" customWidth="1"/>
    <col min="14090" max="14090" width="29.6640625" style="28" bestFit="1" customWidth="1"/>
    <col min="14091" max="14091" width="18.109375" style="28" customWidth="1"/>
    <col min="14092" max="14092" width="17.6640625" style="28" customWidth="1"/>
    <col min="14093" max="14093" width="14" style="28" customWidth="1"/>
    <col min="14094" max="14094" width="13.6640625" style="28" customWidth="1"/>
    <col min="14095" max="14095" width="8.88671875" style="28"/>
    <col min="14096" max="14096" width="16.5546875" style="28" bestFit="1" customWidth="1"/>
    <col min="14097" max="14097" width="19.5546875" style="28" customWidth="1"/>
    <col min="14098" max="14336" width="8.88671875" style="28"/>
    <col min="14337" max="14337" width="9.5546875" style="28" customWidth="1"/>
    <col min="14338" max="14338" width="17.33203125" style="28" customWidth="1"/>
    <col min="14339" max="14339" width="12.6640625" style="28" customWidth="1"/>
    <col min="14340" max="14340" width="14" style="28" customWidth="1"/>
    <col min="14341" max="14341" width="16.33203125" style="28" customWidth="1"/>
    <col min="14342" max="14342" width="15.33203125" style="28" bestFit="1" customWidth="1"/>
    <col min="14343" max="14343" width="59.88671875" style="28" customWidth="1"/>
    <col min="14344" max="14344" width="21.5546875" style="28" customWidth="1"/>
    <col min="14345" max="14345" width="67.44140625" style="28" bestFit="1" customWidth="1"/>
    <col min="14346" max="14346" width="29.6640625" style="28" bestFit="1" customWidth="1"/>
    <col min="14347" max="14347" width="18.109375" style="28" customWidth="1"/>
    <col min="14348" max="14348" width="17.6640625" style="28" customWidth="1"/>
    <col min="14349" max="14349" width="14" style="28" customWidth="1"/>
    <col min="14350" max="14350" width="13.6640625" style="28" customWidth="1"/>
    <col min="14351" max="14351" width="8.88671875" style="28"/>
    <col min="14352" max="14352" width="16.5546875" style="28" bestFit="1" customWidth="1"/>
    <col min="14353" max="14353" width="19.5546875" style="28" customWidth="1"/>
    <col min="14354" max="14592" width="8.88671875" style="28"/>
    <col min="14593" max="14593" width="9.5546875" style="28" customWidth="1"/>
    <col min="14594" max="14594" width="17.33203125" style="28" customWidth="1"/>
    <col min="14595" max="14595" width="12.6640625" style="28" customWidth="1"/>
    <col min="14596" max="14596" width="14" style="28" customWidth="1"/>
    <col min="14597" max="14597" width="16.33203125" style="28" customWidth="1"/>
    <col min="14598" max="14598" width="15.33203125" style="28" bestFit="1" customWidth="1"/>
    <col min="14599" max="14599" width="59.88671875" style="28" customWidth="1"/>
    <col min="14600" max="14600" width="21.5546875" style="28" customWidth="1"/>
    <col min="14601" max="14601" width="67.44140625" style="28" bestFit="1" customWidth="1"/>
    <col min="14602" max="14602" width="29.6640625" style="28" bestFit="1" customWidth="1"/>
    <col min="14603" max="14603" width="18.109375" style="28" customWidth="1"/>
    <col min="14604" max="14604" width="17.6640625" style="28" customWidth="1"/>
    <col min="14605" max="14605" width="14" style="28" customWidth="1"/>
    <col min="14606" max="14606" width="13.6640625" style="28" customWidth="1"/>
    <col min="14607" max="14607" width="8.88671875" style="28"/>
    <col min="14608" max="14608" width="16.5546875" style="28" bestFit="1" customWidth="1"/>
    <col min="14609" max="14609" width="19.5546875" style="28" customWidth="1"/>
    <col min="14610" max="14848" width="8.88671875" style="28"/>
    <col min="14849" max="14849" width="9.5546875" style="28" customWidth="1"/>
    <col min="14850" max="14850" width="17.33203125" style="28" customWidth="1"/>
    <col min="14851" max="14851" width="12.6640625" style="28" customWidth="1"/>
    <col min="14852" max="14852" width="14" style="28" customWidth="1"/>
    <col min="14853" max="14853" width="16.33203125" style="28" customWidth="1"/>
    <col min="14854" max="14854" width="15.33203125" style="28" bestFit="1" customWidth="1"/>
    <col min="14855" max="14855" width="59.88671875" style="28" customWidth="1"/>
    <col min="14856" max="14856" width="21.5546875" style="28" customWidth="1"/>
    <col min="14857" max="14857" width="67.44140625" style="28" bestFit="1" customWidth="1"/>
    <col min="14858" max="14858" width="29.6640625" style="28" bestFit="1" customWidth="1"/>
    <col min="14859" max="14859" width="18.109375" style="28" customWidth="1"/>
    <col min="14860" max="14860" width="17.6640625" style="28" customWidth="1"/>
    <col min="14861" max="14861" width="14" style="28" customWidth="1"/>
    <col min="14862" max="14862" width="13.6640625" style="28" customWidth="1"/>
    <col min="14863" max="14863" width="8.88671875" style="28"/>
    <col min="14864" max="14864" width="16.5546875" style="28" bestFit="1" customWidth="1"/>
    <col min="14865" max="14865" width="19.5546875" style="28" customWidth="1"/>
    <col min="14866" max="15104" width="8.88671875" style="28"/>
    <col min="15105" max="15105" width="9.5546875" style="28" customWidth="1"/>
    <col min="15106" max="15106" width="17.33203125" style="28" customWidth="1"/>
    <col min="15107" max="15107" width="12.6640625" style="28" customWidth="1"/>
    <col min="15108" max="15108" width="14" style="28" customWidth="1"/>
    <col min="15109" max="15109" width="16.33203125" style="28" customWidth="1"/>
    <col min="15110" max="15110" width="15.33203125" style="28" bestFit="1" customWidth="1"/>
    <col min="15111" max="15111" width="59.88671875" style="28" customWidth="1"/>
    <col min="15112" max="15112" width="21.5546875" style="28" customWidth="1"/>
    <col min="15113" max="15113" width="67.44140625" style="28" bestFit="1" customWidth="1"/>
    <col min="15114" max="15114" width="29.6640625" style="28" bestFit="1" customWidth="1"/>
    <col min="15115" max="15115" width="18.109375" style="28" customWidth="1"/>
    <col min="15116" max="15116" width="17.6640625" style="28" customWidth="1"/>
    <col min="15117" max="15117" width="14" style="28" customWidth="1"/>
    <col min="15118" max="15118" width="13.6640625" style="28" customWidth="1"/>
    <col min="15119" max="15119" width="8.88671875" style="28"/>
    <col min="15120" max="15120" width="16.5546875" style="28" bestFit="1" customWidth="1"/>
    <col min="15121" max="15121" width="19.5546875" style="28" customWidth="1"/>
    <col min="15122" max="15360" width="8.88671875" style="28"/>
    <col min="15361" max="15361" width="9.5546875" style="28" customWidth="1"/>
    <col min="15362" max="15362" width="17.33203125" style="28" customWidth="1"/>
    <col min="15363" max="15363" width="12.6640625" style="28" customWidth="1"/>
    <col min="15364" max="15364" width="14" style="28" customWidth="1"/>
    <col min="15365" max="15365" width="16.33203125" style="28" customWidth="1"/>
    <col min="15366" max="15366" width="15.33203125" style="28" bestFit="1" customWidth="1"/>
    <col min="15367" max="15367" width="59.88671875" style="28" customWidth="1"/>
    <col min="15368" max="15368" width="21.5546875" style="28" customWidth="1"/>
    <col min="15369" max="15369" width="67.44140625" style="28" bestFit="1" customWidth="1"/>
    <col min="15370" max="15370" width="29.6640625" style="28" bestFit="1" customWidth="1"/>
    <col min="15371" max="15371" width="18.109375" style="28" customWidth="1"/>
    <col min="15372" max="15372" width="17.6640625" style="28" customWidth="1"/>
    <col min="15373" max="15373" width="14" style="28" customWidth="1"/>
    <col min="15374" max="15374" width="13.6640625" style="28" customWidth="1"/>
    <col min="15375" max="15375" width="8.88671875" style="28"/>
    <col min="15376" max="15376" width="16.5546875" style="28" bestFit="1" customWidth="1"/>
    <col min="15377" max="15377" width="19.5546875" style="28" customWidth="1"/>
    <col min="15378" max="15616" width="8.88671875" style="28"/>
    <col min="15617" max="15617" width="9.5546875" style="28" customWidth="1"/>
    <col min="15618" max="15618" width="17.33203125" style="28" customWidth="1"/>
    <col min="15619" max="15619" width="12.6640625" style="28" customWidth="1"/>
    <col min="15620" max="15620" width="14" style="28" customWidth="1"/>
    <col min="15621" max="15621" width="16.33203125" style="28" customWidth="1"/>
    <col min="15622" max="15622" width="15.33203125" style="28" bestFit="1" customWidth="1"/>
    <col min="15623" max="15623" width="59.88671875" style="28" customWidth="1"/>
    <col min="15624" max="15624" width="21.5546875" style="28" customWidth="1"/>
    <col min="15625" max="15625" width="67.44140625" style="28" bestFit="1" customWidth="1"/>
    <col min="15626" max="15626" width="29.6640625" style="28" bestFit="1" customWidth="1"/>
    <col min="15627" max="15627" width="18.109375" style="28" customWidth="1"/>
    <col min="15628" max="15628" width="17.6640625" style="28" customWidth="1"/>
    <col min="15629" max="15629" width="14" style="28" customWidth="1"/>
    <col min="15630" max="15630" width="13.6640625" style="28" customWidth="1"/>
    <col min="15631" max="15631" width="8.88671875" style="28"/>
    <col min="15632" max="15632" width="16.5546875" style="28" bestFit="1" customWidth="1"/>
    <col min="15633" max="15633" width="19.5546875" style="28" customWidth="1"/>
    <col min="15634" max="15872" width="8.88671875" style="28"/>
    <col min="15873" max="15873" width="9.5546875" style="28" customWidth="1"/>
    <col min="15874" max="15874" width="17.33203125" style="28" customWidth="1"/>
    <col min="15875" max="15875" width="12.6640625" style="28" customWidth="1"/>
    <col min="15876" max="15876" width="14" style="28" customWidth="1"/>
    <col min="15877" max="15877" width="16.33203125" style="28" customWidth="1"/>
    <col min="15878" max="15878" width="15.33203125" style="28" bestFit="1" customWidth="1"/>
    <col min="15879" max="15879" width="59.88671875" style="28" customWidth="1"/>
    <col min="15880" max="15880" width="21.5546875" style="28" customWidth="1"/>
    <col min="15881" max="15881" width="67.44140625" style="28" bestFit="1" customWidth="1"/>
    <col min="15882" max="15882" width="29.6640625" style="28" bestFit="1" customWidth="1"/>
    <col min="15883" max="15883" width="18.109375" style="28" customWidth="1"/>
    <col min="15884" max="15884" width="17.6640625" style="28" customWidth="1"/>
    <col min="15885" max="15885" width="14" style="28" customWidth="1"/>
    <col min="15886" max="15886" width="13.6640625" style="28" customWidth="1"/>
    <col min="15887" max="15887" width="8.88671875" style="28"/>
    <col min="15888" max="15888" width="16.5546875" style="28" bestFit="1" customWidth="1"/>
    <col min="15889" max="15889" width="19.5546875" style="28" customWidth="1"/>
    <col min="15890" max="16128" width="8.88671875" style="28"/>
    <col min="16129" max="16129" width="9.5546875" style="28" customWidth="1"/>
    <col min="16130" max="16130" width="17.33203125" style="28" customWidth="1"/>
    <col min="16131" max="16131" width="12.6640625" style="28" customWidth="1"/>
    <col min="16132" max="16132" width="14" style="28" customWidth="1"/>
    <col min="16133" max="16133" width="16.33203125" style="28" customWidth="1"/>
    <col min="16134" max="16134" width="15.33203125" style="28" bestFit="1" customWidth="1"/>
    <col min="16135" max="16135" width="59.88671875" style="28" customWidth="1"/>
    <col min="16136" max="16136" width="21.5546875" style="28" customWidth="1"/>
    <col min="16137" max="16137" width="67.44140625" style="28" bestFit="1" customWidth="1"/>
    <col min="16138" max="16138" width="29.6640625" style="28" bestFit="1" customWidth="1"/>
    <col min="16139" max="16139" width="18.109375" style="28" customWidth="1"/>
    <col min="16140" max="16140" width="17.6640625" style="28" customWidth="1"/>
    <col min="16141" max="16141" width="14" style="28" customWidth="1"/>
    <col min="16142" max="16142" width="13.6640625" style="28" customWidth="1"/>
    <col min="16143" max="16143" width="8.88671875" style="28"/>
    <col min="16144" max="16144" width="16.5546875" style="28" bestFit="1" customWidth="1"/>
    <col min="16145" max="16145" width="19.5546875" style="28" customWidth="1"/>
    <col min="16146" max="16384" width="8.88671875" style="28"/>
  </cols>
  <sheetData>
    <row r="1" spans="1:18" s="5" customFormat="1" ht="13.95" customHeight="1" x14ac:dyDescent="0.2">
      <c r="A1" s="30" t="s">
        <v>894</v>
      </c>
      <c r="B1" s="31"/>
      <c r="C1" s="31"/>
      <c r="D1" s="31"/>
      <c r="H1" s="30"/>
      <c r="I1" s="31"/>
      <c r="J1" s="31"/>
      <c r="K1" s="32"/>
      <c r="L1" s="25"/>
      <c r="M1" s="25"/>
      <c r="N1" s="25"/>
    </row>
    <row r="2" spans="1:18" s="5" customFormat="1" ht="13.95" customHeight="1" x14ac:dyDescent="0.2">
      <c r="A2" s="31" t="s">
        <v>1</v>
      </c>
      <c r="B2" s="31"/>
      <c r="C2" s="31"/>
      <c r="D2" s="31"/>
      <c r="H2" s="31"/>
      <c r="I2" s="31"/>
      <c r="J2" s="31"/>
      <c r="K2" s="32"/>
      <c r="L2" s="25"/>
      <c r="M2" s="25"/>
      <c r="N2" s="25"/>
    </row>
    <row r="3" spans="1:18" s="5" customFormat="1" ht="13.95" customHeight="1" x14ac:dyDescent="0.2">
      <c r="A3" s="31" t="s">
        <v>2</v>
      </c>
      <c r="B3" s="31"/>
      <c r="C3" s="31"/>
      <c r="D3" s="31"/>
      <c r="H3" s="31"/>
      <c r="I3" s="31"/>
      <c r="J3" s="31"/>
      <c r="K3" s="32"/>
      <c r="L3" s="25"/>
      <c r="M3" s="25"/>
      <c r="N3" s="25"/>
    </row>
    <row r="4" spans="1:18" s="5" customFormat="1" ht="13.95" customHeight="1" x14ac:dyDescent="0.2">
      <c r="K4" s="25"/>
      <c r="L4" s="25"/>
      <c r="M4" s="25"/>
      <c r="N4" s="25"/>
    </row>
    <row r="5" spans="1:18" s="5" customFormat="1" ht="13.95" customHeight="1" x14ac:dyDescent="0.2">
      <c r="A5" s="44" t="s">
        <v>895</v>
      </c>
      <c r="B5" s="44" t="s">
        <v>896</v>
      </c>
      <c r="C5" s="44" t="s">
        <v>6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12</v>
      </c>
      <c r="J5" s="44" t="s">
        <v>13</v>
      </c>
      <c r="K5" s="45" t="s">
        <v>897</v>
      </c>
      <c r="L5" s="45" t="s">
        <v>898</v>
      </c>
      <c r="M5" s="45" t="s">
        <v>16</v>
      </c>
      <c r="N5" s="45" t="s">
        <v>17</v>
      </c>
      <c r="O5" s="44" t="s">
        <v>18</v>
      </c>
      <c r="P5" s="31" t="s">
        <v>19</v>
      </c>
      <c r="Q5" s="11" t="s">
        <v>20</v>
      </c>
      <c r="R5" s="11"/>
    </row>
    <row r="6" spans="1:18" s="5" customFormat="1" ht="13.95" customHeight="1" x14ac:dyDescent="0.2">
      <c r="A6" s="5">
        <v>2400092</v>
      </c>
      <c r="C6" s="5" t="s">
        <v>27</v>
      </c>
      <c r="D6" s="33">
        <v>45300</v>
      </c>
      <c r="E6" s="33">
        <v>45300</v>
      </c>
      <c r="F6" s="33">
        <v>45572</v>
      </c>
      <c r="G6" s="5" t="s">
        <v>899</v>
      </c>
      <c r="H6" s="5" t="s">
        <v>109</v>
      </c>
      <c r="I6" s="5" t="s">
        <v>42</v>
      </c>
      <c r="J6" s="5" t="s">
        <v>900</v>
      </c>
      <c r="K6" s="25"/>
      <c r="L6" s="25">
        <v>0</v>
      </c>
      <c r="M6" s="25">
        <v>0</v>
      </c>
      <c r="N6" s="25">
        <f>SUM(K6:M6)</f>
        <v>0</v>
      </c>
      <c r="O6" s="5" t="s">
        <v>32</v>
      </c>
      <c r="P6" s="5" t="s">
        <v>33</v>
      </c>
      <c r="Q6" s="5" t="s">
        <v>34</v>
      </c>
      <c r="R6" s="25"/>
    </row>
    <row r="7" spans="1:18" s="5" customFormat="1" ht="13.95" customHeight="1" x14ac:dyDescent="0.2">
      <c r="A7" s="5">
        <v>2400163</v>
      </c>
      <c r="C7" s="5" t="s">
        <v>27</v>
      </c>
      <c r="D7" s="33">
        <v>45298</v>
      </c>
      <c r="E7" s="33">
        <v>44939</v>
      </c>
      <c r="F7" s="33">
        <v>45572</v>
      </c>
      <c r="G7" s="5" t="s">
        <v>901</v>
      </c>
      <c r="H7" s="5" t="s">
        <v>902</v>
      </c>
      <c r="I7" s="5" t="s">
        <v>903</v>
      </c>
      <c r="J7" s="5" t="s">
        <v>904</v>
      </c>
      <c r="K7" s="25"/>
      <c r="L7" s="25">
        <v>0</v>
      </c>
      <c r="M7" s="25">
        <v>0</v>
      </c>
      <c r="N7" s="25">
        <f t="shared" ref="N7:N70" si="0">SUM(K7:M7)</f>
        <v>0</v>
      </c>
      <c r="O7" s="5" t="s">
        <v>32</v>
      </c>
      <c r="P7" s="5" t="s">
        <v>94</v>
      </c>
      <c r="Q7" s="5" t="s">
        <v>367</v>
      </c>
    </row>
    <row r="8" spans="1:18" s="5" customFormat="1" ht="13.95" customHeight="1" x14ac:dyDescent="0.2">
      <c r="A8" s="5">
        <v>2400169</v>
      </c>
      <c r="C8" s="5" t="s">
        <v>27</v>
      </c>
      <c r="D8" s="33">
        <v>45296</v>
      </c>
      <c r="E8" s="33">
        <v>45308</v>
      </c>
      <c r="F8" s="33">
        <v>45313</v>
      </c>
      <c r="G8" s="5" t="s">
        <v>905</v>
      </c>
      <c r="H8" s="5" t="s">
        <v>24</v>
      </c>
      <c r="I8" s="5" t="s">
        <v>906</v>
      </c>
      <c r="J8" s="5" t="s">
        <v>907</v>
      </c>
      <c r="K8" s="25"/>
      <c r="L8" s="25">
        <v>0</v>
      </c>
      <c r="M8" s="25">
        <v>0</v>
      </c>
      <c r="N8" s="25">
        <f t="shared" si="0"/>
        <v>0</v>
      </c>
      <c r="O8" s="5" t="s">
        <v>32</v>
      </c>
      <c r="P8" s="5" t="s">
        <v>33</v>
      </c>
      <c r="Q8" s="5" t="s">
        <v>908</v>
      </c>
    </row>
    <row r="9" spans="1:18" s="5" customFormat="1" ht="13.95" customHeight="1" x14ac:dyDescent="0.2">
      <c r="A9" s="5">
        <v>2400266</v>
      </c>
      <c r="B9" s="5">
        <v>2401472</v>
      </c>
      <c r="C9" s="5" t="s">
        <v>27</v>
      </c>
      <c r="D9" s="33">
        <v>45313</v>
      </c>
      <c r="E9" s="33">
        <v>45317</v>
      </c>
      <c r="F9" s="33">
        <v>45487</v>
      </c>
      <c r="G9" s="5" t="s">
        <v>909</v>
      </c>
      <c r="H9" s="5" t="s">
        <v>504</v>
      </c>
      <c r="I9" s="5" t="s">
        <v>42</v>
      </c>
      <c r="J9" s="5" t="s">
        <v>910</v>
      </c>
      <c r="K9" s="25"/>
      <c r="L9" s="25">
        <v>1304.6300000000001</v>
      </c>
      <c r="M9" s="25"/>
      <c r="N9" s="25">
        <f t="shared" si="0"/>
        <v>1304.6300000000001</v>
      </c>
      <c r="O9" s="5" t="s">
        <v>32</v>
      </c>
      <c r="P9" s="5" t="s">
        <v>911</v>
      </c>
    </row>
    <row r="10" spans="1:18" s="5" customFormat="1" ht="13.95" customHeight="1" x14ac:dyDescent="0.2">
      <c r="A10" s="5">
        <v>2400305</v>
      </c>
      <c r="B10" s="5">
        <v>2402943</v>
      </c>
      <c r="C10" s="5" t="s">
        <v>27</v>
      </c>
      <c r="D10" s="33">
        <v>45315</v>
      </c>
      <c r="E10" s="33">
        <v>45321</v>
      </c>
      <c r="F10" s="33">
        <v>45487</v>
      </c>
      <c r="G10" s="5" t="s">
        <v>912</v>
      </c>
      <c r="H10" s="5" t="s">
        <v>913</v>
      </c>
      <c r="I10" s="5" t="s">
        <v>914</v>
      </c>
      <c r="J10" s="5" t="s">
        <v>915</v>
      </c>
      <c r="K10" s="25"/>
      <c r="L10" s="25">
        <v>1376.48</v>
      </c>
      <c r="M10" s="25"/>
      <c r="N10" s="25">
        <f t="shared" si="0"/>
        <v>1376.48</v>
      </c>
      <c r="O10" s="5" t="s">
        <v>32</v>
      </c>
      <c r="P10" s="5" t="s">
        <v>911</v>
      </c>
      <c r="Q10" s="38">
        <v>1</v>
      </c>
    </row>
    <row r="11" spans="1:18" s="5" customFormat="1" ht="13.95" customHeight="1" x14ac:dyDescent="0.2">
      <c r="A11" s="5">
        <v>2400314</v>
      </c>
      <c r="B11" s="5">
        <v>2401575</v>
      </c>
      <c r="C11" s="5" t="s">
        <v>27</v>
      </c>
      <c r="D11" s="33">
        <v>45307</v>
      </c>
      <c r="E11" s="33">
        <v>45321</v>
      </c>
      <c r="F11" s="33">
        <v>45408</v>
      </c>
      <c r="G11" s="5" t="s">
        <v>916</v>
      </c>
      <c r="H11" s="5" t="s">
        <v>123</v>
      </c>
      <c r="I11" s="5" t="s">
        <v>42</v>
      </c>
      <c r="J11" s="5" t="s">
        <v>917</v>
      </c>
      <c r="K11" s="25"/>
      <c r="L11" s="25">
        <v>2272.42</v>
      </c>
      <c r="M11" s="25">
        <v>0</v>
      </c>
      <c r="N11" s="25">
        <f t="shared" si="0"/>
        <v>2272.42</v>
      </c>
      <c r="O11" s="5" t="s">
        <v>32</v>
      </c>
      <c r="P11" s="5" t="s">
        <v>911</v>
      </c>
      <c r="Q11" s="5" t="s">
        <v>805</v>
      </c>
    </row>
    <row r="12" spans="1:18" s="5" customFormat="1" ht="13.95" customHeight="1" x14ac:dyDescent="0.2">
      <c r="A12" s="5">
        <v>2400375</v>
      </c>
      <c r="C12" s="5" t="s">
        <v>27</v>
      </c>
      <c r="D12" s="33">
        <v>45322</v>
      </c>
      <c r="E12" s="33">
        <v>45324</v>
      </c>
      <c r="G12" s="5" t="s">
        <v>918</v>
      </c>
      <c r="H12" s="5" t="s">
        <v>919</v>
      </c>
      <c r="I12" s="5" t="s">
        <v>42</v>
      </c>
      <c r="J12" s="5" t="s">
        <v>920</v>
      </c>
      <c r="K12" s="25"/>
      <c r="L12" s="25"/>
      <c r="M12" s="25"/>
      <c r="N12" s="25">
        <f t="shared" si="0"/>
        <v>0</v>
      </c>
    </row>
    <row r="13" spans="1:18" s="5" customFormat="1" ht="13.95" customHeight="1" x14ac:dyDescent="0.2">
      <c r="A13" s="5">
        <v>2400369</v>
      </c>
      <c r="C13" s="5" t="s">
        <v>27</v>
      </c>
      <c r="D13" s="33">
        <v>45320</v>
      </c>
      <c r="E13" s="33">
        <v>45324</v>
      </c>
      <c r="F13" s="33">
        <v>45362</v>
      </c>
      <c r="G13" s="5" t="s">
        <v>921</v>
      </c>
      <c r="H13" s="5" t="s">
        <v>204</v>
      </c>
      <c r="I13" s="5" t="s">
        <v>922</v>
      </c>
      <c r="J13" s="5" t="s">
        <v>923</v>
      </c>
      <c r="K13" s="25"/>
      <c r="L13" s="25"/>
      <c r="M13" s="25"/>
      <c r="N13" s="25">
        <f t="shared" si="0"/>
        <v>0</v>
      </c>
      <c r="P13" s="5" t="s">
        <v>33</v>
      </c>
      <c r="Q13" s="5" t="s">
        <v>924</v>
      </c>
    </row>
    <row r="14" spans="1:18" s="5" customFormat="1" ht="13.95" customHeight="1" x14ac:dyDescent="0.2">
      <c r="A14" s="5">
        <v>2400466</v>
      </c>
      <c r="C14" s="5" t="s">
        <v>27</v>
      </c>
      <c r="D14" s="33">
        <v>45320</v>
      </c>
      <c r="E14" s="33">
        <v>45328</v>
      </c>
      <c r="F14" s="33">
        <v>45743</v>
      </c>
      <c r="G14" s="5" t="s">
        <v>925</v>
      </c>
      <c r="H14" s="5" t="s">
        <v>926</v>
      </c>
      <c r="I14" s="5" t="s">
        <v>42</v>
      </c>
      <c r="J14" s="5" t="s">
        <v>927</v>
      </c>
      <c r="K14" s="25"/>
      <c r="L14" s="25">
        <v>0</v>
      </c>
      <c r="M14" s="25">
        <v>0</v>
      </c>
      <c r="N14" s="25">
        <f t="shared" si="0"/>
        <v>0</v>
      </c>
      <c r="O14" s="5" t="s">
        <v>32</v>
      </c>
      <c r="P14" s="5" t="s">
        <v>33</v>
      </c>
      <c r="Q14" s="5" t="s">
        <v>367</v>
      </c>
    </row>
    <row r="15" spans="1:18" s="5" customFormat="1" ht="13.95" customHeight="1" x14ac:dyDescent="0.2">
      <c r="A15" s="5">
        <v>2400497</v>
      </c>
      <c r="C15" s="5" t="s">
        <v>27</v>
      </c>
      <c r="D15" s="33">
        <v>45321</v>
      </c>
      <c r="E15" s="33">
        <v>45334</v>
      </c>
      <c r="G15" s="5" t="s">
        <v>928</v>
      </c>
      <c r="H15" s="5" t="s">
        <v>485</v>
      </c>
      <c r="I15" s="5" t="s">
        <v>42</v>
      </c>
      <c r="J15" s="5" t="s">
        <v>929</v>
      </c>
      <c r="K15" s="25"/>
      <c r="L15" s="25"/>
      <c r="M15" s="25"/>
      <c r="N15" s="25">
        <f t="shared" si="0"/>
        <v>0</v>
      </c>
    </row>
    <row r="16" spans="1:18" s="5" customFormat="1" ht="13.95" customHeight="1" x14ac:dyDescent="0.2">
      <c r="A16" s="5">
        <v>2400542</v>
      </c>
      <c r="B16" s="5">
        <v>2403556</v>
      </c>
      <c r="C16" s="5" t="s">
        <v>27</v>
      </c>
      <c r="D16" s="33">
        <v>45327</v>
      </c>
      <c r="E16" s="33">
        <v>45328</v>
      </c>
      <c r="F16" s="33">
        <v>45512</v>
      </c>
      <c r="G16" s="5" t="s">
        <v>930</v>
      </c>
      <c r="H16" s="5" t="s">
        <v>131</v>
      </c>
      <c r="I16" s="5" t="s">
        <v>58</v>
      </c>
      <c r="J16" s="5" t="s">
        <v>931</v>
      </c>
      <c r="K16" s="25"/>
      <c r="L16" s="25">
        <v>1050</v>
      </c>
      <c r="M16" s="25">
        <v>0</v>
      </c>
      <c r="N16" s="25">
        <f t="shared" si="0"/>
        <v>1050</v>
      </c>
      <c r="O16" s="5" t="s">
        <v>32</v>
      </c>
      <c r="P16" s="5" t="s">
        <v>911</v>
      </c>
      <c r="Q16" s="5" t="s">
        <v>932</v>
      </c>
    </row>
    <row r="17" spans="1:18" s="5" customFormat="1" ht="13.95" customHeight="1" x14ac:dyDescent="0.2">
      <c r="A17" s="5">
        <v>2400546</v>
      </c>
      <c r="C17" s="5" t="s">
        <v>27</v>
      </c>
      <c r="D17" s="33">
        <v>45313</v>
      </c>
      <c r="E17" s="33">
        <v>45334</v>
      </c>
      <c r="F17" s="33">
        <v>45365</v>
      </c>
      <c r="G17" s="5" t="s">
        <v>933</v>
      </c>
      <c r="H17" s="5" t="s">
        <v>934</v>
      </c>
      <c r="I17" s="5" t="s">
        <v>935</v>
      </c>
      <c r="J17" s="5" t="s">
        <v>936</v>
      </c>
      <c r="K17" s="25"/>
      <c r="L17" s="25"/>
      <c r="M17" s="25"/>
      <c r="N17" s="25">
        <f t="shared" si="0"/>
        <v>0</v>
      </c>
    </row>
    <row r="18" spans="1:18" s="5" customFormat="1" ht="13.95" customHeight="1" x14ac:dyDescent="0.2">
      <c r="A18" s="5">
        <v>2400556</v>
      </c>
      <c r="B18" s="5">
        <v>240119</v>
      </c>
      <c r="C18" s="5" t="s">
        <v>27</v>
      </c>
      <c r="D18" s="33">
        <v>45335</v>
      </c>
      <c r="E18" s="33">
        <v>45335</v>
      </c>
      <c r="F18" s="33">
        <v>45378</v>
      </c>
      <c r="G18" s="5" t="s">
        <v>937</v>
      </c>
      <c r="H18" s="5" t="s">
        <v>938</v>
      </c>
      <c r="I18" s="5" t="s">
        <v>42</v>
      </c>
      <c r="J18" s="5" t="s">
        <v>939</v>
      </c>
      <c r="K18" s="25"/>
      <c r="L18" s="25">
        <v>2045.31</v>
      </c>
      <c r="M18" s="25">
        <v>0</v>
      </c>
      <c r="N18" s="25">
        <f t="shared" si="0"/>
        <v>2045.31</v>
      </c>
      <c r="O18" s="5" t="s">
        <v>32</v>
      </c>
      <c r="P18" s="5" t="s">
        <v>911</v>
      </c>
      <c r="Q18" s="5" t="s">
        <v>940</v>
      </c>
    </row>
    <row r="19" spans="1:18" s="5" customFormat="1" ht="13.95" customHeight="1" x14ac:dyDescent="0.2">
      <c r="A19" s="5">
        <v>2400565</v>
      </c>
      <c r="C19" s="5" t="s">
        <v>27</v>
      </c>
      <c r="D19" s="33">
        <v>45339</v>
      </c>
      <c r="E19" s="33">
        <v>45339</v>
      </c>
      <c r="F19" s="33">
        <v>45371</v>
      </c>
      <c r="G19" s="5" t="s">
        <v>941</v>
      </c>
      <c r="H19" s="5" t="s">
        <v>926</v>
      </c>
      <c r="I19" s="5" t="s">
        <v>942</v>
      </c>
      <c r="J19" s="5" t="s">
        <v>943</v>
      </c>
      <c r="K19" s="25"/>
      <c r="L19" s="25">
        <v>501.55</v>
      </c>
      <c r="M19" s="25">
        <v>0</v>
      </c>
      <c r="N19" s="25">
        <f t="shared" si="0"/>
        <v>501.55</v>
      </c>
      <c r="O19" s="5" t="s">
        <v>32</v>
      </c>
      <c r="P19" s="5" t="s">
        <v>911</v>
      </c>
      <c r="Q19" s="5" t="s">
        <v>805</v>
      </c>
    </row>
    <row r="20" spans="1:18" s="5" customFormat="1" ht="13.95" customHeight="1" x14ac:dyDescent="0.2">
      <c r="A20" s="5">
        <v>2400602</v>
      </c>
      <c r="C20" s="5" t="s">
        <v>27</v>
      </c>
      <c r="D20" s="33">
        <v>45327</v>
      </c>
      <c r="E20" s="33">
        <v>45343</v>
      </c>
      <c r="F20" s="33">
        <v>45363</v>
      </c>
      <c r="G20" s="5" t="s">
        <v>432</v>
      </c>
      <c r="H20" s="5" t="s">
        <v>944</v>
      </c>
      <c r="I20" s="5" t="s">
        <v>945</v>
      </c>
      <c r="J20" s="5" t="s">
        <v>38</v>
      </c>
      <c r="K20" s="25"/>
      <c r="L20" s="25">
        <v>0</v>
      </c>
      <c r="M20" s="25">
        <v>0</v>
      </c>
      <c r="N20" s="25">
        <f t="shared" si="0"/>
        <v>0</v>
      </c>
      <c r="O20" s="5" t="s">
        <v>32</v>
      </c>
      <c r="P20" s="5" t="s">
        <v>946</v>
      </c>
      <c r="Q20" s="5" t="s">
        <v>947</v>
      </c>
    </row>
    <row r="21" spans="1:18" s="5" customFormat="1" ht="13.95" customHeight="1" x14ac:dyDescent="0.2">
      <c r="A21" s="5">
        <v>2400616</v>
      </c>
      <c r="B21" s="5">
        <v>2401216</v>
      </c>
      <c r="C21" s="5" t="s">
        <v>27</v>
      </c>
      <c r="D21" s="33">
        <v>45337</v>
      </c>
      <c r="E21" s="33">
        <v>45342</v>
      </c>
      <c r="F21" s="33">
        <v>45386</v>
      </c>
      <c r="G21" s="5" t="s">
        <v>948</v>
      </c>
      <c r="H21" s="5" t="s">
        <v>649</v>
      </c>
      <c r="I21" s="5" t="s">
        <v>58</v>
      </c>
      <c r="J21" s="5" t="s">
        <v>949</v>
      </c>
      <c r="K21" s="25"/>
      <c r="L21" s="25">
        <v>850</v>
      </c>
      <c r="M21" s="25">
        <v>169.4</v>
      </c>
      <c r="N21" s="25">
        <f t="shared" si="0"/>
        <v>1019.4</v>
      </c>
      <c r="O21" s="5" t="s">
        <v>32</v>
      </c>
      <c r="P21" s="5" t="s">
        <v>911</v>
      </c>
      <c r="Q21" s="5" t="s">
        <v>805</v>
      </c>
    </row>
    <row r="22" spans="1:18" s="5" customFormat="1" ht="13.95" customHeight="1" x14ac:dyDescent="0.2">
      <c r="A22" s="5">
        <v>2400628</v>
      </c>
      <c r="B22" s="5">
        <v>2402161</v>
      </c>
      <c r="C22" s="5" t="s">
        <v>27</v>
      </c>
      <c r="D22" s="33">
        <v>45327</v>
      </c>
      <c r="E22" s="33">
        <v>45344</v>
      </c>
      <c r="F22" s="33">
        <v>45441</v>
      </c>
      <c r="G22" s="5" t="s">
        <v>950</v>
      </c>
      <c r="H22" s="5" t="s">
        <v>260</v>
      </c>
      <c r="I22" s="5" t="s">
        <v>951</v>
      </c>
      <c r="J22" s="5" t="s">
        <v>952</v>
      </c>
      <c r="K22" s="25"/>
      <c r="L22" s="25">
        <v>371.1</v>
      </c>
      <c r="M22" s="25">
        <v>0</v>
      </c>
      <c r="N22" s="25">
        <f t="shared" si="0"/>
        <v>371.1</v>
      </c>
      <c r="O22" s="5" t="s">
        <v>953</v>
      </c>
      <c r="P22" s="5" t="s">
        <v>911</v>
      </c>
      <c r="Q22" s="5" t="s">
        <v>954</v>
      </c>
    </row>
    <row r="23" spans="1:18" s="5" customFormat="1" ht="13.95" customHeight="1" x14ac:dyDescent="0.2">
      <c r="A23" s="46">
        <v>2400638</v>
      </c>
      <c r="C23" s="5" t="s">
        <v>27</v>
      </c>
      <c r="D23" s="33">
        <v>45344</v>
      </c>
      <c r="E23" s="33">
        <v>45344</v>
      </c>
      <c r="G23" s="5" t="s">
        <v>955</v>
      </c>
      <c r="H23" s="5" t="s">
        <v>504</v>
      </c>
      <c r="I23" s="5" t="s">
        <v>42</v>
      </c>
      <c r="J23" s="5" t="s">
        <v>956</v>
      </c>
      <c r="K23" s="25"/>
      <c r="L23" s="25"/>
      <c r="M23" s="25"/>
      <c r="N23" s="25">
        <f t="shared" si="0"/>
        <v>0</v>
      </c>
    </row>
    <row r="24" spans="1:18" s="5" customFormat="1" ht="13.95" customHeight="1" x14ac:dyDescent="0.2">
      <c r="A24" s="46">
        <v>2400651</v>
      </c>
      <c r="C24" s="5" t="s">
        <v>27</v>
      </c>
      <c r="D24" s="33">
        <v>45322</v>
      </c>
      <c r="E24" s="33">
        <v>45346</v>
      </c>
      <c r="G24" s="5" t="s">
        <v>957</v>
      </c>
      <c r="H24" s="5" t="s">
        <v>307</v>
      </c>
      <c r="I24" s="5" t="s">
        <v>958</v>
      </c>
      <c r="J24" s="5" t="s">
        <v>959</v>
      </c>
      <c r="K24" s="25"/>
      <c r="L24" s="25"/>
      <c r="M24" s="25"/>
      <c r="N24" s="25">
        <f t="shared" si="0"/>
        <v>0</v>
      </c>
    </row>
    <row r="25" spans="1:18" s="5" customFormat="1" ht="13.95" customHeight="1" x14ac:dyDescent="0.2">
      <c r="A25" s="46">
        <v>2400655</v>
      </c>
      <c r="C25" s="5" t="s">
        <v>27</v>
      </c>
      <c r="D25" s="33">
        <v>45344</v>
      </c>
      <c r="E25" s="33">
        <v>45346</v>
      </c>
      <c r="F25" s="33">
        <v>45401</v>
      </c>
      <c r="G25" s="5" t="s">
        <v>960</v>
      </c>
      <c r="H25" s="5" t="s">
        <v>257</v>
      </c>
      <c r="I25" s="5" t="s">
        <v>961</v>
      </c>
      <c r="J25" s="5" t="s">
        <v>962</v>
      </c>
      <c r="K25" s="25"/>
      <c r="L25" s="25">
        <v>0</v>
      </c>
      <c r="M25" s="25">
        <v>0</v>
      </c>
      <c r="N25" s="25">
        <f t="shared" si="0"/>
        <v>0</v>
      </c>
      <c r="O25" s="5" t="s">
        <v>32</v>
      </c>
      <c r="P25" s="5" t="s">
        <v>94</v>
      </c>
      <c r="Q25" s="5" t="s">
        <v>49</v>
      </c>
    </row>
    <row r="26" spans="1:18" s="5" customFormat="1" ht="13.95" customHeight="1" x14ac:dyDescent="0.2">
      <c r="A26" s="46">
        <v>2400659</v>
      </c>
      <c r="B26" s="5">
        <v>2406487</v>
      </c>
      <c r="C26" s="5" t="s">
        <v>27</v>
      </c>
      <c r="D26" s="33">
        <v>45346</v>
      </c>
      <c r="E26" s="33">
        <v>45346</v>
      </c>
      <c r="F26" s="33">
        <v>45680</v>
      </c>
      <c r="G26" s="5" t="s">
        <v>963</v>
      </c>
      <c r="H26" s="5" t="s">
        <v>297</v>
      </c>
      <c r="I26" s="5" t="s">
        <v>42</v>
      </c>
      <c r="J26" s="5" t="s">
        <v>964</v>
      </c>
      <c r="K26" s="25"/>
      <c r="L26" s="25">
        <v>1590</v>
      </c>
      <c r="M26" s="25">
        <v>0</v>
      </c>
      <c r="N26" s="25">
        <f t="shared" si="0"/>
        <v>1590</v>
      </c>
      <c r="O26" s="5" t="s">
        <v>32</v>
      </c>
      <c r="P26" s="5" t="s">
        <v>911</v>
      </c>
      <c r="Q26" s="5" t="s">
        <v>965</v>
      </c>
    </row>
    <row r="27" spans="1:18" s="5" customFormat="1" ht="13.95" customHeight="1" x14ac:dyDescent="0.2">
      <c r="A27" s="5">
        <v>2400662</v>
      </c>
      <c r="C27" s="5" t="s">
        <v>27</v>
      </c>
      <c r="D27" s="33">
        <v>45316</v>
      </c>
      <c r="E27" s="33">
        <v>45348</v>
      </c>
      <c r="F27" s="33">
        <v>45572</v>
      </c>
      <c r="G27" s="5" t="s">
        <v>966</v>
      </c>
      <c r="H27" s="5" t="s">
        <v>109</v>
      </c>
      <c r="I27" s="5" t="s">
        <v>42</v>
      </c>
      <c r="J27" s="5" t="s">
        <v>967</v>
      </c>
      <c r="K27" s="25"/>
      <c r="L27" s="25">
        <v>0</v>
      </c>
      <c r="M27" s="25">
        <v>0</v>
      </c>
      <c r="N27" s="25">
        <f t="shared" si="0"/>
        <v>0</v>
      </c>
      <c r="O27" s="5" t="s">
        <v>32</v>
      </c>
      <c r="P27" s="5" t="s">
        <v>94</v>
      </c>
      <c r="Q27" s="5" t="s">
        <v>367</v>
      </c>
    </row>
    <row r="28" spans="1:18" s="5" customFormat="1" ht="13.95" customHeight="1" x14ac:dyDescent="0.2">
      <c r="A28" s="5">
        <v>2400830</v>
      </c>
      <c r="B28" s="5">
        <v>2402062</v>
      </c>
      <c r="C28" s="5" t="s">
        <v>27</v>
      </c>
      <c r="D28" s="33">
        <v>45352</v>
      </c>
      <c r="E28" s="33">
        <v>45356</v>
      </c>
      <c r="F28" s="33">
        <v>45434</v>
      </c>
      <c r="G28" s="5" t="s">
        <v>968</v>
      </c>
      <c r="H28" s="5" t="s">
        <v>663</v>
      </c>
      <c r="I28" s="5" t="s">
        <v>42</v>
      </c>
      <c r="J28" s="5" t="s">
        <v>969</v>
      </c>
      <c r="K28" s="25"/>
      <c r="L28" s="25">
        <v>2025</v>
      </c>
      <c r="M28" s="25">
        <v>169.4</v>
      </c>
      <c r="N28" s="25">
        <f t="shared" si="0"/>
        <v>2194.4</v>
      </c>
      <c r="O28" s="5" t="s">
        <v>32</v>
      </c>
      <c r="P28" s="5" t="s">
        <v>911</v>
      </c>
      <c r="Q28" s="5" t="s">
        <v>954</v>
      </c>
    </row>
    <row r="29" spans="1:18" s="5" customFormat="1" ht="13.95" customHeight="1" x14ac:dyDescent="0.2">
      <c r="A29" s="5">
        <v>2400834</v>
      </c>
      <c r="B29" s="5">
        <v>2400863</v>
      </c>
      <c r="C29" s="5" t="s">
        <v>22</v>
      </c>
      <c r="D29" s="33">
        <v>45304</v>
      </c>
      <c r="E29" s="33">
        <v>45357</v>
      </c>
      <c r="G29" s="5" t="s">
        <v>970</v>
      </c>
      <c r="H29" s="5" t="s">
        <v>264</v>
      </c>
      <c r="I29" s="5" t="s">
        <v>971</v>
      </c>
      <c r="J29" s="5" t="s">
        <v>972</v>
      </c>
      <c r="K29" s="25">
        <v>52500</v>
      </c>
      <c r="L29" s="25"/>
      <c r="M29" s="25"/>
      <c r="N29" s="25">
        <f t="shared" si="0"/>
        <v>52500</v>
      </c>
    </row>
    <row r="30" spans="1:18" s="5" customFormat="1" ht="13.95" customHeight="1" x14ac:dyDescent="0.2">
      <c r="A30" s="5">
        <v>2400847</v>
      </c>
      <c r="B30" s="5">
        <v>2401576</v>
      </c>
      <c r="C30" s="5" t="s">
        <v>27</v>
      </c>
      <c r="D30" s="33">
        <v>45350</v>
      </c>
      <c r="E30" s="33">
        <v>45358</v>
      </c>
      <c r="F30" s="33">
        <v>45449</v>
      </c>
      <c r="G30" s="5" t="s">
        <v>973</v>
      </c>
      <c r="H30" s="5" t="s">
        <v>497</v>
      </c>
      <c r="I30" s="5" t="s">
        <v>974</v>
      </c>
      <c r="J30" s="5" t="s">
        <v>975</v>
      </c>
      <c r="K30" s="25"/>
      <c r="L30" s="25">
        <f>1313.3+2800</f>
        <v>4113.3</v>
      </c>
      <c r="M30" s="25">
        <v>0</v>
      </c>
      <c r="N30" s="25">
        <f>SUM(K30:M30)</f>
        <v>4113.3</v>
      </c>
      <c r="O30" s="5" t="s">
        <v>32</v>
      </c>
      <c r="P30" s="5" t="s">
        <v>911</v>
      </c>
      <c r="Q30" s="5" t="s">
        <v>805</v>
      </c>
    </row>
    <row r="31" spans="1:18" s="5" customFormat="1" ht="13.95" customHeight="1" x14ac:dyDescent="0.2">
      <c r="A31" s="46">
        <v>2400851</v>
      </c>
      <c r="B31" s="5">
        <v>2406694</v>
      </c>
      <c r="C31" s="5" t="s">
        <v>27</v>
      </c>
      <c r="D31" s="33">
        <v>45358</v>
      </c>
      <c r="E31" s="33">
        <v>45361</v>
      </c>
      <c r="F31" s="33">
        <v>45729</v>
      </c>
      <c r="G31" s="5" t="s">
        <v>976</v>
      </c>
      <c r="H31" s="5" t="s">
        <v>977</v>
      </c>
      <c r="I31" s="5" t="s">
        <v>978</v>
      </c>
      <c r="J31" s="5" t="s">
        <v>979</v>
      </c>
      <c r="K31" s="25"/>
      <c r="L31" s="25">
        <f>1213+370.13</f>
        <v>1583.13</v>
      </c>
      <c r="M31" s="25">
        <v>0</v>
      </c>
      <c r="N31" s="25">
        <f t="shared" si="0"/>
        <v>1583.13</v>
      </c>
      <c r="O31" s="5" t="s">
        <v>32</v>
      </c>
      <c r="P31" s="5" t="s">
        <v>911</v>
      </c>
      <c r="Q31" s="5" t="s">
        <v>954</v>
      </c>
      <c r="R31" s="25"/>
    </row>
    <row r="32" spans="1:18" s="5" customFormat="1" ht="13.95" customHeight="1" x14ac:dyDescent="0.2">
      <c r="A32" s="46">
        <v>2400895</v>
      </c>
      <c r="B32" s="5">
        <v>2406506</v>
      </c>
      <c r="C32" s="5" t="s">
        <v>27</v>
      </c>
      <c r="D32" s="33">
        <v>45359</v>
      </c>
      <c r="E32" s="33">
        <v>45362</v>
      </c>
      <c r="G32" s="5" t="s">
        <v>980</v>
      </c>
      <c r="H32" s="5" t="s">
        <v>649</v>
      </c>
      <c r="I32" s="5" t="s">
        <v>42</v>
      </c>
      <c r="J32" s="5" t="s">
        <v>981</v>
      </c>
      <c r="K32" s="25"/>
      <c r="L32" s="25"/>
      <c r="M32" s="25"/>
      <c r="N32" s="25">
        <f t="shared" si="0"/>
        <v>0</v>
      </c>
    </row>
    <row r="33" spans="1:17" s="5" customFormat="1" ht="13.95" customHeight="1" x14ac:dyDescent="0.2">
      <c r="A33" s="46">
        <v>2400897</v>
      </c>
      <c r="B33" s="5">
        <v>2402635</v>
      </c>
      <c r="C33" s="5" t="s">
        <v>27</v>
      </c>
      <c r="D33" s="33">
        <v>45355</v>
      </c>
      <c r="E33" s="33">
        <v>45362</v>
      </c>
      <c r="F33" s="33">
        <v>45455</v>
      </c>
      <c r="G33" s="5" t="s">
        <v>982</v>
      </c>
      <c r="H33" s="5" t="s">
        <v>29</v>
      </c>
      <c r="I33" s="5" t="s">
        <v>63</v>
      </c>
      <c r="J33" s="5" t="s">
        <v>983</v>
      </c>
      <c r="K33" s="25"/>
      <c r="L33" s="25">
        <v>810</v>
      </c>
      <c r="M33" s="25">
        <v>169.4</v>
      </c>
      <c r="N33" s="25">
        <f t="shared" si="0"/>
        <v>979.4</v>
      </c>
      <c r="O33" s="5" t="s">
        <v>32</v>
      </c>
      <c r="P33" s="5" t="s">
        <v>911</v>
      </c>
      <c r="Q33" s="5" t="s">
        <v>965</v>
      </c>
    </row>
    <row r="34" spans="1:17" s="5" customFormat="1" ht="13.95" customHeight="1" x14ac:dyDescent="0.2">
      <c r="A34" s="46">
        <v>2400902</v>
      </c>
      <c r="B34" s="5">
        <v>2402370</v>
      </c>
      <c r="C34" s="5" t="s">
        <v>27</v>
      </c>
      <c r="D34" s="33">
        <v>45352</v>
      </c>
      <c r="E34" s="33">
        <v>45364</v>
      </c>
      <c r="G34" s="5" t="s">
        <v>984</v>
      </c>
      <c r="H34" s="5" t="s">
        <v>985</v>
      </c>
      <c r="I34" s="5" t="s">
        <v>986</v>
      </c>
      <c r="J34" s="5" t="s">
        <v>987</v>
      </c>
      <c r="K34" s="25"/>
      <c r="L34" s="25">
        <v>288.04000000000002</v>
      </c>
      <c r="M34" s="25">
        <v>0</v>
      </c>
      <c r="N34" s="25">
        <f t="shared" si="0"/>
        <v>288.04000000000002</v>
      </c>
      <c r="O34" s="5" t="s">
        <v>32</v>
      </c>
      <c r="P34" s="5" t="s">
        <v>911</v>
      </c>
      <c r="Q34" s="47" t="s">
        <v>988</v>
      </c>
    </row>
    <row r="35" spans="1:17" s="5" customFormat="1" ht="13.95" customHeight="1" x14ac:dyDescent="0.2">
      <c r="A35" s="46">
        <v>2400950</v>
      </c>
      <c r="B35" s="5">
        <v>2401118</v>
      </c>
      <c r="C35" s="5" t="s">
        <v>27</v>
      </c>
      <c r="D35" s="33">
        <v>45359</v>
      </c>
      <c r="E35" s="33">
        <v>45366</v>
      </c>
      <c r="F35" s="33">
        <v>45378</v>
      </c>
      <c r="G35" s="5" t="s">
        <v>989</v>
      </c>
      <c r="H35" s="5" t="s">
        <v>75</v>
      </c>
      <c r="I35" s="5" t="s">
        <v>990</v>
      </c>
      <c r="J35" s="5" t="s">
        <v>991</v>
      </c>
      <c r="K35" s="25"/>
      <c r="L35" s="25">
        <v>297.56</v>
      </c>
      <c r="M35" s="25">
        <v>0</v>
      </c>
      <c r="N35" s="25">
        <f t="shared" si="0"/>
        <v>297.56</v>
      </c>
      <c r="O35" s="5" t="s">
        <v>32</v>
      </c>
      <c r="P35" s="5" t="s">
        <v>911</v>
      </c>
      <c r="Q35" s="5" t="s">
        <v>805</v>
      </c>
    </row>
    <row r="36" spans="1:17" s="5" customFormat="1" ht="13.95" customHeight="1" x14ac:dyDescent="0.2">
      <c r="A36" s="46">
        <v>2401022</v>
      </c>
      <c r="B36" s="5">
        <v>2402364</v>
      </c>
      <c r="C36" s="5" t="s">
        <v>27</v>
      </c>
      <c r="D36" s="33">
        <v>45371</v>
      </c>
      <c r="E36" s="33">
        <v>45371</v>
      </c>
      <c r="F36" s="33">
        <v>45490</v>
      </c>
      <c r="G36" s="5" t="s">
        <v>992</v>
      </c>
      <c r="H36" s="5" t="s">
        <v>769</v>
      </c>
      <c r="I36" s="5" t="s">
        <v>993</v>
      </c>
      <c r="J36" s="5" t="s">
        <v>994</v>
      </c>
      <c r="K36" s="25"/>
      <c r="L36" s="25">
        <f>268.37+356.25</f>
        <v>624.62</v>
      </c>
      <c r="M36" s="25">
        <v>0</v>
      </c>
      <c r="N36" s="25">
        <f t="shared" si="0"/>
        <v>624.62</v>
      </c>
      <c r="O36" s="5" t="s">
        <v>32</v>
      </c>
      <c r="P36" s="5" t="s">
        <v>911</v>
      </c>
      <c r="Q36" s="5" t="s">
        <v>954</v>
      </c>
    </row>
    <row r="37" spans="1:17" s="5" customFormat="1" ht="13.95" customHeight="1" x14ac:dyDescent="0.2">
      <c r="A37" s="46">
        <v>2401033</v>
      </c>
      <c r="C37" s="5" t="s">
        <v>27</v>
      </c>
      <c r="D37" s="33">
        <v>45344</v>
      </c>
      <c r="E37" s="33">
        <v>45372</v>
      </c>
      <c r="G37" s="5" t="s">
        <v>995</v>
      </c>
      <c r="H37" s="5" t="s">
        <v>926</v>
      </c>
      <c r="I37" s="5" t="s">
        <v>58</v>
      </c>
      <c r="J37" s="5" t="s">
        <v>996</v>
      </c>
      <c r="K37" s="25"/>
      <c r="L37" s="25"/>
      <c r="M37" s="25"/>
      <c r="N37" s="25">
        <f t="shared" si="0"/>
        <v>0</v>
      </c>
    </row>
    <row r="38" spans="1:17" s="5" customFormat="1" ht="13.95" customHeight="1" x14ac:dyDescent="0.2">
      <c r="A38" s="46">
        <v>2401048</v>
      </c>
      <c r="C38" s="5" t="s">
        <v>27</v>
      </c>
      <c r="D38" s="33">
        <v>45367</v>
      </c>
      <c r="E38" s="33">
        <v>45373</v>
      </c>
      <c r="F38" s="33">
        <v>45397</v>
      </c>
      <c r="G38" s="5" t="s">
        <v>997</v>
      </c>
      <c r="H38" s="5" t="s">
        <v>147</v>
      </c>
      <c r="I38" s="5" t="s">
        <v>998</v>
      </c>
      <c r="J38" s="5" t="s">
        <v>999</v>
      </c>
      <c r="K38" s="25"/>
      <c r="L38" s="25">
        <v>0</v>
      </c>
      <c r="M38" s="25">
        <v>0</v>
      </c>
      <c r="N38" s="25">
        <f t="shared" si="0"/>
        <v>0</v>
      </c>
      <c r="O38" s="5" t="s">
        <v>32</v>
      </c>
      <c r="P38" s="5" t="s">
        <v>33</v>
      </c>
      <c r="Q38" s="5" t="s">
        <v>404</v>
      </c>
    </row>
    <row r="39" spans="1:17" s="5" customFormat="1" ht="13.95" customHeight="1" x14ac:dyDescent="0.2">
      <c r="A39" s="46">
        <v>2401059</v>
      </c>
      <c r="B39" s="5">
        <v>2401473</v>
      </c>
      <c r="C39" s="5" t="s">
        <v>1000</v>
      </c>
      <c r="D39" s="33">
        <v>45365</v>
      </c>
      <c r="E39" s="33">
        <v>45376</v>
      </c>
      <c r="F39" s="33">
        <v>45399</v>
      </c>
      <c r="G39" s="5" t="s">
        <v>1001</v>
      </c>
      <c r="H39" s="5" t="s">
        <v>599</v>
      </c>
      <c r="I39" s="5" t="s">
        <v>971</v>
      </c>
      <c r="J39" s="5" t="s">
        <v>1002</v>
      </c>
      <c r="K39" s="25"/>
      <c r="L39" s="25">
        <v>250</v>
      </c>
      <c r="M39" s="25">
        <v>0</v>
      </c>
      <c r="N39" s="25">
        <f t="shared" si="0"/>
        <v>250</v>
      </c>
      <c r="O39" s="5" t="s">
        <v>32</v>
      </c>
      <c r="P39" s="5" t="s">
        <v>911</v>
      </c>
      <c r="Q39" s="5" t="s">
        <v>1003</v>
      </c>
    </row>
    <row r="40" spans="1:17" s="5" customFormat="1" ht="13.95" customHeight="1" x14ac:dyDescent="0.2">
      <c r="A40" s="46">
        <v>2401064</v>
      </c>
      <c r="B40" s="5">
        <v>2402159</v>
      </c>
      <c r="C40" s="5" t="s">
        <v>27</v>
      </c>
      <c r="D40" s="33">
        <v>45337</v>
      </c>
      <c r="E40" s="33">
        <v>45376</v>
      </c>
      <c r="F40" s="33">
        <v>45441</v>
      </c>
      <c r="G40" s="5" t="s">
        <v>1004</v>
      </c>
      <c r="H40" s="5" t="s">
        <v>553</v>
      </c>
      <c r="I40" s="5" t="s">
        <v>336</v>
      </c>
      <c r="J40" s="5" t="s">
        <v>1005</v>
      </c>
      <c r="K40" s="25"/>
      <c r="L40" s="25">
        <v>2448.87</v>
      </c>
      <c r="M40" s="25">
        <v>0</v>
      </c>
      <c r="N40" s="25">
        <f t="shared" si="0"/>
        <v>2448.87</v>
      </c>
      <c r="O40" s="5" t="s">
        <v>32</v>
      </c>
      <c r="P40" s="5" t="s">
        <v>911</v>
      </c>
      <c r="Q40" s="5" t="s">
        <v>805</v>
      </c>
    </row>
    <row r="41" spans="1:17" s="5" customFormat="1" ht="13.95" customHeight="1" x14ac:dyDescent="0.2">
      <c r="A41" s="46">
        <v>2401095</v>
      </c>
      <c r="B41" s="5">
        <v>2401577</v>
      </c>
      <c r="C41" s="5" t="s">
        <v>27</v>
      </c>
      <c r="D41" s="33">
        <v>45359</v>
      </c>
      <c r="E41" s="33">
        <v>45376</v>
      </c>
      <c r="F41" s="33">
        <v>45406</v>
      </c>
      <c r="G41" s="5" t="s">
        <v>1006</v>
      </c>
      <c r="H41" s="5" t="s">
        <v>204</v>
      </c>
      <c r="I41" s="5" t="s">
        <v>1007</v>
      </c>
      <c r="J41" s="5" t="s">
        <v>1008</v>
      </c>
      <c r="K41" s="25"/>
      <c r="L41" s="25">
        <v>1546.59</v>
      </c>
      <c r="M41" s="25">
        <v>141.87</v>
      </c>
      <c r="N41" s="25">
        <f t="shared" si="0"/>
        <v>1688.46</v>
      </c>
      <c r="O41" s="5" t="s">
        <v>32</v>
      </c>
      <c r="P41" s="5" t="s">
        <v>911</v>
      </c>
      <c r="Q41" s="5" t="s">
        <v>805</v>
      </c>
    </row>
    <row r="42" spans="1:17" s="5" customFormat="1" ht="13.95" customHeight="1" x14ac:dyDescent="0.2">
      <c r="A42" s="46">
        <v>2401117</v>
      </c>
      <c r="C42" s="5" t="s">
        <v>27</v>
      </c>
      <c r="D42" s="33">
        <v>45368</v>
      </c>
      <c r="E42" s="33">
        <v>45378</v>
      </c>
      <c r="G42" s="5" t="s">
        <v>1009</v>
      </c>
      <c r="H42" s="5" t="s">
        <v>36</v>
      </c>
      <c r="I42" s="5" t="s">
        <v>986</v>
      </c>
      <c r="J42" s="5" t="s">
        <v>1010</v>
      </c>
      <c r="K42" s="25"/>
      <c r="L42" s="25"/>
      <c r="M42" s="25"/>
      <c r="N42" s="25">
        <f t="shared" si="0"/>
        <v>0</v>
      </c>
    </row>
    <row r="43" spans="1:17" s="5" customFormat="1" ht="13.95" customHeight="1" x14ac:dyDescent="0.2">
      <c r="A43" s="5">
        <v>2401123</v>
      </c>
      <c r="B43" s="5">
        <v>2401645</v>
      </c>
      <c r="C43" s="5" t="s">
        <v>27</v>
      </c>
      <c r="D43" s="33">
        <v>45370</v>
      </c>
      <c r="E43" s="33">
        <v>45379</v>
      </c>
      <c r="F43" s="33">
        <v>45411</v>
      </c>
      <c r="G43" s="5" t="s">
        <v>1011</v>
      </c>
      <c r="H43" s="5" t="s">
        <v>204</v>
      </c>
      <c r="I43" s="5" t="s">
        <v>986</v>
      </c>
      <c r="J43" s="5" t="s">
        <v>1012</v>
      </c>
      <c r="K43" s="25"/>
      <c r="L43" s="25">
        <v>2175</v>
      </c>
      <c r="M43" s="25">
        <v>169.4</v>
      </c>
      <c r="N43" s="25">
        <f t="shared" si="0"/>
        <v>2344.4</v>
      </c>
      <c r="O43" s="5" t="s">
        <v>32</v>
      </c>
      <c r="P43" s="5" t="s">
        <v>911</v>
      </c>
      <c r="Q43" s="5" t="s">
        <v>954</v>
      </c>
    </row>
    <row r="44" spans="1:17" s="5" customFormat="1" ht="13.95" customHeight="1" x14ac:dyDescent="0.2">
      <c r="A44" s="5">
        <v>2401126</v>
      </c>
      <c r="B44" s="5">
        <v>2401938</v>
      </c>
      <c r="C44" s="5" t="s">
        <v>27</v>
      </c>
      <c r="D44" s="33">
        <v>45376</v>
      </c>
      <c r="E44" s="33">
        <v>45379</v>
      </c>
      <c r="F44" s="33">
        <v>45427</v>
      </c>
      <c r="G44" s="5" t="s">
        <v>1013</v>
      </c>
      <c r="H44" s="5" t="s">
        <v>36</v>
      </c>
      <c r="I44" s="5" t="s">
        <v>58</v>
      </c>
      <c r="J44" s="5" t="s">
        <v>1014</v>
      </c>
      <c r="K44" s="25"/>
      <c r="L44" s="25">
        <v>1294.3699999999999</v>
      </c>
      <c r="M44" s="25">
        <v>141.87</v>
      </c>
      <c r="N44" s="25">
        <f t="shared" si="0"/>
        <v>1436.2399999999998</v>
      </c>
      <c r="O44" s="5" t="s">
        <v>32</v>
      </c>
      <c r="P44" s="5" t="s">
        <v>911</v>
      </c>
      <c r="Q44" s="5" t="s">
        <v>805</v>
      </c>
    </row>
    <row r="45" spans="1:17" s="5" customFormat="1" ht="13.95" customHeight="1" x14ac:dyDescent="0.2">
      <c r="A45" s="5">
        <v>2401131</v>
      </c>
      <c r="C45" s="5" t="s">
        <v>27</v>
      </c>
      <c r="D45" s="33">
        <v>45362</v>
      </c>
      <c r="E45" s="33">
        <v>45379</v>
      </c>
      <c r="G45" s="5" t="s">
        <v>1015</v>
      </c>
      <c r="H45" s="5" t="s">
        <v>109</v>
      </c>
      <c r="I45" s="5" t="s">
        <v>1016</v>
      </c>
      <c r="J45" s="5" t="s">
        <v>109</v>
      </c>
      <c r="K45" s="25"/>
      <c r="L45" s="25">
        <v>0</v>
      </c>
      <c r="M45" s="25">
        <v>0</v>
      </c>
      <c r="N45" s="25">
        <f t="shared" si="0"/>
        <v>0</v>
      </c>
      <c r="O45" s="5" t="s">
        <v>32</v>
      </c>
      <c r="P45" s="5" t="s">
        <v>94</v>
      </c>
      <c r="Q45" s="5" t="s">
        <v>1017</v>
      </c>
    </row>
    <row r="46" spans="1:17" s="5" customFormat="1" ht="13.95" customHeight="1" x14ac:dyDescent="0.2">
      <c r="A46" s="5">
        <v>2401134</v>
      </c>
      <c r="C46" s="5" t="s">
        <v>27</v>
      </c>
      <c r="D46" s="33">
        <v>45367</v>
      </c>
      <c r="E46" s="33">
        <v>45379</v>
      </c>
      <c r="G46" s="5" t="s">
        <v>1018</v>
      </c>
      <c r="H46" s="5" t="s">
        <v>147</v>
      </c>
      <c r="I46" s="5" t="s">
        <v>1019</v>
      </c>
      <c r="J46" s="5" t="s">
        <v>1020</v>
      </c>
      <c r="K46" s="25"/>
      <c r="L46" s="25">
        <v>0</v>
      </c>
      <c r="M46" s="25">
        <v>0</v>
      </c>
      <c r="N46" s="25">
        <f t="shared" si="0"/>
        <v>0</v>
      </c>
      <c r="O46" s="5" t="s">
        <v>32</v>
      </c>
      <c r="P46" s="5" t="s">
        <v>33</v>
      </c>
      <c r="Q46" s="5" t="s">
        <v>34</v>
      </c>
    </row>
    <row r="47" spans="1:17" s="5" customFormat="1" ht="13.95" customHeight="1" x14ac:dyDescent="0.2">
      <c r="A47" s="5">
        <v>2401181</v>
      </c>
      <c r="B47" s="5">
        <v>2401578</v>
      </c>
      <c r="C47" s="5" t="s">
        <v>27</v>
      </c>
      <c r="D47" s="33">
        <v>45376</v>
      </c>
      <c r="E47" s="33">
        <v>45383</v>
      </c>
      <c r="F47" s="33">
        <v>45441</v>
      </c>
      <c r="G47" s="5" t="s">
        <v>1021</v>
      </c>
      <c r="H47" s="5" t="s">
        <v>1022</v>
      </c>
      <c r="I47" s="5" t="s">
        <v>1023</v>
      </c>
      <c r="J47" s="5" t="s">
        <v>1024</v>
      </c>
      <c r="K47" s="25"/>
      <c r="L47" s="25">
        <f>5306.29+1221.86</f>
        <v>6528.15</v>
      </c>
      <c r="M47" s="25">
        <f>141.87+141.87</f>
        <v>283.74</v>
      </c>
      <c r="N47" s="25">
        <f t="shared" si="0"/>
        <v>6811.8899999999994</v>
      </c>
      <c r="O47" s="5" t="s">
        <v>32</v>
      </c>
      <c r="P47" s="5" t="s">
        <v>911</v>
      </c>
      <c r="Q47" s="5" t="s">
        <v>805</v>
      </c>
    </row>
    <row r="48" spans="1:17" s="5" customFormat="1" ht="13.95" customHeight="1" x14ac:dyDescent="0.2">
      <c r="A48" s="5">
        <v>2401184</v>
      </c>
      <c r="C48" s="5" t="s">
        <v>27</v>
      </c>
      <c r="D48" s="33">
        <v>45374</v>
      </c>
      <c r="E48" s="33">
        <v>45383</v>
      </c>
      <c r="G48" s="5" t="s">
        <v>1025</v>
      </c>
      <c r="H48" s="5" t="s">
        <v>29</v>
      </c>
      <c r="I48" s="5" t="s">
        <v>1026</v>
      </c>
      <c r="J48" s="5" t="s">
        <v>1027</v>
      </c>
      <c r="K48" s="25"/>
      <c r="L48" s="25">
        <v>0</v>
      </c>
      <c r="M48" s="25">
        <v>0</v>
      </c>
      <c r="N48" s="25">
        <f t="shared" si="0"/>
        <v>0</v>
      </c>
      <c r="O48" s="5" t="s">
        <v>32</v>
      </c>
      <c r="P48" s="5" t="s">
        <v>33</v>
      </c>
      <c r="Q48" s="5" t="s">
        <v>1028</v>
      </c>
    </row>
    <row r="49" spans="1:17" s="5" customFormat="1" ht="13.95" customHeight="1" x14ac:dyDescent="0.2">
      <c r="A49" s="5">
        <v>2401190</v>
      </c>
      <c r="C49" s="5" t="s">
        <v>27</v>
      </c>
      <c r="D49" s="33">
        <v>45294</v>
      </c>
      <c r="E49" s="33">
        <v>45384</v>
      </c>
      <c r="G49" s="5" t="s">
        <v>1029</v>
      </c>
      <c r="H49" s="5" t="s">
        <v>260</v>
      </c>
      <c r="I49" s="5" t="s">
        <v>986</v>
      </c>
      <c r="J49" s="5" t="s">
        <v>1030</v>
      </c>
      <c r="K49" s="25"/>
      <c r="L49" s="25"/>
      <c r="M49" s="25"/>
      <c r="N49" s="25">
        <f t="shared" si="0"/>
        <v>0</v>
      </c>
    </row>
    <row r="50" spans="1:17" s="5" customFormat="1" ht="13.95" customHeight="1" x14ac:dyDescent="0.2">
      <c r="A50" s="5">
        <v>2401215</v>
      </c>
      <c r="B50" s="5">
        <v>2402637</v>
      </c>
      <c r="C50" s="5" t="s">
        <v>27</v>
      </c>
      <c r="D50" s="33">
        <v>45378</v>
      </c>
      <c r="E50" s="33">
        <v>45386</v>
      </c>
      <c r="F50" s="33">
        <v>45455</v>
      </c>
      <c r="G50" s="5" t="s">
        <v>1031</v>
      </c>
      <c r="H50" s="5" t="s">
        <v>257</v>
      </c>
      <c r="I50" s="5" t="s">
        <v>986</v>
      </c>
      <c r="J50" s="5" t="s">
        <v>1032</v>
      </c>
      <c r="K50" s="25"/>
      <c r="L50" s="25">
        <v>2143.9699999999998</v>
      </c>
      <c r="M50" s="25">
        <v>0</v>
      </c>
      <c r="N50" s="25">
        <f t="shared" si="0"/>
        <v>2143.9699999999998</v>
      </c>
      <c r="O50" s="5" t="s">
        <v>32</v>
      </c>
      <c r="P50" s="5" t="s">
        <v>911</v>
      </c>
      <c r="Q50" s="5" t="s">
        <v>954</v>
      </c>
    </row>
    <row r="51" spans="1:17" s="5" customFormat="1" ht="13.95" customHeight="1" x14ac:dyDescent="0.2">
      <c r="A51" s="46">
        <v>2401226</v>
      </c>
      <c r="B51" s="5">
        <v>2401344</v>
      </c>
      <c r="C51" s="5" t="s">
        <v>27</v>
      </c>
      <c r="D51" s="33">
        <v>44987</v>
      </c>
      <c r="E51" s="33">
        <v>45385</v>
      </c>
      <c r="F51" s="33">
        <v>45923</v>
      </c>
      <c r="G51" s="5" t="s">
        <v>1033</v>
      </c>
      <c r="H51" s="5" t="s">
        <v>123</v>
      </c>
      <c r="I51" s="5" t="s">
        <v>1034</v>
      </c>
      <c r="J51" s="5" t="s">
        <v>1035</v>
      </c>
      <c r="K51" s="25"/>
      <c r="L51" s="25">
        <v>0</v>
      </c>
      <c r="M51" s="25">
        <v>141.87</v>
      </c>
      <c r="N51" s="25">
        <f t="shared" si="0"/>
        <v>141.87</v>
      </c>
      <c r="O51" s="5" t="s">
        <v>32</v>
      </c>
      <c r="P51" s="5" t="s">
        <v>911</v>
      </c>
      <c r="Q51" s="5" t="s">
        <v>1036</v>
      </c>
    </row>
    <row r="52" spans="1:17" s="5" customFormat="1" ht="13.95" customHeight="1" x14ac:dyDescent="0.2">
      <c r="A52" s="46">
        <v>2401313</v>
      </c>
      <c r="C52" s="5" t="s">
        <v>27</v>
      </c>
      <c r="D52" s="33">
        <v>45349</v>
      </c>
      <c r="E52" s="33">
        <v>45385</v>
      </c>
      <c r="F52" s="33">
        <v>45399</v>
      </c>
      <c r="G52" s="5" t="s">
        <v>1037</v>
      </c>
      <c r="H52" s="5" t="s">
        <v>257</v>
      </c>
      <c r="I52" s="5" t="s">
        <v>1038</v>
      </c>
      <c r="J52" s="5" t="s">
        <v>1039</v>
      </c>
      <c r="K52" s="25"/>
      <c r="L52" s="25">
        <v>50</v>
      </c>
      <c r="M52" s="25">
        <v>0</v>
      </c>
      <c r="N52" s="25">
        <f>SUM(K52:M52)</f>
        <v>50</v>
      </c>
      <c r="O52" s="5" t="s">
        <v>32</v>
      </c>
      <c r="P52" s="5" t="s">
        <v>911</v>
      </c>
      <c r="Q52" s="5" t="s">
        <v>805</v>
      </c>
    </row>
    <row r="53" spans="1:17" s="5" customFormat="1" ht="13.95" customHeight="1" x14ac:dyDescent="0.2">
      <c r="A53" s="46">
        <v>2401314</v>
      </c>
      <c r="C53" s="5" t="s">
        <v>27</v>
      </c>
      <c r="D53" s="33">
        <v>45369</v>
      </c>
      <c r="E53" s="33">
        <v>45389</v>
      </c>
      <c r="G53" s="5" t="s">
        <v>1040</v>
      </c>
      <c r="H53" s="5" t="s">
        <v>1041</v>
      </c>
      <c r="I53" s="5" t="s">
        <v>986</v>
      </c>
      <c r="J53" s="5" t="s">
        <v>1042</v>
      </c>
      <c r="K53" s="25"/>
      <c r="L53" s="25">
        <v>1689.45</v>
      </c>
      <c r="M53" s="25">
        <v>0</v>
      </c>
      <c r="N53" s="25">
        <f t="shared" si="0"/>
        <v>1689.45</v>
      </c>
      <c r="O53" s="5" t="s">
        <v>32</v>
      </c>
      <c r="P53" s="5" t="s">
        <v>911</v>
      </c>
      <c r="Q53" s="5" t="s">
        <v>954</v>
      </c>
    </row>
    <row r="54" spans="1:17" s="5" customFormat="1" ht="13.95" customHeight="1" x14ac:dyDescent="0.2">
      <c r="A54" s="46">
        <v>2401319</v>
      </c>
      <c r="B54" s="5">
        <v>2402235</v>
      </c>
      <c r="C54" s="5" t="s">
        <v>27</v>
      </c>
      <c r="D54" s="33">
        <v>45379</v>
      </c>
      <c r="E54" s="33">
        <v>45390</v>
      </c>
      <c r="F54" s="33">
        <v>45442</v>
      </c>
      <c r="G54" s="5" t="s">
        <v>1043</v>
      </c>
      <c r="H54" s="5" t="s">
        <v>131</v>
      </c>
      <c r="I54" s="5" t="s">
        <v>58</v>
      </c>
      <c r="J54" s="5" t="s">
        <v>1044</v>
      </c>
      <c r="K54" s="25"/>
      <c r="L54" s="25">
        <v>900</v>
      </c>
      <c r="M54" s="25">
        <v>0</v>
      </c>
      <c r="N54" s="25">
        <f t="shared" si="0"/>
        <v>900</v>
      </c>
      <c r="O54" s="5" t="s">
        <v>32</v>
      </c>
      <c r="P54" s="5" t="s">
        <v>911</v>
      </c>
      <c r="Q54" s="5" t="s">
        <v>805</v>
      </c>
    </row>
    <row r="55" spans="1:17" s="5" customFormat="1" ht="13.95" customHeight="1" x14ac:dyDescent="0.2">
      <c r="A55" s="46">
        <v>2401342</v>
      </c>
      <c r="C55" s="5" t="s">
        <v>27</v>
      </c>
      <c r="D55" s="33">
        <v>45388</v>
      </c>
      <c r="E55" s="33">
        <v>45393</v>
      </c>
      <c r="G55" s="5" t="s">
        <v>1045</v>
      </c>
      <c r="H55" s="5" t="s">
        <v>1046</v>
      </c>
      <c r="I55" s="5" t="s">
        <v>986</v>
      </c>
      <c r="J55" s="5" t="s">
        <v>1047</v>
      </c>
      <c r="K55" s="25"/>
      <c r="L55" s="25"/>
      <c r="M55" s="25"/>
      <c r="N55" s="25">
        <f t="shared" si="0"/>
        <v>0</v>
      </c>
    </row>
    <row r="56" spans="1:17" s="5" customFormat="1" ht="13.95" customHeight="1" x14ac:dyDescent="0.2">
      <c r="A56" s="46">
        <v>2401370</v>
      </c>
      <c r="B56" s="5">
        <v>2406859</v>
      </c>
      <c r="C56" s="5" t="s">
        <v>27</v>
      </c>
      <c r="D56" s="33">
        <v>45393</v>
      </c>
      <c r="E56" s="33">
        <v>45393</v>
      </c>
      <c r="F56" s="33">
        <v>45861</v>
      </c>
      <c r="G56" s="5" t="s">
        <v>1048</v>
      </c>
      <c r="H56" s="5" t="s">
        <v>659</v>
      </c>
      <c r="I56" s="5" t="s">
        <v>42</v>
      </c>
      <c r="J56" s="5" t="s">
        <v>1049</v>
      </c>
      <c r="K56" s="25"/>
      <c r="L56" s="25">
        <v>780.51</v>
      </c>
      <c r="M56" s="25">
        <v>0</v>
      </c>
      <c r="N56" s="25">
        <f t="shared" si="0"/>
        <v>780.51</v>
      </c>
      <c r="O56" s="5" t="s">
        <v>32</v>
      </c>
      <c r="P56" s="5" t="s">
        <v>911</v>
      </c>
      <c r="Q56" s="5" t="s">
        <v>965</v>
      </c>
    </row>
    <row r="57" spans="1:17" s="5" customFormat="1" ht="13.95" customHeight="1" x14ac:dyDescent="0.2">
      <c r="A57" s="46">
        <v>2401376</v>
      </c>
      <c r="C57" s="5" t="s">
        <v>27</v>
      </c>
      <c r="D57" s="33">
        <v>45605</v>
      </c>
      <c r="E57" s="33">
        <v>45395</v>
      </c>
      <c r="G57" s="5" t="s">
        <v>1050</v>
      </c>
      <c r="H57" s="5" t="s">
        <v>131</v>
      </c>
      <c r="I57" s="5" t="s">
        <v>1051</v>
      </c>
      <c r="J57" s="5" t="s">
        <v>1052</v>
      </c>
      <c r="K57" s="25"/>
      <c r="L57" s="25"/>
      <c r="M57" s="25"/>
      <c r="N57" s="25">
        <f t="shared" si="0"/>
        <v>0</v>
      </c>
    </row>
    <row r="58" spans="1:17" s="5" customFormat="1" ht="13.95" customHeight="1" x14ac:dyDescent="0.2">
      <c r="A58" s="46">
        <v>2401381</v>
      </c>
      <c r="C58" s="5" t="s">
        <v>27</v>
      </c>
      <c r="D58" s="33">
        <v>45378</v>
      </c>
      <c r="E58" s="33">
        <v>45397</v>
      </c>
      <c r="G58" s="5" t="s">
        <v>1053</v>
      </c>
      <c r="H58" s="5" t="s">
        <v>29</v>
      </c>
      <c r="I58" s="5" t="s">
        <v>42</v>
      </c>
      <c r="J58" s="5" t="s">
        <v>1054</v>
      </c>
      <c r="K58" s="25"/>
      <c r="L58" s="25"/>
      <c r="M58" s="25"/>
      <c r="N58" s="25">
        <f t="shared" si="0"/>
        <v>0</v>
      </c>
    </row>
    <row r="59" spans="1:17" s="5" customFormat="1" ht="13.95" customHeight="1" x14ac:dyDescent="0.2">
      <c r="A59" s="46">
        <v>2401392</v>
      </c>
      <c r="C59" s="5" t="s">
        <v>27</v>
      </c>
      <c r="D59" s="33">
        <v>45372</v>
      </c>
      <c r="E59" s="33">
        <v>45397</v>
      </c>
      <c r="G59" s="5" t="s">
        <v>1055</v>
      </c>
      <c r="H59" s="5" t="s">
        <v>490</v>
      </c>
      <c r="I59" s="5" t="s">
        <v>42</v>
      </c>
      <c r="J59" s="5" t="s">
        <v>1056</v>
      </c>
      <c r="K59" s="25"/>
      <c r="L59" s="25"/>
      <c r="M59" s="25"/>
      <c r="N59" s="25">
        <f t="shared" si="0"/>
        <v>0</v>
      </c>
    </row>
    <row r="60" spans="1:17" s="5" customFormat="1" ht="13.95" customHeight="1" x14ac:dyDescent="0.2">
      <c r="A60" s="46">
        <v>2401419</v>
      </c>
      <c r="C60" s="5" t="s">
        <v>27</v>
      </c>
      <c r="D60" s="33">
        <v>45337</v>
      </c>
      <c r="E60" s="33">
        <v>45392</v>
      </c>
      <c r="F60" s="33">
        <v>45667</v>
      </c>
      <c r="G60" s="5" t="s">
        <v>1057</v>
      </c>
      <c r="H60" s="5" t="s">
        <v>57</v>
      </c>
      <c r="I60" s="5" t="s">
        <v>1058</v>
      </c>
      <c r="J60" s="5" t="s">
        <v>1059</v>
      </c>
      <c r="K60" s="25"/>
      <c r="L60" s="25">
        <v>0</v>
      </c>
      <c r="M60" s="25">
        <v>0</v>
      </c>
      <c r="N60" s="25">
        <f t="shared" si="0"/>
        <v>0</v>
      </c>
      <c r="O60" s="5" t="s">
        <v>32</v>
      </c>
      <c r="P60" s="5" t="s">
        <v>33</v>
      </c>
      <c r="Q60" s="5" t="s">
        <v>1060</v>
      </c>
    </row>
    <row r="61" spans="1:17" s="5" customFormat="1" ht="13.95" customHeight="1" x14ac:dyDescent="0.2">
      <c r="A61" s="46">
        <v>2401420</v>
      </c>
      <c r="C61" s="5" t="s">
        <v>22</v>
      </c>
      <c r="D61" s="33">
        <v>45370</v>
      </c>
      <c r="E61" s="33">
        <v>45390</v>
      </c>
      <c r="F61" s="33">
        <v>45667</v>
      </c>
      <c r="G61" s="5" t="s">
        <v>1061</v>
      </c>
      <c r="H61" s="5" t="s">
        <v>1062</v>
      </c>
      <c r="I61" s="5" t="s">
        <v>1063</v>
      </c>
      <c r="J61" s="5" t="s">
        <v>1064</v>
      </c>
      <c r="K61" s="25"/>
      <c r="L61" s="25">
        <v>0</v>
      </c>
      <c r="M61" s="25">
        <v>0</v>
      </c>
      <c r="N61" s="25">
        <f t="shared" si="0"/>
        <v>0</v>
      </c>
      <c r="O61" s="5" t="s">
        <v>32</v>
      </c>
      <c r="P61" s="5" t="s">
        <v>33</v>
      </c>
      <c r="Q61" s="5" t="s">
        <v>1065</v>
      </c>
    </row>
    <row r="62" spans="1:17" s="5" customFormat="1" ht="13.95" customHeight="1" x14ac:dyDescent="0.2">
      <c r="A62" s="46">
        <v>2401452</v>
      </c>
      <c r="C62" s="5" t="s">
        <v>27</v>
      </c>
      <c r="D62" s="33">
        <v>45390</v>
      </c>
      <c r="E62" s="33">
        <v>45399</v>
      </c>
      <c r="G62" s="5" t="s">
        <v>1066</v>
      </c>
      <c r="H62" s="5" t="s">
        <v>902</v>
      </c>
      <c r="I62" s="5" t="s">
        <v>1067</v>
      </c>
      <c r="J62" s="5" t="s">
        <v>1068</v>
      </c>
      <c r="K62" s="25"/>
      <c r="L62" s="25">
        <v>0</v>
      </c>
      <c r="M62" s="25">
        <v>0</v>
      </c>
      <c r="N62" s="25">
        <f t="shared" si="0"/>
        <v>0</v>
      </c>
      <c r="O62" s="5" t="s">
        <v>32</v>
      </c>
      <c r="P62" s="5" t="s">
        <v>33</v>
      </c>
      <c r="Q62" s="5" t="s">
        <v>1069</v>
      </c>
    </row>
    <row r="63" spans="1:17" s="5" customFormat="1" ht="13.95" customHeight="1" x14ac:dyDescent="0.2">
      <c r="A63" s="46">
        <v>2401522</v>
      </c>
      <c r="C63" s="5" t="s">
        <v>27</v>
      </c>
      <c r="D63" s="33">
        <v>45394</v>
      </c>
      <c r="E63" s="33">
        <v>45404</v>
      </c>
      <c r="G63" s="5" t="s">
        <v>1070</v>
      </c>
      <c r="H63" s="5" t="s">
        <v>24</v>
      </c>
      <c r="I63" s="5" t="s">
        <v>42</v>
      </c>
      <c r="J63" s="5" t="s">
        <v>1071</v>
      </c>
      <c r="K63" s="25"/>
      <c r="L63" s="25"/>
      <c r="M63" s="25"/>
      <c r="N63" s="25">
        <f t="shared" si="0"/>
        <v>0</v>
      </c>
    </row>
    <row r="64" spans="1:17" s="5" customFormat="1" ht="13.95" customHeight="1" x14ac:dyDescent="0.2">
      <c r="A64" s="46">
        <v>2401572</v>
      </c>
      <c r="B64" s="5">
        <v>2403917</v>
      </c>
      <c r="C64" s="5" t="s">
        <v>27</v>
      </c>
      <c r="D64" s="33">
        <v>45384</v>
      </c>
      <c r="E64" s="33">
        <v>45404</v>
      </c>
      <c r="G64" s="5" t="s">
        <v>1072</v>
      </c>
      <c r="H64" s="5" t="s">
        <v>1073</v>
      </c>
      <c r="I64" s="5" t="s">
        <v>58</v>
      </c>
      <c r="J64" s="5" t="s">
        <v>1074</v>
      </c>
      <c r="K64" s="25"/>
      <c r="L64" s="25"/>
      <c r="M64" s="25"/>
      <c r="N64" s="25">
        <f t="shared" si="0"/>
        <v>0</v>
      </c>
    </row>
    <row r="65" spans="1:17" s="5" customFormat="1" ht="13.95" customHeight="1" x14ac:dyDescent="0.2">
      <c r="A65" s="46">
        <v>2401595</v>
      </c>
      <c r="B65" s="5">
        <v>2403176</v>
      </c>
      <c r="C65" s="5" t="s">
        <v>27</v>
      </c>
      <c r="D65" s="33">
        <v>45401</v>
      </c>
      <c r="E65" s="33">
        <v>45404</v>
      </c>
      <c r="F65" s="33">
        <v>45490</v>
      </c>
      <c r="G65" s="5" t="s">
        <v>1075</v>
      </c>
      <c r="H65" s="5" t="s">
        <v>29</v>
      </c>
      <c r="I65" s="5" t="s">
        <v>42</v>
      </c>
      <c r="J65" s="5" t="s">
        <v>1076</v>
      </c>
      <c r="K65" s="25"/>
      <c r="L65" s="25">
        <v>728.87</v>
      </c>
      <c r="M65" s="25">
        <v>141.87</v>
      </c>
      <c r="N65" s="25">
        <f t="shared" si="0"/>
        <v>870.74</v>
      </c>
      <c r="O65" s="5" t="s">
        <v>32</v>
      </c>
      <c r="P65" s="5" t="s">
        <v>911</v>
      </c>
      <c r="Q65" s="5" t="s">
        <v>965</v>
      </c>
    </row>
    <row r="66" spans="1:17" s="5" customFormat="1" ht="13.95" customHeight="1" x14ac:dyDescent="0.2">
      <c r="A66" s="46">
        <v>2401599</v>
      </c>
      <c r="B66" s="5">
        <v>2405336</v>
      </c>
      <c r="C66" s="5" t="s">
        <v>27</v>
      </c>
      <c r="D66" s="33">
        <v>45379</v>
      </c>
      <c r="E66" s="33">
        <v>45405</v>
      </c>
      <c r="F66" s="33">
        <v>45602</v>
      </c>
      <c r="G66" s="5" t="s">
        <v>1077</v>
      </c>
      <c r="H66" s="5" t="s">
        <v>599</v>
      </c>
      <c r="I66" s="5" t="s">
        <v>58</v>
      </c>
      <c r="J66" s="5" t="s">
        <v>1078</v>
      </c>
      <c r="K66" s="25"/>
      <c r="L66" s="25">
        <v>2492.6</v>
      </c>
      <c r="M66" s="25">
        <v>141.87</v>
      </c>
      <c r="N66" s="25">
        <f t="shared" si="0"/>
        <v>2634.47</v>
      </c>
      <c r="O66" s="5" t="s">
        <v>32</v>
      </c>
      <c r="P66" s="5" t="s">
        <v>911</v>
      </c>
      <c r="Q66" s="5" t="s">
        <v>805</v>
      </c>
    </row>
    <row r="67" spans="1:17" s="5" customFormat="1" ht="13.95" customHeight="1" x14ac:dyDescent="0.2">
      <c r="A67" s="46">
        <v>2401602</v>
      </c>
      <c r="C67" s="5" t="s">
        <v>27</v>
      </c>
      <c r="D67" s="33">
        <v>45404</v>
      </c>
      <c r="E67" s="33">
        <v>45405</v>
      </c>
      <c r="G67" s="5" t="s">
        <v>1079</v>
      </c>
      <c r="H67" s="5" t="s">
        <v>649</v>
      </c>
      <c r="I67" s="5" t="s">
        <v>42</v>
      </c>
      <c r="J67" s="5" t="s">
        <v>1080</v>
      </c>
      <c r="K67" s="25"/>
      <c r="L67" s="25"/>
      <c r="M67" s="25"/>
      <c r="N67" s="25">
        <f>SUM(K67:M67)</f>
        <v>0</v>
      </c>
    </row>
    <row r="68" spans="1:17" s="5" customFormat="1" ht="13.95" customHeight="1" x14ac:dyDescent="0.2">
      <c r="A68" s="46">
        <v>2401608</v>
      </c>
      <c r="B68" s="5">
        <v>2403182</v>
      </c>
      <c r="C68" s="5" t="s">
        <v>27</v>
      </c>
      <c r="D68" s="33">
        <v>45401</v>
      </c>
      <c r="E68" s="33">
        <v>45406</v>
      </c>
      <c r="F68" s="33">
        <v>45491</v>
      </c>
      <c r="G68" s="5" t="s">
        <v>1081</v>
      </c>
      <c r="H68" s="5" t="s">
        <v>1046</v>
      </c>
      <c r="I68" s="5" t="s">
        <v>58</v>
      </c>
      <c r="J68" s="5" t="s">
        <v>1082</v>
      </c>
      <c r="K68" s="25"/>
      <c r="L68" s="25">
        <v>2278.9899999999998</v>
      </c>
      <c r="M68" s="25">
        <v>141.87</v>
      </c>
      <c r="N68" s="25">
        <f t="shared" si="0"/>
        <v>2420.8599999999997</v>
      </c>
      <c r="O68" s="5" t="s">
        <v>32</v>
      </c>
      <c r="P68" s="5" t="s">
        <v>911</v>
      </c>
      <c r="Q68" s="5" t="s">
        <v>805</v>
      </c>
    </row>
    <row r="69" spans="1:17" s="5" customFormat="1" ht="13.95" customHeight="1" x14ac:dyDescent="0.2">
      <c r="A69" s="46">
        <v>2401609</v>
      </c>
      <c r="B69" s="5">
        <v>2402061</v>
      </c>
      <c r="C69" s="5" t="s">
        <v>27</v>
      </c>
      <c r="D69" s="33">
        <v>45395</v>
      </c>
      <c r="E69" s="33">
        <v>45406</v>
      </c>
      <c r="F69" s="33">
        <v>45434</v>
      </c>
      <c r="G69" s="5" t="s">
        <v>1083</v>
      </c>
      <c r="H69" s="5" t="s">
        <v>75</v>
      </c>
      <c r="I69" s="5" t="s">
        <v>1084</v>
      </c>
      <c r="J69" s="5" t="s">
        <v>1085</v>
      </c>
      <c r="K69" s="25"/>
      <c r="L69" s="25">
        <v>584.47</v>
      </c>
      <c r="M69" s="25">
        <v>0</v>
      </c>
      <c r="N69" s="25">
        <f t="shared" si="0"/>
        <v>584.47</v>
      </c>
      <c r="O69" s="5" t="s">
        <v>32</v>
      </c>
      <c r="P69" s="5" t="s">
        <v>911</v>
      </c>
      <c r="Q69" s="5" t="s">
        <v>805</v>
      </c>
    </row>
    <row r="70" spans="1:17" s="5" customFormat="1" ht="13.95" customHeight="1" x14ac:dyDescent="0.2">
      <c r="A70" s="46">
        <v>2401611</v>
      </c>
      <c r="B70" s="5">
        <v>2403560</v>
      </c>
      <c r="C70" s="5" t="s">
        <v>27</v>
      </c>
      <c r="D70" s="33">
        <v>45396</v>
      </c>
      <c r="E70" s="33">
        <v>45406</v>
      </c>
      <c r="F70" s="33">
        <v>45512</v>
      </c>
      <c r="G70" s="5" t="s">
        <v>1086</v>
      </c>
      <c r="H70" s="5" t="s">
        <v>646</v>
      </c>
      <c r="I70" s="5" t="s">
        <v>1087</v>
      </c>
      <c r="J70" s="5" t="s">
        <v>1088</v>
      </c>
      <c r="K70" s="25"/>
      <c r="L70" s="25">
        <v>827.06</v>
      </c>
      <c r="M70" s="25">
        <v>0</v>
      </c>
      <c r="N70" s="25">
        <f t="shared" si="0"/>
        <v>827.06</v>
      </c>
      <c r="O70" s="5" t="s">
        <v>32</v>
      </c>
      <c r="P70" s="5" t="s">
        <v>911</v>
      </c>
      <c r="Q70" s="5" t="s">
        <v>805</v>
      </c>
    </row>
    <row r="71" spans="1:17" s="5" customFormat="1" ht="13.95" customHeight="1" x14ac:dyDescent="0.2">
      <c r="A71" s="46">
        <v>2401673</v>
      </c>
      <c r="C71" s="5" t="s">
        <v>27</v>
      </c>
      <c r="D71" s="33">
        <v>45412</v>
      </c>
      <c r="E71" s="33">
        <v>45412</v>
      </c>
      <c r="G71" s="5" t="s">
        <v>1089</v>
      </c>
      <c r="H71" s="5" t="s">
        <v>1090</v>
      </c>
      <c r="I71" s="5" t="s">
        <v>1091</v>
      </c>
      <c r="J71" s="5" t="s">
        <v>432</v>
      </c>
      <c r="K71" s="25"/>
      <c r="L71" s="25">
        <v>0</v>
      </c>
      <c r="M71" s="25">
        <v>0</v>
      </c>
      <c r="N71" s="25">
        <f t="shared" ref="N71:N79" si="1">SUM(K71:M71)</f>
        <v>0</v>
      </c>
      <c r="O71" s="5" t="s">
        <v>32</v>
      </c>
      <c r="P71" s="5" t="s">
        <v>94</v>
      </c>
      <c r="Q71" s="5" t="s">
        <v>34</v>
      </c>
    </row>
    <row r="72" spans="1:17" s="5" customFormat="1" ht="13.95" customHeight="1" x14ac:dyDescent="0.2">
      <c r="A72" s="46">
        <v>2401675</v>
      </c>
      <c r="B72" s="5">
        <v>2402640</v>
      </c>
      <c r="C72" s="5" t="s">
        <v>27</v>
      </c>
      <c r="D72" s="33">
        <v>45410</v>
      </c>
      <c r="E72" s="33">
        <v>45412</v>
      </c>
      <c r="F72" s="33">
        <v>45462</v>
      </c>
      <c r="G72" s="5" t="s">
        <v>1092</v>
      </c>
      <c r="H72" s="5" t="s">
        <v>208</v>
      </c>
      <c r="I72" s="5" t="s">
        <v>1093</v>
      </c>
      <c r="J72" s="5" t="s">
        <v>1094</v>
      </c>
      <c r="K72" s="25"/>
      <c r="L72" s="25">
        <v>1109.69</v>
      </c>
      <c r="M72" s="25">
        <v>0</v>
      </c>
      <c r="N72" s="25">
        <f t="shared" si="1"/>
        <v>1109.69</v>
      </c>
      <c r="O72" s="5" t="s">
        <v>32</v>
      </c>
      <c r="P72" s="5" t="s">
        <v>911</v>
      </c>
      <c r="Q72" s="5" t="s">
        <v>805</v>
      </c>
    </row>
    <row r="73" spans="1:17" s="5" customFormat="1" ht="13.95" customHeight="1" x14ac:dyDescent="0.2">
      <c r="A73" s="46">
        <v>2401679</v>
      </c>
      <c r="C73" s="5" t="s">
        <v>27</v>
      </c>
      <c r="D73" s="33">
        <v>45392</v>
      </c>
      <c r="E73" s="33">
        <v>45398</v>
      </c>
      <c r="G73" s="5" t="s">
        <v>1095</v>
      </c>
      <c r="H73" s="5" t="s">
        <v>599</v>
      </c>
      <c r="I73" s="5" t="s">
        <v>1096</v>
      </c>
      <c r="J73" s="5" t="s">
        <v>1097</v>
      </c>
      <c r="K73" s="25"/>
      <c r="L73" s="25">
        <v>2038.04</v>
      </c>
      <c r="M73" s="25">
        <v>0</v>
      </c>
      <c r="N73" s="25">
        <f t="shared" si="1"/>
        <v>2038.04</v>
      </c>
      <c r="O73" s="5" t="s">
        <v>32</v>
      </c>
      <c r="P73" s="5" t="s">
        <v>911</v>
      </c>
      <c r="Q73" s="5" t="s">
        <v>805</v>
      </c>
    </row>
    <row r="74" spans="1:17" s="5" customFormat="1" ht="13.95" customHeight="1" x14ac:dyDescent="0.2">
      <c r="A74" s="46">
        <v>2401731</v>
      </c>
      <c r="B74" s="5">
        <v>2403443</v>
      </c>
      <c r="C74" s="5" t="s">
        <v>27</v>
      </c>
      <c r="D74" s="33">
        <v>45412</v>
      </c>
      <c r="E74" s="33">
        <v>45413</v>
      </c>
      <c r="F74" s="33">
        <v>45506</v>
      </c>
      <c r="G74" s="5" t="s">
        <v>1098</v>
      </c>
      <c r="H74" s="5" t="s">
        <v>36</v>
      </c>
      <c r="I74" s="5" t="s">
        <v>329</v>
      </c>
      <c r="J74" s="5" t="s">
        <v>1099</v>
      </c>
      <c r="K74" s="25"/>
      <c r="L74" s="25">
        <v>128.94999999999999</v>
      </c>
      <c r="M74" s="25">
        <v>0</v>
      </c>
      <c r="N74" s="25">
        <f t="shared" si="1"/>
        <v>128.94999999999999</v>
      </c>
      <c r="O74" s="5" t="s">
        <v>32</v>
      </c>
      <c r="P74" s="5" t="s">
        <v>911</v>
      </c>
      <c r="Q74" s="5" t="s">
        <v>805</v>
      </c>
    </row>
    <row r="75" spans="1:17" s="5" customFormat="1" ht="13.95" customHeight="1" x14ac:dyDescent="0.2">
      <c r="A75" s="46">
        <v>2401736</v>
      </c>
      <c r="B75" s="5">
        <v>2402639</v>
      </c>
      <c r="C75" s="5" t="s">
        <v>27</v>
      </c>
      <c r="D75" s="33">
        <v>45388</v>
      </c>
      <c r="E75" s="33">
        <v>45415</v>
      </c>
      <c r="F75" s="33">
        <v>45462</v>
      </c>
      <c r="G75" s="5" t="s">
        <v>1100</v>
      </c>
      <c r="H75" s="5" t="s">
        <v>91</v>
      </c>
      <c r="I75" s="5" t="s">
        <v>1101</v>
      </c>
      <c r="J75" s="5" t="s">
        <v>1102</v>
      </c>
      <c r="K75" s="25"/>
      <c r="L75" s="25">
        <v>95.83</v>
      </c>
      <c r="M75" s="25">
        <v>0</v>
      </c>
      <c r="N75" s="25">
        <f t="shared" si="1"/>
        <v>95.83</v>
      </c>
      <c r="O75" s="5" t="s">
        <v>32</v>
      </c>
      <c r="P75" s="5" t="s">
        <v>911</v>
      </c>
      <c r="Q75" s="5" t="s">
        <v>805</v>
      </c>
    </row>
    <row r="76" spans="1:17" s="5" customFormat="1" ht="13.95" customHeight="1" x14ac:dyDescent="0.2">
      <c r="A76" s="46">
        <v>2401781</v>
      </c>
      <c r="B76" s="5">
        <v>2403330</v>
      </c>
      <c r="C76" s="5" t="s">
        <v>27</v>
      </c>
      <c r="D76" s="33">
        <v>45415</v>
      </c>
      <c r="E76" s="33">
        <v>45418</v>
      </c>
      <c r="F76" s="33">
        <v>45498</v>
      </c>
      <c r="G76" s="5" t="s">
        <v>1103</v>
      </c>
      <c r="H76" s="5" t="s">
        <v>218</v>
      </c>
      <c r="I76" s="5" t="s">
        <v>58</v>
      </c>
      <c r="J76" s="5" t="s">
        <v>1104</v>
      </c>
      <c r="K76" s="25"/>
      <c r="L76" s="25">
        <v>1347.73</v>
      </c>
      <c r="M76" s="25">
        <v>0</v>
      </c>
      <c r="N76" s="25">
        <f t="shared" si="1"/>
        <v>1347.73</v>
      </c>
      <c r="O76" s="5" t="s">
        <v>32</v>
      </c>
      <c r="P76" s="5" t="s">
        <v>911</v>
      </c>
      <c r="Q76" s="5" t="s">
        <v>805</v>
      </c>
    </row>
    <row r="77" spans="1:17" s="5" customFormat="1" ht="13.95" customHeight="1" x14ac:dyDescent="0.2">
      <c r="A77" s="46">
        <v>2401783</v>
      </c>
      <c r="C77" s="5" t="s">
        <v>27</v>
      </c>
      <c r="D77" s="33">
        <v>45357</v>
      </c>
      <c r="E77" s="33">
        <v>45419</v>
      </c>
      <c r="G77" s="5" t="s">
        <v>1105</v>
      </c>
      <c r="H77" s="5" t="s">
        <v>1106</v>
      </c>
      <c r="I77" s="5" t="s">
        <v>58</v>
      </c>
      <c r="J77" s="5" t="s">
        <v>1107</v>
      </c>
      <c r="K77" s="25"/>
      <c r="L77" s="25"/>
      <c r="M77" s="25"/>
      <c r="N77" s="25">
        <f t="shared" si="1"/>
        <v>0</v>
      </c>
    </row>
    <row r="78" spans="1:17" s="5" customFormat="1" ht="13.95" customHeight="1" x14ac:dyDescent="0.2">
      <c r="A78" s="46">
        <v>2401785</v>
      </c>
      <c r="B78" s="5">
        <v>2402160</v>
      </c>
      <c r="C78" s="5" t="s">
        <v>27</v>
      </c>
      <c r="D78" s="33">
        <v>45355</v>
      </c>
      <c r="E78" s="33">
        <v>45419</v>
      </c>
      <c r="F78" s="33">
        <v>45441</v>
      </c>
      <c r="G78" s="5" t="s">
        <v>1108</v>
      </c>
      <c r="H78" s="5" t="s">
        <v>1109</v>
      </c>
      <c r="I78" s="5" t="s">
        <v>58</v>
      </c>
      <c r="J78" s="5" t="s">
        <v>1110</v>
      </c>
      <c r="K78" s="25"/>
      <c r="L78" s="25">
        <v>2477.09</v>
      </c>
      <c r="M78" s="25">
        <v>141.87</v>
      </c>
      <c r="N78" s="25">
        <f t="shared" si="1"/>
        <v>2618.96</v>
      </c>
      <c r="O78" s="5" t="s">
        <v>32</v>
      </c>
      <c r="P78" s="5" t="s">
        <v>911</v>
      </c>
      <c r="Q78" s="5" t="s">
        <v>805</v>
      </c>
    </row>
    <row r="79" spans="1:17" s="5" customFormat="1" ht="13.95" customHeight="1" x14ac:dyDescent="0.2">
      <c r="A79" s="46">
        <v>2401786</v>
      </c>
      <c r="C79" s="5" t="s">
        <v>27</v>
      </c>
      <c r="D79" s="33">
        <v>45406</v>
      </c>
      <c r="E79" s="33">
        <v>45420</v>
      </c>
      <c r="G79" s="5" t="s">
        <v>1111</v>
      </c>
      <c r="H79" s="5" t="s">
        <v>335</v>
      </c>
      <c r="I79" s="5" t="s">
        <v>1112</v>
      </c>
      <c r="J79" s="5" t="s">
        <v>1113</v>
      </c>
      <c r="K79" s="25"/>
      <c r="L79" s="25"/>
      <c r="M79" s="25"/>
      <c r="N79" s="25">
        <f t="shared" si="1"/>
        <v>0</v>
      </c>
    </row>
    <row r="80" spans="1:17" s="5" customFormat="1" ht="13.95" customHeight="1" x14ac:dyDescent="0.2">
      <c r="A80" s="46">
        <v>2401788</v>
      </c>
      <c r="C80" s="5" t="s">
        <v>27</v>
      </c>
      <c r="D80" s="33">
        <v>45401</v>
      </c>
      <c r="E80" s="33">
        <v>45414</v>
      </c>
      <c r="G80" s="5" t="s">
        <v>1114</v>
      </c>
      <c r="H80" s="5" t="s">
        <v>179</v>
      </c>
      <c r="I80" s="5" t="s">
        <v>1115</v>
      </c>
      <c r="J80" s="5" t="s">
        <v>1116</v>
      </c>
      <c r="K80" s="25"/>
      <c r="L80" s="25">
        <v>0</v>
      </c>
      <c r="M80" s="25">
        <v>0</v>
      </c>
      <c r="N80" s="25">
        <f>SUM(K80:M80)</f>
        <v>0</v>
      </c>
      <c r="O80" s="5" t="s">
        <v>32</v>
      </c>
      <c r="P80" s="5" t="s">
        <v>33</v>
      </c>
      <c r="Q80" s="5" t="s">
        <v>34</v>
      </c>
    </row>
    <row r="81" spans="1:17" s="5" customFormat="1" ht="13.95" customHeight="1" x14ac:dyDescent="0.2">
      <c r="A81" s="46">
        <v>2401807</v>
      </c>
      <c r="C81" s="5" t="s">
        <v>27</v>
      </c>
      <c r="D81" s="33">
        <v>45401</v>
      </c>
      <c r="E81" s="33">
        <v>45420</v>
      </c>
      <c r="G81" s="5" t="s">
        <v>1117</v>
      </c>
      <c r="H81" s="5" t="s">
        <v>1118</v>
      </c>
      <c r="I81" s="5" t="s">
        <v>42</v>
      </c>
      <c r="J81" s="5" t="s">
        <v>1119</v>
      </c>
      <c r="K81" s="25"/>
      <c r="L81" s="25"/>
      <c r="M81" s="25"/>
      <c r="N81" s="25">
        <f t="shared" ref="N81:N98" si="2">SUM(K81:M81)</f>
        <v>0</v>
      </c>
    </row>
    <row r="82" spans="1:17" s="5" customFormat="1" ht="13.95" customHeight="1" x14ac:dyDescent="0.2">
      <c r="A82" s="46">
        <v>2401812</v>
      </c>
      <c r="B82" s="5">
        <v>2406144</v>
      </c>
      <c r="C82" s="5" t="s">
        <v>27</v>
      </c>
      <c r="D82" s="33">
        <v>45406</v>
      </c>
      <c r="E82" s="33">
        <v>45420</v>
      </c>
      <c r="F82" s="33">
        <v>45645</v>
      </c>
      <c r="G82" s="5" t="s">
        <v>1120</v>
      </c>
      <c r="H82" s="5" t="s">
        <v>279</v>
      </c>
      <c r="I82" s="5" t="s">
        <v>42</v>
      </c>
      <c r="J82" s="5" t="s">
        <v>1121</v>
      </c>
      <c r="K82" s="25"/>
      <c r="L82" s="25">
        <v>647.96</v>
      </c>
      <c r="M82" s="25">
        <v>0</v>
      </c>
      <c r="N82" s="25">
        <f t="shared" si="2"/>
        <v>647.96</v>
      </c>
      <c r="O82" s="5" t="s">
        <v>32</v>
      </c>
      <c r="P82" s="5" t="s">
        <v>911</v>
      </c>
      <c r="Q82" s="5" t="s">
        <v>954</v>
      </c>
    </row>
    <row r="83" spans="1:17" s="5" customFormat="1" ht="13.95" customHeight="1" x14ac:dyDescent="0.2">
      <c r="A83" s="46">
        <v>2401817</v>
      </c>
      <c r="C83" s="5" t="s">
        <v>27</v>
      </c>
      <c r="D83" s="33">
        <v>45403</v>
      </c>
      <c r="E83" s="33">
        <v>45422</v>
      </c>
      <c r="G83" s="5" t="s">
        <v>1122</v>
      </c>
      <c r="H83" s="5" t="s">
        <v>252</v>
      </c>
      <c r="I83" s="5" t="s">
        <v>42</v>
      </c>
      <c r="J83" s="5" t="s">
        <v>1123</v>
      </c>
      <c r="K83" s="25"/>
      <c r="L83" s="25"/>
      <c r="M83" s="25"/>
      <c r="N83" s="25">
        <f t="shared" si="2"/>
        <v>0</v>
      </c>
    </row>
    <row r="84" spans="1:17" s="5" customFormat="1" ht="13.95" customHeight="1" x14ac:dyDescent="0.2">
      <c r="A84" s="46">
        <v>2401828</v>
      </c>
      <c r="B84" s="5">
        <v>2402356</v>
      </c>
      <c r="C84" s="5" t="s">
        <v>27</v>
      </c>
      <c r="D84" s="33">
        <v>45397</v>
      </c>
      <c r="E84" s="33">
        <v>45400</v>
      </c>
      <c r="F84" s="33">
        <v>45448</v>
      </c>
      <c r="G84" s="5" t="s">
        <v>1124</v>
      </c>
      <c r="H84" s="5" t="s">
        <v>264</v>
      </c>
      <c r="I84" s="5" t="s">
        <v>42</v>
      </c>
      <c r="J84" s="5" t="s">
        <v>1125</v>
      </c>
      <c r="K84" s="25"/>
      <c r="L84" s="25">
        <v>375</v>
      </c>
      <c r="M84" s="25">
        <v>0</v>
      </c>
      <c r="N84" s="25">
        <f t="shared" si="2"/>
        <v>375</v>
      </c>
      <c r="O84" s="5" t="s">
        <v>32</v>
      </c>
      <c r="P84" s="5" t="s">
        <v>911</v>
      </c>
      <c r="Q84" s="5" t="s">
        <v>965</v>
      </c>
    </row>
    <row r="85" spans="1:17" s="5" customFormat="1" ht="13.95" customHeight="1" x14ac:dyDescent="0.2">
      <c r="A85" s="29">
        <v>2401850</v>
      </c>
      <c r="C85" s="5" t="s">
        <v>27</v>
      </c>
      <c r="D85" s="33">
        <v>45404</v>
      </c>
      <c r="E85" s="33">
        <v>45426</v>
      </c>
      <c r="F85" s="33">
        <v>45566</v>
      </c>
      <c r="G85" s="5" t="s">
        <v>1126</v>
      </c>
      <c r="H85" s="5" t="s">
        <v>1127</v>
      </c>
      <c r="I85" s="5" t="s">
        <v>1128</v>
      </c>
      <c r="J85" s="5" t="s">
        <v>1129</v>
      </c>
      <c r="K85" s="25"/>
      <c r="L85" s="25">
        <v>1159.1199999999999</v>
      </c>
      <c r="M85" s="25"/>
      <c r="N85" s="25">
        <f t="shared" si="2"/>
        <v>1159.1199999999999</v>
      </c>
      <c r="O85" s="5" t="s">
        <v>32</v>
      </c>
      <c r="P85" s="5" t="s">
        <v>911</v>
      </c>
      <c r="Q85" s="5" t="s">
        <v>805</v>
      </c>
    </row>
    <row r="86" spans="1:17" ht="13.95" customHeight="1" x14ac:dyDescent="0.3">
      <c r="A86" s="46">
        <v>2401862</v>
      </c>
      <c r="B86" s="5">
        <v>2403711</v>
      </c>
      <c r="C86" s="5" t="s">
        <v>27</v>
      </c>
      <c r="D86" s="33" t="s">
        <v>1130</v>
      </c>
      <c r="E86" s="33">
        <v>45420</v>
      </c>
      <c r="F86" s="33">
        <v>45524</v>
      </c>
      <c r="G86" s="5" t="s">
        <v>1131</v>
      </c>
      <c r="H86" s="5" t="s">
        <v>1046</v>
      </c>
      <c r="I86" s="5" t="s">
        <v>1132</v>
      </c>
      <c r="J86" s="5" t="s">
        <v>1133</v>
      </c>
      <c r="K86" s="25"/>
      <c r="L86" s="25">
        <v>128.55000000000001</v>
      </c>
      <c r="M86" s="25">
        <v>0</v>
      </c>
      <c r="N86" s="25">
        <f t="shared" si="2"/>
        <v>128.55000000000001</v>
      </c>
      <c r="O86" s="5" t="s">
        <v>32</v>
      </c>
      <c r="P86" s="5" t="s">
        <v>911</v>
      </c>
      <c r="Q86" s="5" t="s">
        <v>805</v>
      </c>
    </row>
    <row r="87" spans="1:17" ht="13.95" customHeight="1" x14ac:dyDescent="0.3">
      <c r="A87" s="46">
        <v>2401868</v>
      </c>
      <c r="C87" s="5" t="s">
        <v>27</v>
      </c>
      <c r="D87" s="33">
        <v>45418</v>
      </c>
      <c r="E87" s="33">
        <v>45425</v>
      </c>
      <c r="G87" s="5" t="s">
        <v>1134</v>
      </c>
      <c r="H87" s="5" t="s">
        <v>1135</v>
      </c>
      <c r="I87" s="5" t="s">
        <v>1136</v>
      </c>
      <c r="J87" s="5" t="s">
        <v>1137</v>
      </c>
      <c r="K87" s="25"/>
      <c r="N87" s="25">
        <f t="shared" si="2"/>
        <v>0</v>
      </c>
    </row>
    <row r="88" spans="1:17" s="5" customFormat="1" ht="13.95" customHeight="1" x14ac:dyDescent="0.2">
      <c r="A88" s="46">
        <v>2401882</v>
      </c>
      <c r="B88" s="5">
        <v>2403441</v>
      </c>
      <c r="C88" s="5" t="s">
        <v>27</v>
      </c>
      <c r="D88" s="33">
        <v>45425</v>
      </c>
      <c r="E88" s="33">
        <v>45426</v>
      </c>
      <c r="F88" s="33">
        <v>45504</v>
      </c>
      <c r="G88" s="5" t="s">
        <v>1138</v>
      </c>
      <c r="H88" s="5" t="s">
        <v>114</v>
      </c>
      <c r="I88" s="5" t="s">
        <v>58</v>
      </c>
      <c r="J88" s="5" t="s">
        <v>1139</v>
      </c>
      <c r="K88" s="25"/>
      <c r="L88" s="25">
        <v>1591.39</v>
      </c>
      <c r="M88" s="25">
        <v>141.87</v>
      </c>
      <c r="N88" s="25">
        <f t="shared" si="2"/>
        <v>1733.2600000000002</v>
      </c>
      <c r="O88" s="5" t="s">
        <v>32</v>
      </c>
      <c r="P88" s="5" t="s">
        <v>911</v>
      </c>
      <c r="Q88" s="5" t="s">
        <v>805</v>
      </c>
    </row>
    <row r="89" spans="1:17" s="5" customFormat="1" ht="13.95" customHeight="1" x14ac:dyDescent="0.2">
      <c r="A89" s="46">
        <v>2401903</v>
      </c>
      <c r="B89" s="5">
        <v>2406503</v>
      </c>
      <c r="C89" s="5" t="s">
        <v>27</v>
      </c>
      <c r="D89" s="33">
        <v>45404</v>
      </c>
      <c r="E89" s="33">
        <v>45427</v>
      </c>
      <c r="F89" s="33">
        <v>45680</v>
      </c>
      <c r="G89" s="5" t="s">
        <v>1140</v>
      </c>
      <c r="H89" s="5" t="s">
        <v>279</v>
      </c>
      <c r="I89" s="5" t="s">
        <v>1023</v>
      </c>
      <c r="J89" s="5" t="s">
        <v>1141</v>
      </c>
      <c r="K89" s="25"/>
      <c r="L89" s="25">
        <v>0</v>
      </c>
      <c r="M89" s="25">
        <v>141.87</v>
      </c>
      <c r="N89" s="25">
        <f t="shared" si="2"/>
        <v>141.87</v>
      </c>
      <c r="O89" s="5" t="s">
        <v>32</v>
      </c>
      <c r="P89" s="5" t="s">
        <v>911</v>
      </c>
      <c r="Q89" s="5" t="s">
        <v>1142</v>
      </c>
    </row>
    <row r="90" spans="1:17" s="5" customFormat="1" ht="13.95" customHeight="1" x14ac:dyDescent="0.2">
      <c r="A90" s="46">
        <v>2401911</v>
      </c>
      <c r="C90" s="5" t="s">
        <v>27</v>
      </c>
      <c r="D90" s="33">
        <v>45415</v>
      </c>
      <c r="E90" s="33">
        <v>45428</v>
      </c>
      <c r="F90" s="33">
        <v>45457</v>
      </c>
      <c r="G90" s="5" t="s">
        <v>1143</v>
      </c>
      <c r="H90" s="5" t="s">
        <v>1106</v>
      </c>
      <c r="I90" s="5" t="s">
        <v>1144</v>
      </c>
      <c r="J90" s="5" t="s">
        <v>1145</v>
      </c>
      <c r="K90" s="25"/>
      <c r="L90" s="25">
        <v>0</v>
      </c>
      <c r="M90" s="25">
        <v>0</v>
      </c>
      <c r="N90" s="25">
        <f t="shared" si="2"/>
        <v>0</v>
      </c>
      <c r="O90" s="5" t="s">
        <v>32</v>
      </c>
      <c r="P90" s="5" t="s">
        <v>94</v>
      </c>
      <c r="Q90" s="5" t="s">
        <v>1146</v>
      </c>
    </row>
    <row r="91" spans="1:17" s="5" customFormat="1" ht="13.95" customHeight="1" x14ac:dyDescent="0.2">
      <c r="A91" s="46">
        <v>2401912</v>
      </c>
      <c r="B91" s="5">
        <v>2301939</v>
      </c>
      <c r="C91" s="5" t="s">
        <v>27</v>
      </c>
      <c r="D91" s="33">
        <v>45392</v>
      </c>
      <c r="E91" s="33">
        <v>45426</v>
      </c>
      <c r="F91" s="33">
        <v>45433</v>
      </c>
      <c r="G91" s="5" t="s">
        <v>1147</v>
      </c>
      <c r="H91" s="5" t="s">
        <v>463</v>
      </c>
      <c r="I91" s="5" t="s">
        <v>1148</v>
      </c>
      <c r="J91" s="5" t="s">
        <v>1149</v>
      </c>
      <c r="K91" s="25"/>
      <c r="L91" s="25">
        <v>37.49</v>
      </c>
      <c r="M91" s="25">
        <v>0</v>
      </c>
      <c r="N91" s="25">
        <f t="shared" si="2"/>
        <v>37.49</v>
      </c>
      <c r="O91" s="5" t="s">
        <v>32</v>
      </c>
      <c r="P91" s="5" t="s">
        <v>911</v>
      </c>
      <c r="Q91" s="5" t="s">
        <v>805</v>
      </c>
    </row>
    <row r="92" spans="1:17" s="5" customFormat="1" ht="13.95" customHeight="1" x14ac:dyDescent="0.2">
      <c r="A92" s="46">
        <v>2401935</v>
      </c>
      <c r="B92" s="5">
        <v>2403555</v>
      </c>
      <c r="C92" s="5" t="s">
        <v>27</v>
      </c>
      <c r="D92" s="33">
        <v>45404</v>
      </c>
      <c r="E92" s="33">
        <v>45429</v>
      </c>
      <c r="F92" s="33">
        <v>45506</v>
      </c>
      <c r="G92" s="5" t="s">
        <v>1140</v>
      </c>
      <c r="H92" s="5" t="s">
        <v>279</v>
      </c>
      <c r="I92" s="5" t="s">
        <v>1023</v>
      </c>
      <c r="J92" s="5" t="s">
        <v>1150</v>
      </c>
      <c r="K92" s="25"/>
      <c r="L92" s="25">
        <v>308.01</v>
      </c>
      <c r="M92" s="25">
        <v>0</v>
      </c>
      <c r="N92" s="25">
        <f t="shared" si="2"/>
        <v>308.01</v>
      </c>
      <c r="O92" s="5" t="s">
        <v>32</v>
      </c>
      <c r="P92" s="5" t="s">
        <v>911</v>
      </c>
      <c r="Q92" s="5" t="s">
        <v>805</v>
      </c>
    </row>
    <row r="93" spans="1:17" s="5" customFormat="1" ht="13.95" customHeight="1" x14ac:dyDescent="0.2">
      <c r="A93" s="29">
        <v>2401950</v>
      </c>
      <c r="C93" s="5" t="s">
        <v>27</v>
      </c>
      <c r="D93" s="33">
        <v>45426</v>
      </c>
      <c r="E93" s="33">
        <v>45433</v>
      </c>
      <c r="G93" s="5" t="s">
        <v>1151</v>
      </c>
      <c r="H93" s="5" t="s">
        <v>46</v>
      </c>
      <c r="I93" s="5" t="s">
        <v>1152</v>
      </c>
      <c r="J93" s="5" t="s">
        <v>1153</v>
      </c>
      <c r="K93" s="25"/>
      <c r="L93" s="25"/>
      <c r="M93" s="25"/>
      <c r="N93" s="25">
        <f t="shared" si="2"/>
        <v>0</v>
      </c>
    </row>
    <row r="94" spans="1:17" s="5" customFormat="1" ht="13.95" customHeight="1" x14ac:dyDescent="0.2">
      <c r="A94" s="29">
        <v>2401952</v>
      </c>
      <c r="B94" s="5">
        <v>2404270</v>
      </c>
      <c r="C94" s="5" t="s">
        <v>27</v>
      </c>
      <c r="D94" s="33">
        <v>45426</v>
      </c>
      <c r="E94" s="33">
        <v>45433</v>
      </c>
      <c r="F94" s="33">
        <v>45555</v>
      </c>
      <c r="G94" s="5" t="s">
        <v>1154</v>
      </c>
      <c r="H94" s="5" t="s">
        <v>769</v>
      </c>
      <c r="I94" s="5" t="s">
        <v>1152</v>
      </c>
      <c r="J94" s="5" t="s">
        <v>1155</v>
      </c>
      <c r="K94" s="25"/>
      <c r="L94" s="25">
        <v>841.04</v>
      </c>
      <c r="M94" s="25">
        <v>0</v>
      </c>
      <c r="N94" s="25">
        <f t="shared" si="2"/>
        <v>841.04</v>
      </c>
      <c r="O94" s="5" t="s">
        <v>32</v>
      </c>
      <c r="P94" s="5" t="s">
        <v>911</v>
      </c>
      <c r="Q94" s="5" t="s">
        <v>940</v>
      </c>
    </row>
    <row r="95" spans="1:17" s="5" customFormat="1" ht="13.95" customHeight="1" x14ac:dyDescent="0.2">
      <c r="A95" s="46">
        <v>2401976</v>
      </c>
      <c r="B95" s="5">
        <v>2404186</v>
      </c>
      <c r="C95" s="5" t="s">
        <v>27</v>
      </c>
      <c r="D95" s="33">
        <v>45378</v>
      </c>
      <c r="E95" s="33">
        <v>45428</v>
      </c>
      <c r="G95" s="5" t="s">
        <v>1156</v>
      </c>
      <c r="H95" s="5" t="s">
        <v>91</v>
      </c>
      <c r="I95" s="5" t="s">
        <v>42</v>
      </c>
      <c r="J95" s="5" t="s">
        <v>1157</v>
      </c>
      <c r="K95" s="25"/>
      <c r="L95" s="25"/>
      <c r="M95" s="25"/>
      <c r="N95" s="25">
        <f t="shared" si="2"/>
        <v>0</v>
      </c>
    </row>
    <row r="96" spans="1:17" s="5" customFormat="1" ht="13.95" customHeight="1" x14ac:dyDescent="0.2">
      <c r="A96" s="46">
        <v>2401979</v>
      </c>
      <c r="B96" s="5">
        <v>2406646</v>
      </c>
      <c r="C96" s="5" t="s">
        <v>27</v>
      </c>
      <c r="D96" s="33">
        <v>45338</v>
      </c>
      <c r="E96" s="33">
        <v>45429</v>
      </c>
      <c r="F96" s="33">
        <v>45714</v>
      </c>
      <c r="G96" s="5" t="s">
        <v>1158</v>
      </c>
      <c r="H96" s="5" t="s">
        <v>1073</v>
      </c>
      <c r="I96" s="5" t="s">
        <v>42</v>
      </c>
      <c r="J96" s="5" t="s">
        <v>1159</v>
      </c>
      <c r="K96" s="25"/>
      <c r="L96" s="25">
        <v>740.53</v>
      </c>
      <c r="M96" s="25">
        <v>0</v>
      </c>
      <c r="N96" s="25">
        <f t="shared" si="2"/>
        <v>740.53</v>
      </c>
      <c r="O96" s="5" t="s">
        <v>32</v>
      </c>
      <c r="P96" s="5" t="s">
        <v>911</v>
      </c>
      <c r="Q96" s="5" t="s">
        <v>965</v>
      </c>
    </row>
    <row r="97" spans="1:17" s="5" customFormat="1" ht="13.95" customHeight="1" x14ac:dyDescent="0.2">
      <c r="A97" s="46">
        <v>2401985</v>
      </c>
      <c r="C97" s="5" t="s">
        <v>27</v>
      </c>
      <c r="D97" s="33">
        <v>45424</v>
      </c>
      <c r="E97" s="33">
        <v>45429</v>
      </c>
      <c r="G97" s="5" t="s">
        <v>1160</v>
      </c>
      <c r="H97" s="5" t="s">
        <v>29</v>
      </c>
      <c r="I97" s="5" t="s">
        <v>1161</v>
      </c>
      <c r="J97" s="5" t="s">
        <v>1162</v>
      </c>
      <c r="K97" s="25"/>
      <c r="L97" s="25">
        <v>2990.42</v>
      </c>
      <c r="M97" s="25">
        <v>0</v>
      </c>
      <c r="N97" s="25">
        <f t="shared" si="2"/>
        <v>2990.42</v>
      </c>
      <c r="O97" s="5" t="s">
        <v>32</v>
      </c>
      <c r="P97" s="5" t="s">
        <v>911</v>
      </c>
      <c r="Q97" s="5" t="s">
        <v>805</v>
      </c>
    </row>
    <row r="98" spans="1:17" s="5" customFormat="1" ht="13.95" customHeight="1" x14ac:dyDescent="0.2">
      <c r="A98" s="46">
        <v>2401986</v>
      </c>
      <c r="B98" s="5">
        <v>2403819</v>
      </c>
      <c r="C98" s="5" t="s">
        <v>27</v>
      </c>
      <c r="D98" s="33">
        <v>45413</v>
      </c>
      <c r="E98" s="33">
        <v>45429</v>
      </c>
      <c r="F98" s="33">
        <v>45526</v>
      </c>
      <c r="G98" s="5" t="s">
        <v>1163</v>
      </c>
      <c r="H98" s="5" t="s">
        <v>789</v>
      </c>
      <c r="I98" s="5" t="s">
        <v>1164</v>
      </c>
      <c r="J98" s="5" t="s">
        <v>1165</v>
      </c>
      <c r="K98" s="25"/>
      <c r="L98" s="25">
        <v>1368.04</v>
      </c>
      <c r="M98" s="25">
        <v>141.87</v>
      </c>
      <c r="N98" s="25">
        <f t="shared" si="2"/>
        <v>1509.9099999999999</v>
      </c>
      <c r="O98" s="5" t="s">
        <v>32</v>
      </c>
      <c r="P98" s="5" t="s">
        <v>911</v>
      </c>
      <c r="Q98" s="5" t="s">
        <v>805</v>
      </c>
    </row>
    <row r="99" spans="1:17" s="5" customFormat="1" ht="13.95" customHeight="1" x14ac:dyDescent="0.2">
      <c r="A99" s="46">
        <v>2401992</v>
      </c>
      <c r="C99" s="5" t="s">
        <v>27</v>
      </c>
      <c r="D99" s="33">
        <v>45401</v>
      </c>
      <c r="E99" s="33">
        <v>45431</v>
      </c>
      <c r="G99" s="5" t="s">
        <v>1166</v>
      </c>
      <c r="H99" s="5" t="s">
        <v>279</v>
      </c>
      <c r="I99" s="5" t="s">
        <v>1167</v>
      </c>
      <c r="J99" s="5" t="s">
        <v>1168</v>
      </c>
      <c r="K99" s="25"/>
      <c r="L99" s="25"/>
      <c r="M99" s="25"/>
      <c r="N99" s="25">
        <f>SUM(K99:M99)</f>
        <v>0</v>
      </c>
    </row>
    <row r="100" spans="1:17" s="5" customFormat="1" ht="13.95" customHeight="1" x14ac:dyDescent="0.2">
      <c r="A100" s="46">
        <v>2401994</v>
      </c>
      <c r="C100" s="5" t="s">
        <v>27</v>
      </c>
      <c r="D100" s="33">
        <v>45413</v>
      </c>
      <c r="E100" s="33">
        <v>45433</v>
      </c>
      <c r="G100" s="5" t="s">
        <v>1169</v>
      </c>
      <c r="H100" s="5" t="s">
        <v>109</v>
      </c>
      <c r="I100" s="5" t="s">
        <v>1170</v>
      </c>
      <c r="J100" s="5" t="s">
        <v>1171</v>
      </c>
      <c r="K100" s="25"/>
      <c r="L100" s="25"/>
      <c r="M100" s="25"/>
      <c r="N100" s="25">
        <f t="shared" ref="N100:N115" si="3">SUM(K100:M100)</f>
        <v>0</v>
      </c>
    </row>
    <row r="101" spans="1:17" s="5" customFormat="1" ht="13.95" customHeight="1" x14ac:dyDescent="0.2">
      <c r="A101" s="46">
        <v>2402000</v>
      </c>
      <c r="B101" s="5">
        <v>2406419</v>
      </c>
      <c r="C101" s="5" t="s">
        <v>27</v>
      </c>
      <c r="D101" s="33">
        <v>45296</v>
      </c>
      <c r="E101" s="33">
        <v>45433</v>
      </c>
      <c r="F101" s="33">
        <v>45672</v>
      </c>
      <c r="G101" s="5" t="s">
        <v>1172</v>
      </c>
      <c r="H101" s="5" t="s">
        <v>91</v>
      </c>
      <c r="I101" s="5" t="s">
        <v>42</v>
      </c>
      <c r="J101" s="5" t="s">
        <v>1173</v>
      </c>
      <c r="K101" s="25"/>
      <c r="L101" s="25">
        <v>895.7</v>
      </c>
      <c r="M101" s="25">
        <v>0</v>
      </c>
      <c r="N101" s="25">
        <f t="shared" si="3"/>
        <v>895.7</v>
      </c>
      <c r="O101" s="5" t="s">
        <v>32</v>
      </c>
      <c r="P101" s="5" t="s">
        <v>911</v>
      </c>
      <c r="Q101" s="5" t="s">
        <v>965</v>
      </c>
    </row>
    <row r="102" spans="1:17" s="5" customFormat="1" ht="13.95" customHeight="1" x14ac:dyDescent="0.2">
      <c r="A102" s="46">
        <v>2402003</v>
      </c>
      <c r="C102" s="5" t="s">
        <v>27</v>
      </c>
      <c r="D102" s="33">
        <v>45432</v>
      </c>
      <c r="E102" s="33">
        <v>45435</v>
      </c>
      <c r="G102" s="5" t="s">
        <v>1174</v>
      </c>
      <c r="H102" s="5" t="s">
        <v>1175</v>
      </c>
      <c r="I102" s="5" t="s">
        <v>951</v>
      </c>
      <c r="J102" s="5" t="s">
        <v>1176</v>
      </c>
      <c r="K102" s="25"/>
      <c r="L102" s="25"/>
      <c r="M102" s="25"/>
      <c r="N102" s="25">
        <f t="shared" si="3"/>
        <v>0</v>
      </c>
    </row>
    <row r="103" spans="1:17" s="5" customFormat="1" ht="13.95" customHeight="1" x14ac:dyDescent="0.2">
      <c r="A103" s="46">
        <v>2402006</v>
      </c>
      <c r="B103" s="5">
        <v>2403554</v>
      </c>
      <c r="C103" s="5" t="s">
        <v>27</v>
      </c>
      <c r="D103" s="33">
        <v>45429</v>
      </c>
      <c r="E103" s="33">
        <v>45434</v>
      </c>
      <c r="F103" s="33">
        <v>45506</v>
      </c>
      <c r="G103" s="5" t="s">
        <v>1177</v>
      </c>
      <c r="H103" s="5" t="s">
        <v>179</v>
      </c>
      <c r="I103" s="5" t="s">
        <v>1051</v>
      </c>
      <c r="J103" s="5" t="s">
        <v>1178</v>
      </c>
      <c r="K103" s="25"/>
      <c r="L103" s="25">
        <v>1984.47</v>
      </c>
      <c r="M103" s="25">
        <v>0</v>
      </c>
      <c r="N103" s="25">
        <f t="shared" si="3"/>
        <v>1984.47</v>
      </c>
      <c r="O103" s="5" t="s">
        <v>32</v>
      </c>
      <c r="P103" s="5" t="s">
        <v>911</v>
      </c>
      <c r="Q103" s="5" t="s">
        <v>805</v>
      </c>
    </row>
    <row r="104" spans="1:17" s="5" customFormat="1" ht="13.95" customHeight="1" x14ac:dyDescent="0.2">
      <c r="A104" s="46">
        <v>2402023</v>
      </c>
      <c r="C104" s="5" t="s">
        <v>27</v>
      </c>
      <c r="D104" s="33">
        <v>45336</v>
      </c>
      <c r="E104" s="33">
        <v>45435</v>
      </c>
      <c r="G104" s="5" t="s">
        <v>1179</v>
      </c>
      <c r="H104" s="5" t="s">
        <v>91</v>
      </c>
      <c r="I104" s="5" t="s">
        <v>42</v>
      </c>
      <c r="J104" s="5" t="s">
        <v>1180</v>
      </c>
      <c r="K104" s="25"/>
      <c r="L104" s="25"/>
      <c r="M104" s="25"/>
      <c r="N104" s="25">
        <f t="shared" si="3"/>
        <v>0</v>
      </c>
    </row>
    <row r="105" spans="1:17" s="5" customFormat="1" ht="13.95" customHeight="1" x14ac:dyDescent="0.2">
      <c r="A105" s="46">
        <v>2402026</v>
      </c>
      <c r="B105" s="5">
        <v>2404559</v>
      </c>
      <c r="C105" s="5" t="s">
        <v>27</v>
      </c>
      <c r="D105" s="33">
        <v>45425</v>
      </c>
      <c r="E105" s="33">
        <v>45435</v>
      </c>
      <c r="F105" s="33">
        <v>45567</v>
      </c>
      <c r="G105" s="5" t="s">
        <v>1181</v>
      </c>
      <c r="H105" s="5" t="s">
        <v>204</v>
      </c>
      <c r="I105" s="5" t="s">
        <v>42</v>
      </c>
      <c r="J105" s="5" t="s">
        <v>1182</v>
      </c>
      <c r="K105" s="25"/>
      <c r="L105" s="25">
        <v>200</v>
      </c>
      <c r="M105" s="25">
        <v>0</v>
      </c>
      <c r="N105" s="25">
        <f t="shared" si="3"/>
        <v>200</v>
      </c>
      <c r="O105" s="5" t="s">
        <v>32</v>
      </c>
      <c r="P105" s="5" t="s">
        <v>911</v>
      </c>
      <c r="Q105" s="38" t="s">
        <v>965</v>
      </c>
    </row>
    <row r="106" spans="1:17" s="5" customFormat="1" ht="13.95" customHeight="1" x14ac:dyDescent="0.2">
      <c r="A106" s="46">
        <v>2402057</v>
      </c>
      <c r="B106" s="5">
        <v>2404559</v>
      </c>
      <c r="C106" s="5" t="s">
        <v>27</v>
      </c>
      <c r="D106" s="33">
        <v>45427</v>
      </c>
      <c r="E106" s="33">
        <v>45436</v>
      </c>
      <c r="G106" s="5" t="s">
        <v>1183</v>
      </c>
      <c r="H106" s="5" t="s">
        <v>1184</v>
      </c>
      <c r="I106" s="5" t="s">
        <v>1185</v>
      </c>
      <c r="J106" s="5" t="s">
        <v>1186</v>
      </c>
      <c r="K106" s="25"/>
      <c r="L106" s="25">
        <v>0</v>
      </c>
      <c r="M106" s="25">
        <v>0</v>
      </c>
      <c r="N106" s="25">
        <f t="shared" si="3"/>
        <v>0</v>
      </c>
      <c r="O106" s="5" t="s">
        <v>32</v>
      </c>
      <c r="P106" s="5" t="s">
        <v>33</v>
      </c>
      <c r="Q106" s="5" t="s">
        <v>1187</v>
      </c>
    </row>
    <row r="107" spans="1:17" s="5" customFormat="1" ht="13.95" customHeight="1" x14ac:dyDescent="0.2">
      <c r="A107" s="46">
        <v>2402063</v>
      </c>
      <c r="B107" s="5">
        <v>2403440</v>
      </c>
      <c r="C107" s="5" t="s">
        <v>27</v>
      </c>
      <c r="D107" s="33">
        <v>45434</v>
      </c>
      <c r="E107" s="33">
        <v>45436</v>
      </c>
      <c r="F107" s="33">
        <v>45504</v>
      </c>
      <c r="G107" s="5" t="s">
        <v>1188</v>
      </c>
      <c r="H107" s="5" t="s">
        <v>46</v>
      </c>
      <c r="I107" s="5" t="s">
        <v>42</v>
      </c>
      <c r="J107" s="5" t="s">
        <v>1189</v>
      </c>
      <c r="K107" s="25"/>
      <c r="L107" s="25">
        <v>1392.98</v>
      </c>
      <c r="M107" s="25">
        <v>141.87</v>
      </c>
      <c r="N107" s="25">
        <f t="shared" si="3"/>
        <v>1534.85</v>
      </c>
      <c r="O107" s="5" t="s">
        <v>32</v>
      </c>
      <c r="P107" s="5" t="s">
        <v>911</v>
      </c>
      <c r="Q107" s="5" t="s">
        <v>805</v>
      </c>
    </row>
    <row r="108" spans="1:17" s="5" customFormat="1" ht="13.95" customHeight="1" x14ac:dyDescent="0.2">
      <c r="A108" s="46">
        <v>2402067</v>
      </c>
      <c r="C108" s="5" t="s">
        <v>27</v>
      </c>
      <c r="D108" s="33">
        <v>45404</v>
      </c>
      <c r="E108" s="33">
        <v>45436</v>
      </c>
      <c r="G108" s="5" t="s">
        <v>1037</v>
      </c>
      <c r="H108" s="5" t="s">
        <v>1190</v>
      </c>
      <c r="I108" s="5" t="s">
        <v>1191</v>
      </c>
      <c r="J108" s="5" t="s">
        <v>361</v>
      </c>
      <c r="K108" s="25"/>
      <c r="L108" s="25"/>
      <c r="M108" s="25"/>
      <c r="N108" s="25">
        <f t="shared" si="3"/>
        <v>0</v>
      </c>
    </row>
    <row r="109" spans="1:17" s="5" customFormat="1" ht="13.95" customHeight="1" x14ac:dyDescent="0.2">
      <c r="A109" s="46">
        <v>2402069</v>
      </c>
      <c r="B109" s="5">
        <v>2404184</v>
      </c>
      <c r="C109" s="5" t="s">
        <v>27</v>
      </c>
      <c r="D109" s="33">
        <v>45423</v>
      </c>
      <c r="E109" s="33">
        <v>45439</v>
      </c>
      <c r="F109" s="33">
        <v>45546</v>
      </c>
      <c r="G109" s="5" t="s">
        <v>1192</v>
      </c>
      <c r="H109" s="5" t="s">
        <v>307</v>
      </c>
      <c r="I109" s="5" t="s">
        <v>1161</v>
      </c>
      <c r="J109" s="5" t="s">
        <v>1193</v>
      </c>
      <c r="K109" s="25"/>
      <c r="L109" s="25">
        <v>844.28</v>
      </c>
      <c r="M109" s="25">
        <v>0</v>
      </c>
      <c r="N109" s="25">
        <f t="shared" si="3"/>
        <v>844.28</v>
      </c>
      <c r="O109" s="5" t="s">
        <v>32</v>
      </c>
      <c r="P109" s="5" t="s">
        <v>911</v>
      </c>
      <c r="Q109" s="5" t="s">
        <v>805</v>
      </c>
    </row>
    <row r="110" spans="1:17" s="5" customFormat="1" ht="13.95" customHeight="1" x14ac:dyDescent="0.2">
      <c r="A110" s="29">
        <v>2402097</v>
      </c>
      <c r="C110" s="5" t="s">
        <v>27</v>
      </c>
      <c r="D110" s="33">
        <v>45437</v>
      </c>
      <c r="E110" s="33">
        <v>45440</v>
      </c>
      <c r="G110" s="5" t="s">
        <v>1194</v>
      </c>
      <c r="H110" s="5" t="s">
        <v>151</v>
      </c>
      <c r="I110" s="5" t="s">
        <v>1195</v>
      </c>
      <c r="K110" s="25"/>
      <c r="L110" s="25"/>
      <c r="M110" s="25"/>
      <c r="N110" s="25">
        <f t="shared" si="3"/>
        <v>0</v>
      </c>
    </row>
    <row r="111" spans="1:17" s="5" customFormat="1" ht="13.95" customHeight="1" x14ac:dyDescent="0.2">
      <c r="A111" s="46">
        <v>2402117</v>
      </c>
      <c r="B111" s="5">
        <v>2406766</v>
      </c>
      <c r="C111" s="5" t="s">
        <v>27</v>
      </c>
      <c r="D111" s="33">
        <v>45437</v>
      </c>
      <c r="E111" s="33">
        <v>45439</v>
      </c>
      <c r="F111" s="33">
        <v>45764</v>
      </c>
      <c r="G111" s="5" t="s">
        <v>1196</v>
      </c>
      <c r="H111" s="5" t="s">
        <v>218</v>
      </c>
      <c r="I111" s="5" t="s">
        <v>1197</v>
      </c>
      <c r="J111" s="5" t="s">
        <v>1198</v>
      </c>
      <c r="K111" s="25"/>
      <c r="L111" s="25">
        <v>835.91</v>
      </c>
      <c r="M111" s="25">
        <v>0</v>
      </c>
      <c r="N111" s="25">
        <f t="shared" si="3"/>
        <v>835.91</v>
      </c>
      <c r="O111" s="5" t="s">
        <v>32</v>
      </c>
      <c r="P111" s="5" t="s">
        <v>911</v>
      </c>
      <c r="Q111" s="5" t="s">
        <v>988</v>
      </c>
    </row>
    <row r="112" spans="1:17" s="5" customFormat="1" ht="13.95" customHeight="1" x14ac:dyDescent="0.2">
      <c r="A112" s="46">
        <v>2402141</v>
      </c>
      <c r="B112" s="5">
        <v>2403769</v>
      </c>
      <c r="C112" s="5" t="s">
        <v>27</v>
      </c>
      <c r="D112" s="33">
        <v>45436</v>
      </c>
      <c r="E112" s="33">
        <v>45440</v>
      </c>
      <c r="F112" s="33">
        <v>45526</v>
      </c>
      <c r="G112" s="5" t="s">
        <v>1199</v>
      </c>
      <c r="H112" s="5" t="s">
        <v>114</v>
      </c>
      <c r="I112" s="5" t="s">
        <v>42</v>
      </c>
      <c r="J112" s="5" t="s">
        <v>1200</v>
      </c>
      <c r="K112" s="25"/>
      <c r="L112" s="25">
        <v>1722.07</v>
      </c>
      <c r="M112" s="25">
        <v>0</v>
      </c>
      <c r="N112" s="25">
        <f t="shared" si="3"/>
        <v>1722.07</v>
      </c>
      <c r="O112" s="5" t="s">
        <v>32</v>
      </c>
      <c r="P112" s="5" t="s">
        <v>911</v>
      </c>
      <c r="Q112" s="5" t="s">
        <v>805</v>
      </c>
    </row>
    <row r="113" spans="1:17" s="29" customFormat="1" ht="13.95" customHeight="1" x14ac:dyDescent="0.2">
      <c r="A113" s="29">
        <v>2402117</v>
      </c>
      <c r="C113" s="29" t="s">
        <v>27</v>
      </c>
      <c r="D113" s="49">
        <v>45437</v>
      </c>
      <c r="E113" s="49">
        <v>45440</v>
      </c>
      <c r="G113" s="29" t="s">
        <v>1196</v>
      </c>
      <c r="H113" s="29" t="s">
        <v>218</v>
      </c>
      <c r="I113" s="29" t="s">
        <v>1201</v>
      </c>
      <c r="K113" s="50"/>
      <c r="L113" s="50"/>
      <c r="M113" s="50"/>
      <c r="N113" s="25">
        <f t="shared" si="3"/>
        <v>0</v>
      </c>
    </row>
    <row r="114" spans="1:17" s="29" customFormat="1" ht="13.95" customHeight="1" x14ac:dyDescent="0.2">
      <c r="A114" s="29">
        <v>2402217</v>
      </c>
      <c r="C114" s="29" t="s">
        <v>27</v>
      </c>
      <c r="D114" s="49">
        <v>45435</v>
      </c>
      <c r="E114" s="49">
        <v>45443</v>
      </c>
      <c r="G114" s="29" t="s">
        <v>1202</v>
      </c>
      <c r="H114" s="29" t="s">
        <v>1203</v>
      </c>
      <c r="I114" s="29" t="s">
        <v>1204</v>
      </c>
      <c r="K114" s="50"/>
      <c r="L114" s="50"/>
      <c r="M114" s="50"/>
      <c r="N114" s="25">
        <f t="shared" si="3"/>
        <v>0</v>
      </c>
    </row>
    <row r="115" spans="1:17" s="5" customFormat="1" ht="13.95" customHeight="1" x14ac:dyDescent="0.2">
      <c r="A115" s="46">
        <v>2402222</v>
      </c>
      <c r="B115" s="5">
        <v>2403915</v>
      </c>
      <c r="C115" s="5" t="s">
        <v>27</v>
      </c>
      <c r="D115" s="33">
        <v>45404</v>
      </c>
      <c r="E115" s="33">
        <v>45442</v>
      </c>
      <c r="F115" s="33">
        <v>45546</v>
      </c>
      <c r="G115" s="5" t="s">
        <v>1140</v>
      </c>
      <c r="H115" s="5" t="s">
        <v>279</v>
      </c>
      <c r="I115" s="5" t="s">
        <v>1023</v>
      </c>
      <c r="J115" s="5" t="s">
        <v>1205</v>
      </c>
      <c r="K115" s="25"/>
      <c r="L115" s="25">
        <v>2573.65</v>
      </c>
      <c r="M115" s="25">
        <v>141.87</v>
      </c>
      <c r="N115" s="25">
        <f t="shared" si="3"/>
        <v>2715.52</v>
      </c>
      <c r="O115" s="5" t="s">
        <v>1206</v>
      </c>
      <c r="P115" s="5" t="s">
        <v>911</v>
      </c>
      <c r="Q115" s="5" t="s">
        <v>805</v>
      </c>
    </row>
    <row r="116" spans="1:17" s="5" customFormat="1" ht="13.95" customHeight="1" x14ac:dyDescent="0.2">
      <c r="A116" s="46">
        <v>2402230</v>
      </c>
      <c r="C116" s="5" t="s">
        <v>27</v>
      </c>
      <c r="D116" s="33">
        <v>45434</v>
      </c>
      <c r="E116" s="33">
        <v>45442</v>
      </c>
      <c r="G116" s="5" t="s">
        <v>1207</v>
      </c>
      <c r="H116" s="5" t="s">
        <v>490</v>
      </c>
      <c r="I116" s="5" t="s">
        <v>1208</v>
      </c>
      <c r="J116" s="5" t="s">
        <v>1209</v>
      </c>
      <c r="K116" s="25"/>
      <c r="L116" s="25"/>
      <c r="M116" s="25"/>
      <c r="N116" s="25">
        <f>SUM(K116:M116)</f>
        <v>0</v>
      </c>
    </row>
    <row r="117" spans="1:17" s="5" customFormat="1" ht="13.95" customHeight="1" x14ac:dyDescent="0.2">
      <c r="A117" s="46">
        <v>2402231</v>
      </c>
      <c r="C117" s="5" t="s">
        <v>27</v>
      </c>
      <c r="D117" s="33">
        <v>45406</v>
      </c>
      <c r="E117" s="33">
        <v>45442</v>
      </c>
      <c r="G117" s="5" t="s">
        <v>1210</v>
      </c>
      <c r="H117" s="5" t="s">
        <v>1211</v>
      </c>
      <c r="I117" s="5" t="s">
        <v>1212</v>
      </c>
      <c r="J117" s="5" t="s">
        <v>1213</v>
      </c>
      <c r="K117" s="25"/>
      <c r="L117" s="25">
        <v>1560</v>
      </c>
      <c r="M117" s="25">
        <v>169.4</v>
      </c>
      <c r="N117" s="25">
        <f t="shared" ref="N117:N135" si="4">SUM(K117:M117)</f>
        <v>1729.4</v>
      </c>
      <c r="O117" s="5" t="s">
        <v>32</v>
      </c>
      <c r="P117" s="5" t="s">
        <v>911</v>
      </c>
      <c r="Q117" s="5" t="s">
        <v>805</v>
      </c>
    </row>
    <row r="118" spans="1:17" s="5" customFormat="1" ht="13.95" customHeight="1" x14ac:dyDescent="0.2">
      <c r="A118" s="46">
        <v>2402251</v>
      </c>
      <c r="C118" s="5" t="s">
        <v>27</v>
      </c>
      <c r="D118" s="33">
        <v>45433</v>
      </c>
      <c r="E118" s="33">
        <v>45444</v>
      </c>
      <c r="F118" s="33">
        <v>45898</v>
      </c>
      <c r="G118" s="5" t="s">
        <v>1214</v>
      </c>
      <c r="H118" s="5" t="s">
        <v>659</v>
      </c>
      <c r="I118" s="5" t="s">
        <v>329</v>
      </c>
      <c r="J118" s="5" t="s">
        <v>1215</v>
      </c>
      <c r="K118" s="25"/>
      <c r="L118" s="25">
        <v>0</v>
      </c>
      <c r="M118" s="25">
        <v>0</v>
      </c>
      <c r="N118" s="25">
        <f t="shared" si="4"/>
        <v>0</v>
      </c>
      <c r="O118" s="5" t="s">
        <v>32</v>
      </c>
      <c r="P118" s="5" t="s">
        <v>33</v>
      </c>
    </row>
    <row r="119" spans="1:17" s="5" customFormat="1" ht="13.95" customHeight="1" x14ac:dyDescent="0.2">
      <c r="A119" s="46">
        <v>2402254</v>
      </c>
      <c r="C119" s="5" t="s">
        <v>27</v>
      </c>
      <c r="D119" s="33">
        <v>45427</v>
      </c>
      <c r="E119" s="33">
        <v>45445</v>
      </c>
      <c r="G119" s="5" t="s">
        <v>1216</v>
      </c>
      <c r="H119" s="5" t="s">
        <v>537</v>
      </c>
      <c r="I119" s="5" t="s">
        <v>1217</v>
      </c>
      <c r="J119" s="5" t="s">
        <v>1218</v>
      </c>
      <c r="K119" s="25"/>
      <c r="L119" s="25">
        <v>1754.07</v>
      </c>
      <c r="M119" s="25">
        <v>169.4</v>
      </c>
      <c r="N119" s="25">
        <f t="shared" si="4"/>
        <v>1923.47</v>
      </c>
      <c r="O119" s="5" t="s">
        <v>32</v>
      </c>
      <c r="P119" s="5" t="s">
        <v>911</v>
      </c>
      <c r="Q119" s="5" t="s">
        <v>954</v>
      </c>
    </row>
    <row r="120" spans="1:17" s="5" customFormat="1" ht="13.95" customHeight="1" x14ac:dyDescent="0.2">
      <c r="A120" s="46">
        <v>2402279</v>
      </c>
      <c r="C120" s="5" t="s">
        <v>27</v>
      </c>
      <c r="D120" s="33">
        <v>45370</v>
      </c>
      <c r="E120" s="33">
        <v>45447</v>
      </c>
      <c r="F120" s="33">
        <v>45923</v>
      </c>
      <c r="G120" s="5" t="s">
        <v>1219</v>
      </c>
      <c r="H120" s="5" t="s">
        <v>123</v>
      </c>
      <c r="I120" s="5" t="s">
        <v>1220</v>
      </c>
      <c r="J120" s="5" t="s">
        <v>1221</v>
      </c>
      <c r="K120" s="25"/>
      <c r="L120" s="25">
        <v>0</v>
      </c>
      <c r="M120" s="25">
        <v>0</v>
      </c>
      <c r="N120" s="25">
        <f t="shared" si="4"/>
        <v>0</v>
      </c>
      <c r="O120" s="5" t="s">
        <v>32</v>
      </c>
      <c r="P120" s="5" t="s">
        <v>33</v>
      </c>
      <c r="Q120" s="5" t="s">
        <v>34</v>
      </c>
    </row>
    <row r="121" spans="1:17" s="5" customFormat="1" ht="13.95" customHeight="1" x14ac:dyDescent="0.2">
      <c r="A121" s="46">
        <v>2402281</v>
      </c>
      <c r="C121" s="5" t="s">
        <v>27</v>
      </c>
      <c r="D121" s="33">
        <v>45444</v>
      </c>
      <c r="E121" s="33">
        <v>45446</v>
      </c>
      <c r="F121" s="33">
        <v>45898</v>
      </c>
      <c r="G121" s="5" t="s">
        <v>1222</v>
      </c>
      <c r="H121" s="5" t="s">
        <v>1223</v>
      </c>
      <c r="I121" s="5" t="s">
        <v>1224</v>
      </c>
      <c r="J121" s="5" t="s">
        <v>1225</v>
      </c>
      <c r="K121" s="25"/>
      <c r="L121" s="25">
        <v>0</v>
      </c>
      <c r="M121" s="25">
        <v>0</v>
      </c>
      <c r="N121" s="25">
        <f t="shared" si="4"/>
        <v>0</v>
      </c>
      <c r="O121" s="5" t="s">
        <v>32</v>
      </c>
      <c r="P121" s="5" t="s">
        <v>33</v>
      </c>
    </row>
    <row r="122" spans="1:17" s="5" customFormat="1" ht="13.95" customHeight="1" x14ac:dyDescent="0.2">
      <c r="A122" s="46">
        <v>2402304</v>
      </c>
      <c r="B122" s="5">
        <v>2402371</v>
      </c>
      <c r="C122" s="5" t="s">
        <v>27</v>
      </c>
      <c r="D122" s="33">
        <v>45379</v>
      </c>
      <c r="E122" s="33">
        <v>45446</v>
      </c>
      <c r="F122" s="33">
        <v>45449</v>
      </c>
      <c r="G122" s="5" t="s">
        <v>1226</v>
      </c>
      <c r="H122" s="5" t="s">
        <v>163</v>
      </c>
      <c r="I122" s="5" t="s">
        <v>971</v>
      </c>
      <c r="J122" s="5" t="s">
        <v>1227</v>
      </c>
      <c r="K122" s="25"/>
      <c r="L122" s="25">
        <v>116.85</v>
      </c>
      <c r="M122" s="25">
        <v>0</v>
      </c>
      <c r="N122" s="25">
        <f t="shared" si="4"/>
        <v>116.85</v>
      </c>
      <c r="O122" s="5" t="s">
        <v>32</v>
      </c>
      <c r="P122" s="5" t="s">
        <v>911</v>
      </c>
      <c r="Q122" s="5" t="s">
        <v>805</v>
      </c>
    </row>
    <row r="123" spans="1:17" s="5" customFormat="1" ht="13.95" customHeight="1" x14ac:dyDescent="0.2">
      <c r="A123" s="46">
        <v>2402309</v>
      </c>
      <c r="B123" s="5">
        <v>2406439</v>
      </c>
      <c r="C123" s="5" t="s">
        <v>27</v>
      </c>
      <c r="D123" s="33">
        <v>45401</v>
      </c>
      <c r="E123" s="33">
        <v>45446</v>
      </c>
      <c r="F123" s="33">
        <v>45674</v>
      </c>
      <c r="G123" s="5" t="s">
        <v>1140</v>
      </c>
      <c r="H123" s="5" t="s">
        <v>279</v>
      </c>
      <c r="I123" s="5" t="s">
        <v>1023</v>
      </c>
      <c r="J123" s="5" t="s">
        <v>1228</v>
      </c>
      <c r="K123" s="25"/>
      <c r="L123" s="25">
        <v>548.13</v>
      </c>
      <c r="M123" s="25">
        <v>141.87</v>
      </c>
      <c r="N123" s="25">
        <f t="shared" si="4"/>
        <v>690</v>
      </c>
      <c r="O123" s="5" t="s">
        <v>32</v>
      </c>
      <c r="P123" s="5" t="s">
        <v>911</v>
      </c>
      <c r="Q123" s="5" t="s">
        <v>805</v>
      </c>
    </row>
    <row r="124" spans="1:17" s="5" customFormat="1" ht="13.95" customHeight="1" x14ac:dyDescent="0.2">
      <c r="A124" s="46">
        <v>2402310</v>
      </c>
      <c r="B124" s="5">
        <v>2402651</v>
      </c>
      <c r="C124" s="5" t="s">
        <v>27</v>
      </c>
      <c r="D124" s="33">
        <v>45440</v>
      </c>
      <c r="E124" s="33">
        <v>45447</v>
      </c>
      <c r="F124" s="33">
        <v>45462</v>
      </c>
      <c r="G124" s="5" t="s">
        <v>1229</v>
      </c>
      <c r="H124" s="5" t="s">
        <v>1118</v>
      </c>
      <c r="I124" s="5" t="s">
        <v>475</v>
      </c>
      <c r="J124" s="5" t="s">
        <v>1230</v>
      </c>
      <c r="K124" s="25"/>
      <c r="L124" s="25">
        <v>1334</v>
      </c>
      <c r="M124" s="25">
        <v>169.4</v>
      </c>
      <c r="N124" s="25">
        <f t="shared" si="4"/>
        <v>1503.4</v>
      </c>
      <c r="O124" s="5" t="s">
        <v>32</v>
      </c>
      <c r="P124" s="5" t="s">
        <v>911</v>
      </c>
      <c r="Q124" s="5" t="s">
        <v>805</v>
      </c>
    </row>
    <row r="125" spans="1:17" s="5" customFormat="1" ht="13.95" customHeight="1" x14ac:dyDescent="0.2">
      <c r="A125" s="46">
        <v>2402313</v>
      </c>
      <c r="B125" s="5">
        <v>2402945</v>
      </c>
      <c r="C125" s="5" t="s">
        <v>27</v>
      </c>
      <c r="D125" s="33">
        <v>45424</v>
      </c>
      <c r="E125" s="33">
        <v>45447</v>
      </c>
      <c r="F125" s="33">
        <v>45581</v>
      </c>
      <c r="G125" s="5" t="s">
        <v>1231</v>
      </c>
      <c r="H125" s="5" t="s">
        <v>1232</v>
      </c>
      <c r="I125" s="5" t="s">
        <v>1233</v>
      </c>
      <c r="J125" s="5" t="s">
        <v>1234</v>
      </c>
      <c r="K125" s="25"/>
      <c r="L125" s="25">
        <f>5351.02+465.25+983.1</f>
        <v>6799.3700000000008</v>
      </c>
      <c r="M125" s="25">
        <f>141.87+141.87</f>
        <v>283.74</v>
      </c>
      <c r="N125" s="25">
        <f t="shared" si="4"/>
        <v>7083.1100000000006</v>
      </c>
      <c r="O125" s="5" t="s">
        <v>32</v>
      </c>
      <c r="P125" s="5" t="s">
        <v>911</v>
      </c>
      <c r="Q125" s="51" t="s">
        <v>1235</v>
      </c>
    </row>
    <row r="126" spans="1:17" s="5" customFormat="1" ht="13.95" customHeight="1" x14ac:dyDescent="0.2">
      <c r="A126" s="46">
        <v>2402348</v>
      </c>
      <c r="B126" s="5">
        <v>2404070</v>
      </c>
      <c r="C126" s="5" t="s">
        <v>22</v>
      </c>
      <c r="D126" s="33">
        <v>45446</v>
      </c>
      <c r="E126" s="33">
        <v>45449</v>
      </c>
      <c r="G126" s="5" t="s">
        <v>1236</v>
      </c>
      <c r="H126" s="5" t="s">
        <v>1237</v>
      </c>
      <c r="I126" s="5" t="s">
        <v>152</v>
      </c>
      <c r="J126" s="5" t="s">
        <v>1238</v>
      </c>
      <c r="K126" s="25">
        <v>7500</v>
      </c>
      <c r="L126" s="25"/>
      <c r="M126" s="25"/>
      <c r="N126" s="25">
        <f t="shared" si="4"/>
        <v>7500</v>
      </c>
      <c r="Q126" s="51"/>
    </row>
    <row r="127" spans="1:17" s="5" customFormat="1" ht="13.95" customHeight="1" x14ac:dyDescent="0.2">
      <c r="A127" s="46">
        <v>2402374</v>
      </c>
      <c r="B127" s="5">
        <v>2403149</v>
      </c>
      <c r="C127" s="5" t="s">
        <v>1239</v>
      </c>
      <c r="D127" s="33">
        <v>45392</v>
      </c>
      <c r="E127" s="33">
        <v>45442</v>
      </c>
      <c r="G127" s="5" t="s">
        <v>1240</v>
      </c>
      <c r="H127" s="5" t="s">
        <v>646</v>
      </c>
      <c r="I127" s="5" t="s">
        <v>1241</v>
      </c>
      <c r="J127" s="5" t="s">
        <v>1242</v>
      </c>
      <c r="K127" s="25">
        <v>28696.89</v>
      </c>
      <c r="L127" s="25">
        <v>27472.22</v>
      </c>
      <c r="M127" s="25"/>
      <c r="N127" s="25">
        <f t="shared" si="4"/>
        <v>56169.11</v>
      </c>
      <c r="Q127" s="51"/>
    </row>
    <row r="128" spans="1:17" s="5" customFormat="1" ht="13.95" customHeight="1" x14ac:dyDescent="0.2">
      <c r="A128" s="46">
        <v>2402377</v>
      </c>
      <c r="C128" s="5" t="s">
        <v>27</v>
      </c>
      <c r="D128" s="33">
        <v>45296</v>
      </c>
      <c r="E128" s="33">
        <v>45451</v>
      </c>
      <c r="G128" s="5" t="s">
        <v>1243</v>
      </c>
      <c r="H128" s="5" t="s">
        <v>537</v>
      </c>
      <c r="I128" s="5" t="s">
        <v>42</v>
      </c>
      <c r="J128" s="5" t="s">
        <v>1244</v>
      </c>
      <c r="K128" s="25"/>
      <c r="L128" s="25"/>
      <c r="M128" s="25"/>
      <c r="N128" s="25">
        <f t="shared" si="4"/>
        <v>0</v>
      </c>
      <c r="Q128" s="51"/>
    </row>
    <row r="129" spans="1:17" s="5" customFormat="1" ht="13.95" customHeight="1" x14ac:dyDescent="0.2">
      <c r="A129" s="46">
        <v>2402383</v>
      </c>
      <c r="C129" s="5" t="s">
        <v>27</v>
      </c>
      <c r="D129" s="33">
        <v>45449</v>
      </c>
      <c r="E129" s="33">
        <v>45452</v>
      </c>
      <c r="G129" s="5" t="s">
        <v>1245</v>
      </c>
      <c r="H129" s="5" t="s">
        <v>264</v>
      </c>
      <c r="I129" s="5" t="s">
        <v>1246</v>
      </c>
      <c r="J129" s="5" t="s">
        <v>1247</v>
      </c>
      <c r="K129" s="25"/>
      <c r="L129" s="25"/>
      <c r="M129" s="25"/>
      <c r="N129" s="25">
        <f t="shared" si="4"/>
        <v>0</v>
      </c>
      <c r="Q129" s="51"/>
    </row>
    <row r="130" spans="1:17" s="5" customFormat="1" ht="13.95" customHeight="1" x14ac:dyDescent="0.2">
      <c r="A130" s="46">
        <v>2402385</v>
      </c>
      <c r="B130" s="5">
        <v>2404310</v>
      </c>
      <c r="C130" s="5" t="s">
        <v>27</v>
      </c>
      <c r="D130" s="33">
        <v>45434</v>
      </c>
      <c r="E130" s="33">
        <v>45453</v>
      </c>
      <c r="F130" s="33">
        <v>45554</v>
      </c>
      <c r="G130" s="5" t="s">
        <v>1248</v>
      </c>
      <c r="H130" s="5" t="s">
        <v>307</v>
      </c>
      <c r="I130" s="5" t="s">
        <v>152</v>
      </c>
      <c r="J130" s="5" t="s">
        <v>1249</v>
      </c>
      <c r="K130" s="25"/>
      <c r="L130" s="25">
        <v>773.03</v>
      </c>
      <c r="M130" s="25">
        <v>0</v>
      </c>
      <c r="N130" s="25">
        <f t="shared" si="4"/>
        <v>773.03</v>
      </c>
      <c r="O130" s="5" t="s">
        <v>32</v>
      </c>
      <c r="P130" s="5" t="s">
        <v>911</v>
      </c>
      <c r="Q130" s="5" t="s">
        <v>954</v>
      </c>
    </row>
    <row r="131" spans="1:17" s="5" customFormat="1" ht="13.95" customHeight="1" x14ac:dyDescent="0.2">
      <c r="A131" s="46">
        <v>2402392</v>
      </c>
      <c r="C131" s="5" t="s">
        <v>27</v>
      </c>
      <c r="D131" s="33">
        <v>45417</v>
      </c>
      <c r="E131" s="33">
        <v>45453</v>
      </c>
      <c r="G131" s="5" t="s">
        <v>1250</v>
      </c>
      <c r="H131" s="5" t="s">
        <v>104</v>
      </c>
      <c r="I131" s="5" t="s">
        <v>1161</v>
      </c>
      <c r="J131" s="5" t="s">
        <v>1251</v>
      </c>
      <c r="K131" s="25"/>
      <c r="L131" s="25"/>
      <c r="M131" s="25"/>
      <c r="N131" s="25">
        <f t="shared" si="4"/>
        <v>0</v>
      </c>
    </row>
    <row r="132" spans="1:17" s="5" customFormat="1" ht="13.95" customHeight="1" x14ac:dyDescent="0.2">
      <c r="A132" s="46">
        <v>2402397</v>
      </c>
      <c r="B132" s="5">
        <v>2403177</v>
      </c>
      <c r="C132" s="5" t="s">
        <v>27</v>
      </c>
      <c r="D132" s="33">
        <v>45409</v>
      </c>
      <c r="E132" s="33">
        <v>45453</v>
      </c>
      <c r="F132" s="33">
        <v>45490</v>
      </c>
      <c r="G132" s="5" t="s">
        <v>1252</v>
      </c>
      <c r="H132" s="5" t="s">
        <v>131</v>
      </c>
      <c r="I132" s="5" t="s">
        <v>1161</v>
      </c>
      <c r="J132" s="5" t="s">
        <v>1253</v>
      </c>
      <c r="K132" s="25"/>
      <c r="L132" s="25">
        <v>3188.35</v>
      </c>
      <c r="M132" s="25">
        <v>141.87</v>
      </c>
      <c r="N132" s="25">
        <f t="shared" si="4"/>
        <v>3330.22</v>
      </c>
      <c r="O132" s="5" t="s">
        <v>32</v>
      </c>
      <c r="P132" s="5" t="s">
        <v>911</v>
      </c>
      <c r="Q132" s="5" t="s">
        <v>805</v>
      </c>
    </row>
    <row r="133" spans="1:17" s="5" customFormat="1" ht="13.95" customHeight="1" x14ac:dyDescent="0.2">
      <c r="A133" s="46">
        <v>2402474</v>
      </c>
      <c r="B133" s="5">
        <v>2403710</v>
      </c>
      <c r="C133" s="5" t="s">
        <v>27</v>
      </c>
      <c r="D133" s="33">
        <v>45443</v>
      </c>
      <c r="E133" s="33">
        <v>45453</v>
      </c>
      <c r="F133" s="33">
        <v>45524</v>
      </c>
      <c r="G133" s="5" t="s">
        <v>1254</v>
      </c>
      <c r="H133" s="5" t="s">
        <v>264</v>
      </c>
      <c r="I133" s="5" t="s">
        <v>1255</v>
      </c>
      <c r="J133" s="5" t="s">
        <v>1256</v>
      </c>
      <c r="K133" s="25"/>
      <c r="L133" s="25">
        <v>427.85</v>
      </c>
      <c r="M133" s="25">
        <v>0</v>
      </c>
      <c r="N133" s="25">
        <f t="shared" si="4"/>
        <v>427.85</v>
      </c>
      <c r="O133" s="5" t="s">
        <v>32</v>
      </c>
      <c r="P133" s="5" t="s">
        <v>911</v>
      </c>
      <c r="Q133" s="5" t="s">
        <v>805</v>
      </c>
    </row>
    <row r="134" spans="1:17" s="5" customFormat="1" ht="13.95" customHeight="1" x14ac:dyDescent="0.2">
      <c r="A134" s="46">
        <v>2402481</v>
      </c>
      <c r="B134" s="5">
        <v>2403712</v>
      </c>
      <c r="C134" s="5" t="s">
        <v>22</v>
      </c>
      <c r="D134" s="33">
        <v>45446</v>
      </c>
      <c r="E134" s="33">
        <v>45453</v>
      </c>
      <c r="F134" s="33">
        <v>45733</v>
      </c>
      <c r="G134" s="5" t="s">
        <v>1257</v>
      </c>
      <c r="H134" s="5" t="s">
        <v>659</v>
      </c>
      <c r="I134" s="5" t="s">
        <v>951</v>
      </c>
      <c r="J134" s="5" t="s">
        <v>1258</v>
      </c>
      <c r="K134" s="25"/>
      <c r="L134" s="25">
        <v>1000</v>
      </c>
      <c r="M134" s="25">
        <v>692.5</v>
      </c>
      <c r="N134" s="25">
        <f t="shared" si="4"/>
        <v>1692.5</v>
      </c>
      <c r="O134" s="5" t="s">
        <v>32</v>
      </c>
      <c r="P134" s="5" t="s">
        <v>911</v>
      </c>
      <c r="Q134" s="5" t="s">
        <v>965</v>
      </c>
    </row>
    <row r="135" spans="1:17" s="5" customFormat="1" ht="13.95" customHeight="1" x14ac:dyDescent="0.2">
      <c r="A135" s="46">
        <v>2402483</v>
      </c>
      <c r="B135" s="5">
        <v>2405719</v>
      </c>
      <c r="D135" s="33">
        <v>45448</v>
      </c>
      <c r="E135" s="33">
        <v>45455</v>
      </c>
      <c r="F135" s="33">
        <v>45636</v>
      </c>
      <c r="G135" s="5" t="s">
        <v>1259</v>
      </c>
      <c r="H135" s="5" t="s">
        <v>1106</v>
      </c>
      <c r="I135" s="5" t="s">
        <v>1260</v>
      </c>
      <c r="J135" s="5" t="s">
        <v>1261</v>
      </c>
      <c r="K135" s="25"/>
      <c r="L135" s="25">
        <v>295.45</v>
      </c>
      <c r="M135" s="25">
        <v>71.69</v>
      </c>
      <c r="N135" s="25">
        <f t="shared" si="4"/>
        <v>367.14</v>
      </c>
      <c r="O135" s="5" t="s">
        <v>32</v>
      </c>
      <c r="P135" s="5" t="s">
        <v>911</v>
      </c>
      <c r="Q135" s="5" t="s">
        <v>965</v>
      </c>
    </row>
    <row r="136" spans="1:17" s="5" customFormat="1" ht="13.95" customHeight="1" x14ac:dyDescent="0.2">
      <c r="A136" s="46">
        <v>2402496</v>
      </c>
      <c r="C136" s="5" t="s">
        <v>27</v>
      </c>
      <c r="D136" s="33">
        <v>45434</v>
      </c>
      <c r="E136" s="33">
        <v>45455</v>
      </c>
      <c r="F136" s="33">
        <v>45457</v>
      </c>
      <c r="G136" s="5" t="s">
        <v>1262</v>
      </c>
      <c r="H136" s="5" t="s">
        <v>75</v>
      </c>
      <c r="I136" s="5" t="s">
        <v>42</v>
      </c>
      <c r="J136" s="5" t="s">
        <v>1263</v>
      </c>
      <c r="K136" s="25"/>
      <c r="L136" s="25">
        <v>0</v>
      </c>
      <c r="M136" s="25">
        <v>0</v>
      </c>
      <c r="N136" s="25">
        <f>SUM(K136:M136)</f>
        <v>0</v>
      </c>
      <c r="O136" s="5" t="s">
        <v>32</v>
      </c>
      <c r="P136" s="5" t="s">
        <v>33</v>
      </c>
      <c r="Q136" s="5" t="s">
        <v>1264</v>
      </c>
    </row>
    <row r="137" spans="1:17" s="5" customFormat="1" ht="13.95" customHeight="1" x14ac:dyDescent="0.2">
      <c r="A137" s="46">
        <v>2402497</v>
      </c>
      <c r="B137" s="5">
        <v>2402769</v>
      </c>
      <c r="C137" s="5" t="s">
        <v>22</v>
      </c>
      <c r="D137" s="33">
        <v>45405</v>
      </c>
      <c r="E137" s="33">
        <v>45455</v>
      </c>
      <c r="F137" s="33">
        <v>45624</v>
      </c>
      <c r="G137" s="5" t="s">
        <v>1265</v>
      </c>
      <c r="H137" s="5" t="s">
        <v>46</v>
      </c>
      <c r="I137" s="5" t="s">
        <v>1266</v>
      </c>
      <c r="J137" s="5" t="s">
        <v>1267</v>
      </c>
      <c r="K137" s="25"/>
      <c r="L137" s="25">
        <f xml:space="preserve"> 5000 + 1216.76</f>
        <v>6216.76</v>
      </c>
      <c r="M137" s="25">
        <v>0</v>
      </c>
      <c r="N137" s="25">
        <f t="shared" ref="N137:N156" si="5">SUM(K137:M137)</f>
        <v>6216.76</v>
      </c>
      <c r="O137" s="5" t="s">
        <v>32</v>
      </c>
      <c r="P137" s="5" t="s">
        <v>911</v>
      </c>
      <c r="Q137" s="5" t="s">
        <v>1268</v>
      </c>
    </row>
    <row r="138" spans="1:17" s="5" customFormat="1" ht="13.95" customHeight="1" x14ac:dyDescent="0.2">
      <c r="A138" s="46">
        <v>2402500</v>
      </c>
      <c r="C138" s="5" t="s">
        <v>27</v>
      </c>
      <c r="D138" s="33">
        <v>45454</v>
      </c>
      <c r="E138" s="33">
        <v>45456</v>
      </c>
      <c r="G138" s="5" t="s">
        <v>1269</v>
      </c>
      <c r="H138" s="5" t="s">
        <v>307</v>
      </c>
      <c r="I138" s="5" t="s">
        <v>42</v>
      </c>
      <c r="J138" s="5" t="s">
        <v>1270</v>
      </c>
      <c r="K138" s="25"/>
      <c r="L138" s="25"/>
      <c r="M138" s="25"/>
      <c r="N138" s="25">
        <f t="shared" si="5"/>
        <v>0</v>
      </c>
    </row>
    <row r="139" spans="1:17" s="5" customFormat="1" ht="13.95" customHeight="1" x14ac:dyDescent="0.2">
      <c r="A139" s="46">
        <v>2402509</v>
      </c>
      <c r="B139" s="5">
        <v>2406828</v>
      </c>
      <c r="C139" s="5" t="s">
        <v>27</v>
      </c>
      <c r="D139" s="33">
        <v>45451</v>
      </c>
      <c r="E139" s="33">
        <v>45456</v>
      </c>
      <c r="G139" s="5" t="s">
        <v>1271</v>
      </c>
      <c r="H139" s="5" t="s">
        <v>1237</v>
      </c>
      <c r="I139" s="5" t="s">
        <v>42</v>
      </c>
      <c r="J139" s="5" t="s">
        <v>1272</v>
      </c>
      <c r="K139" s="25"/>
      <c r="L139" s="25">
        <v>1815</v>
      </c>
      <c r="M139" s="25">
        <v>0</v>
      </c>
      <c r="N139" s="25">
        <f t="shared" si="5"/>
        <v>1815</v>
      </c>
      <c r="O139" s="5" t="s">
        <v>32</v>
      </c>
      <c r="Q139" s="5" t="s">
        <v>965</v>
      </c>
    </row>
    <row r="140" spans="1:17" s="5" customFormat="1" ht="13.95" customHeight="1" x14ac:dyDescent="0.2">
      <c r="A140" s="46">
        <v>2402511</v>
      </c>
      <c r="B140" s="5">
        <v>2403331</v>
      </c>
      <c r="C140" s="5" t="s">
        <v>27</v>
      </c>
      <c r="D140" s="33">
        <v>45401</v>
      </c>
      <c r="E140" s="33">
        <v>45457</v>
      </c>
      <c r="F140" s="33">
        <v>45498</v>
      </c>
      <c r="G140" s="5" t="s">
        <v>1166</v>
      </c>
      <c r="H140" s="5" t="s">
        <v>279</v>
      </c>
      <c r="I140" s="5" t="s">
        <v>1167</v>
      </c>
      <c r="J140" s="5" t="s">
        <v>1273</v>
      </c>
      <c r="K140" s="25"/>
      <c r="L140" s="25">
        <v>850</v>
      </c>
      <c r="M140" s="25">
        <v>0</v>
      </c>
      <c r="N140" s="25">
        <f t="shared" si="5"/>
        <v>850</v>
      </c>
      <c r="O140" s="5" t="s">
        <v>32</v>
      </c>
      <c r="P140" s="5" t="s">
        <v>911</v>
      </c>
      <c r="Q140" s="5" t="s">
        <v>1274</v>
      </c>
    </row>
    <row r="141" spans="1:17" s="5" customFormat="1" ht="13.95" customHeight="1" x14ac:dyDescent="0.2">
      <c r="A141" s="46">
        <v>240251</v>
      </c>
      <c r="B141" s="5">
        <v>2404009</v>
      </c>
      <c r="C141" s="5" t="s">
        <v>27</v>
      </c>
      <c r="D141" s="33">
        <v>45450</v>
      </c>
      <c r="E141" s="33">
        <v>45457</v>
      </c>
      <c r="F141" s="33">
        <v>45539</v>
      </c>
      <c r="G141" s="5" t="s">
        <v>1275</v>
      </c>
      <c r="H141" s="5" t="s">
        <v>1276</v>
      </c>
      <c r="I141" s="5" t="s">
        <v>42</v>
      </c>
      <c r="J141" s="5" t="s">
        <v>1277</v>
      </c>
      <c r="K141" s="25"/>
      <c r="L141" s="25">
        <v>660.62</v>
      </c>
      <c r="M141" s="25">
        <v>0</v>
      </c>
      <c r="N141" s="25">
        <f t="shared" si="5"/>
        <v>660.62</v>
      </c>
      <c r="O141" s="5" t="s">
        <v>32</v>
      </c>
      <c r="P141" s="5" t="s">
        <v>911</v>
      </c>
      <c r="Q141" s="5" t="s">
        <v>965</v>
      </c>
    </row>
    <row r="142" spans="1:17" s="5" customFormat="1" ht="13.95" customHeight="1" x14ac:dyDescent="0.2">
      <c r="A142" s="46">
        <v>2402515</v>
      </c>
      <c r="C142" s="5" t="s">
        <v>27</v>
      </c>
      <c r="D142" s="33">
        <v>45447</v>
      </c>
      <c r="E142" s="33">
        <v>45457</v>
      </c>
      <c r="F142" s="33">
        <v>45898</v>
      </c>
      <c r="G142" s="5" t="s">
        <v>1278</v>
      </c>
      <c r="H142" s="5" t="s">
        <v>345</v>
      </c>
      <c r="I142" s="5" t="s">
        <v>1279</v>
      </c>
      <c r="J142" s="5" t="s">
        <v>1280</v>
      </c>
      <c r="K142" s="25"/>
      <c r="L142" s="25">
        <v>4000</v>
      </c>
      <c r="M142" s="25">
        <v>0</v>
      </c>
      <c r="N142" s="25">
        <f t="shared" si="5"/>
        <v>4000</v>
      </c>
      <c r="O142" s="5" t="s">
        <v>32</v>
      </c>
      <c r="P142" s="5" t="s">
        <v>911</v>
      </c>
    </row>
    <row r="143" spans="1:17" s="5" customFormat="1" ht="13.95" customHeight="1" x14ac:dyDescent="0.2">
      <c r="A143" s="46">
        <v>2402526</v>
      </c>
      <c r="C143" s="5" t="s">
        <v>27</v>
      </c>
      <c r="D143" s="33">
        <v>45455</v>
      </c>
      <c r="E143" s="33">
        <v>45460</v>
      </c>
      <c r="G143" s="5" t="s">
        <v>1281</v>
      </c>
      <c r="H143" s="5" t="s">
        <v>147</v>
      </c>
      <c r="I143" s="5" t="s">
        <v>42</v>
      </c>
      <c r="J143" s="5" t="s">
        <v>1282</v>
      </c>
      <c r="K143" s="25"/>
      <c r="L143" s="25"/>
      <c r="M143" s="25"/>
      <c r="N143" s="25">
        <f t="shared" si="5"/>
        <v>0</v>
      </c>
    </row>
    <row r="144" spans="1:17" s="5" customFormat="1" ht="13.95" customHeight="1" x14ac:dyDescent="0.2">
      <c r="A144" s="5">
        <v>2402650</v>
      </c>
      <c r="B144" s="5">
        <v>2404940</v>
      </c>
      <c r="C144" s="5" t="s">
        <v>27</v>
      </c>
      <c r="D144" s="33">
        <v>45404</v>
      </c>
      <c r="E144" s="33">
        <v>45462</v>
      </c>
      <c r="F144" s="33">
        <v>45593</v>
      </c>
      <c r="G144" s="5" t="s">
        <v>1283</v>
      </c>
      <c r="H144" s="5" t="s">
        <v>279</v>
      </c>
      <c r="I144" s="5" t="s">
        <v>1167</v>
      </c>
      <c r="J144" s="5" t="s">
        <v>1284</v>
      </c>
      <c r="K144" s="25"/>
      <c r="L144" s="25">
        <v>3103.28</v>
      </c>
      <c r="M144" s="25">
        <v>0</v>
      </c>
      <c r="N144" s="25">
        <f t="shared" si="5"/>
        <v>3103.28</v>
      </c>
      <c r="O144" s="5" t="s">
        <v>32</v>
      </c>
      <c r="P144" s="5" t="s">
        <v>911</v>
      </c>
      <c r="Q144" s="5" t="s">
        <v>954</v>
      </c>
    </row>
    <row r="145" spans="1:17" s="5" customFormat="1" ht="13.95" customHeight="1" x14ac:dyDescent="0.2">
      <c r="A145" s="5">
        <v>2402653</v>
      </c>
      <c r="B145" s="5">
        <v>2405409</v>
      </c>
      <c r="C145" s="5" t="s">
        <v>27</v>
      </c>
      <c r="D145" s="33">
        <v>45462</v>
      </c>
      <c r="E145" s="33">
        <v>45460</v>
      </c>
      <c r="F145" s="33">
        <v>45607</v>
      </c>
      <c r="G145" s="5" t="s">
        <v>1285</v>
      </c>
      <c r="H145" s="5" t="s">
        <v>1286</v>
      </c>
      <c r="I145" s="5" t="s">
        <v>42</v>
      </c>
      <c r="J145" s="5" t="s">
        <v>1287</v>
      </c>
      <c r="K145" s="25"/>
      <c r="L145" s="25">
        <v>1085.8900000000001</v>
      </c>
      <c r="M145" s="25">
        <v>0</v>
      </c>
      <c r="N145" s="25">
        <f t="shared" si="5"/>
        <v>1085.8900000000001</v>
      </c>
      <c r="O145" s="5" t="s">
        <v>32</v>
      </c>
      <c r="P145" s="5" t="s">
        <v>911</v>
      </c>
      <c r="Q145" s="5" t="s">
        <v>805</v>
      </c>
    </row>
    <row r="146" spans="1:17" s="5" customFormat="1" ht="13.95" customHeight="1" x14ac:dyDescent="0.2">
      <c r="A146" s="5">
        <v>2402655</v>
      </c>
      <c r="C146" s="5" t="s">
        <v>27</v>
      </c>
      <c r="D146" s="33">
        <v>45463</v>
      </c>
      <c r="E146" s="33">
        <v>45464</v>
      </c>
      <c r="G146" s="5" t="s">
        <v>1288</v>
      </c>
      <c r="H146" s="5" t="s">
        <v>1289</v>
      </c>
      <c r="I146" s="5" t="s">
        <v>620</v>
      </c>
      <c r="J146" s="5" t="s">
        <v>432</v>
      </c>
      <c r="K146" s="25"/>
      <c r="L146" s="25"/>
      <c r="M146" s="25"/>
      <c r="N146" s="25">
        <f t="shared" si="5"/>
        <v>0</v>
      </c>
    </row>
    <row r="147" spans="1:17" s="5" customFormat="1" ht="13.95" customHeight="1" x14ac:dyDescent="0.2">
      <c r="A147" s="29">
        <v>2402656</v>
      </c>
      <c r="C147" s="5" t="s">
        <v>27</v>
      </c>
      <c r="D147" s="33">
        <v>45453</v>
      </c>
      <c r="E147" s="33">
        <v>45464</v>
      </c>
      <c r="G147" s="5" t="s">
        <v>1290</v>
      </c>
      <c r="H147" s="5" t="s">
        <v>1291</v>
      </c>
      <c r="I147" s="5" t="s">
        <v>1292</v>
      </c>
      <c r="J147" s="5" t="s">
        <v>1293</v>
      </c>
      <c r="K147" s="25"/>
      <c r="L147" s="25">
        <v>1600.33</v>
      </c>
      <c r="M147" s="25"/>
      <c r="N147" s="25">
        <f t="shared" si="5"/>
        <v>1600.33</v>
      </c>
      <c r="O147" s="5" t="s">
        <v>32</v>
      </c>
      <c r="P147" s="5" t="s">
        <v>1294</v>
      </c>
      <c r="Q147" s="5" t="s">
        <v>1295</v>
      </c>
    </row>
    <row r="148" spans="1:17" s="5" customFormat="1" ht="13.95" customHeight="1" x14ac:dyDescent="0.2">
      <c r="A148" s="29">
        <v>2402680</v>
      </c>
      <c r="C148" s="5" t="s">
        <v>27</v>
      </c>
      <c r="D148" s="33">
        <v>45462</v>
      </c>
      <c r="E148" s="33">
        <v>45467</v>
      </c>
      <c r="G148" s="5" t="s">
        <v>1296</v>
      </c>
      <c r="H148" s="5" t="s">
        <v>1297</v>
      </c>
      <c r="I148" s="5" t="s">
        <v>1298</v>
      </c>
      <c r="K148" s="25"/>
      <c r="L148" s="25"/>
      <c r="M148" s="25"/>
      <c r="N148" s="25">
        <f t="shared" si="5"/>
        <v>0</v>
      </c>
    </row>
    <row r="149" spans="1:17" s="5" customFormat="1" ht="13.95" customHeight="1" x14ac:dyDescent="0.2">
      <c r="A149" s="5">
        <v>2402705</v>
      </c>
      <c r="B149" s="5">
        <v>2406665</v>
      </c>
      <c r="C149" s="5" t="s">
        <v>27</v>
      </c>
      <c r="D149" s="33">
        <v>45461</v>
      </c>
      <c r="E149" s="33">
        <v>45465</v>
      </c>
      <c r="F149" s="33">
        <v>45723</v>
      </c>
      <c r="G149" s="5" t="s">
        <v>1299</v>
      </c>
      <c r="H149" s="5" t="s">
        <v>131</v>
      </c>
      <c r="I149" s="5" t="s">
        <v>42</v>
      </c>
      <c r="J149" s="5" t="s">
        <v>1300</v>
      </c>
      <c r="K149" s="25"/>
      <c r="L149" s="25">
        <v>1357.9</v>
      </c>
      <c r="M149" s="25">
        <v>0</v>
      </c>
      <c r="N149" s="25">
        <f t="shared" si="5"/>
        <v>1357.9</v>
      </c>
      <c r="O149" s="5" t="s">
        <v>32</v>
      </c>
      <c r="P149" s="5" t="s">
        <v>911</v>
      </c>
      <c r="Q149" s="5" t="s">
        <v>805</v>
      </c>
    </row>
    <row r="150" spans="1:17" ht="13.95" customHeight="1" x14ac:dyDescent="0.3">
      <c r="A150" s="5">
        <v>2402708</v>
      </c>
      <c r="B150" s="5">
        <v>2403173</v>
      </c>
      <c r="C150" s="5" t="s">
        <v>27</v>
      </c>
      <c r="D150" s="33">
        <v>45441</v>
      </c>
      <c r="E150" s="33">
        <v>45468</v>
      </c>
      <c r="F150" s="33">
        <v>45491</v>
      </c>
      <c r="G150" s="5" t="s">
        <v>1301</v>
      </c>
      <c r="H150" s="5" t="s">
        <v>75</v>
      </c>
      <c r="I150" s="5" t="s">
        <v>1302</v>
      </c>
      <c r="J150" s="5" t="s">
        <v>1303</v>
      </c>
      <c r="K150" s="25"/>
      <c r="L150" s="25">
        <v>135.41</v>
      </c>
      <c r="M150" s="25">
        <v>0</v>
      </c>
      <c r="N150" s="25">
        <f t="shared" si="5"/>
        <v>135.41</v>
      </c>
      <c r="O150" s="5" t="s">
        <v>32</v>
      </c>
      <c r="P150" s="5" t="s">
        <v>911</v>
      </c>
      <c r="Q150" s="5" t="s">
        <v>1304</v>
      </c>
    </row>
    <row r="151" spans="1:17" ht="13.95" customHeight="1" x14ac:dyDescent="0.3">
      <c r="A151" s="5">
        <v>2402710</v>
      </c>
      <c r="B151" s="5"/>
      <c r="C151" s="5" t="s">
        <v>27</v>
      </c>
      <c r="D151" s="33">
        <v>45417</v>
      </c>
      <c r="E151" s="33">
        <v>45468</v>
      </c>
      <c r="F151" s="33">
        <v>45923</v>
      </c>
      <c r="G151" s="5" t="s">
        <v>1305</v>
      </c>
      <c r="H151" s="5" t="s">
        <v>57</v>
      </c>
      <c r="I151" s="5" t="s">
        <v>1306</v>
      </c>
      <c r="J151" s="5" t="s">
        <v>1307</v>
      </c>
      <c r="K151" s="25"/>
      <c r="L151" s="25">
        <v>0</v>
      </c>
      <c r="M151" s="25">
        <v>0</v>
      </c>
      <c r="N151" s="25">
        <f t="shared" si="5"/>
        <v>0</v>
      </c>
      <c r="O151" s="5" t="s">
        <v>32</v>
      </c>
      <c r="P151" s="5" t="s">
        <v>33</v>
      </c>
      <c r="Q151" s="5" t="s">
        <v>367</v>
      </c>
    </row>
    <row r="152" spans="1:17" ht="13.95" customHeight="1" x14ac:dyDescent="0.3">
      <c r="A152" s="5">
        <v>2402743</v>
      </c>
      <c r="B152" s="5"/>
      <c r="C152" s="5" t="s">
        <v>22</v>
      </c>
      <c r="D152" s="33">
        <v>45453</v>
      </c>
      <c r="E152" s="33">
        <v>45469</v>
      </c>
      <c r="F152" s="5"/>
      <c r="G152" s="5" t="s">
        <v>1308</v>
      </c>
      <c r="H152" s="5" t="s">
        <v>24</v>
      </c>
      <c r="I152" s="5" t="s">
        <v>1309</v>
      </c>
      <c r="J152" s="5" t="s">
        <v>1310</v>
      </c>
      <c r="K152" s="25"/>
      <c r="L152" s="25"/>
      <c r="M152" s="25"/>
      <c r="N152" s="25">
        <f t="shared" si="5"/>
        <v>0</v>
      </c>
      <c r="O152" s="5"/>
      <c r="P152" s="5"/>
      <c r="Q152" s="5"/>
    </row>
    <row r="153" spans="1:17" ht="13.95" customHeight="1" x14ac:dyDescent="0.3">
      <c r="A153" s="5">
        <v>2402780</v>
      </c>
      <c r="B153" s="5">
        <v>2406835</v>
      </c>
      <c r="C153" s="5" t="s">
        <v>27</v>
      </c>
      <c r="D153" s="33">
        <v>45460</v>
      </c>
      <c r="E153" s="33">
        <v>45468</v>
      </c>
      <c r="F153" s="33">
        <v>45826</v>
      </c>
      <c r="G153" s="5" t="s">
        <v>1311</v>
      </c>
      <c r="H153" s="5" t="s">
        <v>204</v>
      </c>
      <c r="I153" s="5" t="s">
        <v>1312</v>
      </c>
      <c r="J153" s="5" t="s">
        <v>1313</v>
      </c>
      <c r="K153" s="25"/>
      <c r="L153" s="25">
        <v>553.41999999999996</v>
      </c>
      <c r="M153" s="25">
        <v>0</v>
      </c>
      <c r="N153" s="25">
        <f t="shared" si="5"/>
        <v>553.41999999999996</v>
      </c>
      <c r="O153" s="5" t="s">
        <v>32</v>
      </c>
      <c r="P153" s="5" t="s">
        <v>911</v>
      </c>
      <c r="Q153" s="5" t="s">
        <v>965</v>
      </c>
    </row>
    <row r="154" spans="1:17" ht="13.95" customHeight="1" x14ac:dyDescent="0.3">
      <c r="A154" s="5">
        <v>2402805</v>
      </c>
      <c r="B154" s="5">
        <v>2403916</v>
      </c>
      <c r="C154" s="5" t="s">
        <v>27</v>
      </c>
      <c r="D154" s="33">
        <v>45439</v>
      </c>
      <c r="E154" s="33">
        <v>45470</v>
      </c>
      <c r="F154" s="33">
        <v>45540</v>
      </c>
      <c r="G154" s="5" t="s">
        <v>1314</v>
      </c>
      <c r="H154" s="5" t="s">
        <v>663</v>
      </c>
      <c r="I154" s="5" t="s">
        <v>1315</v>
      </c>
      <c r="J154" s="5" t="s">
        <v>1316</v>
      </c>
      <c r="K154" s="25"/>
      <c r="L154" s="25">
        <v>1500.55</v>
      </c>
      <c r="M154" s="25">
        <v>141.87</v>
      </c>
      <c r="N154" s="25">
        <f t="shared" si="5"/>
        <v>1642.42</v>
      </c>
      <c r="O154" s="5" t="s">
        <v>32</v>
      </c>
      <c r="P154" s="5" t="s">
        <v>911</v>
      </c>
      <c r="Q154" s="5" t="s">
        <v>805</v>
      </c>
    </row>
    <row r="155" spans="1:17" ht="13.95" customHeight="1" x14ac:dyDescent="0.3">
      <c r="A155" s="29">
        <v>2402811</v>
      </c>
      <c r="B155" s="5"/>
      <c r="C155" s="5" t="s">
        <v>27</v>
      </c>
      <c r="D155" s="33">
        <v>45552</v>
      </c>
      <c r="E155" s="33">
        <v>45475</v>
      </c>
      <c r="F155" s="5"/>
      <c r="G155" s="5" t="s">
        <v>1317</v>
      </c>
      <c r="H155" s="5" t="s">
        <v>659</v>
      </c>
      <c r="I155" s="5" t="s">
        <v>1318</v>
      </c>
      <c r="J155" s="5" t="s">
        <v>1319</v>
      </c>
      <c r="K155" s="25"/>
      <c r="L155" s="25">
        <v>438.63</v>
      </c>
      <c r="M155" s="25"/>
      <c r="N155" s="25">
        <f t="shared" si="5"/>
        <v>438.63</v>
      </c>
      <c r="O155" s="5" t="s">
        <v>32</v>
      </c>
      <c r="P155" s="5" t="s">
        <v>911</v>
      </c>
      <c r="Q155" s="5" t="s">
        <v>805</v>
      </c>
    </row>
    <row r="156" spans="1:17" ht="13.95" customHeight="1" x14ac:dyDescent="0.3">
      <c r="A156" s="5">
        <v>2402872</v>
      </c>
      <c r="B156" s="5">
        <v>2405241</v>
      </c>
      <c r="C156" s="5" t="s">
        <v>27</v>
      </c>
      <c r="D156" s="33">
        <v>45445</v>
      </c>
      <c r="E156" s="33">
        <v>45476</v>
      </c>
      <c r="F156" s="33">
        <v>45596</v>
      </c>
      <c r="G156" s="5" t="s">
        <v>1320</v>
      </c>
      <c r="H156" s="5" t="s">
        <v>1321</v>
      </c>
      <c r="I156" s="5" t="s">
        <v>1322</v>
      </c>
      <c r="J156" s="5" t="s">
        <v>1323</v>
      </c>
      <c r="K156" s="25"/>
      <c r="L156" s="25">
        <v>177.8</v>
      </c>
      <c r="M156" s="25">
        <v>0</v>
      </c>
      <c r="N156" s="25">
        <f t="shared" si="5"/>
        <v>177.8</v>
      </c>
      <c r="O156" s="5" t="s">
        <v>32</v>
      </c>
      <c r="P156" s="5" t="s">
        <v>911</v>
      </c>
      <c r="Q156" s="5" t="s">
        <v>805</v>
      </c>
    </row>
    <row r="157" spans="1:17" s="5" customFormat="1" ht="13.95" customHeight="1" x14ac:dyDescent="0.2">
      <c r="A157" s="5">
        <v>2402893</v>
      </c>
      <c r="B157" s="5">
        <v>2403329</v>
      </c>
      <c r="C157" s="5" t="s">
        <v>27</v>
      </c>
      <c r="D157" s="33">
        <v>45449</v>
      </c>
      <c r="E157" s="33">
        <v>45469</v>
      </c>
      <c r="F157" s="33">
        <v>45498</v>
      </c>
      <c r="G157" s="5" t="s">
        <v>1324</v>
      </c>
      <c r="H157" s="5" t="s">
        <v>1325</v>
      </c>
      <c r="I157" s="5" t="s">
        <v>1326</v>
      </c>
      <c r="J157" s="5" t="s">
        <v>1327</v>
      </c>
      <c r="K157" s="25"/>
      <c r="L157" s="25">
        <v>1752.08</v>
      </c>
      <c r="M157" s="25">
        <v>0</v>
      </c>
      <c r="N157" s="25">
        <f>SUM(K157:M157)</f>
        <v>1752.08</v>
      </c>
      <c r="O157" s="5" t="s">
        <v>32</v>
      </c>
      <c r="P157" s="5" t="s">
        <v>911</v>
      </c>
      <c r="Q157" s="5" t="s">
        <v>805</v>
      </c>
    </row>
    <row r="158" spans="1:17" ht="13.95" customHeight="1" x14ac:dyDescent="0.3">
      <c r="A158" s="5">
        <v>2402929</v>
      </c>
      <c r="B158" s="5">
        <v>2403175</v>
      </c>
      <c r="C158" s="5" t="s">
        <v>27</v>
      </c>
      <c r="D158" s="33">
        <v>45323</v>
      </c>
      <c r="E158" s="33">
        <v>45481</v>
      </c>
      <c r="F158" s="33">
        <v>45491</v>
      </c>
      <c r="G158" s="5" t="s">
        <v>1328</v>
      </c>
      <c r="H158" s="5" t="s">
        <v>123</v>
      </c>
      <c r="I158" s="5" t="s">
        <v>1329</v>
      </c>
      <c r="J158" s="5" t="s">
        <v>1330</v>
      </c>
      <c r="K158" s="25"/>
      <c r="L158" s="25">
        <v>599.47</v>
      </c>
      <c r="M158" s="25">
        <v>0</v>
      </c>
      <c r="N158" s="25">
        <f t="shared" ref="N158:N186" si="6">SUM(K158:M158)</f>
        <v>599.47</v>
      </c>
      <c r="O158" s="5" t="s">
        <v>32</v>
      </c>
      <c r="P158" s="5" t="s">
        <v>911</v>
      </c>
      <c r="Q158" s="5" t="s">
        <v>805</v>
      </c>
    </row>
    <row r="159" spans="1:17" ht="13.95" customHeight="1" x14ac:dyDescent="0.3">
      <c r="A159" s="5">
        <v>2402959</v>
      </c>
      <c r="B159" s="5">
        <v>2406375</v>
      </c>
      <c r="C159" s="5" t="s">
        <v>27</v>
      </c>
      <c r="D159" s="33">
        <v>45398</v>
      </c>
      <c r="E159" s="33">
        <v>45442</v>
      </c>
      <c r="F159" s="33">
        <v>45667</v>
      </c>
      <c r="G159" s="5" t="s">
        <v>1331</v>
      </c>
      <c r="H159" s="5" t="s">
        <v>179</v>
      </c>
      <c r="I159" s="5" t="s">
        <v>1332</v>
      </c>
      <c r="J159" s="5" t="s">
        <v>1333</v>
      </c>
      <c r="K159" s="25"/>
      <c r="L159" s="25">
        <v>130</v>
      </c>
      <c r="M159" s="25">
        <v>0</v>
      </c>
      <c r="N159" s="25">
        <f t="shared" si="6"/>
        <v>130</v>
      </c>
      <c r="O159" s="5" t="s">
        <v>32</v>
      </c>
      <c r="P159" s="5" t="s">
        <v>911</v>
      </c>
      <c r="Q159" s="5" t="s">
        <v>1334</v>
      </c>
    </row>
    <row r="160" spans="1:17" s="5" customFormat="1" ht="13.95" customHeight="1" x14ac:dyDescent="0.2">
      <c r="A160" s="5">
        <v>2402968</v>
      </c>
      <c r="B160" s="5">
        <v>2404415</v>
      </c>
      <c r="C160" s="5" t="s">
        <v>27</v>
      </c>
      <c r="D160" s="33">
        <v>45479</v>
      </c>
      <c r="E160" s="33">
        <v>45482</v>
      </c>
      <c r="F160" s="33">
        <v>45560</v>
      </c>
      <c r="G160" s="5" t="s">
        <v>1335</v>
      </c>
      <c r="H160" s="5" t="s">
        <v>504</v>
      </c>
      <c r="I160" s="5" t="s">
        <v>1336</v>
      </c>
      <c r="J160" s="5" t="s">
        <v>1337</v>
      </c>
      <c r="K160" s="25"/>
      <c r="L160" s="25">
        <v>803.02</v>
      </c>
      <c r="M160" s="25">
        <v>0</v>
      </c>
      <c r="N160" s="25">
        <f t="shared" si="6"/>
        <v>803.02</v>
      </c>
      <c r="O160" s="5" t="s">
        <v>32</v>
      </c>
      <c r="P160" s="5" t="s">
        <v>911</v>
      </c>
      <c r="Q160" s="5" t="s">
        <v>965</v>
      </c>
    </row>
    <row r="161" spans="1:17" s="5" customFormat="1" ht="13.95" customHeight="1" x14ac:dyDescent="0.2">
      <c r="A161" s="5">
        <v>2402981</v>
      </c>
      <c r="C161" s="5" t="s">
        <v>27</v>
      </c>
      <c r="D161" s="33">
        <v>45477</v>
      </c>
      <c r="E161" s="33">
        <v>45481</v>
      </c>
      <c r="F161" s="33">
        <v>45923</v>
      </c>
      <c r="G161" s="5" t="s">
        <v>1338</v>
      </c>
      <c r="H161" s="5" t="s">
        <v>1339</v>
      </c>
      <c r="I161" s="5" t="s">
        <v>1340</v>
      </c>
      <c r="J161" s="5" t="s">
        <v>1341</v>
      </c>
      <c r="K161" s="25"/>
      <c r="L161" s="25">
        <v>0</v>
      </c>
      <c r="M161" s="25">
        <v>0</v>
      </c>
      <c r="N161" s="25">
        <f t="shared" si="6"/>
        <v>0</v>
      </c>
      <c r="O161" s="5" t="s">
        <v>32</v>
      </c>
      <c r="P161" s="5" t="s">
        <v>33</v>
      </c>
      <c r="Q161" s="5" t="s">
        <v>367</v>
      </c>
    </row>
    <row r="162" spans="1:17" s="5" customFormat="1" ht="13.95" customHeight="1" x14ac:dyDescent="0.2">
      <c r="A162" s="29">
        <v>2403007</v>
      </c>
      <c r="C162" s="5" t="s">
        <v>27</v>
      </c>
      <c r="D162" s="33">
        <v>45457</v>
      </c>
      <c r="E162" s="33">
        <v>45483</v>
      </c>
      <c r="F162" s="33">
        <v>45685</v>
      </c>
      <c r="G162" s="5" t="s">
        <v>1342</v>
      </c>
      <c r="H162" s="5" t="s">
        <v>46</v>
      </c>
      <c r="I162" s="5" t="s">
        <v>1343</v>
      </c>
      <c r="K162" s="25"/>
      <c r="L162" s="25">
        <v>0</v>
      </c>
      <c r="M162" s="25">
        <v>0</v>
      </c>
      <c r="N162" s="25">
        <f t="shared" si="6"/>
        <v>0</v>
      </c>
      <c r="O162" s="5" t="s">
        <v>32</v>
      </c>
      <c r="P162" s="5" t="s">
        <v>33</v>
      </c>
      <c r="Q162" s="5" t="s">
        <v>367</v>
      </c>
    </row>
    <row r="163" spans="1:17" s="5" customFormat="1" ht="13.95" customHeight="1" x14ac:dyDescent="0.2">
      <c r="A163" s="29">
        <v>2403049</v>
      </c>
      <c r="B163" s="5">
        <v>2403707</v>
      </c>
      <c r="C163" s="5" t="s">
        <v>27</v>
      </c>
      <c r="D163" s="33">
        <v>45458</v>
      </c>
      <c r="E163" s="33">
        <v>45485</v>
      </c>
      <c r="F163" s="33">
        <v>45524</v>
      </c>
      <c r="G163" s="5" t="s">
        <v>1344</v>
      </c>
      <c r="H163" s="5" t="s">
        <v>769</v>
      </c>
      <c r="I163" s="5" t="s">
        <v>1345</v>
      </c>
      <c r="J163" s="5" t="s">
        <v>1346</v>
      </c>
      <c r="K163" s="25"/>
      <c r="L163" s="25">
        <v>587.21</v>
      </c>
      <c r="M163" s="25">
        <v>0</v>
      </c>
      <c r="N163" s="25">
        <f t="shared" si="6"/>
        <v>587.21</v>
      </c>
      <c r="O163" s="5" t="s">
        <v>32</v>
      </c>
      <c r="P163" s="5" t="s">
        <v>911</v>
      </c>
      <c r="Q163" s="38" t="s">
        <v>805</v>
      </c>
    </row>
    <row r="164" spans="1:17" s="5" customFormat="1" ht="13.95" customHeight="1" x14ac:dyDescent="0.2">
      <c r="A164" s="29">
        <v>2403053</v>
      </c>
      <c r="C164" s="5" t="s">
        <v>27</v>
      </c>
      <c r="D164" s="33">
        <v>45433</v>
      </c>
      <c r="E164" s="33">
        <v>45485</v>
      </c>
      <c r="G164" s="5" t="s">
        <v>1347</v>
      </c>
      <c r="H164" s="5" t="s">
        <v>1022</v>
      </c>
      <c r="I164" s="5" t="s">
        <v>1348</v>
      </c>
      <c r="K164" s="25"/>
      <c r="L164" s="25"/>
      <c r="M164" s="25"/>
      <c r="N164" s="25">
        <f t="shared" si="6"/>
        <v>0</v>
      </c>
    </row>
    <row r="165" spans="1:17" s="5" customFormat="1" ht="13.95" customHeight="1" x14ac:dyDescent="0.2">
      <c r="A165" s="29">
        <v>2403054</v>
      </c>
      <c r="C165" s="5" t="s">
        <v>27</v>
      </c>
      <c r="D165" s="33">
        <v>45478</v>
      </c>
      <c r="E165" s="33">
        <v>45485</v>
      </c>
      <c r="G165" s="5" t="s">
        <v>1349</v>
      </c>
      <c r="H165" s="5" t="s">
        <v>1350</v>
      </c>
      <c r="I165" s="5" t="s">
        <v>1351</v>
      </c>
      <c r="K165" s="25"/>
      <c r="L165" s="25"/>
      <c r="M165" s="25"/>
      <c r="N165" s="25">
        <f t="shared" si="6"/>
        <v>0</v>
      </c>
    </row>
    <row r="166" spans="1:17" s="5" customFormat="1" ht="13.95" customHeight="1" x14ac:dyDescent="0.2">
      <c r="A166" s="5">
        <v>2403163</v>
      </c>
      <c r="B166" s="5">
        <v>2403183</v>
      </c>
      <c r="C166" s="5" t="s">
        <v>27</v>
      </c>
      <c r="D166" s="33">
        <v>45482</v>
      </c>
      <c r="E166" s="33">
        <v>45482</v>
      </c>
      <c r="G166" s="5" t="s">
        <v>1352</v>
      </c>
      <c r="H166" s="5" t="s">
        <v>131</v>
      </c>
      <c r="I166" s="5" t="s">
        <v>971</v>
      </c>
      <c r="J166" s="5" t="s">
        <v>1353</v>
      </c>
      <c r="K166" s="25"/>
      <c r="L166" s="25"/>
      <c r="M166" s="25"/>
      <c r="N166" s="25">
        <f t="shared" si="6"/>
        <v>0</v>
      </c>
    </row>
    <row r="167" spans="1:17" s="5" customFormat="1" ht="13.95" customHeight="1" x14ac:dyDescent="0.2">
      <c r="A167" s="5">
        <v>2403164</v>
      </c>
      <c r="B167" s="5">
        <v>2404187</v>
      </c>
      <c r="C167" s="5" t="s">
        <v>27</v>
      </c>
      <c r="D167" s="33">
        <v>45484</v>
      </c>
      <c r="E167" s="33">
        <v>45489</v>
      </c>
      <c r="F167" s="33">
        <v>45547</v>
      </c>
      <c r="G167" s="5" t="s">
        <v>1354</v>
      </c>
      <c r="H167" s="5" t="s">
        <v>1339</v>
      </c>
      <c r="I167" s="5" t="s">
        <v>336</v>
      </c>
      <c r="J167" s="5" t="s">
        <v>1355</v>
      </c>
      <c r="K167" s="25"/>
      <c r="L167" s="25">
        <v>3773.28</v>
      </c>
      <c r="M167" s="25">
        <v>141.87</v>
      </c>
      <c r="N167" s="25">
        <f t="shared" si="6"/>
        <v>3915.15</v>
      </c>
      <c r="O167" s="5" t="s">
        <v>32</v>
      </c>
      <c r="P167" s="5" t="s">
        <v>911</v>
      </c>
      <c r="Q167" s="5" t="s">
        <v>805</v>
      </c>
    </row>
    <row r="168" spans="1:17" s="5" customFormat="1" ht="13.95" customHeight="1" x14ac:dyDescent="0.2">
      <c r="A168" s="5">
        <v>2403167</v>
      </c>
      <c r="B168" s="5">
        <v>2403817</v>
      </c>
      <c r="C168" s="5" t="s">
        <v>27</v>
      </c>
      <c r="D168" s="33">
        <v>45465</v>
      </c>
      <c r="E168" s="33">
        <v>45485</v>
      </c>
      <c r="F168" s="33">
        <v>45526</v>
      </c>
      <c r="G168" s="5" t="s">
        <v>1356</v>
      </c>
      <c r="H168" s="5" t="s">
        <v>276</v>
      </c>
      <c r="I168" s="5" t="s">
        <v>1357</v>
      </c>
      <c r="J168" s="5" t="s">
        <v>1358</v>
      </c>
      <c r="K168" s="25"/>
      <c r="L168" s="25">
        <v>1724.38</v>
      </c>
      <c r="M168" s="25">
        <v>141.87</v>
      </c>
      <c r="N168" s="25">
        <f t="shared" si="6"/>
        <v>1866.25</v>
      </c>
      <c r="O168" s="5" t="s">
        <v>32</v>
      </c>
      <c r="P168" s="5" t="s">
        <v>911</v>
      </c>
      <c r="Q168" s="5" t="s">
        <v>805</v>
      </c>
    </row>
    <row r="169" spans="1:17" s="5" customFormat="1" ht="13.95" customHeight="1" x14ac:dyDescent="0.2">
      <c r="A169" s="5">
        <v>2403171</v>
      </c>
      <c r="B169" s="5">
        <v>2403768</v>
      </c>
      <c r="C169" s="5" t="s">
        <v>27</v>
      </c>
      <c r="D169" s="33">
        <v>45483</v>
      </c>
      <c r="E169" s="33">
        <v>45485</v>
      </c>
      <c r="F169" s="33">
        <v>45526</v>
      </c>
      <c r="G169" s="5" t="s">
        <v>1359</v>
      </c>
      <c r="H169" s="5" t="s">
        <v>1360</v>
      </c>
      <c r="I169" s="5" t="s">
        <v>1161</v>
      </c>
      <c r="J169" s="5" t="s">
        <v>1361</v>
      </c>
      <c r="K169" s="25"/>
      <c r="L169" s="25">
        <v>1228.43</v>
      </c>
      <c r="M169" s="25">
        <v>0</v>
      </c>
      <c r="N169" s="25">
        <f t="shared" si="6"/>
        <v>1228.43</v>
      </c>
      <c r="O169" s="5" t="s">
        <v>32</v>
      </c>
      <c r="P169" s="5" t="s">
        <v>911</v>
      </c>
      <c r="Q169" s="5" t="s">
        <v>805</v>
      </c>
    </row>
    <row r="170" spans="1:17" s="5" customFormat="1" ht="13.95" customHeight="1" x14ac:dyDescent="0.2">
      <c r="A170" s="5">
        <v>2403180</v>
      </c>
      <c r="B170" s="5">
        <v>2403439</v>
      </c>
      <c r="C170" s="5" t="s">
        <v>27</v>
      </c>
      <c r="D170" s="33">
        <v>45471</v>
      </c>
      <c r="E170" s="33">
        <v>45488</v>
      </c>
      <c r="F170" s="33">
        <v>45499</v>
      </c>
      <c r="G170" s="5" t="s">
        <v>1362</v>
      </c>
      <c r="H170" s="5" t="s">
        <v>240</v>
      </c>
      <c r="I170" s="5" t="s">
        <v>1363</v>
      </c>
      <c r="J170" s="5" t="s">
        <v>1364</v>
      </c>
      <c r="K170" s="25"/>
      <c r="L170" s="25">
        <v>592.26</v>
      </c>
      <c r="M170" s="25">
        <v>0</v>
      </c>
      <c r="N170" s="25">
        <f t="shared" si="6"/>
        <v>592.26</v>
      </c>
      <c r="O170" s="5" t="s">
        <v>32</v>
      </c>
      <c r="P170" s="5" t="s">
        <v>911</v>
      </c>
      <c r="Q170" s="5" t="s">
        <v>805</v>
      </c>
    </row>
    <row r="171" spans="1:17" s="5" customFormat="1" ht="13.95" customHeight="1" x14ac:dyDescent="0.2">
      <c r="A171" s="5">
        <v>2403197</v>
      </c>
      <c r="B171" s="5">
        <v>2404419</v>
      </c>
      <c r="C171" s="5" t="s">
        <v>27</v>
      </c>
      <c r="D171" s="33">
        <v>45480</v>
      </c>
      <c r="E171" s="33">
        <v>45489</v>
      </c>
      <c r="F171" s="33">
        <v>45560</v>
      </c>
      <c r="G171" s="5" t="s">
        <v>433</v>
      </c>
      <c r="H171" s="5" t="s">
        <v>46</v>
      </c>
      <c r="I171" s="5" t="s">
        <v>1365</v>
      </c>
      <c r="J171" s="5" t="s">
        <v>1366</v>
      </c>
      <c r="K171" s="25"/>
      <c r="L171" s="25">
        <v>550</v>
      </c>
      <c r="M171" s="25">
        <v>0</v>
      </c>
      <c r="N171" s="25">
        <f t="shared" si="6"/>
        <v>550</v>
      </c>
      <c r="O171" s="5" t="s">
        <v>32</v>
      </c>
      <c r="P171" s="5" t="s">
        <v>911</v>
      </c>
      <c r="Q171" s="5" t="s">
        <v>805</v>
      </c>
    </row>
    <row r="172" spans="1:17" s="5" customFormat="1" ht="13.95" customHeight="1" x14ac:dyDescent="0.2">
      <c r="A172" s="5">
        <v>2403216</v>
      </c>
      <c r="B172" s="5">
        <v>2403561</v>
      </c>
      <c r="C172" s="5" t="s">
        <v>1367</v>
      </c>
      <c r="D172" s="33">
        <v>45409</v>
      </c>
      <c r="E172" s="33">
        <v>45492</v>
      </c>
      <c r="F172" s="33">
        <v>45757</v>
      </c>
      <c r="G172" s="5" t="s">
        <v>1368</v>
      </c>
      <c r="H172" s="5" t="s">
        <v>1369</v>
      </c>
      <c r="I172" s="5" t="s">
        <v>329</v>
      </c>
      <c r="J172" s="5" t="s">
        <v>1370</v>
      </c>
      <c r="K172" s="25"/>
      <c r="L172" s="25">
        <v>2000</v>
      </c>
      <c r="M172" s="25">
        <v>0</v>
      </c>
      <c r="N172" s="25">
        <f t="shared" si="6"/>
        <v>2000</v>
      </c>
      <c r="O172" s="5" t="s">
        <v>32</v>
      </c>
      <c r="P172" s="5" t="s">
        <v>911</v>
      </c>
      <c r="Q172" s="5" t="s">
        <v>954</v>
      </c>
    </row>
    <row r="173" spans="1:17" s="5" customFormat="1" ht="13.95" customHeight="1" x14ac:dyDescent="0.2">
      <c r="A173" s="5">
        <v>2403221</v>
      </c>
      <c r="B173" s="5">
        <v>2403915</v>
      </c>
      <c r="C173" s="5" t="s">
        <v>27</v>
      </c>
      <c r="D173" s="33">
        <v>45404</v>
      </c>
      <c r="E173" s="33">
        <v>45493</v>
      </c>
      <c r="F173" s="33">
        <v>45533</v>
      </c>
      <c r="G173" s="5" t="s">
        <v>1371</v>
      </c>
      <c r="H173" s="5" t="s">
        <v>279</v>
      </c>
      <c r="I173" s="5" t="s">
        <v>1023</v>
      </c>
      <c r="J173" s="5" t="s">
        <v>1372</v>
      </c>
      <c r="K173" s="25"/>
      <c r="L173" s="25">
        <v>2297.2800000000002</v>
      </c>
      <c r="M173" s="25">
        <v>141.87</v>
      </c>
      <c r="N173" s="25">
        <f t="shared" si="6"/>
        <v>2439.15</v>
      </c>
      <c r="O173" s="5" t="s">
        <v>32</v>
      </c>
      <c r="P173" s="5" t="s">
        <v>911</v>
      </c>
      <c r="Q173" s="5" t="s">
        <v>805</v>
      </c>
    </row>
    <row r="174" spans="1:17" s="5" customFormat="1" ht="13.95" customHeight="1" x14ac:dyDescent="0.2">
      <c r="A174" s="5">
        <v>2403278</v>
      </c>
      <c r="C174" s="5" t="s">
        <v>27</v>
      </c>
      <c r="D174" s="33">
        <v>45487</v>
      </c>
      <c r="E174" s="33">
        <v>45496</v>
      </c>
      <c r="G174" s="5" t="s">
        <v>1373</v>
      </c>
      <c r="H174" s="5" t="s">
        <v>1374</v>
      </c>
      <c r="I174" s="5" t="s">
        <v>1375</v>
      </c>
      <c r="J174" s="5" t="s">
        <v>1376</v>
      </c>
      <c r="K174" s="25"/>
      <c r="L174" s="25"/>
      <c r="M174" s="25"/>
      <c r="N174" s="25">
        <f t="shared" si="6"/>
        <v>0</v>
      </c>
    </row>
    <row r="175" spans="1:17" s="5" customFormat="1" ht="13.95" customHeight="1" x14ac:dyDescent="0.2">
      <c r="A175" s="5">
        <v>2403297</v>
      </c>
      <c r="C175" s="5" t="s">
        <v>27</v>
      </c>
      <c r="D175" s="33">
        <v>45489</v>
      </c>
      <c r="E175" s="33">
        <v>45495</v>
      </c>
      <c r="F175" s="33">
        <v>45540</v>
      </c>
      <c r="G175" s="5" t="s">
        <v>1377</v>
      </c>
      <c r="H175" s="5" t="s">
        <v>109</v>
      </c>
      <c r="I175" s="5" t="s">
        <v>42</v>
      </c>
      <c r="J175" s="5" t="s">
        <v>1378</v>
      </c>
      <c r="K175" s="25"/>
      <c r="L175" s="25">
        <v>1482.87</v>
      </c>
      <c r="M175" s="25">
        <v>141.87</v>
      </c>
      <c r="N175" s="25">
        <f t="shared" si="6"/>
        <v>1624.7399999999998</v>
      </c>
      <c r="O175" s="5" t="s">
        <v>32</v>
      </c>
      <c r="P175" s="5" t="s">
        <v>911</v>
      </c>
      <c r="Q175" s="5" t="s">
        <v>805</v>
      </c>
    </row>
    <row r="176" spans="1:17" s="5" customFormat="1" ht="13.95" customHeight="1" x14ac:dyDescent="0.2">
      <c r="A176" s="5">
        <v>2403298</v>
      </c>
      <c r="B176" s="5">
        <v>2404188</v>
      </c>
      <c r="C176" s="5" t="s">
        <v>27</v>
      </c>
      <c r="D176" s="33">
        <v>45493</v>
      </c>
      <c r="E176" s="33">
        <v>45497</v>
      </c>
      <c r="F176" s="33">
        <v>45547</v>
      </c>
      <c r="G176" s="5" t="s">
        <v>1379</v>
      </c>
      <c r="H176" s="5" t="s">
        <v>659</v>
      </c>
      <c r="I176" s="5" t="s">
        <v>42</v>
      </c>
      <c r="J176" s="5" t="s">
        <v>1380</v>
      </c>
      <c r="K176" s="25"/>
      <c r="L176" s="25">
        <v>887.62</v>
      </c>
      <c r="M176" s="25">
        <v>141.87</v>
      </c>
      <c r="N176" s="25">
        <f t="shared" si="6"/>
        <v>1029.49</v>
      </c>
      <c r="O176" s="5" t="s">
        <v>32</v>
      </c>
      <c r="P176" s="5" t="s">
        <v>911</v>
      </c>
      <c r="Q176" s="5" t="s">
        <v>965</v>
      </c>
    </row>
    <row r="177" spans="1:17" s="5" customFormat="1" ht="13.95" customHeight="1" x14ac:dyDescent="0.2">
      <c r="A177" s="5">
        <v>2403300</v>
      </c>
      <c r="B177" s="5">
        <v>2405242</v>
      </c>
      <c r="C177" s="5" t="s">
        <v>27</v>
      </c>
      <c r="D177" s="33">
        <v>45412</v>
      </c>
      <c r="E177" s="33">
        <v>45496</v>
      </c>
      <c r="F177" s="33">
        <v>45596</v>
      </c>
      <c r="G177" s="5" t="s">
        <v>1381</v>
      </c>
      <c r="H177" s="5" t="s">
        <v>1109</v>
      </c>
      <c r="I177" s="5" t="s">
        <v>152</v>
      </c>
      <c r="J177" s="5" t="s">
        <v>1382</v>
      </c>
      <c r="K177" s="25"/>
      <c r="L177" s="25">
        <v>1080.8</v>
      </c>
      <c r="M177" s="25">
        <v>0</v>
      </c>
      <c r="N177" s="25">
        <f t="shared" si="6"/>
        <v>1080.8</v>
      </c>
      <c r="O177" s="5" t="s">
        <v>32</v>
      </c>
      <c r="P177" s="5" t="s">
        <v>911</v>
      </c>
      <c r="Q177" s="5" t="s">
        <v>965</v>
      </c>
    </row>
    <row r="178" spans="1:17" s="5" customFormat="1" ht="13.95" customHeight="1" x14ac:dyDescent="0.2">
      <c r="A178" s="5">
        <v>2403321</v>
      </c>
      <c r="B178" s="5">
        <v>2403818</v>
      </c>
      <c r="C178" s="5" t="s">
        <v>27</v>
      </c>
      <c r="D178" s="33">
        <v>45461</v>
      </c>
      <c r="E178" s="33">
        <v>45497</v>
      </c>
      <c r="F178" s="33">
        <v>45526</v>
      </c>
      <c r="G178" s="5" t="s">
        <v>1383</v>
      </c>
      <c r="H178" s="5" t="s">
        <v>131</v>
      </c>
      <c r="I178" s="5" t="s">
        <v>58</v>
      </c>
      <c r="J178" s="5" t="s">
        <v>1384</v>
      </c>
      <c r="K178" s="25"/>
      <c r="L178" s="25">
        <v>500</v>
      </c>
      <c r="M178" s="25">
        <v>169.4</v>
      </c>
      <c r="N178" s="25">
        <f t="shared" si="6"/>
        <v>669.4</v>
      </c>
      <c r="O178" s="5" t="s">
        <v>32</v>
      </c>
      <c r="P178" s="5" t="s">
        <v>911</v>
      </c>
      <c r="Q178" s="5" t="s">
        <v>805</v>
      </c>
    </row>
    <row r="179" spans="1:17" s="5" customFormat="1" ht="13.95" customHeight="1" x14ac:dyDescent="0.2">
      <c r="A179" s="46">
        <v>2403324</v>
      </c>
      <c r="C179" s="5" t="s">
        <v>27</v>
      </c>
      <c r="D179" s="33">
        <v>45404</v>
      </c>
      <c r="E179" s="33">
        <v>45497</v>
      </c>
      <c r="G179" s="5" t="s">
        <v>1140</v>
      </c>
      <c r="H179" s="5" t="s">
        <v>279</v>
      </c>
      <c r="I179" s="5" t="s">
        <v>1023</v>
      </c>
      <c r="J179" s="5" t="s">
        <v>1385</v>
      </c>
      <c r="K179" s="25"/>
      <c r="L179" s="25"/>
      <c r="M179" s="25"/>
      <c r="N179" s="25">
        <f t="shared" si="6"/>
        <v>0</v>
      </c>
    </row>
    <row r="180" spans="1:17" s="5" customFormat="1" ht="13.95" customHeight="1" x14ac:dyDescent="0.2">
      <c r="A180" s="5">
        <v>2403325</v>
      </c>
      <c r="C180" s="5" t="s">
        <v>27</v>
      </c>
      <c r="D180" s="33">
        <v>45481</v>
      </c>
      <c r="E180" s="33">
        <v>45489</v>
      </c>
      <c r="G180" s="5" t="s">
        <v>1386</v>
      </c>
      <c r="H180" s="5" t="s">
        <v>1387</v>
      </c>
      <c r="I180" s="5" t="s">
        <v>1388</v>
      </c>
      <c r="J180" s="5" t="s">
        <v>1389</v>
      </c>
      <c r="K180" s="25"/>
      <c r="L180" s="25"/>
      <c r="M180" s="25"/>
      <c r="N180" s="25">
        <f t="shared" si="6"/>
        <v>0</v>
      </c>
    </row>
    <row r="181" spans="1:17" s="5" customFormat="1" ht="13.95" customHeight="1" x14ac:dyDescent="0.2">
      <c r="A181" s="5">
        <v>2403355</v>
      </c>
      <c r="B181" s="5">
        <v>2404748</v>
      </c>
      <c r="C181" s="5" t="s">
        <v>27</v>
      </c>
      <c r="D181" s="33">
        <v>45449</v>
      </c>
      <c r="E181" s="33">
        <v>45495</v>
      </c>
      <c r="F181" s="33">
        <v>45574</v>
      </c>
      <c r="G181" s="5" t="s">
        <v>1390</v>
      </c>
      <c r="H181" s="5" t="s">
        <v>1391</v>
      </c>
      <c r="I181" s="5" t="s">
        <v>1392</v>
      </c>
      <c r="J181" s="5" t="s">
        <v>1393</v>
      </c>
      <c r="K181" s="25"/>
      <c r="L181" s="25">
        <v>396.59</v>
      </c>
      <c r="M181" s="25">
        <v>0</v>
      </c>
      <c r="N181" s="25">
        <f>SUM(K181:M181)</f>
        <v>396.59</v>
      </c>
      <c r="O181" s="5" t="s">
        <v>32</v>
      </c>
      <c r="P181" s="5" t="s">
        <v>911</v>
      </c>
      <c r="Q181" s="5" t="s">
        <v>805</v>
      </c>
    </row>
    <row r="182" spans="1:17" s="5" customFormat="1" ht="13.95" customHeight="1" x14ac:dyDescent="0.2">
      <c r="A182" s="5">
        <v>2403357</v>
      </c>
      <c r="C182" s="5" t="s">
        <v>27</v>
      </c>
      <c r="D182" s="33">
        <v>45496</v>
      </c>
      <c r="E182" s="33">
        <v>45496</v>
      </c>
      <c r="G182" s="5" t="s">
        <v>1394</v>
      </c>
      <c r="H182" s="5" t="s">
        <v>1325</v>
      </c>
      <c r="I182" s="5" t="s">
        <v>1395</v>
      </c>
      <c r="J182" s="5" t="s">
        <v>1396</v>
      </c>
      <c r="K182" s="25"/>
      <c r="L182" s="25"/>
      <c r="M182" s="25"/>
      <c r="N182" s="25">
        <f t="shared" si="6"/>
        <v>0</v>
      </c>
    </row>
    <row r="183" spans="1:17" s="5" customFormat="1" ht="13.95" customHeight="1" x14ac:dyDescent="0.2">
      <c r="A183" s="5">
        <v>2403359</v>
      </c>
      <c r="C183" s="5" t="s">
        <v>27</v>
      </c>
      <c r="D183" s="33">
        <v>45492</v>
      </c>
      <c r="E183" s="33">
        <v>45496</v>
      </c>
      <c r="G183" s="5" t="s">
        <v>1037</v>
      </c>
      <c r="H183" s="5" t="s">
        <v>114</v>
      </c>
      <c r="I183" s="5" t="s">
        <v>1397</v>
      </c>
      <c r="J183" s="5" t="s">
        <v>1398</v>
      </c>
      <c r="K183" s="25"/>
      <c r="L183" s="25"/>
      <c r="M183" s="25"/>
      <c r="N183" s="25">
        <f t="shared" si="6"/>
        <v>0</v>
      </c>
    </row>
    <row r="184" spans="1:17" s="5" customFormat="1" ht="13.95" customHeight="1" x14ac:dyDescent="0.2">
      <c r="A184" s="5">
        <v>2403368</v>
      </c>
      <c r="B184" s="5">
        <v>2403442</v>
      </c>
      <c r="C184" s="5" t="s">
        <v>27</v>
      </c>
      <c r="D184" s="33">
        <v>45476</v>
      </c>
      <c r="E184" s="33">
        <v>45500</v>
      </c>
      <c r="F184" s="33">
        <v>45505</v>
      </c>
      <c r="G184" s="5" t="s">
        <v>1399</v>
      </c>
      <c r="H184" s="5" t="s">
        <v>131</v>
      </c>
      <c r="I184" s="5" t="s">
        <v>1400</v>
      </c>
      <c r="J184" s="5" t="s">
        <v>1401</v>
      </c>
      <c r="K184" s="25"/>
      <c r="L184" s="25">
        <v>605</v>
      </c>
      <c r="M184" s="25">
        <v>0</v>
      </c>
      <c r="N184" s="25">
        <f t="shared" si="6"/>
        <v>605</v>
      </c>
      <c r="O184" s="5" t="s">
        <v>32</v>
      </c>
      <c r="P184" s="5" t="s">
        <v>911</v>
      </c>
      <c r="Q184" s="5" t="s">
        <v>805</v>
      </c>
    </row>
    <row r="185" spans="1:17" s="5" customFormat="1" ht="13.95" customHeight="1" x14ac:dyDescent="0.2">
      <c r="A185" s="5">
        <v>2403397</v>
      </c>
      <c r="C185" s="5" t="s">
        <v>27</v>
      </c>
      <c r="D185" s="33">
        <v>45503</v>
      </c>
      <c r="E185" s="33">
        <v>45503</v>
      </c>
      <c r="G185" s="5" t="s">
        <v>1402</v>
      </c>
      <c r="H185" s="5" t="s">
        <v>1403</v>
      </c>
      <c r="I185" s="5" t="s">
        <v>42</v>
      </c>
      <c r="J185" s="5" t="s">
        <v>1404</v>
      </c>
      <c r="K185" s="25"/>
      <c r="L185" s="25"/>
      <c r="M185" s="25"/>
      <c r="N185" s="25">
        <f t="shared" si="6"/>
        <v>0</v>
      </c>
    </row>
    <row r="186" spans="1:17" s="5" customFormat="1" ht="13.95" customHeight="1" x14ac:dyDescent="0.2">
      <c r="A186" s="5">
        <v>2403431</v>
      </c>
      <c r="B186" s="5">
        <v>2406804</v>
      </c>
      <c r="C186" s="5" t="s">
        <v>27</v>
      </c>
      <c r="D186" s="33">
        <v>45490</v>
      </c>
      <c r="E186" s="33">
        <v>45505</v>
      </c>
      <c r="F186" s="33">
        <v>45799</v>
      </c>
      <c r="G186" s="5" t="s">
        <v>1405</v>
      </c>
      <c r="H186" s="5" t="s">
        <v>1041</v>
      </c>
      <c r="I186" s="5" t="s">
        <v>1400</v>
      </c>
      <c r="J186" s="5" t="s">
        <v>1406</v>
      </c>
      <c r="K186" s="25"/>
      <c r="L186" s="25">
        <v>1538.52</v>
      </c>
      <c r="M186" s="25">
        <v>151.25</v>
      </c>
      <c r="N186" s="25">
        <f t="shared" si="6"/>
        <v>1689.77</v>
      </c>
      <c r="O186" s="5" t="s">
        <v>32</v>
      </c>
      <c r="P186" s="5" t="s">
        <v>911</v>
      </c>
      <c r="Q186" s="5" t="s">
        <v>805</v>
      </c>
    </row>
    <row r="187" spans="1:17" s="5" customFormat="1" ht="13.95" customHeight="1" x14ac:dyDescent="0.2">
      <c r="A187" s="5">
        <v>2403434</v>
      </c>
      <c r="C187" s="5" t="s">
        <v>22</v>
      </c>
      <c r="D187" s="33">
        <v>45422</v>
      </c>
      <c r="E187" s="33">
        <v>45505</v>
      </c>
      <c r="F187" s="33">
        <v>45539</v>
      </c>
      <c r="G187" s="5" t="s">
        <v>1407</v>
      </c>
      <c r="H187" s="5" t="s">
        <v>147</v>
      </c>
      <c r="I187" s="5" t="s">
        <v>1408</v>
      </c>
      <c r="J187" s="5" t="s">
        <v>1409</v>
      </c>
      <c r="K187" s="25"/>
      <c r="L187" s="25">
        <v>0</v>
      </c>
      <c r="M187" s="25">
        <v>0</v>
      </c>
      <c r="N187" s="25">
        <f>SUM(K187:M187)</f>
        <v>0</v>
      </c>
      <c r="O187" s="5" t="s">
        <v>32</v>
      </c>
      <c r="P187" s="5" t="s">
        <v>33</v>
      </c>
      <c r="Q187" s="5" t="s">
        <v>569</v>
      </c>
    </row>
    <row r="188" spans="1:17" s="5" customFormat="1" ht="13.95" customHeight="1" x14ac:dyDescent="0.2">
      <c r="A188" s="5">
        <v>2403449</v>
      </c>
      <c r="B188" s="5">
        <v>2404175</v>
      </c>
      <c r="C188" s="5" t="s">
        <v>27</v>
      </c>
      <c r="D188" s="33">
        <v>45504</v>
      </c>
      <c r="E188" s="33">
        <v>45505</v>
      </c>
      <c r="F188" s="33">
        <v>45546</v>
      </c>
      <c r="G188" s="5" t="s">
        <v>1410</v>
      </c>
      <c r="H188" s="5" t="s">
        <v>24</v>
      </c>
      <c r="I188" s="5" t="s">
        <v>1411</v>
      </c>
      <c r="J188" s="5" t="s">
        <v>1412</v>
      </c>
      <c r="K188" s="25"/>
      <c r="L188" s="25">
        <v>179</v>
      </c>
      <c r="M188" s="25">
        <v>0</v>
      </c>
      <c r="N188" s="25">
        <f t="shared" ref="N188:N225" si="7">SUM(K188:M188)</f>
        <v>179</v>
      </c>
      <c r="O188" s="5" t="s">
        <v>32</v>
      </c>
      <c r="P188" s="5" t="s">
        <v>911</v>
      </c>
      <c r="Q188" s="5" t="s">
        <v>805</v>
      </c>
    </row>
    <row r="189" spans="1:17" s="5" customFormat="1" ht="13.95" customHeight="1" x14ac:dyDescent="0.2">
      <c r="A189" s="5">
        <v>2403450</v>
      </c>
      <c r="B189" s="5">
        <v>2406860</v>
      </c>
      <c r="C189" s="5" t="s">
        <v>27</v>
      </c>
      <c r="D189" s="33">
        <v>45449</v>
      </c>
      <c r="E189" s="33">
        <v>45506</v>
      </c>
      <c r="F189" s="33">
        <v>45862</v>
      </c>
      <c r="G189" s="5" t="s">
        <v>1413</v>
      </c>
      <c r="H189" s="5" t="s">
        <v>46</v>
      </c>
      <c r="I189" s="5" t="s">
        <v>1414</v>
      </c>
      <c r="J189" s="5" t="s">
        <v>1415</v>
      </c>
      <c r="K189" s="25"/>
      <c r="L189" s="25">
        <f>2322.35+41.93</f>
        <v>2364.2799999999997</v>
      </c>
      <c r="M189" s="25">
        <v>0</v>
      </c>
      <c r="N189" s="25">
        <f t="shared" si="7"/>
        <v>2364.2799999999997</v>
      </c>
      <c r="O189" s="5" t="s">
        <v>32</v>
      </c>
      <c r="P189" s="5" t="s">
        <v>911</v>
      </c>
      <c r="Q189" s="5" t="s">
        <v>965</v>
      </c>
    </row>
    <row r="190" spans="1:17" s="5" customFormat="1" ht="13.95" customHeight="1" x14ac:dyDescent="0.2">
      <c r="A190" s="5">
        <v>2403517</v>
      </c>
      <c r="C190" s="5" t="s">
        <v>27</v>
      </c>
      <c r="D190" s="33">
        <v>45481</v>
      </c>
      <c r="E190" s="33">
        <v>45510</v>
      </c>
      <c r="G190" s="5" t="s">
        <v>1416</v>
      </c>
      <c r="H190" s="5" t="s">
        <v>36</v>
      </c>
      <c r="I190" s="5" t="s">
        <v>1417</v>
      </c>
      <c r="J190" s="5" t="s">
        <v>1418</v>
      </c>
      <c r="K190" s="25"/>
      <c r="L190" s="25"/>
      <c r="M190" s="25"/>
      <c r="N190" s="25">
        <f t="shared" si="7"/>
        <v>0</v>
      </c>
    </row>
    <row r="191" spans="1:17" s="5" customFormat="1" ht="13.95" customHeight="1" x14ac:dyDescent="0.2">
      <c r="A191" s="5">
        <v>2403542</v>
      </c>
      <c r="B191" s="5">
        <v>2404902</v>
      </c>
      <c r="C191" s="5" t="s">
        <v>27</v>
      </c>
      <c r="D191" s="33">
        <v>45511</v>
      </c>
      <c r="E191" s="33">
        <v>45511</v>
      </c>
      <c r="F191" s="33">
        <v>45581</v>
      </c>
      <c r="G191" s="5" t="s">
        <v>1419</v>
      </c>
      <c r="H191" s="5" t="s">
        <v>192</v>
      </c>
      <c r="I191" s="5" t="s">
        <v>42</v>
      </c>
      <c r="J191" s="5" t="s">
        <v>1420</v>
      </c>
      <c r="K191" s="25"/>
      <c r="L191" s="25">
        <v>675.33</v>
      </c>
      <c r="M191" s="25">
        <v>141.87</v>
      </c>
      <c r="N191" s="25">
        <f t="shared" si="7"/>
        <v>817.2</v>
      </c>
      <c r="O191" s="5" t="s">
        <v>32</v>
      </c>
      <c r="P191" s="5" t="s">
        <v>911</v>
      </c>
      <c r="Q191" s="5" t="s">
        <v>805</v>
      </c>
    </row>
    <row r="192" spans="1:17" s="5" customFormat="1" ht="13.95" customHeight="1" x14ac:dyDescent="0.2">
      <c r="A192" s="5">
        <v>2403576</v>
      </c>
      <c r="B192" s="5">
        <v>2405243</v>
      </c>
      <c r="C192" s="5" t="s">
        <v>27</v>
      </c>
      <c r="D192" s="33">
        <v>45503</v>
      </c>
      <c r="E192" s="33">
        <v>45513</v>
      </c>
      <c r="F192" s="33">
        <v>45596</v>
      </c>
      <c r="G192" s="5" t="s">
        <v>1421</v>
      </c>
      <c r="H192" s="5" t="s">
        <v>1422</v>
      </c>
      <c r="I192" s="5" t="s">
        <v>1400</v>
      </c>
      <c r="J192" s="5" t="s">
        <v>1423</v>
      </c>
      <c r="K192" s="25"/>
      <c r="L192" s="25">
        <v>875.23</v>
      </c>
      <c r="M192" s="25">
        <v>0</v>
      </c>
      <c r="N192" s="25">
        <f t="shared" si="7"/>
        <v>875.23</v>
      </c>
      <c r="O192" s="5" t="s">
        <v>32</v>
      </c>
      <c r="P192" s="5" t="s">
        <v>911</v>
      </c>
      <c r="Q192" s="5" t="s">
        <v>805</v>
      </c>
    </row>
    <row r="193" spans="1:17" s="5" customFormat="1" ht="13.95" customHeight="1" x14ac:dyDescent="0.2">
      <c r="A193" s="5">
        <v>2403593</v>
      </c>
      <c r="B193" s="5">
        <v>2403820</v>
      </c>
      <c r="C193" s="5" t="s">
        <v>27</v>
      </c>
      <c r="D193" s="33">
        <v>45492</v>
      </c>
      <c r="E193" s="33">
        <v>45513</v>
      </c>
      <c r="F193" s="33">
        <v>45527</v>
      </c>
      <c r="G193" s="5" t="s">
        <v>1424</v>
      </c>
      <c r="H193" s="5" t="s">
        <v>649</v>
      </c>
      <c r="I193" s="5" t="s">
        <v>1400</v>
      </c>
      <c r="J193" s="5" t="s">
        <v>1425</v>
      </c>
      <c r="K193" s="25"/>
      <c r="L193" s="25">
        <v>602.96</v>
      </c>
      <c r="M193" s="25">
        <v>0</v>
      </c>
      <c r="N193" s="25">
        <f t="shared" si="7"/>
        <v>602.96</v>
      </c>
      <c r="O193" s="5" t="s">
        <v>32</v>
      </c>
      <c r="P193" s="5" t="s">
        <v>911</v>
      </c>
      <c r="Q193" s="5" t="s">
        <v>805</v>
      </c>
    </row>
    <row r="194" spans="1:17" s="5" customFormat="1" ht="13.95" customHeight="1" x14ac:dyDescent="0.2">
      <c r="A194" s="5">
        <v>2403594</v>
      </c>
      <c r="B194" s="5">
        <v>2406805</v>
      </c>
      <c r="C194" s="5" t="s">
        <v>27</v>
      </c>
      <c r="D194" s="33">
        <v>45496</v>
      </c>
      <c r="E194" s="33">
        <v>45513</v>
      </c>
      <c r="F194" s="33">
        <v>45812</v>
      </c>
      <c r="G194" s="5" t="s">
        <v>1426</v>
      </c>
      <c r="H194" s="5" t="s">
        <v>1369</v>
      </c>
      <c r="I194" s="5" t="s">
        <v>42</v>
      </c>
      <c r="J194" s="5" t="s">
        <v>1427</v>
      </c>
      <c r="K194" s="25"/>
      <c r="L194" s="25">
        <f>610.4+1051.3</f>
        <v>1661.6999999999998</v>
      </c>
      <c r="M194" s="25">
        <v>0</v>
      </c>
      <c r="N194" s="25">
        <f t="shared" si="7"/>
        <v>1661.6999999999998</v>
      </c>
      <c r="O194" s="5" t="s">
        <v>32</v>
      </c>
      <c r="P194" s="5" t="s">
        <v>911</v>
      </c>
      <c r="Q194" s="5" t="s">
        <v>805</v>
      </c>
    </row>
    <row r="195" spans="1:17" s="5" customFormat="1" ht="13.95" customHeight="1" x14ac:dyDescent="0.2">
      <c r="A195" s="29">
        <v>2403638</v>
      </c>
      <c r="C195" s="5" t="s">
        <v>27</v>
      </c>
      <c r="D195" s="33">
        <v>45512</v>
      </c>
      <c r="E195" s="33">
        <v>45518</v>
      </c>
      <c r="G195" s="5" t="s">
        <v>1428</v>
      </c>
      <c r="H195" s="5" t="s">
        <v>91</v>
      </c>
      <c r="I195" s="5" t="s">
        <v>42</v>
      </c>
      <c r="J195" s="5" t="s">
        <v>1429</v>
      </c>
      <c r="K195" s="25"/>
      <c r="L195" s="25"/>
      <c r="M195" s="25"/>
      <c r="N195" s="25">
        <f t="shared" si="7"/>
        <v>0</v>
      </c>
    </row>
    <row r="196" spans="1:17" s="5" customFormat="1" ht="13.95" customHeight="1" x14ac:dyDescent="0.2">
      <c r="A196" s="5">
        <v>2403641</v>
      </c>
      <c r="C196" s="5" t="s">
        <v>27</v>
      </c>
      <c r="D196" s="33">
        <v>45477</v>
      </c>
      <c r="E196" s="33">
        <v>45514</v>
      </c>
      <c r="G196" s="5" t="s">
        <v>1430</v>
      </c>
      <c r="H196" s="5" t="s">
        <v>276</v>
      </c>
      <c r="I196" s="5" t="s">
        <v>1431</v>
      </c>
      <c r="J196" s="5" t="s">
        <v>1432</v>
      </c>
      <c r="K196" s="25"/>
      <c r="L196" s="25"/>
      <c r="M196" s="25"/>
      <c r="N196" s="25">
        <f t="shared" si="7"/>
        <v>0</v>
      </c>
    </row>
    <row r="197" spans="1:17" s="5" customFormat="1" ht="13.95" customHeight="1" x14ac:dyDescent="0.2">
      <c r="A197" s="29">
        <v>2403660</v>
      </c>
      <c r="B197" s="5">
        <v>2404189</v>
      </c>
      <c r="C197" s="5" t="s">
        <v>27</v>
      </c>
      <c r="D197" s="33">
        <v>45511</v>
      </c>
      <c r="E197" s="33">
        <v>45516</v>
      </c>
      <c r="G197" s="5" t="s">
        <v>1433</v>
      </c>
      <c r="H197" s="5" t="s">
        <v>1434</v>
      </c>
      <c r="I197" s="5" t="s">
        <v>1400</v>
      </c>
      <c r="J197" s="5" t="s">
        <v>1435</v>
      </c>
      <c r="K197" s="25"/>
      <c r="L197" s="25">
        <v>1471.89</v>
      </c>
      <c r="M197" s="25">
        <v>141.87</v>
      </c>
      <c r="N197" s="25">
        <f t="shared" si="7"/>
        <v>1613.7600000000002</v>
      </c>
      <c r="O197" s="5" t="s">
        <v>32</v>
      </c>
      <c r="P197" s="5" t="s">
        <v>911</v>
      </c>
      <c r="Q197" s="5" t="s">
        <v>805</v>
      </c>
    </row>
    <row r="198" spans="1:17" s="5" customFormat="1" ht="13.95" customHeight="1" x14ac:dyDescent="0.2">
      <c r="A198" s="5">
        <v>2403661</v>
      </c>
      <c r="C198" s="5" t="s">
        <v>27</v>
      </c>
      <c r="D198" s="33">
        <v>45413</v>
      </c>
      <c r="E198" s="33">
        <v>45517</v>
      </c>
      <c r="F198" s="33">
        <v>45520</v>
      </c>
      <c r="G198" s="5" t="s">
        <v>1436</v>
      </c>
      <c r="H198" s="5" t="s">
        <v>131</v>
      </c>
      <c r="I198" s="5" t="s">
        <v>1437</v>
      </c>
      <c r="J198" s="5" t="s">
        <v>1438</v>
      </c>
      <c r="K198" s="25"/>
      <c r="L198" s="25">
        <v>0</v>
      </c>
      <c r="M198" s="25">
        <v>0</v>
      </c>
      <c r="N198" s="25">
        <f t="shared" si="7"/>
        <v>0</v>
      </c>
      <c r="O198" s="5" t="s">
        <v>32</v>
      </c>
      <c r="P198" s="5" t="s">
        <v>33</v>
      </c>
      <c r="Q198" s="5" t="s">
        <v>34</v>
      </c>
    </row>
    <row r="199" spans="1:17" s="5" customFormat="1" ht="13.95" customHeight="1" x14ac:dyDescent="0.2">
      <c r="A199" s="5">
        <v>2403679</v>
      </c>
      <c r="C199" s="5" t="s">
        <v>27</v>
      </c>
      <c r="D199" s="33">
        <v>45517</v>
      </c>
      <c r="E199" s="33">
        <v>45518</v>
      </c>
      <c r="G199" s="5" t="s">
        <v>1439</v>
      </c>
      <c r="H199" s="5" t="s">
        <v>192</v>
      </c>
      <c r="I199" s="5" t="s">
        <v>42</v>
      </c>
      <c r="J199" s="5" t="s">
        <v>1440</v>
      </c>
      <c r="K199" s="25"/>
      <c r="L199" s="25"/>
      <c r="M199" s="25"/>
      <c r="N199" s="25">
        <f t="shared" si="7"/>
        <v>0</v>
      </c>
    </row>
    <row r="200" spans="1:17" s="5" customFormat="1" ht="13.95" customHeight="1" x14ac:dyDescent="0.2">
      <c r="A200" s="5">
        <v>2403696</v>
      </c>
      <c r="C200" s="5" t="s">
        <v>27</v>
      </c>
      <c r="D200" s="33">
        <v>45519</v>
      </c>
      <c r="E200" s="33">
        <v>45519</v>
      </c>
      <c r="G200" s="5" t="s">
        <v>1441</v>
      </c>
      <c r="H200" s="5" t="s">
        <v>192</v>
      </c>
      <c r="I200" s="5" t="s">
        <v>152</v>
      </c>
      <c r="J200" s="5" t="s">
        <v>1442</v>
      </c>
      <c r="K200" s="25"/>
      <c r="L200" s="25"/>
      <c r="M200" s="25"/>
      <c r="N200" s="25">
        <f t="shared" si="7"/>
        <v>0</v>
      </c>
    </row>
    <row r="201" spans="1:17" s="5" customFormat="1" ht="13.95" customHeight="1" x14ac:dyDescent="0.2">
      <c r="A201" s="5">
        <v>2403748</v>
      </c>
      <c r="B201" s="5">
        <v>2406012</v>
      </c>
      <c r="C201" s="5" t="s">
        <v>27</v>
      </c>
      <c r="D201" s="33">
        <v>45518</v>
      </c>
      <c r="E201" s="33">
        <v>45520</v>
      </c>
      <c r="F201" s="33">
        <v>45638</v>
      </c>
      <c r="G201" s="5" t="s">
        <v>1443</v>
      </c>
      <c r="H201" s="5" t="s">
        <v>860</v>
      </c>
      <c r="I201" s="5" t="s">
        <v>42</v>
      </c>
      <c r="J201" s="5" t="s">
        <v>1444</v>
      </c>
      <c r="K201" s="25"/>
      <c r="L201" s="25">
        <v>1162.8</v>
      </c>
      <c r="M201" s="25">
        <v>0</v>
      </c>
      <c r="N201" s="25">
        <f t="shared" si="7"/>
        <v>1162.8</v>
      </c>
      <c r="O201" s="5" t="s">
        <v>32</v>
      </c>
      <c r="P201" s="5" t="s">
        <v>911</v>
      </c>
      <c r="Q201" s="5" t="s">
        <v>965</v>
      </c>
    </row>
    <row r="202" spans="1:17" s="5" customFormat="1" ht="13.95" customHeight="1" x14ac:dyDescent="0.2">
      <c r="A202" s="5">
        <v>2403751</v>
      </c>
      <c r="B202" s="5">
        <v>2403767</v>
      </c>
      <c r="C202" s="5" t="s">
        <v>27</v>
      </c>
      <c r="D202" s="33">
        <v>45519</v>
      </c>
      <c r="E202" s="33">
        <v>45523</v>
      </c>
      <c r="F202" s="33">
        <v>45764</v>
      </c>
      <c r="G202" s="5" t="s">
        <v>1445</v>
      </c>
      <c r="H202" s="5" t="s">
        <v>328</v>
      </c>
      <c r="I202" s="5" t="s">
        <v>1446</v>
      </c>
      <c r="J202" s="5" t="s">
        <v>1447</v>
      </c>
      <c r="K202" s="25"/>
      <c r="L202" s="25">
        <v>1156.3</v>
      </c>
      <c r="M202" s="25">
        <v>0</v>
      </c>
      <c r="N202" s="25">
        <f t="shared" si="7"/>
        <v>1156.3</v>
      </c>
      <c r="O202" s="25" t="s">
        <v>32</v>
      </c>
      <c r="P202" s="5" t="s">
        <v>911</v>
      </c>
      <c r="Q202" s="5" t="s">
        <v>965</v>
      </c>
    </row>
    <row r="203" spans="1:17" s="5" customFormat="1" ht="13.95" customHeight="1" x14ac:dyDescent="0.2">
      <c r="A203" s="5">
        <v>2403755</v>
      </c>
      <c r="B203" s="5">
        <v>2404721</v>
      </c>
      <c r="C203" s="5" t="s">
        <v>27</v>
      </c>
      <c r="D203" s="33">
        <v>45439</v>
      </c>
      <c r="E203" s="33">
        <v>45525</v>
      </c>
      <c r="F203" s="33">
        <v>45574</v>
      </c>
      <c r="G203" s="5" t="s">
        <v>1314</v>
      </c>
      <c r="H203" s="5" t="s">
        <v>663</v>
      </c>
      <c r="I203" s="37" t="s">
        <v>1448</v>
      </c>
      <c r="J203" s="5" t="s">
        <v>1449</v>
      </c>
      <c r="K203" s="25"/>
      <c r="L203" s="25">
        <v>474.93</v>
      </c>
      <c r="M203" s="25">
        <v>0</v>
      </c>
      <c r="N203" s="25">
        <f t="shared" si="7"/>
        <v>474.93</v>
      </c>
      <c r="O203" s="5" t="s">
        <v>32</v>
      </c>
      <c r="P203" s="5" t="s">
        <v>911</v>
      </c>
      <c r="Q203" s="5" t="s">
        <v>805</v>
      </c>
    </row>
    <row r="204" spans="1:17" s="5" customFormat="1" ht="13.95" customHeight="1" x14ac:dyDescent="0.2">
      <c r="A204" s="5">
        <v>2403807</v>
      </c>
      <c r="B204" s="5">
        <v>2404570</v>
      </c>
      <c r="C204" s="5" t="s">
        <v>27</v>
      </c>
      <c r="D204" s="33">
        <v>45483</v>
      </c>
      <c r="E204" s="33">
        <v>45527</v>
      </c>
      <c r="F204" s="33">
        <v>45567</v>
      </c>
      <c r="G204" s="5" t="s">
        <v>1450</v>
      </c>
      <c r="H204" s="5" t="s">
        <v>1451</v>
      </c>
      <c r="I204" s="5" t="s">
        <v>1452</v>
      </c>
      <c r="J204" s="5" t="s">
        <v>1453</v>
      </c>
      <c r="K204" s="25"/>
      <c r="L204" s="25">
        <v>2487.4499999999998</v>
      </c>
      <c r="M204" s="25">
        <v>0</v>
      </c>
      <c r="N204" s="25">
        <f t="shared" si="7"/>
        <v>2487.4499999999998</v>
      </c>
      <c r="O204" s="5" t="s">
        <v>32</v>
      </c>
      <c r="P204" s="5" t="s">
        <v>911</v>
      </c>
      <c r="Q204" s="5" t="s">
        <v>805</v>
      </c>
    </row>
    <row r="205" spans="1:17" s="5" customFormat="1" ht="13.95" customHeight="1" x14ac:dyDescent="0.2">
      <c r="A205" s="5">
        <v>2403914</v>
      </c>
      <c r="C205" s="5" t="s">
        <v>27</v>
      </c>
      <c r="D205" s="33">
        <v>45528</v>
      </c>
      <c r="E205" s="33">
        <v>45530</v>
      </c>
      <c r="F205" s="33">
        <v>45534</v>
      </c>
      <c r="G205" s="5" t="s">
        <v>1454</v>
      </c>
      <c r="H205" s="5" t="s">
        <v>659</v>
      </c>
      <c r="I205" s="5" t="s">
        <v>42</v>
      </c>
      <c r="J205" s="5" t="s">
        <v>1455</v>
      </c>
      <c r="K205" s="25"/>
      <c r="L205" s="25">
        <v>0</v>
      </c>
      <c r="M205" s="25">
        <v>0</v>
      </c>
      <c r="N205" s="25">
        <f t="shared" si="7"/>
        <v>0</v>
      </c>
      <c r="O205" s="5" t="s">
        <v>32</v>
      </c>
      <c r="P205" s="5" t="s">
        <v>94</v>
      </c>
      <c r="Q205" s="5" t="s">
        <v>34</v>
      </c>
    </row>
    <row r="206" spans="1:17" s="5" customFormat="1" ht="13.95" customHeight="1" x14ac:dyDescent="0.2">
      <c r="A206" s="5">
        <v>2403923</v>
      </c>
      <c r="B206" s="5">
        <v>2403949</v>
      </c>
      <c r="C206" s="5" t="s">
        <v>22</v>
      </c>
      <c r="D206" s="33">
        <v>45461</v>
      </c>
      <c r="E206" s="33">
        <v>45530</v>
      </c>
      <c r="G206" s="5" t="s">
        <v>1456</v>
      </c>
      <c r="H206" s="5" t="s">
        <v>240</v>
      </c>
      <c r="I206" s="5" t="s">
        <v>329</v>
      </c>
      <c r="J206" s="5" t="s">
        <v>1457</v>
      </c>
      <c r="K206" s="25">
        <f>27672.13+1250</f>
        <v>28922.13</v>
      </c>
      <c r="L206" s="25">
        <v>8577.8700000000008</v>
      </c>
      <c r="M206" s="25"/>
      <c r="N206" s="25">
        <f t="shared" si="7"/>
        <v>37500</v>
      </c>
    </row>
    <row r="207" spans="1:17" s="5" customFormat="1" ht="13.95" customHeight="1" x14ac:dyDescent="0.2">
      <c r="A207" s="5">
        <v>2403933</v>
      </c>
      <c r="B207" s="5">
        <v>2404309</v>
      </c>
      <c r="C207" s="5" t="s">
        <v>27</v>
      </c>
      <c r="D207" s="33">
        <v>45516</v>
      </c>
      <c r="E207" s="33">
        <v>45531</v>
      </c>
      <c r="F207" s="33">
        <v>45554</v>
      </c>
      <c r="G207" s="5" t="s">
        <v>1458</v>
      </c>
      <c r="H207" s="5" t="s">
        <v>1459</v>
      </c>
      <c r="I207" s="5" t="s">
        <v>58</v>
      </c>
      <c r="J207" s="5" t="s">
        <v>1460</v>
      </c>
      <c r="K207" s="25"/>
      <c r="L207" s="25">
        <v>1423.53</v>
      </c>
      <c r="M207" s="25">
        <v>0</v>
      </c>
      <c r="N207" s="25">
        <f t="shared" si="7"/>
        <v>1423.53</v>
      </c>
      <c r="O207" s="5" t="s">
        <v>32</v>
      </c>
      <c r="P207" s="5" t="s">
        <v>911</v>
      </c>
      <c r="Q207" s="5" t="s">
        <v>805</v>
      </c>
    </row>
    <row r="208" spans="1:17" s="5" customFormat="1" ht="13.95" customHeight="1" x14ac:dyDescent="0.2">
      <c r="A208" s="5">
        <v>2403938</v>
      </c>
      <c r="C208" s="5" t="s">
        <v>27</v>
      </c>
      <c r="D208" s="33">
        <v>45519</v>
      </c>
      <c r="E208" s="33">
        <v>45532</v>
      </c>
      <c r="G208" s="5" t="s">
        <v>1461</v>
      </c>
      <c r="H208" s="5" t="s">
        <v>490</v>
      </c>
      <c r="I208" s="5" t="s">
        <v>1462</v>
      </c>
      <c r="J208" s="5" t="s">
        <v>1463</v>
      </c>
      <c r="K208" s="25"/>
      <c r="L208" s="25">
        <v>0</v>
      </c>
      <c r="M208" s="25">
        <v>0</v>
      </c>
      <c r="N208" s="25">
        <f t="shared" si="7"/>
        <v>0</v>
      </c>
      <c r="O208" s="5" t="s">
        <v>32</v>
      </c>
      <c r="P208" s="5" t="s">
        <v>94</v>
      </c>
      <c r="Q208" s="5" t="s">
        <v>569</v>
      </c>
    </row>
    <row r="209" spans="1:17" s="5" customFormat="1" ht="13.95" customHeight="1" x14ac:dyDescent="0.2">
      <c r="A209" s="5">
        <v>2403941</v>
      </c>
      <c r="C209" s="5" t="s">
        <v>27</v>
      </c>
      <c r="D209" s="33">
        <v>45532</v>
      </c>
      <c r="E209" s="33">
        <v>45533</v>
      </c>
      <c r="G209" s="5" t="s">
        <v>1464</v>
      </c>
      <c r="H209" s="5" t="s">
        <v>659</v>
      </c>
      <c r="I209" s="5" t="s">
        <v>42</v>
      </c>
      <c r="J209" s="5" t="s">
        <v>1465</v>
      </c>
      <c r="K209" s="25"/>
      <c r="L209" s="25"/>
      <c r="M209" s="25"/>
      <c r="N209" s="25">
        <f t="shared" si="7"/>
        <v>0</v>
      </c>
    </row>
    <row r="210" spans="1:17" s="5" customFormat="1" ht="13.95" customHeight="1" x14ac:dyDescent="0.2">
      <c r="A210" s="5">
        <v>2403947</v>
      </c>
      <c r="B210" s="5">
        <v>2406488</v>
      </c>
      <c r="C210" s="5" t="s">
        <v>27</v>
      </c>
      <c r="D210" s="33">
        <v>45481</v>
      </c>
      <c r="E210" s="33">
        <v>45534</v>
      </c>
      <c r="F210" s="33">
        <v>45680</v>
      </c>
      <c r="G210" s="5" t="s">
        <v>1466</v>
      </c>
      <c r="H210" s="5" t="s">
        <v>163</v>
      </c>
      <c r="I210" s="5" t="s">
        <v>58</v>
      </c>
      <c r="J210" s="5" t="s">
        <v>1467</v>
      </c>
      <c r="K210" s="25"/>
      <c r="L210" s="25">
        <v>700</v>
      </c>
      <c r="M210" s="25">
        <v>0</v>
      </c>
      <c r="N210" s="25">
        <f t="shared" si="7"/>
        <v>700</v>
      </c>
      <c r="O210" s="5" t="s">
        <v>32</v>
      </c>
      <c r="P210" s="5" t="s">
        <v>911</v>
      </c>
      <c r="Q210" s="5" t="s">
        <v>1468</v>
      </c>
    </row>
    <row r="211" spans="1:17" s="5" customFormat="1" ht="13.95" customHeight="1" x14ac:dyDescent="0.2">
      <c r="A211" s="5">
        <v>2403950</v>
      </c>
      <c r="C211" s="5" t="s">
        <v>27</v>
      </c>
      <c r="D211" s="33">
        <v>45531</v>
      </c>
      <c r="E211" s="33">
        <v>45531</v>
      </c>
      <c r="F211" s="33">
        <v>45562</v>
      </c>
      <c r="G211" s="5" t="s">
        <v>1469</v>
      </c>
      <c r="H211" s="5" t="s">
        <v>114</v>
      </c>
      <c r="I211" s="5" t="s">
        <v>1470</v>
      </c>
      <c r="J211" s="5" t="s">
        <v>1471</v>
      </c>
      <c r="K211" s="25"/>
      <c r="L211" s="25">
        <v>0</v>
      </c>
      <c r="M211" s="25">
        <v>0</v>
      </c>
      <c r="N211" s="25">
        <f>SUM(K211:M211)</f>
        <v>0</v>
      </c>
      <c r="O211" s="5" t="s">
        <v>32</v>
      </c>
      <c r="P211" s="5" t="s">
        <v>94</v>
      </c>
      <c r="Q211" s="5" t="s">
        <v>1472</v>
      </c>
    </row>
    <row r="212" spans="1:17" s="5" customFormat="1" ht="13.95" customHeight="1" x14ac:dyDescent="0.2">
      <c r="A212" s="5">
        <v>2403955</v>
      </c>
      <c r="B212" s="5">
        <v>2404267</v>
      </c>
      <c r="C212" s="5" t="s">
        <v>27</v>
      </c>
      <c r="D212" s="33">
        <v>45410</v>
      </c>
      <c r="E212" s="33">
        <v>45537</v>
      </c>
      <c r="F212" s="33">
        <v>45553</v>
      </c>
      <c r="G212" s="5" t="s">
        <v>1473</v>
      </c>
      <c r="H212" s="5" t="s">
        <v>1289</v>
      </c>
      <c r="I212" s="5" t="s">
        <v>1474</v>
      </c>
      <c r="J212" s="5" t="s">
        <v>1475</v>
      </c>
      <c r="K212" s="25"/>
      <c r="L212" s="25">
        <v>508.2</v>
      </c>
      <c r="M212" s="25">
        <v>141.87</v>
      </c>
      <c r="N212" s="25">
        <f t="shared" si="7"/>
        <v>650.06999999999994</v>
      </c>
      <c r="O212" s="5" t="s">
        <v>32</v>
      </c>
      <c r="P212" s="5" t="s">
        <v>911</v>
      </c>
      <c r="Q212" s="5" t="s">
        <v>805</v>
      </c>
    </row>
    <row r="213" spans="1:17" s="5" customFormat="1" ht="13.95" customHeight="1" x14ac:dyDescent="0.2">
      <c r="A213" s="5">
        <v>2403962</v>
      </c>
      <c r="C213" s="5" t="s">
        <v>27</v>
      </c>
      <c r="D213" s="33">
        <v>45358</v>
      </c>
      <c r="E213" s="33">
        <v>45537</v>
      </c>
      <c r="G213" s="5" t="s">
        <v>1476</v>
      </c>
      <c r="H213" s="5" t="s">
        <v>163</v>
      </c>
      <c r="I213" s="5" t="s">
        <v>42</v>
      </c>
      <c r="J213" s="5" t="s">
        <v>432</v>
      </c>
      <c r="K213" s="25"/>
      <c r="L213" s="25"/>
      <c r="M213" s="25"/>
      <c r="N213" s="25">
        <f t="shared" si="7"/>
        <v>0</v>
      </c>
    </row>
    <row r="214" spans="1:17" s="5" customFormat="1" ht="13.95" customHeight="1" x14ac:dyDescent="0.2">
      <c r="A214" s="5">
        <v>2404006</v>
      </c>
      <c r="C214" s="5" t="s">
        <v>27</v>
      </c>
      <c r="D214" s="33">
        <v>45526</v>
      </c>
      <c r="E214" s="33">
        <v>45533</v>
      </c>
      <c r="G214" s="5" t="s">
        <v>1477</v>
      </c>
      <c r="H214" s="5" t="s">
        <v>1321</v>
      </c>
      <c r="I214" s="5" t="s">
        <v>1478</v>
      </c>
      <c r="J214" s="5" t="s">
        <v>1479</v>
      </c>
      <c r="K214" s="25"/>
      <c r="L214" s="25"/>
      <c r="M214" s="25"/>
      <c r="N214" s="25">
        <f t="shared" si="7"/>
        <v>0</v>
      </c>
    </row>
    <row r="215" spans="1:17" s="5" customFormat="1" ht="13.95" customHeight="1" x14ac:dyDescent="0.2">
      <c r="A215" s="5">
        <v>2404013</v>
      </c>
      <c r="B215" s="5">
        <v>2405239</v>
      </c>
      <c r="C215" s="5" t="s">
        <v>27</v>
      </c>
      <c r="D215" s="33">
        <v>45531</v>
      </c>
      <c r="E215" s="33">
        <v>45539</v>
      </c>
      <c r="F215" s="33">
        <v>45596</v>
      </c>
      <c r="G215" s="5" t="s">
        <v>1480</v>
      </c>
      <c r="H215" s="5" t="s">
        <v>1481</v>
      </c>
      <c r="I215" s="5" t="s">
        <v>58</v>
      </c>
      <c r="J215" s="5" t="s">
        <v>1482</v>
      </c>
      <c r="K215" s="25"/>
      <c r="L215" s="25">
        <v>1915.59</v>
      </c>
      <c r="M215" s="25">
        <v>0</v>
      </c>
      <c r="N215" s="25">
        <f t="shared" si="7"/>
        <v>1915.59</v>
      </c>
      <c r="O215" s="5" t="s">
        <v>32</v>
      </c>
      <c r="P215" s="5" t="s">
        <v>911</v>
      </c>
      <c r="Q215" s="5" t="s">
        <v>805</v>
      </c>
    </row>
    <row r="216" spans="1:17" s="5" customFormat="1" ht="13.95" customHeight="1" x14ac:dyDescent="0.2">
      <c r="A216" s="5">
        <v>2404028</v>
      </c>
      <c r="C216" s="5" t="s">
        <v>27</v>
      </c>
      <c r="D216" s="33">
        <v>45539</v>
      </c>
      <c r="E216" s="33">
        <v>45539</v>
      </c>
      <c r="F216" s="33">
        <v>45540</v>
      </c>
      <c r="G216" s="5" t="s">
        <v>1483</v>
      </c>
      <c r="H216" s="5" t="s">
        <v>537</v>
      </c>
      <c r="I216" s="5" t="s">
        <v>42</v>
      </c>
      <c r="J216" s="5" t="s">
        <v>1484</v>
      </c>
      <c r="K216" s="25"/>
      <c r="L216" s="25">
        <v>0</v>
      </c>
      <c r="M216" s="25">
        <v>0</v>
      </c>
      <c r="N216" s="25">
        <f t="shared" si="7"/>
        <v>0</v>
      </c>
      <c r="O216" s="5" t="s">
        <v>32</v>
      </c>
      <c r="P216" s="5" t="s">
        <v>94</v>
      </c>
      <c r="Q216" s="5" t="s">
        <v>34</v>
      </c>
    </row>
    <row r="217" spans="1:17" s="5" customFormat="1" ht="13.95" customHeight="1" x14ac:dyDescent="0.2">
      <c r="A217" s="5">
        <v>2404152</v>
      </c>
      <c r="B217" s="5">
        <v>2406420</v>
      </c>
      <c r="C217" s="5" t="s">
        <v>27</v>
      </c>
      <c r="D217" s="33">
        <v>45544</v>
      </c>
      <c r="E217" s="33">
        <v>45544</v>
      </c>
      <c r="F217" s="33">
        <v>45672</v>
      </c>
      <c r="G217" s="5" t="s">
        <v>1485</v>
      </c>
      <c r="H217" s="5" t="s">
        <v>213</v>
      </c>
      <c r="I217" s="5" t="s">
        <v>167</v>
      </c>
      <c r="J217" s="5" t="s">
        <v>1486</v>
      </c>
      <c r="K217" s="25"/>
      <c r="L217" s="25">
        <v>1276.46</v>
      </c>
      <c r="M217" s="25">
        <v>0</v>
      </c>
      <c r="N217" s="25">
        <f t="shared" si="7"/>
        <v>1276.46</v>
      </c>
      <c r="O217" s="5" t="s">
        <v>32</v>
      </c>
      <c r="P217" s="5" t="s">
        <v>911</v>
      </c>
      <c r="Q217" s="5" t="s">
        <v>954</v>
      </c>
    </row>
    <row r="218" spans="1:17" s="5" customFormat="1" ht="13.95" customHeight="1" x14ac:dyDescent="0.2">
      <c r="A218" s="5">
        <v>2404153</v>
      </c>
      <c r="B218" s="5">
        <v>2406614</v>
      </c>
      <c r="C218" s="5" t="s">
        <v>27</v>
      </c>
      <c r="D218" s="33">
        <v>45544</v>
      </c>
      <c r="E218" s="33">
        <v>45544</v>
      </c>
      <c r="F218" s="33">
        <v>45701</v>
      </c>
      <c r="G218" s="5" t="s">
        <v>1487</v>
      </c>
      <c r="H218" s="5" t="s">
        <v>1046</v>
      </c>
      <c r="I218" s="5" t="s">
        <v>42</v>
      </c>
      <c r="J218" s="5" t="s">
        <v>1488</v>
      </c>
      <c r="K218" s="25"/>
      <c r="L218" s="25">
        <v>898.58</v>
      </c>
      <c r="M218" s="25">
        <v>0</v>
      </c>
      <c r="N218" s="25">
        <f t="shared" si="7"/>
        <v>898.58</v>
      </c>
      <c r="O218" s="5" t="s">
        <v>32</v>
      </c>
      <c r="P218" s="5" t="s">
        <v>911</v>
      </c>
      <c r="Q218" s="5" t="s">
        <v>954</v>
      </c>
    </row>
    <row r="219" spans="1:17" s="5" customFormat="1" ht="13.95" customHeight="1" x14ac:dyDescent="0.2">
      <c r="A219" s="5">
        <v>2404154</v>
      </c>
      <c r="B219" s="5" t="s">
        <v>1489</v>
      </c>
      <c r="C219" s="5" t="s">
        <v>27</v>
      </c>
      <c r="D219" s="33">
        <v>45468</v>
      </c>
      <c r="E219" s="33">
        <v>45545</v>
      </c>
      <c r="F219" s="33">
        <v>45911</v>
      </c>
      <c r="G219" s="5" t="s">
        <v>1490</v>
      </c>
      <c r="H219" s="5" t="s">
        <v>131</v>
      </c>
      <c r="I219" s="5" t="s">
        <v>58</v>
      </c>
      <c r="J219" s="5" t="s">
        <v>1491</v>
      </c>
      <c r="K219" s="25"/>
      <c r="L219" s="25">
        <v>550</v>
      </c>
      <c r="M219" s="25"/>
      <c r="N219" s="25">
        <f t="shared" si="7"/>
        <v>550</v>
      </c>
      <c r="O219" s="5" t="s">
        <v>32</v>
      </c>
      <c r="P219" s="5" t="s">
        <v>911</v>
      </c>
      <c r="Q219" s="5" t="s">
        <v>805</v>
      </c>
    </row>
    <row r="220" spans="1:17" s="5" customFormat="1" ht="13.95" customHeight="1" x14ac:dyDescent="0.2">
      <c r="A220" s="5">
        <v>2404163</v>
      </c>
      <c r="B220" s="5">
        <v>2406827</v>
      </c>
      <c r="C220" s="5" t="s">
        <v>27</v>
      </c>
      <c r="D220" s="33">
        <v>45523</v>
      </c>
      <c r="E220" s="33">
        <v>45546</v>
      </c>
      <c r="F220" s="33">
        <v>45819</v>
      </c>
      <c r="G220" s="5" t="s">
        <v>1492</v>
      </c>
      <c r="H220" s="5" t="s">
        <v>1434</v>
      </c>
      <c r="I220" s="5" t="s">
        <v>42</v>
      </c>
      <c r="J220" s="5" t="s">
        <v>1493</v>
      </c>
      <c r="K220" s="25"/>
      <c r="L220" s="25">
        <v>291.87</v>
      </c>
      <c r="M220" s="25"/>
      <c r="N220" s="25">
        <f t="shared" si="7"/>
        <v>291.87</v>
      </c>
      <c r="O220" s="5" t="s">
        <v>32</v>
      </c>
      <c r="P220" s="5" t="s">
        <v>911</v>
      </c>
      <c r="Q220" s="5" t="s">
        <v>965</v>
      </c>
    </row>
    <row r="221" spans="1:17" s="5" customFormat="1" ht="13.95" customHeight="1" x14ac:dyDescent="0.2">
      <c r="A221" s="5">
        <v>2404166</v>
      </c>
      <c r="C221" s="5" t="s">
        <v>27</v>
      </c>
      <c r="D221" s="33">
        <v>45540</v>
      </c>
      <c r="E221" s="33">
        <v>45546</v>
      </c>
      <c r="G221" s="5" t="s">
        <v>1494</v>
      </c>
      <c r="H221" s="5" t="s">
        <v>208</v>
      </c>
      <c r="I221" s="5" t="s">
        <v>1495</v>
      </c>
      <c r="J221" s="5" t="s">
        <v>1496</v>
      </c>
      <c r="K221" s="25"/>
      <c r="L221" s="25"/>
      <c r="M221" s="25"/>
      <c r="N221" s="25">
        <f t="shared" si="7"/>
        <v>0</v>
      </c>
    </row>
    <row r="222" spans="1:17" s="5" customFormat="1" ht="13.95" customHeight="1" x14ac:dyDescent="0.2">
      <c r="A222" s="5">
        <v>2404169</v>
      </c>
      <c r="C222" s="5" t="s">
        <v>27</v>
      </c>
      <c r="D222" s="33">
        <v>45544</v>
      </c>
      <c r="E222" s="33">
        <v>45546</v>
      </c>
      <c r="F222" s="33">
        <v>45637</v>
      </c>
      <c r="G222" s="5" t="s">
        <v>1497</v>
      </c>
      <c r="H222" s="5" t="s">
        <v>1073</v>
      </c>
      <c r="I222" s="5" t="s">
        <v>42</v>
      </c>
      <c r="J222" s="5" t="s">
        <v>1498</v>
      </c>
      <c r="K222" s="25"/>
      <c r="L222" s="25">
        <v>949.85</v>
      </c>
      <c r="M222" s="25">
        <v>45.98</v>
      </c>
      <c r="N222" s="25">
        <f t="shared" si="7"/>
        <v>995.83</v>
      </c>
      <c r="O222" s="5" t="s">
        <v>32</v>
      </c>
      <c r="P222" s="5" t="s">
        <v>911</v>
      </c>
      <c r="Q222" s="5" t="s">
        <v>965</v>
      </c>
    </row>
    <row r="223" spans="1:17" s="5" customFormat="1" ht="13.95" customHeight="1" x14ac:dyDescent="0.2">
      <c r="A223" s="5">
        <v>2404171</v>
      </c>
      <c r="C223" s="5" t="s">
        <v>27</v>
      </c>
      <c r="D223" s="33">
        <v>45470</v>
      </c>
      <c r="E223" s="33">
        <v>45546</v>
      </c>
      <c r="G223" s="5" t="s">
        <v>1037</v>
      </c>
      <c r="H223" s="5" t="s">
        <v>230</v>
      </c>
      <c r="I223" s="5" t="s">
        <v>1499</v>
      </c>
      <c r="J223" s="5" t="s">
        <v>1500</v>
      </c>
      <c r="K223" s="25"/>
      <c r="L223" s="25"/>
      <c r="M223" s="25"/>
      <c r="N223" s="25">
        <f t="shared" si="7"/>
        <v>0</v>
      </c>
    </row>
    <row r="224" spans="1:17" s="5" customFormat="1" ht="13.95" customHeight="1" x14ac:dyDescent="0.2">
      <c r="A224" s="5">
        <v>2404193</v>
      </c>
      <c r="B224" s="5">
        <v>2404276</v>
      </c>
      <c r="C224" s="5" t="s">
        <v>27</v>
      </c>
      <c r="D224" s="33">
        <v>45515</v>
      </c>
      <c r="E224" s="33">
        <v>45515</v>
      </c>
      <c r="G224" s="5" t="s">
        <v>1501</v>
      </c>
      <c r="H224" s="5" t="s">
        <v>1502</v>
      </c>
      <c r="I224" s="5" t="s">
        <v>1503</v>
      </c>
      <c r="J224" s="5" t="s">
        <v>1504</v>
      </c>
      <c r="K224" s="25"/>
      <c r="L224" s="25"/>
      <c r="M224" s="25"/>
      <c r="N224" s="25">
        <f t="shared" si="7"/>
        <v>0</v>
      </c>
    </row>
    <row r="225" spans="1:17" s="5" customFormat="1" ht="13.95" customHeight="1" x14ac:dyDescent="0.2">
      <c r="A225" s="5">
        <v>2404210</v>
      </c>
      <c r="C225" s="5" t="s">
        <v>27</v>
      </c>
      <c r="D225" s="33">
        <v>45538</v>
      </c>
      <c r="E225" s="33">
        <v>45547</v>
      </c>
      <c r="F225" s="33">
        <v>45667</v>
      </c>
      <c r="G225" s="5" t="s">
        <v>1505</v>
      </c>
      <c r="H225" s="5" t="s">
        <v>297</v>
      </c>
      <c r="I225" s="5" t="s">
        <v>1506</v>
      </c>
      <c r="J225" s="5" t="s">
        <v>1507</v>
      </c>
      <c r="K225" s="25"/>
      <c r="L225" s="25">
        <v>0</v>
      </c>
      <c r="M225" s="25">
        <v>0</v>
      </c>
      <c r="N225" s="25">
        <f t="shared" si="7"/>
        <v>0</v>
      </c>
      <c r="O225" s="5" t="s">
        <v>32</v>
      </c>
      <c r="P225" s="5" t="s">
        <v>33</v>
      </c>
      <c r="Q225" s="5" t="s">
        <v>1508</v>
      </c>
    </row>
    <row r="226" spans="1:17" s="5" customFormat="1" ht="13.95" customHeight="1" x14ac:dyDescent="0.2">
      <c r="A226" s="5">
        <v>2404211</v>
      </c>
      <c r="C226" s="5" t="s">
        <v>27</v>
      </c>
      <c r="D226" s="33">
        <v>45403</v>
      </c>
      <c r="E226" s="33">
        <v>45551</v>
      </c>
      <c r="G226" s="5" t="s">
        <v>1037</v>
      </c>
      <c r="H226" s="5" t="s">
        <v>789</v>
      </c>
      <c r="I226" s="5" t="s">
        <v>1509</v>
      </c>
      <c r="J226" s="5" t="s">
        <v>1510</v>
      </c>
      <c r="K226" s="25"/>
      <c r="L226" s="25">
        <v>0</v>
      </c>
      <c r="M226" s="25">
        <v>0</v>
      </c>
      <c r="N226" s="25">
        <f>SUM(K226:M226)</f>
        <v>0</v>
      </c>
      <c r="O226" s="5" t="s">
        <v>32</v>
      </c>
      <c r="P226" s="5" t="s">
        <v>33</v>
      </c>
      <c r="Q226" s="5" t="s">
        <v>1511</v>
      </c>
    </row>
    <row r="227" spans="1:17" s="5" customFormat="1" ht="13.95" customHeight="1" x14ac:dyDescent="0.2">
      <c r="A227" s="5">
        <v>2404255</v>
      </c>
      <c r="B227" s="5">
        <v>2404273</v>
      </c>
      <c r="C227" s="5" t="s">
        <v>22</v>
      </c>
      <c r="D227" s="33">
        <v>45506</v>
      </c>
      <c r="E227" s="33">
        <v>45549</v>
      </c>
      <c r="F227" s="33">
        <v>45622</v>
      </c>
      <c r="G227" s="5" t="s">
        <v>1512</v>
      </c>
      <c r="H227" s="5" t="s">
        <v>62</v>
      </c>
      <c r="I227" s="5" t="s">
        <v>1241</v>
      </c>
      <c r="J227" s="5" t="s">
        <v>1513</v>
      </c>
      <c r="K227" s="25"/>
      <c r="L227" s="25">
        <v>1200</v>
      </c>
      <c r="M227" s="25">
        <v>0</v>
      </c>
      <c r="N227" s="25">
        <f t="shared" ref="N227:N266" si="8">SUM(K227:M227)</f>
        <v>1200</v>
      </c>
      <c r="O227" s="5" t="s">
        <v>32</v>
      </c>
      <c r="P227" s="5" t="s">
        <v>911</v>
      </c>
      <c r="Q227" s="5" t="s">
        <v>805</v>
      </c>
    </row>
    <row r="228" spans="1:17" s="5" customFormat="1" ht="13.95" customHeight="1" x14ac:dyDescent="0.2">
      <c r="A228" s="5">
        <v>2404322</v>
      </c>
      <c r="B228" s="5">
        <v>2405530</v>
      </c>
      <c r="C228" s="5" t="s">
        <v>27</v>
      </c>
      <c r="D228" s="33">
        <v>45534</v>
      </c>
      <c r="E228" s="33">
        <v>45552</v>
      </c>
      <c r="F228" s="33">
        <v>45787</v>
      </c>
      <c r="G228" s="5" t="s">
        <v>1514</v>
      </c>
      <c r="H228" s="5" t="s">
        <v>1403</v>
      </c>
      <c r="I228" s="5" t="s">
        <v>329</v>
      </c>
      <c r="J228" s="5" t="s">
        <v>1515</v>
      </c>
      <c r="K228" s="25"/>
      <c r="L228" s="25">
        <f>1189.04+930.96</f>
        <v>2120</v>
      </c>
      <c r="M228" s="25">
        <v>141.87</v>
      </c>
      <c r="N228" s="25">
        <f t="shared" si="8"/>
        <v>2261.87</v>
      </c>
      <c r="O228" s="5" t="s">
        <v>32</v>
      </c>
      <c r="P228" s="5" t="s">
        <v>911</v>
      </c>
      <c r="Q228" s="5" t="s">
        <v>805</v>
      </c>
    </row>
    <row r="229" spans="1:17" s="5" customFormat="1" ht="13.95" customHeight="1" x14ac:dyDescent="0.2">
      <c r="A229" s="5">
        <v>2404325</v>
      </c>
      <c r="C229" s="5" t="s">
        <v>27</v>
      </c>
      <c r="D229" s="33">
        <v>45537</v>
      </c>
      <c r="E229" s="33">
        <v>45553</v>
      </c>
      <c r="G229" s="5" t="s">
        <v>1516</v>
      </c>
      <c r="H229" s="5" t="s">
        <v>559</v>
      </c>
      <c r="I229" s="5" t="s">
        <v>1517</v>
      </c>
      <c r="J229" s="5" t="s">
        <v>1518</v>
      </c>
      <c r="K229" s="25"/>
      <c r="L229" s="25"/>
      <c r="M229" s="25"/>
      <c r="N229" s="25">
        <f t="shared" si="8"/>
        <v>0</v>
      </c>
    </row>
    <row r="230" spans="1:17" s="5" customFormat="1" ht="13.95" customHeight="1" x14ac:dyDescent="0.2">
      <c r="A230" s="5">
        <v>2404327</v>
      </c>
      <c r="C230" s="5" t="s">
        <v>27</v>
      </c>
      <c r="D230" s="33">
        <v>45540</v>
      </c>
      <c r="E230" s="33">
        <v>45554</v>
      </c>
      <c r="G230" s="5" t="s">
        <v>1037</v>
      </c>
      <c r="H230" s="5" t="s">
        <v>537</v>
      </c>
      <c r="I230" s="5" t="s">
        <v>1519</v>
      </c>
      <c r="J230" s="5" t="s">
        <v>432</v>
      </c>
      <c r="K230" s="25"/>
      <c r="L230" s="25">
        <v>0</v>
      </c>
      <c r="M230" s="25">
        <v>0</v>
      </c>
      <c r="N230" s="25">
        <f t="shared" si="8"/>
        <v>0</v>
      </c>
      <c r="O230" s="5" t="s">
        <v>32</v>
      </c>
      <c r="P230" s="5" t="s">
        <v>33</v>
      </c>
      <c r="Q230" s="5" t="s">
        <v>34</v>
      </c>
    </row>
    <row r="231" spans="1:17" s="5" customFormat="1" ht="13.95" customHeight="1" x14ac:dyDescent="0.2">
      <c r="A231" s="5">
        <v>2404331</v>
      </c>
      <c r="C231" s="5" t="s">
        <v>27</v>
      </c>
      <c r="D231" s="33">
        <v>45437</v>
      </c>
      <c r="E231" s="33">
        <v>45554</v>
      </c>
      <c r="F231" s="33">
        <v>45898</v>
      </c>
      <c r="G231" s="5" t="s">
        <v>1520</v>
      </c>
      <c r="H231" s="5" t="s">
        <v>1521</v>
      </c>
      <c r="I231" s="5" t="s">
        <v>986</v>
      </c>
      <c r="J231" s="5" t="s">
        <v>1522</v>
      </c>
      <c r="K231" s="25"/>
      <c r="L231" s="25">
        <v>0</v>
      </c>
      <c r="M231" s="25">
        <v>0</v>
      </c>
      <c r="N231" s="25">
        <f t="shared" si="8"/>
        <v>0</v>
      </c>
      <c r="O231" s="5" t="s">
        <v>32</v>
      </c>
      <c r="P231" s="5" t="s">
        <v>33</v>
      </c>
    </row>
    <row r="232" spans="1:17" s="5" customFormat="1" ht="13.95" customHeight="1" x14ac:dyDescent="0.2">
      <c r="A232" s="5">
        <v>2404344</v>
      </c>
      <c r="B232" s="5">
        <v>2406418</v>
      </c>
      <c r="C232" s="5" t="s">
        <v>27</v>
      </c>
      <c r="D232" s="33">
        <v>45478</v>
      </c>
      <c r="E232" s="33">
        <v>45558</v>
      </c>
      <c r="F232" s="33">
        <v>45672</v>
      </c>
      <c r="G232" s="5" t="s">
        <v>1523</v>
      </c>
      <c r="H232" s="5" t="s">
        <v>240</v>
      </c>
      <c r="I232" s="5" t="s">
        <v>1524</v>
      </c>
      <c r="J232" s="5" t="s">
        <v>1525</v>
      </c>
      <c r="K232" s="25"/>
      <c r="L232" s="25">
        <v>99</v>
      </c>
      <c r="M232" s="25">
        <v>0</v>
      </c>
      <c r="N232" s="25">
        <f t="shared" si="8"/>
        <v>99</v>
      </c>
      <c r="O232" s="5" t="s">
        <v>32</v>
      </c>
      <c r="P232" s="5" t="s">
        <v>911</v>
      </c>
      <c r="Q232" s="5" t="s">
        <v>805</v>
      </c>
    </row>
    <row r="233" spans="1:17" s="5" customFormat="1" ht="13.95" customHeight="1" x14ac:dyDescent="0.2">
      <c r="A233" s="5">
        <v>2404346</v>
      </c>
      <c r="B233" s="5">
        <v>2406756</v>
      </c>
      <c r="C233" s="5" t="s">
        <v>27</v>
      </c>
      <c r="D233" s="33">
        <v>45495</v>
      </c>
      <c r="E233" s="33">
        <v>45554</v>
      </c>
      <c r="F233" s="33">
        <v>45757</v>
      </c>
      <c r="G233" s="5" t="s">
        <v>1526</v>
      </c>
      <c r="H233" s="5" t="s">
        <v>1527</v>
      </c>
      <c r="I233" s="5" t="s">
        <v>1528</v>
      </c>
      <c r="J233" s="5" t="s">
        <v>1529</v>
      </c>
      <c r="K233" s="25"/>
      <c r="L233" s="25">
        <v>1823.78</v>
      </c>
      <c r="M233" s="25">
        <v>0</v>
      </c>
      <c r="N233" s="25">
        <f t="shared" si="8"/>
        <v>1823.78</v>
      </c>
      <c r="O233" s="5" t="s">
        <v>32</v>
      </c>
      <c r="P233" s="5" t="s">
        <v>911</v>
      </c>
      <c r="Q233" s="5" t="s">
        <v>965</v>
      </c>
    </row>
    <row r="234" spans="1:17" s="5" customFormat="1" ht="13.95" customHeight="1" x14ac:dyDescent="0.2">
      <c r="A234" s="5">
        <v>2404348</v>
      </c>
      <c r="C234" s="5" t="s">
        <v>27</v>
      </c>
      <c r="D234" s="33">
        <v>45513</v>
      </c>
      <c r="E234" s="33">
        <v>45555</v>
      </c>
      <c r="G234" s="5" t="s">
        <v>1530</v>
      </c>
      <c r="H234" s="5" t="s">
        <v>938</v>
      </c>
      <c r="I234" s="5" t="s">
        <v>58</v>
      </c>
      <c r="J234" s="5" t="s">
        <v>1531</v>
      </c>
      <c r="K234" s="25"/>
      <c r="L234" s="25"/>
      <c r="M234" s="25"/>
      <c r="N234" s="25">
        <f t="shared" si="8"/>
        <v>0</v>
      </c>
    </row>
    <row r="235" spans="1:17" s="5" customFormat="1" ht="13.95" customHeight="1" x14ac:dyDescent="0.2">
      <c r="A235" s="5">
        <v>2404349</v>
      </c>
      <c r="B235" s="5">
        <v>2405240</v>
      </c>
      <c r="C235" s="5" t="s">
        <v>27</v>
      </c>
      <c r="D235" s="33">
        <v>45538</v>
      </c>
      <c r="E235" s="33">
        <v>45557</v>
      </c>
      <c r="F235" s="33">
        <v>45596</v>
      </c>
      <c r="G235" s="5" t="s">
        <v>1532</v>
      </c>
      <c r="H235" s="5" t="s">
        <v>260</v>
      </c>
      <c r="I235" s="5" t="s">
        <v>42</v>
      </c>
      <c r="J235" s="5" t="s">
        <v>1533</v>
      </c>
      <c r="K235" s="25"/>
      <c r="L235" s="25">
        <v>1325.14</v>
      </c>
      <c r="M235" s="25">
        <v>0</v>
      </c>
      <c r="N235" s="25">
        <f t="shared" si="8"/>
        <v>1325.14</v>
      </c>
      <c r="O235" s="5" t="s">
        <v>32</v>
      </c>
      <c r="P235" s="5" t="s">
        <v>911</v>
      </c>
      <c r="Q235" s="5" t="s">
        <v>965</v>
      </c>
    </row>
    <row r="236" spans="1:17" s="5" customFormat="1" ht="13.95" customHeight="1" x14ac:dyDescent="0.2">
      <c r="A236" s="29">
        <v>2404378</v>
      </c>
      <c r="C236" s="5" t="s">
        <v>27</v>
      </c>
      <c r="D236" s="33">
        <v>45545</v>
      </c>
      <c r="E236" s="33">
        <v>45559</v>
      </c>
      <c r="G236" s="5" t="s">
        <v>1534</v>
      </c>
      <c r="H236" s="5" t="s">
        <v>29</v>
      </c>
      <c r="I236" s="5" t="s">
        <v>1535</v>
      </c>
      <c r="K236" s="25"/>
      <c r="L236" s="25"/>
      <c r="M236" s="25"/>
      <c r="N236" s="25">
        <f t="shared" si="8"/>
        <v>0</v>
      </c>
    </row>
    <row r="237" spans="1:17" s="5" customFormat="1" ht="13.95" customHeight="1" x14ac:dyDescent="0.2">
      <c r="A237" s="29">
        <v>2404380</v>
      </c>
      <c r="C237" s="5" t="s">
        <v>27</v>
      </c>
      <c r="D237" s="33">
        <v>45544</v>
      </c>
      <c r="E237" s="33">
        <v>45559</v>
      </c>
      <c r="G237" s="5" t="s">
        <v>1536</v>
      </c>
      <c r="H237" s="5" t="s">
        <v>204</v>
      </c>
      <c r="I237" s="5" t="s">
        <v>1537</v>
      </c>
      <c r="K237" s="25"/>
      <c r="L237" s="25"/>
      <c r="M237" s="25"/>
      <c r="N237" s="25">
        <f t="shared" si="8"/>
        <v>0</v>
      </c>
    </row>
    <row r="238" spans="1:17" s="5" customFormat="1" ht="13.95" customHeight="1" x14ac:dyDescent="0.2">
      <c r="A238" s="29">
        <v>2404385</v>
      </c>
      <c r="C238" s="5" t="s">
        <v>27</v>
      </c>
      <c r="D238" s="33">
        <v>45526</v>
      </c>
      <c r="E238" s="33">
        <v>45559</v>
      </c>
      <c r="F238" s="33">
        <v>45898</v>
      </c>
      <c r="G238" s="5" t="s">
        <v>1538</v>
      </c>
      <c r="H238" s="5" t="s">
        <v>769</v>
      </c>
      <c r="I238" s="5" t="s">
        <v>1539</v>
      </c>
      <c r="J238" s="5" t="s">
        <v>1540</v>
      </c>
      <c r="K238" s="25"/>
      <c r="L238" s="25">
        <v>0</v>
      </c>
      <c r="M238" s="25">
        <v>0</v>
      </c>
      <c r="N238" s="25">
        <f t="shared" si="8"/>
        <v>0</v>
      </c>
      <c r="O238" s="5" t="s">
        <v>32</v>
      </c>
      <c r="P238" s="5" t="s">
        <v>33</v>
      </c>
    </row>
    <row r="239" spans="1:17" s="5" customFormat="1" ht="13.95" customHeight="1" x14ac:dyDescent="0.2">
      <c r="A239" s="5">
        <v>2404447</v>
      </c>
      <c r="C239" s="5" t="s">
        <v>27</v>
      </c>
      <c r="D239" s="33">
        <v>45558</v>
      </c>
      <c r="E239" s="33">
        <v>45558</v>
      </c>
      <c r="G239" s="5" t="s">
        <v>1541</v>
      </c>
      <c r="H239" s="5" t="s">
        <v>1542</v>
      </c>
      <c r="I239" s="5" t="s">
        <v>42</v>
      </c>
      <c r="J239" s="5" t="s">
        <v>1543</v>
      </c>
      <c r="K239" s="25"/>
      <c r="L239" s="25"/>
      <c r="M239" s="25"/>
      <c r="N239" s="25">
        <f t="shared" si="8"/>
        <v>0</v>
      </c>
    </row>
    <row r="240" spans="1:17" s="5" customFormat="1" ht="13.95" customHeight="1" x14ac:dyDescent="0.2">
      <c r="A240" s="5">
        <v>2404455</v>
      </c>
      <c r="B240" s="5">
        <v>2404725</v>
      </c>
      <c r="C240" s="5" t="s">
        <v>22</v>
      </c>
      <c r="D240" s="33">
        <v>45559</v>
      </c>
      <c r="E240" s="33">
        <v>45561</v>
      </c>
      <c r="G240" s="52" t="s">
        <v>1544</v>
      </c>
      <c r="H240" s="5" t="s">
        <v>1545</v>
      </c>
      <c r="I240" s="5" t="s">
        <v>152</v>
      </c>
      <c r="J240" s="5" t="s">
        <v>1546</v>
      </c>
      <c r="K240" s="25">
        <v>12000</v>
      </c>
      <c r="L240" s="25"/>
      <c r="M240" s="25"/>
      <c r="N240" s="25">
        <f t="shared" si="8"/>
        <v>12000</v>
      </c>
    </row>
    <row r="241" spans="1:17" s="5" customFormat="1" ht="13.95" customHeight="1" x14ac:dyDescent="0.2">
      <c r="A241" s="5">
        <v>2404474</v>
      </c>
      <c r="B241" s="5" t="s">
        <v>1547</v>
      </c>
      <c r="C241" s="5" t="s">
        <v>27</v>
      </c>
      <c r="D241" s="33">
        <v>45541</v>
      </c>
      <c r="E241" s="33">
        <v>45558</v>
      </c>
      <c r="G241" s="5" t="s">
        <v>1548</v>
      </c>
      <c r="H241" s="5" t="s">
        <v>1549</v>
      </c>
      <c r="I241" s="5" t="s">
        <v>42</v>
      </c>
      <c r="J241" s="5" t="s">
        <v>1550</v>
      </c>
      <c r="K241" s="25"/>
      <c r="L241" s="25"/>
      <c r="M241" s="25"/>
      <c r="N241" s="25">
        <f t="shared" si="8"/>
        <v>0</v>
      </c>
    </row>
    <row r="242" spans="1:17" s="5" customFormat="1" ht="13.95" customHeight="1" x14ac:dyDescent="0.2">
      <c r="A242" s="29">
        <v>2404491</v>
      </c>
      <c r="C242" s="5" t="s">
        <v>27</v>
      </c>
      <c r="D242" s="33">
        <v>45551</v>
      </c>
      <c r="E242" s="33">
        <v>45562</v>
      </c>
      <c r="G242" s="5" t="s">
        <v>1551</v>
      </c>
      <c r="H242" s="5" t="s">
        <v>328</v>
      </c>
      <c r="I242" s="5" t="s">
        <v>1552</v>
      </c>
      <c r="K242" s="25"/>
      <c r="L242" s="25"/>
      <c r="M242" s="25"/>
      <c r="N242" s="25">
        <f t="shared" si="8"/>
        <v>0</v>
      </c>
    </row>
    <row r="243" spans="1:17" s="5" customFormat="1" ht="13.95" customHeight="1" x14ac:dyDescent="0.2">
      <c r="A243" s="5">
        <v>2404568</v>
      </c>
      <c r="B243" s="5">
        <v>2406774</v>
      </c>
      <c r="C243" s="5" t="s">
        <v>27</v>
      </c>
      <c r="D243" s="33">
        <v>45316</v>
      </c>
      <c r="E243" s="33">
        <v>45566</v>
      </c>
      <c r="F243" s="33">
        <v>45772</v>
      </c>
      <c r="G243" s="5" t="s">
        <v>1553</v>
      </c>
      <c r="H243" s="5" t="s">
        <v>57</v>
      </c>
      <c r="I243" s="5" t="s">
        <v>1554</v>
      </c>
      <c r="J243" s="5" t="s">
        <v>1555</v>
      </c>
      <c r="K243" s="25"/>
      <c r="L243" s="25">
        <v>927.37</v>
      </c>
      <c r="M243" s="25">
        <v>0</v>
      </c>
      <c r="N243" s="25">
        <f t="shared" si="8"/>
        <v>927.37</v>
      </c>
      <c r="O243" s="5" t="s">
        <v>32</v>
      </c>
      <c r="P243" s="5" t="s">
        <v>911</v>
      </c>
      <c r="Q243" s="5" t="s">
        <v>805</v>
      </c>
    </row>
    <row r="244" spans="1:17" s="5" customFormat="1" ht="13.95" customHeight="1" x14ac:dyDescent="0.2">
      <c r="A244" s="5">
        <v>2404574</v>
      </c>
      <c r="B244" s="5">
        <v>2404801</v>
      </c>
      <c r="C244" s="5" t="s">
        <v>27</v>
      </c>
      <c r="D244" s="33">
        <v>45479</v>
      </c>
      <c r="E244" s="33">
        <v>45567</v>
      </c>
      <c r="F244" s="33">
        <v>45575</v>
      </c>
      <c r="G244" s="5" t="s">
        <v>1556</v>
      </c>
      <c r="H244" s="5" t="s">
        <v>385</v>
      </c>
      <c r="I244" s="5" t="s">
        <v>1557</v>
      </c>
      <c r="J244" s="5" t="s">
        <v>1558</v>
      </c>
      <c r="K244" s="25"/>
      <c r="L244" s="25">
        <v>3111.49</v>
      </c>
      <c r="M244" s="25">
        <v>0</v>
      </c>
      <c r="N244" s="25">
        <f t="shared" si="8"/>
        <v>3111.49</v>
      </c>
      <c r="O244" s="5" t="s">
        <v>32</v>
      </c>
      <c r="P244" s="5" t="s">
        <v>911</v>
      </c>
      <c r="Q244" s="5" t="s">
        <v>805</v>
      </c>
    </row>
    <row r="245" spans="1:17" s="5" customFormat="1" ht="13.95" customHeight="1" x14ac:dyDescent="0.2">
      <c r="A245" s="5">
        <v>2404579</v>
      </c>
      <c r="B245" s="5">
        <v>2406686</v>
      </c>
      <c r="C245" s="5" t="s">
        <v>27</v>
      </c>
      <c r="D245" s="33">
        <v>45538</v>
      </c>
      <c r="E245" s="33">
        <v>45567</v>
      </c>
      <c r="F245" s="33">
        <v>45728</v>
      </c>
      <c r="G245" s="5" t="s">
        <v>1559</v>
      </c>
      <c r="H245" s="5" t="s">
        <v>385</v>
      </c>
      <c r="I245" s="5" t="s">
        <v>1560</v>
      </c>
      <c r="J245" s="5" t="s">
        <v>1561</v>
      </c>
      <c r="K245" s="25"/>
      <c r="L245" s="25">
        <v>423.5</v>
      </c>
      <c r="M245" s="25">
        <v>151.25</v>
      </c>
      <c r="N245" s="25">
        <f t="shared" si="8"/>
        <v>574.75</v>
      </c>
      <c r="O245" s="5" t="s">
        <v>32</v>
      </c>
      <c r="P245" s="5" t="s">
        <v>911</v>
      </c>
      <c r="Q245" s="5" t="s">
        <v>805</v>
      </c>
    </row>
    <row r="246" spans="1:17" s="5" customFormat="1" ht="13.95" customHeight="1" x14ac:dyDescent="0.2">
      <c r="A246" s="5">
        <v>2404609</v>
      </c>
      <c r="C246" s="5" t="s">
        <v>27</v>
      </c>
      <c r="D246" s="33">
        <v>45426</v>
      </c>
      <c r="E246" s="33">
        <v>45566</v>
      </c>
      <c r="F246" s="33">
        <v>45677</v>
      </c>
      <c r="G246" s="5" t="s">
        <v>1562</v>
      </c>
      <c r="H246" s="5" t="s">
        <v>508</v>
      </c>
      <c r="I246" s="5" t="s">
        <v>1563</v>
      </c>
      <c r="J246" s="5" t="s">
        <v>1564</v>
      </c>
      <c r="K246" s="25"/>
      <c r="L246" s="25">
        <v>0</v>
      </c>
      <c r="M246" s="25">
        <v>0</v>
      </c>
      <c r="N246" s="25">
        <f t="shared" si="8"/>
        <v>0</v>
      </c>
      <c r="O246" s="5" t="s">
        <v>32</v>
      </c>
      <c r="P246" s="5" t="s">
        <v>33</v>
      </c>
      <c r="Q246" s="5" t="s">
        <v>404</v>
      </c>
    </row>
    <row r="247" spans="1:17" s="5" customFormat="1" ht="13.95" customHeight="1" x14ac:dyDescent="0.2">
      <c r="A247" s="5">
        <v>2404637</v>
      </c>
      <c r="B247" s="5">
        <v>2406015</v>
      </c>
      <c r="C247" s="5" t="s">
        <v>27</v>
      </c>
      <c r="D247" s="33">
        <v>45560</v>
      </c>
      <c r="E247" s="33">
        <v>45568</v>
      </c>
      <c r="F247" s="33">
        <v>45637</v>
      </c>
      <c r="G247" s="5" t="s">
        <v>1565</v>
      </c>
      <c r="H247" s="5" t="s">
        <v>497</v>
      </c>
      <c r="I247" s="5" t="s">
        <v>42</v>
      </c>
      <c r="J247" s="5" t="s">
        <v>1566</v>
      </c>
      <c r="K247" s="25"/>
      <c r="L247" s="25">
        <v>2613.0700000000002</v>
      </c>
      <c r="M247" s="25">
        <v>0</v>
      </c>
      <c r="N247" s="25">
        <f t="shared" si="8"/>
        <v>2613.0700000000002</v>
      </c>
      <c r="O247" s="5" t="s">
        <v>32</v>
      </c>
      <c r="P247" s="5" t="s">
        <v>911</v>
      </c>
      <c r="Q247" s="5" t="s">
        <v>965</v>
      </c>
    </row>
    <row r="248" spans="1:17" s="5" customFormat="1" ht="13.95" customHeight="1" x14ac:dyDescent="0.2">
      <c r="A248" s="5">
        <v>2404640</v>
      </c>
      <c r="C248" s="5" t="s">
        <v>27</v>
      </c>
      <c r="D248" s="33">
        <v>45566</v>
      </c>
      <c r="E248" s="33">
        <v>45568</v>
      </c>
      <c r="F248" s="33">
        <v>45569</v>
      </c>
      <c r="G248" s="5" t="s">
        <v>1567</v>
      </c>
      <c r="H248" s="5" t="s">
        <v>1502</v>
      </c>
      <c r="I248" s="5" t="s">
        <v>1568</v>
      </c>
      <c r="J248" s="5" t="s">
        <v>1569</v>
      </c>
      <c r="K248" s="25"/>
      <c r="L248" s="25">
        <v>0</v>
      </c>
      <c r="M248" s="25">
        <v>0</v>
      </c>
      <c r="N248" s="25">
        <f t="shared" si="8"/>
        <v>0</v>
      </c>
      <c r="O248" s="5" t="s">
        <v>32</v>
      </c>
      <c r="P248" s="5" t="s">
        <v>33</v>
      </c>
      <c r="Q248" s="5" t="s">
        <v>145</v>
      </c>
    </row>
    <row r="249" spans="1:17" s="5" customFormat="1" ht="13.95" customHeight="1" x14ac:dyDescent="0.2">
      <c r="A249" s="46">
        <v>2404643</v>
      </c>
      <c r="B249" s="5">
        <v>2405981</v>
      </c>
      <c r="C249" s="5" t="s">
        <v>27</v>
      </c>
      <c r="D249" s="33">
        <v>52507</v>
      </c>
      <c r="E249" s="33">
        <v>45568</v>
      </c>
      <c r="F249" s="33">
        <v>45637</v>
      </c>
      <c r="G249" s="5" t="s">
        <v>1570</v>
      </c>
      <c r="H249" s="5" t="s">
        <v>114</v>
      </c>
      <c r="I249" s="5" t="s">
        <v>42</v>
      </c>
      <c r="J249" s="5" t="s">
        <v>1571</v>
      </c>
      <c r="K249" s="25"/>
      <c r="L249" s="25">
        <f>1239.67+204.8</f>
        <v>1444.47</v>
      </c>
      <c r="M249" s="25">
        <v>0</v>
      </c>
      <c r="N249" s="25">
        <f t="shared" si="8"/>
        <v>1444.47</v>
      </c>
      <c r="O249" s="5" t="s">
        <v>32</v>
      </c>
      <c r="P249" s="5" t="s">
        <v>911</v>
      </c>
      <c r="Q249" s="5" t="s">
        <v>965</v>
      </c>
    </row>
    <row r="250" spans="1:17" s="5" customFormat="1" ht="13.95" customHeight="1" x14ac:dyDescent="0.2">
      <c r="A250" s="5">
        <v>2404680</v>
      </c>
      <c r="B250" s="5">
        <v>2406014</v>
      </c>
      <c r="C250" s="5" t="s">
        <v>27</v>
      </c>
      <c r="D250" s="33">
        <v>45567</v>
      </c>
      <c r="E250" s="33">
        <v>45569</v>
      </c>
      <c r="F250" s="33">
        <v>45638</v>
      </c>
      <c r="G250" s="5" t="s">
        <v>1572</v>
      </c>
      <c r="H250" s="5" t="s">
        <v>297</v>
      </c>
      <c r="I250" s="5" t="s">
        <v>1573</v>
      </c>
      <c r="J250" s="5" t="s">
        <v>1574</v>
      </c>
      <c r="K250" s="25"/>
      <c r="L250" s="25">
        <f>1531.8+477.5</f>
        <v>2009.3</v>
      </c>
      <c r="M250" s="25">
        <v>0</v>
      </c>
      <c r="N250" s="25">
        <f>SUM(K250:M250)</f>
        <v>2009.3</v>
      </c>
      <c r="O250" s="5" t="s">
        <v>32</v>
      </c>
      <c r="P250" s="5" t="s">
        <v>911</v>
      </c>
      <c r="Q250" s="5" t="s">
        <v>805</v>
      </c>
    </row>
    <row r="251" spans="1:17" s="5" customFormat="1" ht="13.95" customHeight="1" x14ac:dyDescent="0.2">
      <c r="A251" s="5">
        <v>2404681</v>
      </c>
      <c r="B251" s="5">
        <v>2405671</v>
      </c>
      <c r="C251" s="5" t="s">
        <v>27</v>
      </c>
      <c r="D251" s="33">
        <v>45397</v>
      </c>
      <c r="E251" s="33">
        <v>45572</v>
      </c>
      <c r="F251" s="33">
        <v>45923</v>
      </c>
      <c r="G251" s="5" t="s">
        <v>1575</v>
      </c>
      <c r="H251" s="5" t="s">
        <v>1576</v>
      </c>
      <c r="I251" s="5" t="s">
        <v>1577</v>
      </c>
      <c r="J251" s="5" t="s">
        <v>1578</v>
      </c>
      <c r="K251" s="25"/>
      <c r="L251" s="25">
        <f>1481.37+1208.67</f>
        <v>2690.04</v>
      </c>
      <c r="M251" s="25">
        <v>0</v>
      </c>
      <c r="N251" s="25">
        <f t="shared" si="8"/>
        <v>2690.04</v>
      </c>
      <c r="O251" s="5" t="s">
        <v>32</v>
      </c>
      <c r="P251" s="5" t="s">
        <v>911</v>
      </c>
      <c r="Q251" s="5" t="s">
        <v>805</v>
      </c>
    </row>
    <row r="252" spans="1:17" s="5" customFormat="1" ht="13.95" customHeight="1" x14ac:dyDescent="0.2">
      <c r="A252" s="5">
        <v>2404686</v>
      </c>
      <c r="C252" s="5" t="s">
        <v>27</v>
      </c>
      <c r="D252" s="5" t="s">
        <v>1579</v>
      </c>
      <c r="E252" s="33">
        <v>45572</v>
      </c>
      <c r="F252" s="33">
        <v>45667</v>
      </c>
      <c r="G252" s="5" t="s">
        <v>1580</v>
      </c>
      <c r="H252" s="5" t="s">
        <v>119</v>
      </c>
      <c r="I252" s="5" t="s">
        <v>1581</v>
      </c>
      <c r="J252" s="5" t="s">
        <v>1582</v>
      </c>
      <c r="K252" s="25"/>
      <c r="L252" s="25">
        <v>0</v>
      </c>
      <c r="M252" s="25"/>
      <c r="N252" s="25">
        <f t="shared" si="8"/>
        <v>0</v>
      </c>
      <c r="O252" s="5" t="s">
        <v>32</v>
      </c>
      <c r="P252" s="5" t="s">
        <v>33</v>
      </c>
      <c r="Q252" s="5" t="s">
        <v>1583</v>
      </c>
    </row>
    <row r="253" spans="1:17" s="5" customFormat="1" ht="13.95" customHeight="1" x14ac:dyDescent="0.2">
      <c r="A253" s="5">
        <v>2404723</v>
      </c>
      <c r="C253" s="5" t="s">
        <v>27</v>
      </c>
      <c r="D253" s="33">
        <v>45508</v>
      </c>
      <c r="E253" s="33">
        <v>45569</v>
      </c>
      <c r="G253" s="5" t="s">
        <v>1584</v>
      </c>
      <c r="H253" s="5" t="s">
        <v>485</v>
      </c>
      <c r="I253" s="5" t="s">
        <v>1585</v>
      </c>
      <c r="J253" s="5" t="s">
        <v>1586</v>
      </c>
      <c r="K253" s="25"/>
      <c r="L253" s="25"/>
      <c r="M253" s="25"/>
      <c r="N253" s="25">
        <f t="shared" si="8"/>
        <v>0</v>
      </c>
    </row>
    <row r="254" spans="1:17" s="5" customFormat="1" ht="13.95" customHeight="1" x14ac:dyDescent="0.2">
      <c r="A254" s="5">
        <v>2404739</v>
      </c>
      <c r="B254" s="5">
        <v>2405333</v>
      </c>
      <c r="C254" s="5" t="s">
        <v>27</v>
      </c>
      <c r="D254" s="33">
        <v>45570</v>
      </c>
      <c r="E254" s="33">
        <v>45573</v>
      </c>
      <c r="F254" s="33">
        <v>45602</v>
      </c>
      <c r="G254" s="5" t="s">
        <v>1587</v>
      </c>
      <c r="H254" s="5" t="s">
        <v>179</v>
      </c>
      <c r="I254" s="5" t="s">
        <v>1588</v>
      </c>
      <c r="J254" s="5" t="s">
        <v>1589</v>
      </c>
      <c r="K254" s="25"/>
      <c r="L254" s="25">
        <v>1168.5899999999999</v>
      </c>
      <c r="M254" s="25">
        <v>141.87</v>
      </c>
      <c r="N254" s="25">
        <f t="shared" si="8"/>
        <v>1310.46</v>
      </c>
      <c r="O254" s="5" t="s">
        <v>32</v>
      </c>
      <c r="P254" s="5" t="s">
        <v>911</v>
      </c>
      <c r="Q254" s="5" t="s">
        <v>805</v>
      </c>
    </row>
    <row r="255" spans="1:17" s="5" customFormat="1" ht="13.95" customHeight="1" x14ac:dyDescent="0.2">
      <c r="A255" s="5">
        <v>2404745</v>
      </c>
      <c r="C255" s="5" t="s">
        <v>27</v>
      </c>
      <c r="D255" s="33">
        <v>45574</v>
      </c>
      <c r="E255" s="33">
        <v>45544</v>
      </c>
      <c r="G255" s="5" t="s">
        <v>1590</v>
      </c>
      <c r="H255" s="5" t="s">
        <v>1321</v>
      </c>
      <c r="I255" s="5" t="s">
        <v>42</v>
      </c>
      <c r="J255" s="5" t="s">
        <v>1591</v>
      </c>
      <c r="K255" s="25"/>
      <c r="L255" s="25"/>
      <c r="M255" s="25"/>
      <c r="N255" s="25">
        <f t="shared" si="8"/>
        <v>0</v>
      </c>
    </row>
    <row r="256" spans="1:17" s="5" customFormat="1" ht="13.95" customHeight="1" x14ac:dyDescent="0.2">
      <c r="A256" s="5">
        <v>2404771</v>
      </c>
      <c r="B256" s="5">
        <v>2404936</v>
      </c>
      <c r="C256" s="5" t="s">
        <v>27</v>
      </c>
      <c r="D256" s="33">
        <v>45565</v>
      </c>
      <c r="E256" s="33">
        <v>45574</v>
      </c>
      <c r="F256" s="33">
        <v>45680</v>
      </c>
      <c r="G256" s="5" t="s">
        <v>1592</v>
      </c>
      <c r="H256" s="5" t="s">
        <v>341</v>
      </c>
      <c r="I256" s="5" t="s">
        <v>1593</v>
      </c>
      <c r="J256" s="5" t="s">
        <v>1594</v>
      </c>
      <c r="K256" s="25"/>
      <c r="L256" s="25">
        <f>962.54+2036.79+39.85</f>
        <v>3039.18</v>
      </c>
      <c r="M256" s="25"/>
      <c r="N256" s="25">
        <f t="shared" si="8"/>
        <v>3039.18</v>
      </c>
      <c r="O256" s="5" t="s">
        <v>32</v>
      </c>
      <c r="P256" s="5" t="s">
        <v>911</v>
      </c>
      <c r="Q256" s="5" t="s">
        <v>805</v>
      </c>
    </row>
    <row r="257" spans="1:17" s="5" customFormat="1" ht="13.95" customHeight="1" x14ac:dyDescent="0.2">
      <c r="A257" s="5">
        <v>2404787</v>
      </c>
      <c r="C257" s="5" t="s">
        <v>27</v>
      </c>
      <c r="D257" s="33">
        <v>45369</v>
      </c>
      <c r="E257" s="33">
        <v>45575</v>
      </c>
      <c r="G257" s="5" t="s">
        <v>1595</v>
      </c>
      <c r="H257" s="5" t="s">
        <v>599</v>
      </c>
      <c r="I257" s="5" t="s">
        <v>329</v>
      </c>
      <c r="J257" s="5" t="s">
        <v>1596</v>
      </c>
      <c r="K257" s="25"/>
      <c r="L257" s="25">
        <v>2524.67</v>
      </c>
      <c r="M257" s="25">
        <v>0</v>
      </c>
      <c r="N257" s="25">
        <f t="shared" si="8"/>
        <v>2524.67</v>
      </c>
      <c r="O257" s="5" t="s">
        <v>32</v>
      </c>
      <c r="P257" s="5" t="s">
        <v>911</v>
      </c>
      <c r="Q257" s="5" t="s">
        <v>965</v>
      </c>
    </row>
    <row r="258" spans="1:17" s="5" customFormat="1" ht="13.95" customHeight="1" x14ac:dyDescent="0.2">
      <c r="A258" s="5">
        <v>2404789</v>
      </c>
      <c r="C258" s="5" t="s">
        <v>27</v>
      </c>
      <c r="D258" s="33">
        <v>45561</v>
      </c>
      <c r="E258" s="33">
        <v>45575</v>
      </c>
      <c r="G258" s="5" t="s">
        <v>1597</v>
      </c>
      <c r="H258" s="5" t="s">
        <v>240</v>
      </c>
      <c r="I258" s="5" t="s">
        <v>42</v>
      </c>
      <c r="J258" s="5" t="s">
        <v>1598</v>
      </c>
      <c r="K258" s="25"/>
      <c r="L258" s="25"/>
      <c r="M258" s="25"/>
      <c r="N258" s="25">
        <f t="shared" si="8"/>
        <v>0</v>
      </c>
    </row>
    <row r="259" spans="1:17" s="5" customFormat="1" ht="13.95" customHeight="1" x14ac:dyDescent="0.2">
      <c r="A259" s="5">
        <v>2404792</v>
      </c>
      <c r="B259" s="5">
        <v>2406385</v>
      </c>
      <c r="C259" s="5" t="s">
        <v>27</v>
      </c>
      <c r="D259" s="33">
        <v>45561</v>
      </c>
      <c r="E259" s="33">
        <v>45575</v>
      </c>
      <c r="F259" s="33">
        <v>45666</v>
      </c>
      <c r="G259" s="5" t="s">
        <v>1599</v>
      </c>
      <c r="H259" s="5" t="s">
        <v>46</v>
      </c>
      <c r="I259" s="5" t="s">
        <v>329</v>
      </c>
      <c r="J259" s="5" t="s">
        <v>1600</v>
      </c>
      <c r="K259" s="25"/>
      <c r="L259" s="25">
        <v>962</v>
      </c>
      <c r="M259" s="25">
        <v>0</v>
      </c>
      <c r="N259" s="25">
        <f t="shared" si="8"/>
        <v>962</v>
      </c>
      <c r="O259" s="5" t="s">
        <v>32</v>
      </c>
      <c r="P259" s="5" t="s">
        <v>911</v>
      </c>
      <c r="Q259" s="5" t="s">
        <v>805</v>
      </c>
    </row>
    <row r="260" spans="1:17" s="5" customFormat="1" ht="13.95" customHeight="1" x14ac:dyDescent="0.2">
      <c r="A260" s="5">
        <v>2404807</v>
      </c>
      <c r="C260" s="5" t="s">
        <v>27</v>
      </c>
      <c r="D260" s="33">
        <v>45553</v>
      </c>
      <c r="E260" s="33">
        <v>45576</v>
      </c>
      <c r="G260" s="5" t="s">
        <v>1601</v>
      </c>
      <c r="H260" s="5" t="s">
        <v>938</v>
      </c>
      <c r="I260" s="5" t="s">
        <v>1602</v>
      </c>
      <c r="J260" s="5" t="s">
        <v>1603</v>
      </c>
      <c r="K260" s="25"/>
      <c r="L260" s="25">
        <v>0</v>
      </c>
      <c r="M260" s="25">
        <v>0</v>
      </c>
      <c r="N260" s="25">
        <f t="shared" si="8"/>
        <v>0</v>
      </c>
      <c r="O260" s="5" t="s">
        <v>32</v>
      </c>
      <c r="P260" s="5" t="s">
        <v>33</v>
      </c>
      <c r="Q260" s="5" t="s">
        <v>34</v>
      </c>
    </row>
    <row r="261" spans="1:17" s="5" customFormat="1" ht="13.95" customHeight="1" x14ac:dyDescent="0.2">
      <c r="A261" s="5">
        <v>2404828</v>
      </c>
      <c r="B261" s="5">
        <v>2405056</v>
      </c>
      <c r="C261" s="5" t="s">
        <v>27</v>
      </c>
      <c r="D261" s="33">
        <v>45525</v>
      </c>
      <c r="E261" s="33">
        <v>45576</v>
      </c>
      <c r="F261" s="33">
        <v>45588</v>
      </c>
      <c r="G261" s="5" t="s">
        <v>1604</v>
      </c>
      <c r="H261" s="5" t="s">
        <v>789</v>
      </c>
      <c r="I261" s="5" t="s">
        <v>1573</v>
      </c>
      <c r="J261" s="5" t="s">
        <v>1605</v>
      </c>
      <c r="K261" s="25"/>
      <c r="L261" s="25">
        <v>116.89</v>
      </c>
      <c r="M261" s="25">
        <v>0</v>
      </c>
      <c r="N261" s="25">
        <f t="shared" si="8"/>
        <v>116.89</v>
      </c>
      <c r="O261" s="5" t="s">
        <v>32</v>
      </c>
      <c r="P261" s="5" t="s">
        <v>911</v>
      </c>
      <c r="Q261" s="5" t="s">
        <v>805</v>
      </c>
    </row>
    <row r="262" spans="1:17" s="5" customFormat="1" ht="13.95" customHeight="1" x14ac:dyDescent="0.2">
      <c r="A262" s="5">
        <v>2404829</v>
      </c>
      <c r="C262" s="5" t="s">
        <v>27</v>
      </c>
      <c r="D262" s="33">
        <v>45515</v>
      </c>
      <c r="E262" s="33">
        <v>45579</v>
      </c>
      <c r="G262" s="5" t="s">
        <v>1606</v>
      </c>
      <c r="H262" s="5" t="s">
        <v>1459</v>
      </c>
      <c r="I262" s="5" t="s">
        <v>1607</v>
      </c>
      <c r="J262" s="5" t="s">
        <v>1608</v>
      </c>
      <c r="K262" s="25"/>
      <c r="L262" s="25"/>
      <c r="M262" s="25"/>
      <c r="N262" s="25">
        <f t="shared" si="8"/>
        <v>0</v>
      </c>
    </row>
    <row r="263" spans="1:17" s="5" customFormat="1" ht="13.95" customHeight="1" x14ac:dyDescent="0.2">
      <c r="A263" s="5">
        <v>2404840</v>
      </c>
      <c r="C263" s="5" t="s">
        <v>27</v>
      </c>
      <c r="D263" s="33">
        <v>45568</v>
      </c>
      <c r="E263" s="33">
        <v>45574</v>
      </c>
      <c r="F263" s="33"/>
      <c r="G263" s="5" t="s">
        <v>1609</v>
      </c>
      <c r="H263" s="5" t="s">
        <v>659</v>
      </c>
      <c r="I263" s="5" t="s">
        <v>1610</v>
      </c>
      <c r="J263" s="5" t="s">
        <v>1611</v>
      </c>
      <c r="K263" s="25"/>
      <c r="L263" s="25">
        <v>557.95000000000005</v>
      </c>
      <c r="M263" s="25">
        <v>0</v>
      </c>
      <c r="N263" s="25">
        <f t="shared" si="8"/>
        <v>557.95000000000005</v>
      </c>
      <c r="P263" s="5" t="s">
        <v>1612</v>
      </c>
      <c r="Q263" s="38" t="s">
        <v>805</v>
      </c>
    </row>
    <row r="264" spans="1:17" s="5" customFormat="1" ht="13.95" customHeight="1" x14ac:dyDescent="0.2">
      <c r="A264" s="5">
        <v>2404845</v>
      </c>
      <c r="C264" s="5" t="s">
        <v>27</v>
      </c>
      <c r="D264" s="33">
        <v>45567</v>
      </c>
      <c r="E264" s="33">
        <v>45579</v>
      </c>
      <c r="F264" s="33"/>
      <c r="G264" s="5" t="s">
        <v>1613</v>
      </c>
      <c r="H264" s="5" t="s">
        <v>75</v>
      </c>
      <c r="I264" s="5" t="s">
        <v>1292</v>
      </c>
      <c r="J264" s="5" t="s">
        <v>1614</v>
      </c>
      <c r="K264" s="25"/>
      <c r="L264" s="25"/>
      <c r="M264" s="25"/>
      <c r="N264" s="25">
        <f t="shared" si="8"/>
        <v>0</v>
      </c>
      <c r="Q264" s="38"/>
    </row>
    <row r="265" spans="1:17" s="5" customFormat="1" ht="13.95" customHeight="1" x14ac:dyDescent="0.2">
      <c r="A265" s="5">
        <v>2404869</v>
      </c>
      <c r="C265" s="5" t="s">
        <v>27</v>
      </c>
      <c r="D265" s="33">
        <v>45552</v>
      </c>
      <c r="E265" s="33">
        <v>45561</v>
      </c>
      <c r="G265" s="5" t="s">
        <v>1615</v>
      </c>
      <c r="H265" s="5" t="s">
        <v>1616</v>
      </c>
      <c r="I265" s="5" t="s">
        <v>1617</v>
      </c>
      <c r="J265" s="5" t="s">
        <v>1618</v>
      </c>
      <c r="K265" s="25"/>
      <c r="L265" s="25"/>
      <c r="M265" s="25"/>
      <c r="N265" s="25">
        <f t="shared" si="8"/>
        <v>0</v>
      </c>
    </row>
    <row r="266" spans="1:17" s="5" customFormat="1" ht="13.95" customHeight="1" x14ac:dyDescent="0.2">
      <c r="A266" s="5">
        <v>2404912</v>
      </c>
      <c r="B266" s="5">
        <v>2406713</v>
      </c>
      <c r="C266" s="5" t="s">
        <v>27</v>
      </c>
      <c r="D266" s="33">
        <v>45576</v>
      </c>
      <c r="E266" s="33">
        <v>45581</v>
      </c>
      <c r="F266" s="33">
        <v>45736</v>
      </c>
      <c r="G266" s="5" t="s">
        <v>1619</v>
      </c>
      <c r="H266" s="5" t="s">
        <v>75</v>
      </c>
      <c r="I266" s="5" t="s">
        <v>42</v>
      </c>
      <c r="J266" s="5" t="s">
        <v>1620</v>
      </c>
      <c r="K266" s="25"/>
      <c r="L266" s="25">
        <v>870</v>
      </c>
      <c r="M266" s="25">
        <v>0</v>
      </c>
      <c r="N266" s="25">
        <f t="shared" si="8"/>
        <v>870</v>
      </c>
      <c r="O266" s="5" t="s">
        <v>32</v>
      </c>
      <c r="P266" s="5" t="s">
        <v>911</v>
      </c>
      <c r="Q266" s="5" t="s">
        <v>965</v>
      </c>
    </row>
    <row r="267" spans="1:17" s="5" customFormat="1" ht="13.95" customHeight="1" x14ac:dyDescent="0.2">
      <c r="A267" s="5">
        <v>2404922</v>
      </c>
      <c r="B267" s="5">
        <v>2406016</v>
      </c>
      <c r="C267" s="5" t="s">
        <v>27</v>
      </c>
      <c r="D267" s="33">
        <v>45576</v>
      </c>
      <c r="E267" s="33">
        <v>45581</v>
      </c>
      <c r="F267" s="33">
        <v>45638</v>
      </c>
      <c r="G267" s="5" t="s">
        <v>1621</v>
      </c>
      <c r="H267" s="5" t="s">
        <v>1184</v>
      </c>
      <c r="I267" s="5" t="s">
        <v>58</v>
      </c>
      <c r="J267" s="5" t="s">
        <v>1622</v>
      </c>
      <c r="K267" s="25"/>
      <c r="L267" s="25">
        <v>1103.44</v>
      </c>
      <c r="M267" s="25">
        <v>0</v>
      </c>
      <c r="N267" s="25">
        <f>SUM(K267:M267)</f>
        <v>1103.44</v>
      </c>
      <c r="O267" s="5" t="s">
        <v>32</v>
      </c>
      <c r="P267" s="5" t="s">
        <v>911</v>
      </c>
      <c r="Q267" s="5" t="s">
        <v>805</v>
      </c>
    </row>
    <row r="268" spans="1:17" s="5" customFormat="1" ht="13.95" customHeight="1" x14ac:dyDescent="0.2">
      <c r="A268" s="5">
        <v>2404923</v>
      </c>
      <c r="B268" s="5">
        <v>2406541</v>
      </c>
      <c r="C268" s="5" t="s">
        <v>27</v>
      </c>
      <c r="D268" s="33">
        <v>45569</v>
      </c>
      <c r="E268" s="33">
        <v>45582</v>
      </c>
      <c r="F268" s="33">
        <v>45687</v>
      </c>
      <c r="G268" s="5" t="s">
        <v>1623</v>
      </c>
      <c r="H268" s="5" t="s">
        <v>1545</v>
      </c>
      <c r="I268" s="5" t="s">
        <v>42</v>
      </c>
      <c r="J268" s="5" t="s">
        <v>1624</v>
      </c>
      <c r="K268" s="25"/>
      <c r="L268" s="25">
        <v>929.03</v>
      </c>
      <c r="M268" s="25">
        <v>0</v>
      </c>
      <c r="N268" s="25">
        <f t="shared" ref="N268:N290" si="9">SUM(K268:M268)</f>
        <v>929.03</v>
      </c>
      <c r="O268" s="5" t="s">
        <v>32</v>
      </c>
      <c r="P268" s="5" t="s">
        <v>911</v>
      </c>
      <c r="Q268" s="5" t="s">
        <v>954</v>
      </c>
    </row>
    <row r="269" spans="1:17" s="5" customFormat="1" ht="13.95" customHeight="1" x14ac:dyDescent="0.2">
      <c r="A269" s="5">
        <v>2404931</v>
      </c>
      <c r="B269" s="5">
        <v>2406696</v>
      </c>
      <c r="C269" s="5" t="s">
        <v>27</v>
      </c>
      <c r="D269" s="33">
        <v>45582</v>
      </c>
      <c r="E269" s="33">
        <v>45582</v>
      </c>
      <c r="F269" s="33">
        <v>45728</v>
      </c>
      <c r="G269" s="5" t="s">
        <v>1625</v>
      </c>
      <c r="H269" s="5" t="s">
        <v>1626</v>
      </c>
      <c r="I269" s="5" t="s">
        <v>336</v>
      </c>
      <c r="J269" s="5" t="s">
        <v>1627</v>
      </c>
      <c r="K269" s="25"/>
      <c r="L269" s="25">
        <v>1897.21</v>
      </c>
      <c r="M269" s="25"/>
      <c r="N269" s="25">
        <f t="shared" si="9"/>
        <v>1897.21</v>
      </c>
      <c r="O269" s="5" t="s">
        <v>32</v>
      </c>
      <c r="P269" s="5" t="s">
        <v>911</v>
      </c>
      <c r="Q269" s="5" t="s">
        <v>805</v>
      </c>
    </row>
    <row r="270" spans="1:17" s="5" customFormat="1" ht="13.95" customHeight="1" x14ac:dyDescent="0.2">
      <c r="A270" s="5">
        <v>2404938</v>
      </c>
      <c r="C270" s="5" t="s">
        <v>27</v>
      </c>
      <c r="D270" s="33">
        <v>45582</v>
      </c>
      <c r="E270" s="33">
        <v>45583</v>
      </c>
      <c r="G270" s="5" t="s">
        <v>1628</v>
      </c>
      <c r="H270" s="5" t="s">
        <v>1629</v>
      </c>
      <c r="I270" s="5" t="s">
        <v>336</v>
      </c>
      <c r="J270" s="5" t="s">
        <v>1630</v>
      </c>
      <c r="K270" s="25"/>
      <c r="L270" s="25"/>
      <c r="M270" s="25"/>
      <c r="N270" s="25">
        <f t="shared" si="9"/>
        <v>0</v>
      </c>
    </row>
    <row r="271" spans="1:17" s="5" customFormat="1" ht="13.95" customHeight="1" x14ac:dyDescent="0.2">
      <c r="A271" s="5">
        <v>2404971</v>
      </c>
      <c r="C271" s="5" t="s">
        <v>27</v>
      </c>
      <c r="D271" s="33">
        <v>45580</v>
      </c>
      <c r="E271" s="33">
        <v>45585</v>
      </c>
      <c r="G271" s="5" t="s">
        <v>1631</v>
      </c>
      <c r="H271" s="5" t="s">
        <v>537</v>
      </c>
      <c r="I271" s="5" t="s">
        <v>42</v>
      </c>
      <c r="J271" s="5" t="s">
        <v>1632</v>
      </c>
      <c r="K271" s="25"/>
      <c r="L271" s="25"/>
      <c r="M271" s="25"/>
      <c r="N271" s="25">
        <f t="shared" si="9"/>
        <v>0</v>
      </c>
    </row>
    <row r="272" spans="1:17" s="5" customFormat="1" ht="13.95" customHeight="1" x14ac:dyDescent="0.2">
      <c r="A272" s="5">
        <v>2404980</v>
      </c>
      <c r="C272" s="5" t="s">
        <v>27</v>
      </c>
      <c r="D272" s="33">
        <v>45580</v>
      </c>
      <c r="E272" s="33">
        <v>45585</v>
      </c>
      <c r="F272" s="33">
        <v>45586</v>
      </c>
      <c r="G272" s="5" t="s">
        <v>1633</v>
      </c>
      <c r="H272" s="5" t="s">
        <v>1434</v>
      </c>
      <c r="I272" s="5" t="s">
        <v>148</v>
      </c>
      <c r="J272" s="5" t="s">
        <v>1634</v>
      </c>
      <c r="K272" s="25"/>
      <c r="L272" s="25">
        <v>0</v>
      </c>
      <c r="M272" s="25">
        <v>0</v>
      </c>
      <c r="N272" s="25">
        <f t="shared" si="9"/>
        <v>0</v>
      </c>
      <c r="O272" s="5" t="s">
        <v>32</v>
      </c>
      <c r="P272" s="5" t="s">
        <v>33</v>
      </c>
      <c r="Q272" s="5" t="s">
        <v>34</v>
      </c>
    </row>
    <row r="273" spans="1:17" s="5" customFormat="1" ht="13.95" customHeight="1" x14ac:dyDescent="0.2">
      <c r="A273" s="5">
        <v>2404993</v>
      </c>
      <c r="B273" s="5">
        <v>2405065</v>
      </c>
      <c r="C273" s="5" t="s">
        <v>22</v>
      </c>
      <c r="D273" s="33">
        <v>45546</v>
      </c>
      <c r="E273" s="33">
        <v>45586</v>
      </c>
      <c r="G273" s="5" t="s">
        <v>1635</v>
      </c>
      <c r="H273" s="5" t="s">
        <v>445</v>
      </c>
      <c r="I273" s="5" t="s">
        <v>1636</v>
      </c>
      <c r="K273" s="25"/>
      <c r="L273" s="25"/>
      <c r="M273" s="25"/>
      <c r="N273" s="25">
        <f t="shared" si="9"/>
        <v>0</v>
      </c>
    </row>
    <row r="274" spans="1:17" s="5" customFormat="1" ht="13.95" customHeight="1" x14ac:dyDescent="0.2">
      <c r="A274" s="5">
        <v>2405046</v>
      </c>
      <c r="C274" s="5" t="s">
        <v>27</v>
      </c>
      <c r="D274" s="33">
        <v>45530</v>
      </c>
      <c r="E274" s="33">
        <v>45586</v>
      </c>
      <c r="F274" s="33"/>
      <c r="G274" s="5" t="s">
        <v>1637</v>
      </c>
      <c r="H274" s="5" t="s">
        <v>1638</v>
      </c>
      <c r="I274" s="5" t="s">
        <v>1639</v>
      </c>
      <c r="J274" s="5" t="s">
        <v>1640</v>
      </c>
      <c r="K274" s="25"/>
      <c r="L274" s="25"/>
      <c r="M274" s="25"/>
      <c r="N274" s="25">
        <f t="shared" si="9"/>
        <v>0</v>
      </c>
    </row>
    <row r="275" spans="1:17" s="5" customFormat="1" ht="13.95" customHeight="1" x14ac:dyDescent="0.2">
      <c r="A275" s="5">
        <v>2405052</v>
      </c>
      <c r="B275" s="5">
        <v>2406383</v>
      </c>
      <c r="C275" s="5" t="s">
        <v>27</v>
      </c>
      <c r="D275" s="33">
        <v>45544</v>
      </c>
      <c r="E275" s="33">
        <v>45554</v>
      </c>
      <c r="F275" s="33">
        <v>45729</v>
      </c>
      <c r="G275" s="5" t="s">
        <v>1641</v>
      </c>
      <c r="H275" s="5" t="s">
        <v>46</v>
      </c>
      <c r="I275" s="5" t="s">
        <v>1642</v>
      </c>
      <c r="J275" s="5" t="s">
        <v>1643</v>
      </c>
      <c r="K275" s="25"/>
      <c r="L275" s="25">
        <v>1615.22</v>
      </c>
      <c r="M275" s="25">
        <f>53.24+151.25</f>
        <v>204.49</v>
      </c>
      <c r="N275" s="25">
        <f t="shared" si="9"/>
        <v>1819.71</v>
      </c>
      <c r="O275" s="5" t="s">
        <v>32</v>
      </c>
      <c r="P275" s="5" t="s">
        <v>1644</v>
      </c>
      <c r="Q275" s="5" t="s">
        <v>805</v>
      </c>
    </row>
    <row r="276" spans="1:17" s="5" customFormat="1" ht="13.95" customHeight="1" x14ac:dyDescent="0.2">
      <c r="A276" s="5">
        <v>2405084</v>
      </c>
      <c r="C276" s="5" t="s">
        <v>27</v>
      </c>
      <c r="D276" s="33">
        <v>45586</v>
      </c>
      <c r="E276" s="33">
        <v>45586</v>
      </c>
      <c r="F276" s="33">
        <v>45923</v>
      </c>
      <c r="G276" s="5" t="s">
        <v>1645</v>
      </c>
      <c r="H276" s="5" t="s">
        <v>1646</v>
      </c>
      <c r="I276" s="5" t="s">
        <v>1647</v>
      </c>
      <c r="J276" s="5" t="s">
        <v>1648</v>
      </c>
      <c r="K276" s="25"/>
      <c r="L276" s="25">
        <v>0</v>
      </c>
      <c r="M276" s="25">
        <v>0</v>
      </c>
      <c r="N276" s="25">
        <f t="shared" si="9"/>
        <v>0</v>
      </c>
      <c r="O276" s="5" t="s">
        <v>32</v>
      </c>
      <c r="P276" s="5" t="s">
        <v>33</v>
      </c>
      <c r="Q276" s="5" t="s">
        <v>1649</v>
      </c>
    </row>
    <row r="277" spans="1:17" s="5" customFormat="1" ht="13.95" customHeight="1" x14ac:dyDescent="0.2">
      <c r="A277" s="5">
        <v>2405087</v>
      </c>
      <c r="B277" s="5">
        <v>2405778</v>
      </c>
      <c r="C277" s="5" t="s">
        <v>27</v>
      </c>
      <c r="D277" s="33">
        <v>45567</v>
      </c>
      <c r="E277" s="33">
        <v>45587</v>
      </c>
      <c r="F277" s="33">
        <v>45643</v>
      </c>
      <c r="G277" s="5" t="s">
        <v>1650</v>
      </c>
      <c r="H277" s="5" t="s">
        <v>1022</v>
      </c>
      <c r="I277" s="5" t="s">
        <v>1651</v>
      </c>
      <c r="J277" s="5" t="s">
        <v>1652</v>
      </c>
      <c r="K277" s="25"/>
      <c r="L277" s="25">
        <v>858.98</v>
      </c>
      <c r="M277" s="25">
        <v>141.87</v>
      </c>
      <c r="N277" s="25">
        <f t="shared" si="9"/>
        <v>1000.85</v>
      </c>
      <c r="O277" s="5" t="s">
        <v>32</v>
      </c>
      <c r="P277" s="5" t="s">
        <v>911</v>
      </c>
      <c r="Q277" s="38">
        <v>1</v>
      </c>
    </row>
    <row r="278" spans="1:17" s="5" customFormat="1" ht="13.95" customHeight="1" x14ac:dyDescent="0.2">
      <c r="A278" s="5">
        <v>2405172</v>
      </c>
      <c r="B278" s="5">
        <v>2406687</v>
      </c>
      <c r="C278" s="5" t="s">
        <v>27</v>
      </c>
      <c r="D278" s="33">
        <v>45481</v>
      </c>
      <c r="E278" s="33">
        <v>45594</v>
      </c>
      <c r="F278" s="33">
        <v>45728</v>
      </c>
      <c r="G278" s="5" t="s">
        <v>1653</v>
      </c>
      <c r="H278" s="5" t="s">
        <v>240</v>
      </c>
      <c r="I278" s="5" t="s">
        <v>1654</v>
      </c>
      <c r="J278" s="5" t="s">
        <v>1655</v>
      </c>
      <c r="K278" s="25"/>
      <c r="L278" s="25">
        <v>1458.98</v>
      </c>
      <c r="M278" s="25">
        <v>0</v>
      </c>
      <c r="N278" s="25">
        <f t="shared" si="9"/>
        <v>1458.98</v>
      </c>
      <c r="O278" s="5" t="s">
        <v>32</v>
      </c>
      <c r="P278" s="5" t="s">
        <v>911</v>
      </c>
      <c r="Q278" s="5" t="s">
        <v>805</v>
      </c>
    </row>
    <row r="279" spans="1:17" s="5" customFormat="1" ht="13.95" customHeight="1" x14ac:dyDescent="0.2">
      <c r="A279" s="5">
        <v>2405198</v>
      </c>
      <c r="C279" s="5" t="s">
        <v>27</v>
      </c>
      <c r="D279" s="33">
        <v>45585</v>
      </c>
      <c r="E279" s="33">
        <v>45594</v>
      </c>
      <c r="G279" s="5" t="s">
        <v>1656</v>
      </c>
      <c r="H279" s="5" t="s">
        <v>1073</v>
      </c>
      <c r="I279" s="5" t="s">
        <v>1657</v>
      </c>
      <c r="J279" s="5" t="s">
        <v>1658</v>
      </c>
      <c r="K279" s="25"/>
      <c r="L279" s="25">
        <v>0</v>
      </c>
      <c r="M279" s="25">
        <v>0</v>
      </c>
      <c r="N279" s="25">
        <f t="shared" si="9"/>
        <v>0</v>
      </c>
      <c r="O279" s="5" t="s">
        <v>32</v>
      </c>
      <c r="P279" s="5" t="s">
        <v>33</v>
      </c>
      <c r="Q279" s="5" t="s">
        <v>404</v>
      </c>
    </row>
    <row r="280" spans="1:17" s="5" customFormat="1" ht="13.95" customHeight="1" x14ac:dyDescent="0.2">
      <c r="A280" s="5">
        <v>2405230</v>
      </c>
      <c r="B280" s="5">
        <v>2406549</v>
      </c>
      <c r="C280" s="5" t="s">
        <v>27</v>
      </c>
      <c r="D280" s="33">
        <v>45586</v>
      </c>
      <c r="E280" s="33">
        <v>45595</v>
      </c>
      <c r="F280" s="33">
        <v>45687</v>
      </c>
      <c r="G280" s="5" t="s">
        <v>1659</v>
      </c>
      <c r="H280" s="5" t="s">
        <v>1660</v>
      </c>
      <c r="I280" s="5" t="s">
        <v>1661</v>
      </c>
      <c r="J280" s="5" t="s">
        <v>1662</v>
      </c>
      <c r="K280" s="25"/>
      <c r="L280" s="25">
        <v>2420.38</v>
      </c>
      <c r="M280" s="25">
        <v>0</v>
      </c>
      <c r="N280" s="25">
        <f t="shared" si="9"/>
        <v>2420.38</v>
      </c>
      <c r="O280" s="5" t="s">
        <v>32</v>
      </c>
      <c r="P280" s="5" t="s">
        <v>911</v>
      </c>
      <c r="Q280" s="5" t="s">
        <v>805</v>
      </c>
    </row>
    <row r="281" spans="1:17" s="5" customFormat="1" ht="13.95" customHeight="1" x14ac:dyDescent="0.2">
      <c r="A281" s="5">
        <v>2405234</v>
      </c>
      <c r="B281" s="5">
        <v>2405748</v>
      </c>
      <c r="C281" s="5" t="s">
        <v>27</v>
      </c>
      <c r="D281" s="33">
        <v>45549</v>
      </c>
      <c r="E281" s="33">
        <v>45594</v>
      </c>
      <c r="F281" s="33">
        <v>45623</v>
      </c>
      <c r="G281" s="5" t="s">
        <v>1663</v>
      </c>
      <c r="H281" s="5" t="s">
        <v>131</v>
      </c>
      <c r="I281" s="5" t="s">
        <v>58</v>
      </c>
      <c r="J281" s="5" t="s">
        <v>1664</v>
      </c>
      <c r="K281" s="25"/>
      <c r="L281" s="25">
        <v>2533.44</v>
      </c>
      <c r="M281" s="25">
        <v>141.87</v>
      </c>
      <c r="N281" s="25">
        <f t="shared" si="9"/>
        <v>2675.31</v>
      </c>
      <c r="O281" s="5" t="s">
        <v>32</v>
      </c>
      <c r="P281" s="5" t="s">
        <v>911</v>
      </c>
      <c r="Q281" s="5" t="s">
        <v>805</v>
      </c>
    </row>
    <row r="282" spans="1:17" s="5" customFormat="1" ht="13.95" customHeight="1" x14ac:dyDescent="0.2">
      <c r="A282" s="5">
        <v>2405250</v>
      </c>
      <c r="B282" s="5">
        <v>2406422</v>
      </c>
      <c r="C282" s="5" t="s">
        <v>27</v>
      </c>
      <c r="D282" s="33">
        <v>45595</v>
      </c>
      <c r="E282" s="33">
        <v>45595</v>
      </c>
      <c r="F282" s="33">
        <v>45672</v>
      </c>
      <c r="G282" s="5" t="s">
        <v>1665</v>
      </c>
      <c r="H282" s="5" t="s">
        <v>276</v>
      </c>
      <c r="I282" s="5" t="s">
        <v>58</v>
      </c>
      <c r="J282" s="5" t="s">
        <v>1666</v>
      </c>
      <c r="K282" s="25"/>
      <c r="L282" s="25">
        <v>630.82000000000005</v>
      </c>
      <c r="M282" s="25">
        <v>0</v>
      </c>
      <c r="N282" s="25">
        <f t="shared" si="9"/>
        <v>630.82000000000005</v>
      </c>
      <c r="O282" s="5" t="s">
        <v>32</v>
      </c>
      <c r="P282" s="5" t="s">
        <v>911</v>
      </c>
      <c r="Q282" s="5" t="s">
        <v>805</v>
      </c>
    </row>
    <row r="283" spans="1:17" s="5" customFormat="1" ht="13.95" customHeight="1" x14ac:dyDescent="0.2">
      <c r="A283" s="5">
        <v>2405256</v>
      </c>
      <c r="B283" s="5">
        <v>2405270</v>
      </c>
      <c r="C283" s="5" t="s">
        <v>22</v>
      </c>
      <c r="D283" s="33">
        <v>45557</v>
      </c>
      <c r="E283" s="33">
        <v>45596</v>
      </c>
      <c r="G283" s="5" t="s">
        <v>1667</v>
      </c>
      <c r="H283" s="5" t="s">
        <v>559</v>
      </c>
      <c r="I283" s="5" t="s">
        <v>329</v>
      </c>
      <c r="J283" s="5" t="s">
        <v>1668</v>
      </c>
      <c r="K283" s="25">
        <v>10000</v>
      </c>
      <c r="L283" s="25"/>
      <c r="M283" s="25"/>
      <c r="N283" s="25">
        <f t="shared" si="9"/>
        <v>10000</v>
      </c>
    </row>
    <row r="284" spans="1:17" s="5" customFormat="1" ht="13.95" customHeight="1" x14ac:dyDescent="0.2">
      <c r="A284" s="5">
        <v>2405268</v>
      </c>
      <c r="B284" s="5">
        <v>2405764</v>
      </c>
      <c r="C284" s="5" t="s">
        <v>27</v>
      </c>
      <c r="D284" s="33">
        <v>45586</v>
      </c>
      <c r="E284" s="33">
        <v>45596</v>
      </c>
      <c r="F284" s="33">
        <v>45637</v>
      </c>
      <c r="G284" s="5" t="s">
        <v>1669</v>
      </c>
      <c r="H284" s="5" t="s">
        <v>208</v>
      </c>
      <c r="I284" s="5" t="s">
        <v>58</v>
      </c>
      <c r="J284" s="5" t="s">
        <v>1670</v>
      </c>
      <c r="K284" s="25"/>
      <c r="L284" s="25">
        <f>318.02+141.79</f>
        <v>459.80999999999995</v>
      </c>
      <c r="M284" s="25">
        <v>141.87</v>
      </c>
      <c r="N284" s="25">
        <f t="shared" si="9"/>
        <v>601.67999999999995</v>
      </c>
      <c r="O284" s="5" t="s">
        <v>32</v>
      </c>
      <c r="P284" s="5" t="s">
        <v>911</v>
      </c>
      <c r="Q284" s="5" t="s">
        <v>805</v>
      </c>
    </row>
    <row r="285" spans="1:17" s="5" customFormat="1" ht="13.95" customHeight="1" x14ac:dyDescent="0.2">
      <c r="A285" s="5">
        <v>2405269</v>
      </c>
      <c r="C285" s="5" t="s">
        <v>27</v>
      </c>
      <c r="D285" s="33">
        <v>45518</v>
      </c>
      <c r="E285" s="33">
        <v>45596</v>
      </c>
      <c r="G285" s="5" t="s">
        <v>1671</v>
      </c>
      <c r="H285" s="5" t="s">
        <v>24</v>
      </c>
      <c r="I285" s="5" t="s">
        <v>1672</v>
      </c>
      <c r="J285" s="5" t="s">
        <v>1673</v>
      </c>
      <c r="K285" s="25"/>
      <c r="L285" s="25">
        <v>0</v>
      </c>
      <c r="M285" s="25">
        <v>0</v>
      </c>
      <c r="N285" s="25">
        <f t="shared" si="9"/>
        <v>0</v>
      </c>
      <c r="O285" s="5" t="s">
        <v>32</v>
      </c>
      <c r="P285" s="5" t="s">
        <v>94</v>
      </c>
      <c r="Q285" s="5" t="s">
        <v>404</v>
      </c>
    </row>
    <row r="286" spans="1:17" s="5" customFormat="1" ht="13.95" customHeight="1" x14ac:dyDescent="0.2">
      <c r="A286" s="5">
        <v>2405271</v>
      </c>
      <c r="C286" s="5" t="s">
        <v>27</v>
      </c>
      <c r="D286" s="33">
        <v>45595</v>
      </c>
      <c r="E286" s="33">
        <v>45597</v>
      </c>
      <c r="F286" s="33">
        <v>45600</v>
      </c>
      <c r="G286" s="5" t="s">
        <v>1674</v>
      </c>
      <c r="H286" s="5" t="s">
        <v>1675</v>
      </c>
      <c r="I286" s="5" t="s">
        <v>42</v>
      </c>
      <c r="J286" s="5" t="s">
        <v>1676</v>
      </c>
      <c r="K286" s="25"/>
      <c r="L286" s="25">
        <v>0</v>
      </c>
      <c r="M286" s="25">
        <v>0</v>
      </c>
      <c r="N286" s="25">
        <f t="shared" si="9"/>
        <v>0</v>
      </c>
      <c r="O286" s="5" t="s">
        <v>32</v>
      </c>
      <c r="P286" s="5" t="s">
        <v>94</v>
      </c>
      <c r="Q286" s="5" t="s">
        <v>1649</v>
      </c>
    </row>
    <row r="287" spans="1:17" s="5" customFormat="1" ht="13.95" customHeight="1" x14ac:dyDescent="0.2">
      <c r="A287" s="5">
        <v>2405279</v>
      </c>
      <c r="B287" s="5">
        <v>2406146</v>
      </c>
      <c r="C287" s="5" t="s">
        <v>27</v>
      </c>
      <c r="D287" s="33">
        <v>45568</v>
      </c>
      <c r="E287" s="33">
        <v>45599</v>
      </c>
      <c r="F287" s="33">
        <v>45645</v>
      </c>
      <c r="G287" s="5" t="s">
        <v>1677</v>
      </c>
      <c r="H287" s="5" t="s">
        <v>1223</v>
      </c>
      <c r="I287" s="5" t="s">
        <v>971</v>
      </c>
      <c r="J287" s="5" t="s">
        <v>1678</v>
      </c>
      <c r="K287" s="25"/>
      <c r="L287" s="25">
        <v>135</v>
      </c>
      <c r="M287" s="25">
        <v>0</v>
      </c>
      <c r="N287" s="25">
        <f t="shared" si="9"/>
        <v>135</v>
      </c>
      <c r="O287" s="5" t="s">
        <v>1679</v>
      </c>
      <c r="P287" s="5" t="s">
        <v>911</v>
      </c>
      <c r="Q287" s="5" t="s">
        <v>805</v>
      </c>
    </row>
    <row r="288" spans="1:17" s="5" customFormat="1" ht="13.95" customHeight="1" x14ac:dyDescent="0.2">
      <c r="A288" s="5">
        <v>2405287</v>
      </c>
      <c r="B288" s="5">
        <v>2405303</v>
      </c>
      <c r="C288" s="5" t="s">
        <v>22</v>
      </c>
      <c r="D288" s="33">
        <v>45422</v>
      </c>
      <c r="E288" s="33">
        <v>45596</v>
      </c>
      <c r="G288" s="5" t="s">
        <v>1680</v>
      </c>
      <c r="H288" s="5" t="s">
        <v>91</v>
      </c>
      <c r="I288" s="5" t="s">
        <v>1681</v>
      </c>
      <c r="J288" s="5" t="s">
        <v>1682</v>
      </c>
      <c r="K288" s="25">
        <v>97500</v>
      </c>
      <c r="L288" s="25"/>
      <c r="M288" s="25"/>
      <c r="N288" s="25">
        <f t="shared" si="9"/>
        <v>97500</v>
      </c>
    </row>
    <row r="289" spans="1:17" s="5" customFormat="1" ht="13.95" customHeight="1" x14ac:dyDescent="0.2">
      <c r="A289" s="5">
        <v>2405290</v>
      </c>
      <c r="C289" s="5" t="s">
        <v>27</v>
      </c>
      <c r="D289" s="33">
        <v>45581</v>
      </c>
      <c r="E289" s="33">
        <v>45595</v>
      </c>
      <c r="F289" s="33">
        <v>45923</v>
      </c>
      <c r="G289" s="5" t="s">
        <v>1683</v>
      </c>
      <c r="H289" s="5" t="s">
        <v>114</v>
      </c>
      <c r="I289" s="5" t="s">
        <v>1684</v>
      </c>
      <c r="J289" s="5" t="s">
        <v>1685</v>
      </c>
      <c r="K289" s="25"/>
      <c r="L289" s="25">
        <v>0</v>
      </c>
      <c r="M289" s="25">
        <v>0</v>
      </c>
      <c r="N289" s="25">
        <f t="shared" si="9"/>
        <v>0</v>
      </c>
      <c r="O289" s="5" t="s">
        <v>32</v>
      </c>
      <c r="P289" s="5" t="s">
        <v>33</v>
      </c>
      <c r="Q289" s="5" t="s">
        <v>1686</v>
      </c>
    </row>
    <row r="290" spans="1:17" s="5" customFormat="1" ht="13.95" customHeight="1" x14ac:dyDescent="0.2">
      <c r="A290" s="5">
        <v>2405308</v>
      </c>
      <c r="B290" s="5">
        <v>2405741</v>
      </c>
      <c r="C290" s="5" t="s">
        <v>27</v>
      </c>
      <c r="D290" s="33">
        <v>45560</v>
      </c>
      <c r="E290" s="33">
        <v>45601</v>
      </c>
      <c r="F290" s="33">
        <v>45623</v>
      </c>
      <c r="G290" s="5" t="s">
        <v>1687</v>
      </c>
      <c r="H290" s="5" t="s">
        <v>156</v>
      </c>
      <c r="I290" s="5" t="s">
        <v>1688</v>
      </c>
      <c r="J290" s="5" t="s">
        <v>1689</v>
      </c>
      <c r="K290" s="25"/>
      <c r="L290" s="25">
        <v>94.95</v>
      </c>
      <c r="M290" s="25">
        <v>0</v>
      </c>
      <c r="N290" s="25">
        <f t="shared" si="9"/>
        <v>94.95</v>
      </c>
      <c r="O290" s="5" t="s">
        <v>32</v>
      </c>
      <c r="P290" s="5" t="s">
        <v>911</v>
      </c>
      <c r="Q290" s="38">
        <v>1</v>
      </c>
    </row>
    <row r="291" spans="1:17" s="5" customFormat="1" ht="13.95" customHeight="1" x14ac:dyDescent="0.2">
      <c r="A291" s="5">
        <v>2405354</v>
      </c>
      <c r="B291" s="5">
        <v>2406628</v>
      </c>
      <c r="C291" s="5" t="s">
        <v>27</v>
      </c>
      <c r="D291" s="33">
        <v>45371</v>
      </c>
      <c r="E291" s="33">
        <v>45602</v>
      </c>
      <c r="F291" s="33">
        <v>45708</v>
      </c>
      <c r="G291" s="5" t="s">
        <v>1690</v>
      </c>
      <c r="H291" s="5" t="s">
        <v>646</v>
      </c>
      <c r="I291" s="5" t="s">
        <v>42</v>
      </c>
      <c r="J291" s="5" t="s">
        <v>1691</v>
      </c>
      <c r="K291" s="25"/>
      <c r="L291" s="25">
        <v>1029.25</v>
      </c>
      <c r="M291" s="25">
        <v>0</v>
      </c>
      <c r="N291" s="25">
        <f>SUM(K291:M291)</f>
        <v>1029.25</v>
      </c>
      <c r="O291" s="5" t="s">
        <v>32</v>
      </c>
      <c r="P291" s="5" t="s">
        <v>911</v>
      </c>
      <c r="Q291" s="5" t="s">
        <v>805</v>
      </c>
    </row>
    <row r="292" spans="1:17" s="5" customFormat="1" ht="13.95" customHeight="1" x14ac:dyDescent="0.2">
      <c r="A292" s="5">
        <v>2405382</v>
      </c>
      <c r="B292" s="5">
        <v>2405702</v>
      </c>
      <c r="C292" s="5" t="s">
        <v>27</v>
      </c>
      <c r="D292" s="33">
        <v>45593</v>
      </c>
      <c r="E292" s="33">
        <v>45603</v>
      </c>
      <c r="F292" s="33">
        <v>45643</v>
      </c>
      <c r="G292" s="5" t="s">
        <v>1692</v>
      </c>
      <c r="H292" s="5" t="s">
        <v>1693</v>
      </c>
      <c r="I292" s="5" t="s">
        <v>1694</v>
      </c>
      <c r="J292" s="5" t="s">
        <v>1695</v>
      </c>
      <c r="K292" s="25"/>
      <c r="L292" s="25">
        <v>143.37</v>
      </c>
      <c r="M292" s="25">
        <v>0</v>
      </c>
      <c r="N292" s="25">
        <f t="shared" ref="N292:N311" si="10">SUM(K292:M292)</f>
        <v>143.37</v>
      </c>
      <c r="O292" s="5" t="s">
        <v>32</v>
      </c>
      <c r="P292" s="5" t="s">
        <v>911</v>
      </c>
      <c r="Q292" s="5" t="s">
        <v>1696</v>
      </c>
    </row>
    <row r="293" spans="1:17" s="5" customFormat="1" ht="13.95" customHeight="1" x14ac:dyDescent="0.2">
      <c r="A293" s="5">
        <v>2405392</v>
      </c>
      <c r="C293" s="5" t="s">
        <v>27</v>
      </c>
      <c r="D293" s="5" t="s">
        <v>1697</v>
      </c>
      <c r="E293" s="33">
        <v>45598</v>
      </c>
      <c r="F293" s="33">
        <v>45667</v>
      </c>
      <c r="G293" s="5" t="s">
        <v>1698</v>
      </c>
      <c r="H293" s="5" t="s">
        <v>1699</v>
      </c>
      <c r="I293" s="5" t="s">
        <v>1700</v>
      </c>
      <c r="J293" s="5" t="s">
        <v>1701</v>
      </c>
      <c r="K293" s="25"/>
      <c r="L293" s="25">
        <v>0</v>
      </c>
      <c r="M293" s="25">
        <v>0</v>
      </c>
      <c r="N293" s="25">
        <f t="shared" si="10"/>
        <v>0</v>
      </c>
      <c r="O293" s="5" t="s">
        <v>32</v>
      </c>
      <c r="P293" s="5" t="s">
        <v>94</v>
      </c>
      <c r="Q293" s="5" t="s">
        <v>1702</v>
      </c>
    </row>
    <row r="294" spans="1:17" s="5" customFormat="1" ht="13.95" customHeight="1" x14ac:dyDescent="0.2">
      <c r="A294" s="5">
        <v>2405393</v>
      </c>
      <c r="B294" s="5">
        <v>2406647</v>
      </c>
      <c r="C294" s="5" t="s">
        <v>1703</v>
      </c>
      <c r="D294" s="33">
        <v>45601</v>
      </c>
      <c r="E294" s="33">
        <v>45603</v>
      </c>
      <c r="F294" s="33">
        <v>45714</v>
      </c>
      <c r="G294" s="5" t="s">
        <v>1704</v>
      </c>
      <c r="H294" s="5" t="s">
        <v>1705</v>
      </c>
      <c r="I294" s="5" t="s">
        <v>971</v>
      </c>
      <c r="J294" s="5" t="s">
        <v>1706</v>
      </c>
      <c r="K294" s="25"/>
      <c r="L294" s="25">
        <f>300+433.33</f>
        <v>733.32999999999993</v>
      </c>
      <c r="M294" s="25">
        <v>0</v>
      </c>
      <c r="N294" s="25">
        <f t="shared" si="10"/>
        <v>733.32999999999993</v>
      </c>
      <c r="O294" s="5" t="s">
        <v>32</v>
      </c>
      <c r="P294" s="5" t="s">
        <v>911</v>
      </c>
      <c r="Q294" s="5" t="s">
        <v>1707</v>
      </c>
    </row>
    <row r="295" spans="1:17" s="5" customFormat="1" ht="13.95" customHeight="1" x14ac:dyDescent="0.2">
      <c r="A295" s="5">
        <v>2405404</v>
      </c>
      <c r="C295" s="5" t="s">
        <v>27</v>
      </c>
      <c r="D295" s="33">
        <v>45600</v>
      </c>
      <c r="E295" s="33">
        <v>45603</v>
      </c>
      <c r="G295" s="5" t="s">
        <v>1708</v>
      </c>
      <c r="H295" s="5" t="s">
        <v>244</v>
      </c>
      <c r="I295" s="5" t="s">
        <v>42</v>
      </c>
      <c r="J295" s="5" t="s">
        <v>1709</v>
      </c>
      <c r="K295" s="25"/>
      <c r="L295" s="25"/>
      <c r="M295" s="25"/>
      <c r="N295" s="25">
        <f t="shared" si="10"/>
        <v>0</v>
      </c>
    </row>
    <row r="296" spans="1:17" s="5" customFormat="1" ht="13.95" customHeight="1" x14ac:dyDescent="0.2">
      <c r="A296" s="5">
        <v>2405406</v>
      </c>
      <c r="C296" s="5" t="s">
        <v>27</v>
      </c>
      <c r="D296" s="33">
        <v>45587</v>
      </c>
      <c r="E296" s="33">
        <v>45605</v>
      </c>
      <c r="F296" s="33">
        <v>45707</v>
      </c>
      <c r="G296" s="5" t="s">
        <v>1710</v>
      </c>
      <c r="H296" s="5" t="s">
        <v>807</v>
      </c>
      <c r="I296" s="5" t="s">
        <v>42</v>
      </c>
      <c r="J296" s="5" t="s">
        <v>1711</v>
      </c>
      <c r="K296" s="25"/>
      <c r="L296" s="25">
        <v>0</v>
      </c>
      <c r="M296" s="25">
        <v>0</v>
      </c>
      <c r="N296" s="25">
        <f t="shared" si="10"/>
        <v>0</v>
      </c>
      <c r="O296" s="5" t="s">
        <v>32</v>
      </c>
      <c r="P296" s="5" t="s">
        <v>94</v>
      </c>
      <c r="Q296" s="5" t="s">
        <v>34</v>
      </c>
    </row>
    <row r="297" spans="1:17" s="5" customFormat="1" ht="13.95" customHeight="1" x14ac:dyDescent="0.2">
      <c r="A297" s="5">
        <v>2405442</v>
      </c>
      <c r="C297" s="5" t="s">
        <v>27</v>
      </c>
      <c r="D297" s="33">
        <v>45594</v>
      </c>
      <c r="E297" s="33">
        <v>45608</v>
      </c>
      <c r="F297" s="33">
        <v>45665</v>
      </c>
      <c r="G297" s="5" t="s">
        <v>1712</v>
      </c>
      <c r="H297" s="5" t="s">
        <v>1073</v>
      </c>
      <c r="I297" s="5" t="s">
        <v>1713</v>
      </c>
      <c r="J297" s="5" t="s">
        <v>1714</v>
      </c>
      <c r="K297" s="25"/>
      <c r="L297" s="25"/>
      <c r="M297" s="25"/>
      <c r="N297" s="25">
        <f t="shared" si="10"/>
        <v>0</v>
      </c>
    </row>
    <row r="298" spans="1:17" s="5" customFormat="1" ht="13.95" customHeight="1" x14ac:dyDescent="0.2">
      <c r="A298" s="5">
        <v>2405469</v>
      </c>
      <c r="C298" s="5" t="s">
        <v>27</v>
      </c>
      <c r="D298" s="33">
        <v>45607</v>
      </c>
      <c r="E298" s="33">
        <v>45607</v>
      </c>
      <c r="G298" s="5" t="s">
        <v>1715</v>
      </c>
      <c r="H298" s="5" t="s">
        <v>537</v>
      </c>
      <c r="I298" s="5" t="s">
        <v>1716</v>
      </c>
      <c r="J298" s="5" t="s">
        <v>1717</v>
      </c>
      <c r="K298" s="25"/>
      <c r="L298" s="25"/>
      <c r="M298" s="25"/>
      <c r="N298" s="25">
        <f t="shared" si="10"/>
        <v>0</v>
      </c>
    </row>
    <row r="299" spans="1:17" s="5" customFormat="1" ht="13.95" customHeight="1" x14ac:dyDescent="0.2">
      <c r="A299" s="5">
        <v>2405488</v>
      </c>
      <c r="B299" s="5">
        <v>2405984</v>
      </c>
      <c r="C299" s="5" t="s">
        <v>22</v>
      </c>
      <c r="D299" s="33">
        <v>45609</v>
      </c>
      <c r="E299" s="33">
        <v>45610</v>
      </c>
      <c r="G299" s="5" t="s">
        <v>1718</v>
      </c>
      <c r="H299" s="5" t="s">
        <v>29</v>
      </c>
      <c r="I299" s="5" t="s">
        <v>329</v>
      </c>
      <c r="J299" s="5" t="s">
        <v>1719</v>
      </c>
      <c r="K299" s="25">
        <v>25000</v>
      </c>
      <c r="L299" s="25"/>
      <c r="M299" s="25"/>
      <c r="N299" s="25">
        <f t="shared" si="10"/>
        <v>25000</v>
      </c>
    </row>
    <row r="300" spans="1:17" s="5" customFormat="1" ht="13.95" customHeight="1" x14ac:dyDescent="0.2">
      <c r="A300" s="5">
        <v>2405490</v>
      </c>
      <c r="C300" s="5" t="s">
        <v>27</v>
      </c>
      <c r="D300" s="33">
        <v>45610</v>
      </c>
      <c r="E300" s="33">
        <v>45610</v>
      </c>
      <c r="G300" s="5" t="s">
        <v>1720</v>
      </c>
      <c r="H300" s="5" t="s">
        <v>91</v>
      </c>
      <c r="I300" s="5" t="s">
        <v>42</v>
      </c>
      <c r="J300" s="5" t="s">
        <v>1721</v>
      </c>
      <c r="K300" s="25"/>
      <c r="L300" s="25"/>
      <c r="M300" s="25"/>
      <c r="N300" s="25">
        <f t="shared" si="10"/>
        <v>0</v>
      </c>
    </row>
    <row r="301" spans="1:17" s="5" customFormat="1" ht="13.95" customHeight="1" x14ac:dyDescent="0.2">
      <c r="A301" s="5">
        <v>2405523</v>
      </c>
      <c r="C301" s="5" t="s">
        <v>27</v>
      </c>
      <c r="D301" s="33">
        <v>45540</v>
      </c>
      <c r="E301" s="33">
        <v>45611</v>
      </c>
      <c r="G301" s="5" t="s">
        <v>1722</v>
      </c>
      <c r="H301" s="5" t="s">
        <v>156</v>
      </c>
      <c r="I301" s="5" t="s">
        <v>1723</v>
      </c>
      <c r="K301" s="25"/>
      <c r="L301" s="25"/>
      <c r="M301" s="25"/>
      <c r="N301" s="25">
        <f t="shared" si="10"/>
        <v>0</v>
      </c>
    </row>
    <row r="302" spans="1:17" s="5" customFormat="1" ht="13.95" customHeight="1" x14ac:dyDescent="0.2">
      <c r="A302" s="5">
        <v>2405538</v>
      </c>
      <c r="B302" s="5">
        <v>2405776</v>
      </c>
      <c r="C302" s="5" t="s">
        <v>27</v>
      </c>
      <c r="D302" s="33">
        <v>45601</v>
      </c>
      <c r="E302" s="33">
        <v>45611</v>
      </c>
      <c r="F302" s="33">
        <v>45624</v>
      </c>
      <c r="G302" s="5" t="s">
        <v>1724</v>
      </c>
      <c r="H302" s="5" t="s">
        <v>659</v>
      </c>
      <c r="I302" s="5" t="s">
        <v>1725</v>
      </c>
      <c r="J302" s="5" t="s">
        <v>1726</v>
      </c>
      <c r="K302" s="25"/>
      <c r="L302" s="25">
        <v>885.59</v>
      </c>
      <c r="M302" s="25">
        <v>0</v>
      </c>
      <c r="N302" s="25">
        <f t="shared" si="10"/>
        <v>885.59</v>
      </c>
      <c r="O302" s="5" t="s">
        <v>32</v>
      </c>
      <c r="P302" s="5" t="s">
        <v>911</v>
      </c>
      <c r="Q302" s="5" t="s">
        <v>805</v>
      </c>
    </row>
    <row r="303" spans="1:17" s="5" customFormat="1" ht="13.95" customHeight="1" x14ac:dyDescent="0.2">
      <c r="A303" s="5">
        <v>2405543</v>
      </c>
      <c r="C303" s="5" t="s">
        <v>27</v>
      </c>
      <c r="D303" s="33">
        <v>45541</v>
      </c>
      <c r="E303" s="33">
        <v>45614</v>
      </c>
      <c r="F303" s="33">
        <v>45656</v>
      </c>
      <c r="G303" s="5" t="s">
        <v>1727</v>
      </c>
      <c r="H303" s="5" t="s">
        <v>192</v>
      </c>
      <c r="I303" s="5" t="s">
        <v>986</v>
      </c>
      <c r="J303" s="5" t="s">
        <v>1728</v>
      </c>
      <c r="K303" s="25"/>
      <c r="L303" s="25">
        <v>0</v>
      </c>
      <c r="M303" s="25">
        <v>0</v>
      </c>
      <c r="N303" s="25">
        <f t="shared" si="10"/>
        <v>0</v>
      </c>
      <c r="O303" s="5" t="s">
        <v>32</v>
      </c>
      <c r="P303" s="5" t="s">
        <v>33</v>
      </c>
      <c r="Q303" s="5" t="s">
        <v>49</v>
      </c>
    </row>
    <row r="304" spans="1:17" s="5" customFormat="1" ht="13.95" customHeight="1" x14ac:dyDescent="0.2">
      <c r="A304" s="5">
        <v>2405559</v>
      </c>
      <c r="C304" s="5" t="s">
        <v>27</v>
      </c>
      <c r="D304" s="33">
        <v>45586</v>
      </c>
      <c r="E304" s="33">
        <v>45608</v>
      </c>
      <c r="G304" s="5" t="s">
        <v>1729</v>
      </c>
      <c r="H304" s="5" t="s">
        <v>504</v>
      </c>
      <c r="I304" s="5" t="s">
        <v>167</v>
      </c>
      <c r="J304" s="5" t="s">
        <v>1730</v>
      </c>
      <c r="K304" s="25"/>
      <c r="L304" s="25"/>
      <c r="M304" s="25"/>
      <c r="N304" s="25">
        <f t="shared" si="10"/>
        <v>0</v>
      </c>
    </row>
    <row r="305" spans="1:17" s="5" customFormat="1" ht="13.95" customHeight="1" x14ac:dyDescent="0.2">
      <c r="A305" s="5">
        <v>2405605</v>
      </c>
      <c r="B305" s="5">
        <v>2406697</v>
      </c>
      <c r="C305" s="5" t="s">
        <v>22</v>
      </c>
      <c r="D305" s="33">
        <v>45547</v>
      </c>
      <c r="E305" s="33">
        <v>45614</v>
      </c>
      <c r="F305" s="33">
        <v>45728</v>
      </c>
      <c r="G305" s="5" t="s">
        <v>1731</v>
      </c>
      <c r="H305" s="5" t="s">
        <v>849</v>
      </c>
      <c r="I305" s="5" t="s">
        <v>167</v>
      </c>
      <c r="J305" s="5" t="s">
        <v>1732</v>
      </c>
      <c r="K305" s="25"/>
      <c r="L305" s="25">
        <v>1454.36</v>
      </c>
      <c r="M305" s="25"/>
      <c r="N305" s="25">
        <f t="shared" si="10"/>
        <v>1454.36</v>
      </c>
      <c r="O305" s="5" t="s">
        <v>32</v>
      </c>
      <c r="P305" s="5" t="s">
        <v>1612</v>
      </c>
      <c r="Q305" s="5" t="s">
        <v>965</v>
      </c>
    </row>
    <row r="306" spans="1:17" s="5" customFormat="1" ht="13.95" customHeight="1" x14ac:dyDescent="0.2">
      <c r="A306" s="5">
        <v>2405645</v>
      </c>
      <c r="C306" s="5" t="s">
        <v>27</v>
      </c>
      <c r="D306" s="33">
        <v>45599</v>
      </c>
      <c r="E306" s="33">
        <v>45618</v>
      </c>
      <c r="F306" s="33">
        <v>45667</v>
      </c>
      <c r="G306" s="5" t="s">
        <v>1733</v>
      </c>
      <c r="H306" s="5" t="s">
        <v>1734</v>
      </c>
      <c r="I306" s="5" t="s">
        <v>167</v>
      </c>
      <c r="J306" s="5" t="s">
        <v>1735</v>
      </c>
      <c r="K306" s="25"/>
      <c r="L306" s="25">
        <v>0</v>
      </c>
      <c r="M306" s="25">
        <v>0</v>
      </c>
      <c r="N306" s="25">
        <f t="shared" si="10"/>
        <v>0</v>
      </c>
      <c r="O306" s="5" t="s">
        <v>32</v>
      </c>
      <c r="P306" s="5" t="s">
        <v>94</v>
      </c>
      <c r="Q306" s="5" t="s">
        <v>34</v>
      </c>
    </row>
    <row r="307" spans="1:17" s="5" customFormat="1" ht="13.95" customHeight="1" x14ac:dyDescent="0.2">
      <c r="A307" s="5">
        <v>2405649</v>
      </c>
      <c r="C307" s="5" t="s">
        <v>27</v>
      </c>
      <c r="D307" s="33">
        <v>45606</v>
      </c>
      <c r="E307" s="33">
        <v>45614</v>
      </c>
      <c r="G307" s="5" t="s">
        <v>1736</v>
      </c>
      <c r="H307" s="5" t="s">
        <v>62</v>
      </c>
      <c r="I307" s="5" t="s">
        <v>1737</v>
      </c>
      <c r="J307" s="5" t="s">
        <v>1738</v>
      </c>
      <c r="K307" s="25"/>
      <c r="L307" s="25"/>
      <c r="M307" s="25"/>
      <c r="N307" s="25">
        <f t="shared" si="10"/>
        <v>0</v>
      </c>
    </row>
    <row r="308" spans="1:17" s="5" customFormat="1" ht="13.95" customHeight="1" x14ac:dyDescent="0.2">
      <c r="A308" s="5">
        <v>2405670</v>
      </c>
      <c r="C308" s="5" t="s">
        <v>27</v>
      </c>
      <c r="D308" s="33">
        <v>45618</v>
      </c>
      <c r="E308" s="33">
        <v>45620</v>
      </c>
      <c r="G308" s="5" t="s">
        <v>1739</v>
      </c>
      <c r="H308" s="5" t="s">
        <v>46</v>
      </c>
      <c r="I308" s="5" t="s">
        <v>42</v>
      </c>
      <c r="J308" s="5" t="s">
        <v>1740</v>
      </c>
      <c r="K308" s="25"/>
      <c r="L308" s="25"/>
      <c r="M308" s="25"/>
      <c r="N308" s="25">
        <f t="shared" si="10"/>
        <v>0</v>
      </c>
    </row>
    <row r="309" spans="1:17" s="5" customFormat="1" ht="13.95" customHeight="1" x14ac:dyDescent="0.2">
      <c r="A309" s="5">
        <v>2405711</v>
      </c>
      <c r="C309" s="5" t="s">
        <v>27</v>
      </c>
      <c r="D309" s="33">
        <v>45601</v>
      </c>
      <c r="E309" s="33">
        <v>45622</v>
      </c>
      <c r="G309" s="5" t="s">
        <v>1741</v>
      </c>
      <c r="H309" s="5" t="s">
        <v>1742</v>
      </c>
      <c r="I309" s="5" t="s">
        <v>1743</v>
      </c>
      <c r="J309" s="5" t="s">
        <v>1327</v>
      </c>
      <c r="K309" s="25"/>
      <c r="L309" s="25"/>
      <c r="M309" s="25"/>
      <c r="N309" s="25">
        <f t="shared" si="10"/>
        <v>0</v>
      </c>
    </row>
    <row r="310" spans="1:17" s="5" customFormat="1" ht="13.95" customHeight="1" x14ac:dyDescent="0.2">
      <c r="A310" s="5">
        <v>2405722</v>
      </c>
      <c r="B310" s="5">
        <v>2406703</v>
      </c>
      <c r="C310" s="5" t="s">
        <v>27</v>
      </c>
      <c r="D310" s="33">
        <v>45576</v>
      </c>
      <c r="E310" s="33">
        <v>45622</v>
      </c>
      <c r="F310" s="33">
        <v>45895</v>
      </c>
      <c r="G310" s="5" t="s">
        <v>1744</v>
      </c>
      <c r="H310" s="5" t="s">
        <v>328</v>
      </c>
      <c r="I310" s="5" t="s">
        <v>1745</v>
      </c>
      <c r="J310" s="5" t="s">
        <v>1746</v>
      </c>
      <c r="K310" s="25"/>
      <c r="L310" s="25">
        <v>350</v>
      </c>
      <c r="M310" s="25">
        <v>0</v>
      </c>
      <c r="N310" s="25">
        <f t="shared" si="10"/>
        <v>350</v>
      </c>
      <c r="O310" s="5" t="s">
        <v>32</v>
      </c>
      <c r="P310" s="5" t="s">
        <v>911</v>
      </c>
      <c r="Q310" s="5" t="s">
        <v>965</v>
      </c>
    </row>
    <row r="311" spans="1:17" s="5" customFormat="1" ht="13.95" customHeight="1" x14ac:dyDescent="0.2">
      <c r="A311" s="5">
        <v>2405732</v>
      </c>
      <c r="C311" s="5" t="s">
        <v>27</v>
      </c>
      <c r="D311" s="33">
        <v>45504</v>
      </c>
      <c r="E311" s="33">
        <v>45622</v>
      </c>
      <c r="G311" s="5" t="s">
        <v>1747</v>
      </c>
      <c r="H311" s="5" t="s">
        <v>1748</v>
      </c>
      <c r="I311" s="5" t="s">
        <v>42</v>
      </c>
      <c r="J311" s="5" t="s">
        <v>1749</v>
      </c>
      <c r="K311" s="25"/>
      <c r="L311" s="25"/>
      <c r="M311" s="25"/>
      <c r="N311" s="25">
        <f t="shared" si="10"/>
        <v>0</v>
      </c>
    </row>
    <row r="312" spans="1:17" s="5" customFormat="1" ht="13.95" customHeight="1" x14ac:dyDescent="0.2">
      <c r="A312" s="5">
        <v>2405770</v>
      </c>
      <c r="B312" s="5" t="s">
        <v>1750</v>
      </c>
      <c r="C312" s="5" t="s">
        <v>27</v>
      </c>
      <c r="D312" s="33">
        <v>45549</v>
      </c>
      <c r="E312" s="33">
        <v>45624</v>
      </c>
      <c r="G312" s="5" t="s">
        <v>1751</v>
      </c>
      <c r="H312" s="5" t="s">
        <v>1291</v>
      </c>
      <c r="I312" s="5" t="s">
        <v>1752</v>
      </c>
      <c r="J312" s="5" t="s">
        <v>1753</v>
      </c>
      <c r="K312" s="25"/>
      <c r="L312" s="25"/>
      <c r="M312" s="25"/>
      <c r="N312" s="25">
        <f>SUM(K312:M312)</f>
        <v>0</v>
      </c>
    </row>
    <row r="313" spans="1:17" s="5" customFormat="1" ht="13.95" customHeight="1" x14ac:dyDescent="0.2">
      <c r="A313" s="5">
        <v>2405777</v>
      </c>
      <c r="C313" s="5" t="s">
        <v>27</v>
      </c>
      <c r="D313" s="33">
        <v>45612</v>
      </c>
      <c r="E313" s="33">
        <v>45625</v>
      </c>
      <c r="F313" s="33">
        <v>45630</v>
      </c>
      <c r="G313" s="5" t="s">
        <v>1754</v>
      </c>
      <c r="H313" s="5" t="s">
        <v>1755</v>
      </c>
      <c r="I313" s="5" t="s">
        <v>1756</v>
      </c>
      <c r="J313" s="5" t="s">
        <v>976</v>
      </c>
      <c r="K313" s="25"/>
      <c r="L313" s="25">
        <v>0</v>
      </c>
      <c r="M313" s="25">
        <v>0</v>
      </c>
      <c r="N313" s="25">
        <f t="shared" ref="N313:N339" si="11">SUM(K313:M313)</f>
        <v>0</v>
      </c>
      <c r="O313" s="5" t="s">
        <v>32</v>
      </c>
      <c r="P313" s="5" t="s">
        <v>33</v>
      </c>
      <c r="Q313" s="5" t="s">
        <v>1757</v>
      </c>
    </row>
    <row r="314" spans="1:17" s="5" customFormat="1" ht="13.95" customHeight="1" x14ac:dyDescent="0.2">
      <c r="A314" s="5">
        <v>2405810</v>
      </c>
      <c r="C314" s="5" t="s">
        <v>27</v>
      </c>
      <c r="D314" s="33">
        <v>45586</v>
      </c>
      <c r="E314" s="33">
        <v>45623</v>
      </c>
      <c r="G314" s="5" t="s">
        <v>1758</v>
      </c>
      <c r="H314" s="5" t="s">
        <v>1759</v>
      </c>
      <c r="I314" s="5" t="s">
        <v>1760</v>
      </c>
      <c r="J314" s="5" t="s">
        <v>432</v>
      </c>
      <c r="K314" s="25"/>
      <c r="L314" s="25"/>
      <c r="M314" s="25"/>
      <c r="N314" s="25">
        <f t="shared" si="11"/>
        <v>0</v>
      </c>
    </row>
    <row r="315" spans="1:17" s="5" customFormat="1" ht="13.95" customHeight="1" x14ac:dyDescent="0.2">
      <c r="A315" s="5">
        <v>2405811</v>
      </c>
      <c r="C315" s="5" t="s">
        <v>27</v>
      </c>
      <c r="D315" s="33">
        <v>45619</v>
      </c>
      <c r="E315" s="33">
        <v>45628</v>
      </c>
      <c r="F315" s="33">
        <v>45628</v>
      </c>
      <c r="G315" s="5" t="s">
        <v>1761</v>
      </c>
      <c r="H315" s="5" t="s">
        <v>1762</v>
      </c>
      <c r="I315" s="5" t="s">
        <v>1763</v>
      </c>
      <c r="K315" s="25"/>
      <c r="L315" s="25"/>
      <c r="M315" s="25"/>
      <c r="N315" s="25">
        <f t="shared" si="11"/>
        <v>0</v>
      </c>
      <c r="Q315" s="5" t="s">
        <v>1764</v>
      </c>
    </row>
    <row r="316" spans="1:17" s="5" customFormat="1" ht="13.95" customHeight="1" x14ac:dyDescent="0.2">
      <c r="A316" s="5">
        <v>2405952</v>
      </c>
      <c r="B316" s="5">
        <v>2406839</v>
      </c>
      <c r="C316" s="5" t="s">
        <v>27</v>
      </c>
      <c r="D316" s="33">
        <v>45610</v>
      </c>
      <c r="E316" s="33">
        <v>45635</v>
      </c>
      <c r="F316" s="33">
        <v>45838</v>
      </c>
      <c r="G316" s="5" t="s">
        <v>1765</v>
      </c>
      <c r="H316" s="5" t="s">
        <v>1766</v>
      </c>
      <c r="I316" s="5" t="s">
        <v>42</v>
      </c>
      <c r="J316" s="5" t="s">
        <v>1767</v>
      </c>
      <c r="K316" s="25"/>
      <c r="L316" s="25">
        <v>334.18</v>
      </c>
      <c r="M316" s="25">
        <v>0</v>
      </c>
      <c r="N316" s="25">
        <f t="shared" si="11"/>
        <v>334.18</v>
      </c>
      <c r="O316" s="5" t="s">
        <v>32</v>
      </c>
      <c r="P316" s="5" t="s">
        <v>911</v>
      </c>
      <c r="Q316" s="5" t="s">
        <v>965</v>
      </c>
    </row>
    <row r="317" spans="1:17" s="5" customFormat="1" ht="13.95" customHeight="1" x14ac:dyDescent="0.2">
      <c r="A317" s="5">
        <v>2406006</v>
      </c>
      <c r="B317" s="5">
        <v>2406852</v>
      </c>
      <c r="C317" s="5" t="s">
        <v>27</v>
      </c>
      <c r="D317" s="33">
        <v>45577</v>
      </c>
      <c r="E317" s="33">
        <v>45630</v>
      </c>
      <c r="F317" s="33">
        <v>45848</v>
      </c>
      <c r="G317" s="5" t="s">
        <v>1768</v>
      </c>
      <c r="H317" s="5" t="s">
        <v>1769</v>
      </c>
      <c r="I317" s="5" t="s">
        <v>1770</v>
      </c>
      <c r="J317" s="5" t="s">
        <v>1771</v>
      </c>
      <c r="K317" s="25"/>
      <c r="L317" s="25">
        <v>1263.3699999999999</v>
      </c>
      <c r="M317" s="25">
        <v>0</v>
      </c>
      <c r="N317" s="25">
        <f t="shared" si="11"/>
        <v>1263.3699999999999</v>
      </c>
      <c r="O317" s="5" t="s">
        <v>32</v>
      </c>
      <c r="P317" s="5" t="s">
        <v>911</v>
      </c>
      <c r="Q317" s="5" t="s">
        <v>805</v>
      </c>
    </row>
    <row r="318" spans="1:17" s="5" customFormat="1" ht="13.95" customHeight="1" x14ac:dyDescent="0.2">
      <c r="A318" s="5">
        <v>2406008</v>
      </c>
      <c r="C318" s="5" t="s">
        <v>27</v>
      </c>
      <c r="D318" s="33">
        <v>45630</v>
      </c>
      <c r="E318" s="33">
        <v>45638</v>
      </c>
      <c r="G318" s="5" t="s">
        <v>1772</v>
      </c>
      <c r="H318" s="5" t="s">
        <v>29</v>
      </c>
      <c r="I318" s="5" t="s">
        <v>1773</v>
      </c>
      <c r="J318" s="5" t="s">
        <v>1774</v>
      </c>
      <c r="K318" s="25"/>
      <c r="L318" s="25"/>
      <c r="M318" s="25"/>
      <c r="N318" s="25">
        <f t="shared" si="11"/>
        <v>0</v>
      </c>
    </row>
    <row r="319" spans="1:17" s="5" customFormat="1" ht="13.95" customHeight="1" x14ac:dyDescent="0.2">
      <c r="A319" s="5">
        <v>2406022</v>
      </c>
      <c r="B319" s="5">
        <v>2406563</v>
      </c>
      <c r="C319" s="5" t="s">
        <v>27</v>
      </c>
      <c r="D319" s="33">
        <v>45633</v>
      </c>
      <c r="E319" s="33">
        <v>45636</v>
      </c>
      <c r="F319" s="33">
        <v>45693</v>
      </c>
      <c r="G319" s="5" t="s">
        <v>1775</v>
      </c>
      <c r="H319" s="5" t="s">
        <v>504</v>
      </c>
      <c r="I319" s="5" t="s">
        <v>42</v>
      </c>
      <c r="J319" s="5" t="s">
        <v>1776</v>
      </c>
      <c r="K319" s="25"/>
      <c r="L319" s="25">
        <v>1344.69</v>
      </c>
      <c r="M319" s="25">
        <v>0</v>
      </c>
      <c r="N319" s="25">
        <f t="shared" si="11"/>
        <v>1344.69</v>
      </c>
      <c r="O319" s="5" t="s">
        <v>32</v>
      </c>
      <c r="P319" s="5" t="s">
        <v>911</v>
      </c>
      <c r="Q319" s="5" t="s">
        <v>954</v>
      </c>
    </row>
    <row r="320" spans="1:17" s="5" customFormat="1" ht="13.95" customHeight="1" x14ac:dyDescent="0.2">
      <c r="A320" s="5">
        <v>2406035</v>
      </c>
      <c r="C320" s="5" t="s">
        <v>27</v>
      </c>
      <c r="D320" s="33">
        <v>45628</v>
      </c>
      <c r="E320" s="33">
        <v>45637</v>
      </c>
      <c r="G320" s="5" t="s">
        <v>1777</v>
      </c>
      <c r="H320" s="5" t="s">
        <v>1545</v>
      </c>
      <c r="I320" s="5" t="s">
        <v>152</v>
      </c>
      <c r="J320" s="5" t="s">
        <v>1778</v>
      </c>
      <c r="K320" s="25"/>
      <c r="L320" s="25"/>
      <c r="M320" s="25"/>
      <c r="N320" s="25">
        <f t="shared" si="11"/>
        <v>0</v>
      </c>
    </row>
    <row r="321" spans="1:17" s="5" customFormat="1" ht="13.95" customHeight="1" x14ac:dyDescent="0.2">
      <c r="A321" s="5">
        <v>2406044</v>
      </c>
      <c r="B321" s="5">
        <v>2406867</v>
      </c>
      <c r="C321" s="5" t="s">
        <v>27</v>
      </c>
      <c r="D321" s="33">
        <v>45635</v>
      </c>
      <c r="E321" s="33">
        <v>45636</v>
      </c>
      <c r="F321" s="33">
        <v>45876</v>
      </c>
      <c r="G321" s="5" t="s">
        <v>1779</v>
      </c>
      <c r="H321" s="5" t="s">
        <v>328</v>
      </c>
      <c r="I321" s="5" t="s">
        <v>1780</v>
      </c>
      <c r="J321" s="5" t="s">
        <v>1781</v>
      </c>
      <c r="K321" s="25"/>
      <c r="L321" s="25">
        <v>1039.2</v>
      </c>
      <c r="M321" s="25">
        <v>0</v>
      </c>
      <c r="N321" s="25">
        <f t="shared" si="11"/>
        <v>1039.2</v>
      </c>
      <c r="O321" s="5" t="s">
        <v>32</v>
      </c>
      <c r="P321" s="5" t="s">
        <v>911</v>
      </c>
      <c r="Q321" s="5" t="s">
        <v>805</v>
      </c>
    </row>
    <row r="322" spans="1:17" s="5" customFormat="1" ht="13.95" customHeight="1" x14ac:dyDescent="0.2">
      <c r="A322" s="5">
        <v>2406050</v>
      </c>
      <c r="B322" s="5">
        <v>2406302</v>
      </c>
      <c r="C322" s="5" t="s">
        <v>27</v>
      </c>
      <c r="D322" s="33">
        <v>45632</v>
      </c>
      <c r="E322" s="33">
        <v>45637</v>
      </c>
      <c r="G322" s="5" t="s">
        <v>1782</v>
      </c>
      <c r="H322" s="5" t="s">
        <v>179</v>
      </c>
      <c r="I322" s="5" t="s">
        <v>1783</v>
      </c>
      <c r="J322" s="5" t="s">
        <v>1784</v>
      </c>
      <c r="K322" s="25">
        <v>10000</v>
      </c>
      <c r="L322" s="25"/>
      <c r="M322" s="25"/>
      <c r="N322" s="25">
        <f t="shared" si="11"/>
        <v>10000</v>
      </c>
    </row>
    <row r="323" spans="1:17" s="5" customFormat="1" ht="13.95" customHeight="1" x14ac:dyDescent="0.2">
      <c r="A323" s="5">
        <v>2406057</v>
      </c>
      <c r="C323" s="5" t="s">
        <v>27</v>
      </c>
      <c r="D323" s="33">
        <v>45629</v>
      </c>
      <c r="E323" s="33">
        <v>45638</v>
      </c>
      <c r="G323" s="5" t="s">
        <v>1275</v>
      </c>
      <c r="H323" s="5" t="s">
        <v>1276</v>
      </c>
      <c r="I323" s="5" t="s">
        <v>152</v>
      </c>
      <c r="J323" s="5" t="s">
        <v>1785</v>
      </c>
      <c r="K323" s="25"/>
      <c r="L323" s="25"/>
      <c r="M323" s="25"/>
      <c r="N323" s="25">
        <f t="shared" si="11"/>
        <v>0</v>
      </c>
    </row>
    <row r="324" spans="1:17" s="5" customFormat="1" ht="13.95" customHeight="1" x14ac:dyDescent="0.2">
      <c r="A324" s="5">
        <v>2406117</v>
      </c>
      <c r="B324" s="5">
        <v>2406607</v>
      </c>
      <c r="C324" s="5" t="s">
        <v>27</v>
      </c>
      <c r="D324" s="33">
        <v>45605</v>
      </c>
      <c r="E324" s="33">
        <v>45630</v>
      </c>
      <c r="F324" s="33">
        <v>45702</v>
      </c>
      <c r="G324" s="5" t="s">
        <v>1786</v>
      </c>
      <c r="H324" s="5" t="s">
        <v>1787</v>
      </c>
      <c r="I324" s="5" t="s">
        <v>1788</v>
      </c>
      <c r="J324" s="5" t="s">
        <v>1789</v>
      </c>
      <c r="K324" s="25"/>
      <c r="L324" s="25">
        <v>709.56</v>
      </c>
      <c r="M324" s="25">
        <v>0</v>
      </c>
      <c r="N324" s="25">
        <f t="shared" si="11"/>
        <v>709.56</v>
      </c>
      <c r="O324" s="5" t="s">
        <v>32</v>
      </c>
      <c r="P324" s="5" t="s">
        <v>911</v>
      </c>
      <c r="Q324" s="5" t="s">
        <v>805</v>
      </c>
    </row>
    <row r="325" spans="1:17" s="5" customFormat="1" ht="13.95" customHeight="1" x14ac:dyDescent="0.2">
      <c r="A325" s="5">
        <v>2406145</v>
      </c>
      <c r="B325" s="5">
        <v>2406748</v>
      </c>
      <c r="C325" s="5" t="s">
        <v>81</v>
      </c>
      <c r="D325" s="33">
        <v>45639</v>
      </c>
      <c r="E325" s="33">
        <v>45639</v>
      </c>
      <c r="F325" s="33">
        <v>45757</v>
      </c>
      <c r="G325" s="5" t="s">
        <v>1790</v>
      </c>
      <c r="H325" s="5" t="s">
        <v>1211</v>
      </c>
      <c r="I325" s="5" t="s">
        <v>152</v>
      </c>
      <c r="J325" s="5" t="s">
        <v>1791</v>
      </c>
      <c r="K325" s="25"/>
      <c r="L325" s="25">
        <v>350</v>
      </c>
      <c r="M325" s="25">
        <v>180.59</v>
      </c>
      <c r="N325" s="25">
        <f t="shared" si="11"/>
        <v>530.59</v>
      </c>
      <c r="O325" s="5" t="s">
        <v>32</v>
      </c>
      <c r="P325" s="5" t="s">
        <v>911</v>
      </c>
      <c r="Q325" s="5" t="s">
        <v>965</v>
      </c>
    </row>
    <row r="326" spans="1:17" s="5" customFormat="1" ht="13.95" customHeight="1" x14ac:dyDescent="0.2">
      <c r="A326" s="5">
        <v>2406151</v>
      </c>
      <c r="B326" s="5">
        <v>2406629</v>
      </c>
      <c r="C326" s="5" t="s">
        <v>27</v>
      </c>
      <c r="D326" s="33">
        <v>45609</v>
      </c>
      <c r="E326" s="33">
        <v>45641</v>
      </c>
      <c r="F326" s="33">
        <v>45708</v>
      </c>
      <c r="G326" s="5" t="s">
        <v>1792</v>
      </c>
      <c r="H326" s="5" t="s">
        <v>196</v>
      </c>
      <c r="I326" s="5" t="s">
        <v>58</v>
      </c>
      <c r="J326" s="5" t="s">
        <v>1793</v>
      </c>
      <c r="K326" s="25"/>
      <c r="L326" s="25">
        <v>1249.23</v>
      </c>
      <c r="M326" s="25">
        <v>151.25</v>
      </c>
      <c r="N326" s="25">
        <f t="shared" si="11"/>
        <v>1400.48</v>
      </c>
      <c r="O326" s="5" t="s">
        <v>32</v>
      </c>
      <c r="P326" s="5" t="s">
        <v>911</v>
      </c>
      <c r="Q326" s="5" t="s">
        <v>805</v>
      </c>
    </row>
    <row r="327" spans="1:17" s="5" customFormat="1" ht="13.95" customHeight="1" x14ac:dyDescent="0.2">
      <c r="A327" s="5">
        <v>2406164</v>
      </c>
      <c r="B327" s="5">
        <v>2406833</v>
      </c>
      <c r="C327" s="5" t="s">
        <v>81</v>
      </c>
      <c r="D327" s="33">
        <v>45638</v>
      </c>
      <c r="E327" s="33">
        <v>45643</v>
      </c>
      <c r="F327" s="33">
        <v>45826</v>
      </c>
      <c r="G327" s="5" t="s">
        <v>1794</v>
      </c>
      <c r="H327" s="5" t="s">
        <v>328</v>
      </c>
      <c r="I327" s="5" t="s">
        <v>1795</v>
      </c>
      <c r="J327" s="5" t="s">
        <v>1796</v>
      </c>
      <c r="K327" s="25"/>
      <c r="L327" s="25">
        <v>1168</v>
      </c>
      <c r="M327" s="25">
        <v>0</v>
      </c>
      <c r="N327" s="25">
        <f t="shared" si="11"/>
        <v>1168</v>
      </c>
      <c r="O327" s="5" t="s">
        <v>32</v>
      </c>
      <c r="P327" s="5" t="s">
        <v>911</v>
      </c>
      <c r="Q327" s="5" t="s">
        <v>965</v>
      </c>
    </row>
    <row r="328" spans="1:17" s="5" customFormat="1" ht="13.95" customHeight="1" x14ac:dyDescent="0.2">
      <c r="A328" s="5">
        <v>2406173</v>
      </c>
      <c r="B328" s="5">
        <v>2406716</v>
      </c>
      <c r="C328" s="5" t="s">
        <v>27</v>
      </c>
      <c r="D328" s="33">
        <v>45642</v>
      </c>
      <c r="E328" s="33">
        <v>45643</v>
      </c>
      <c r="F328" s="33">
        <v>45736</v>
      </c>
      <c r="G328" s="5" t="s">
        <v>1797</v>
      </c>
      <c r="H328" s="5" t="s">
        <v>142</v>
      </c>
      <c r="I328" s="5" t="s">
        <v>1798</v>
      </c>
      <c r="J328" s="5" t="s">
        <v>1799</v>
      </c>
      <c r="K328" s="25"/>
      <c r="L328" s="25">
        <v>3199.63</v>
      </c>
      <c r="M328" s="25">
        <v>0</v>
      </c>
      <c r="N328" s="25">
        <f t="shared" si="11"/>
        <v>3199.63</v>
      </c>
      <c r="O328" s="5" t="s">
        <v>32</v>
      </c>
      <c r="P328" s="5" t="s">
        <v>911</v>
      </c>
      <c r="Q328" s="5" t="s">
        <v>805</v>
      </c>
    </row>
    <row r="329" spans="1:17" s="5" customFormat="1" ht="13.95" customHeight="1" x14ac:dyDescent="0.2">
      <c r="A329" s="5">
        <v>2406175</v>
      </c>
      <c r="B329" s="5">
        <v>2406551</v>
      </c>
      <c r="C329" s="5" t="s">
        <v>27</v>
      </c>
      <c r="D329" s="33">
        <v>45643</v>
      </c>
      <c r="E329" s="33">
        <v>45643</v>
      </c>
      <c r="F329" s="33">
        <v>45687</v>
      </c>
      <c r="G329" s="5" t="s">
        <v>1800</v>
      </c>
      <c r="H329" s="5" t="s">
        <v>24</v>
      </c>
      <c r="I329" s="5" t="s">
        <v>152</v>
      </c>
      <c r="J329" s="5" t="s">
        <v>1801</v>
      </c>
      <c r="K329" s="25"/>
      <c r="L329" s="25">
        <v>36.869999999999997</v>
      </c>
      <c r="M329" s="25">
        <v>0</v>
      </c>
      <c r="N329" s="25">
        <f t="shared" si="11"/>
        <v>36.869999999999997</v>
      </c>
      <c r="O329" s="5" t="s">
        <v>32</v>
      </c>
      <c r="P329" s="5" t="s">
        <v>911</v>
      </c>
      <c r="Q329" s="5" t="s">
        <v>954</v>
      </c>
    </row>
    <row r="330" spans="1:17" s="5" customFormat="1" ht="13.95" customHeight="1" x14ac:dyDescent="0.2">
      <c r="A330" s="5">
        <v>2406234</v>
      </c>
      <c r="C330" s="5" t="s">
        <v>27</v>
      </c>
      <c r="D330" s="33">
        <v>45609</v>
      </c>
      <c r="E330" s="33">
        <v>45643</v>
      </c>
      <c r="F330" s="33">
        <v>45730</v>
      </c>
      <c r="G330" s="5" t="s">
        <v>1802</v>
      </c>
      <c r="H330" s="5" t="s">
        <v>1109</v>
      </c>
      <c r="I330" s="5" t="s">
        <v>1803</v>
      </c>
      <c r="J330" s="5" t="s">
        <v>1804</v>
      </c>
      <c r="K330" s="25"/>
      <c r="L330" s="25">
        <v>0</v>
      </c>
      <c r="M330" s="25">
        <v>0</v>
      </c>
      <c r="N330" s="25">
        <f t="shared" si="11"/>
        <v>0</v>
      </c>
      <c r="O330" s="5" t="s">
        <v>32</v>
      </c>
      <c r="P330" s="5" t="s">
        <v>33</v>
      </c>
      <c r="Q330" s="5" t="s">
        <v>1805</v>
      </c>
    </row>
    <row r="331" spans="1:17" s="5" customFormat="1" ht="13.95" customHeight="1" x14ac:dyDescent="0.2">
      <c r="A331" s="5">
        <v>2406236</v>
      </c>
      <c r="B331" s="5">
        <v>2406382</v>
      </c>
      <c r="C331" s="5" t="s">
        <v>27</v>
      </c>
      <c r="D331" s="33">
        <v>45631</v>
      </c>
      <c r="E331" s="33">
        <v>45645</v>
      </c>
      <c r="F331" s="33">
        <v>45666</v>
      </c>
      <c r="G331" s="5" t="s">
        <v>1806</v>
      </c>
      <c r="H331" s="5" t="s">
        <v>100</v>
      </c>
      <c r="I331" s="5" t="s">
        <v>1807</v>
      </c>
      <c r="J331" s="5" t="s">
        <v>1808</v>
      </c>
      <c r="K331" s="25"/>
      <c r="L331" s="25">
        <v>190</v>
      </c>
      <c r="M331" s="25">
        <v>0</v>
      </c>
      <c r="N331" s="25">
        <f t="shared" si="11"/>
        <v>190</v>
      </c>
      <c r="O331" s="5" t="s">
        <v>32</v>
      </c>
      <c r="P331" s="5" t="s">
        <v>911</v>
      </c>
      <c r="Q331" s="5" t="s">
        <v>805</v>
      </c>
    </row>
    <row r="332" spans="1:17" s="5" customFormat="1" ht="13.95" customHeight="1" x14ac:dyDescent="0.2">
      <c r="A332" s="5">
        <v>2406245</v>
      </c>
      <c r="C332" s="5" t="s">
        <v>27</v>
      </c>
      <c r="D332" s="33">
        <v>45610</v>
      </c>
      <c r="E332" s="33">
        <v>45649</v>
      </c>
      <c r="F332" s="33">
        <v>45730</v>
      </c>
      <c r="G332" s="5" t="s">
        <v>1809</v>
      </c>
      <c r="H332" s="5" t="s">
        <v>1325</v>
      </c>
      <c r="I332" s="5" t="s">
        <v>1810</v>
      </c>
      <c r="J332" s="5" t="s">
        <v>1811</v>
      </c>
      <c r="K332" s="25"/>
      <c r="L332" s="25">
        <v>0</v>
      </c>
      <c r="M332" s="25">
        <v>0</v>
      </c>
      <c r="N332" s="25">
        <f t="shared" si="11"/>
        <v>0</v>
      </c>
      <c r="O332" s="5" t="s">
        <v>32</v>
      </c>
      <c r="P332" s="5" t="s">
        <v>33</v>
      </c>
      <c r="Q332" s="5" t="s">
        <v>404</v>
      </c>
    </row>
    <row r="333" spans="1:17" s="5" customFormat="1" ht="13.95" customHeight="1" x14ac:dyDescent="0.2">
      <c r="A333" s="5">
        <v>2406248</v>
      </c>
      <c r="C333" s="5" t="s">
        <v>27</v>
      </c>
      <c r="D333" s="33">
        <v>45631</v>
      </c>
      <c r="E333" s="33">
        <v>45645</v>
      </c>
      <c r="F333" s="33">
        <v>45923</v>
      </c>
      <c r="H333" s="5" t="s">
        <v>200</v>
      </c>
      <c r="I333" s="5" t="s">
        <v>1812</v>
      </c>
      <c r="J333" s="5" t="s">
        <v>1813</v>
      </c>
      <c r="K333" s="25"/>
      <c r="L333" s="25">
        <v>0</v>
      </c>
      <c r="M333" s="25">
        <v>0</v>
      </c>
      <c r="N333" s="25">
        <f t="shared" si="11"/>
        <v>0</v>
      </c>
      <c r="O333" s="5" t="s">
        <v>32</v>
      </c>
      <c r="P333" s="5" t="s">
        <v>33</v>
      </c>
      <c r="Q333" s="5" t="s">
        <v>34</v>
      </c>
    </row>
    <row r="334" spans="1:17" s="5" customFormat="1" ht="13.95" customHeight="1" x14ac:dyDescent="0.2">
      <c r="A334" s="5">
        <v>2406249</v>
      </c>
      <c r="C334" s="5" t="s">
        <v>27</v>
      </c>
      <c r="D334" s="33">
        <v>45638</v>
      </c>
      <c r="E334" s="33">
        <v>45656</v>
      </c>
      <c r="F334" s="33">
        <v>45667</v>
      </c>
      <c r="G334" s="5" t="s">
        <v>1814</v>
      </c>
      <c r="H334" s="5" t="s">
        <v>490</v>
      </c>
      <c r="I334" s="5" t="s">
        <v>1815</v>
      </c>
      <c r="K334" s="25"/>
      <c r="L334" s="25">
        <v>99</v>
      </c>
      <c r="M334" s="25"/>
      <c r="N334" s="25">
        <f t="shared" si="11"/>
        <v>99</v>
      </c>
      <c r="O334" s="5" t="s">
        <v>32</v>
      </c>
      <c r="P334" s="5" t="s">
        <v>1294</v>
      </c>
      <c r="Q334" s="38" t="s">
        <v>805</v>
      </c>
    </row>
    <row r="335" spans="1:17" s="5" customFormat="1" ht="13.95" customHeight="1" x14ac:dyDescent="0.2">
      <c r="A335" s="5">
        <v>2406250</v>
      </c>
      <c r="C335" s="5" t="s">
        <v>27</v>
      </c>
      <c r="D335" s="33">
        <v>45621</v>
      </c>
      <c r="E335" s="33">
        <v>45649</v>
      </c>
      <c r="F335" s="33">
        <v>45923</v>
      </c>
      <c r="G335" s="5" t="s">
        <v>1816</v>
      </c>
      <c r="H335" s="5" t="s">
        <v>1817</v>
      </c>
      <c r="I335" s="5" t="s">
        <v>1812</v>
      </c>
      <c r="J335" s="5" t="s">
        <v>1818</v>
      </c>
      <c r="K335" s="25"/>
      <c r="L335" s="25">
        <v>0</v>
      </c>
      <c r="M335" s="25">
        <v>0</v>
      </c>
      <c r="N335" s="25">
        <f t="shared" si="11"/>
        <v>0</v>
      </c>
      <c r="O335" s="5" t="s">
        <v>32</v>
      </c>
      <c r="P335" s="5" t="s">
        <v>33</v>
      </c>
      <c r="Q335" s="5" t="s">
        <v>34</v>
      </c>
    </row>
    <row r="336" spans="1:17" s="5" customFormat="1" ht="13.95" customHeight="1" x14ac:dyDescent="0.2">
      <c r="A336" s="5">
        <v>2406263</v>
      </c>
      <c r="C336" s="5" t="s">
        <v>27</v>
      </c>
      <c r="D336" s="33">
        <v>45645</v>
      </c>
      <c r="E336" s="33">
        <v>45657</v>
      </c>
      <c r="F336" s="33">
        <v>45723</v>
      </c>
      <c r="G336" s="5" t="s">
        <v>1819</v>
      </c>
      <c r="H336" s="5" t="s">
        <v>463</v>
      </c>
      <c r="I336" s="5" t="s">
        <v>1820</v>
      </c>
      <c r="J336" s="5" t="s">
        <v>1821</v>
      </c>
      <c r="K336" s="25"/>
      <c r="L336" s="25"/>
      <c r="M336" s="25"/>
      <c r="N336" s="25">
        <f>SUM(K336:M336)</f>
        <v>0</v>
      </c>
      <c r="O336" s="5" t="s">
        <v>32</v>
      </c>
      <c r="P336" s="5" t="s">
        <v>33</v>
      </c>
      <c r="Q336" s="5" t="s">
        <v>1822</v>
      </c>
    </row>
    <row r="337" spans="1:17" s="5" customFormat="1" ht="13.95" customHeight="1" x14ac:dyDescent="0.2">
      <c r="A337" s="5">
        <v>2406274</v>
      </c>
      <c r="B337" s="5">
        <v>2406767</v>
      </c>
      <c r="C337" s="5" t="s">
        <v>27</v>
      </c>
      <c r="D337" s="33">
        <v>45587</v>
      </c>
      <c r="E337" s="33">
        <v>45629</v>
      </c>
      <c r="F337" s="33">
        <v>45764</v>
      </c>
      <c r="G337" s="5" t="s">
        <v>1823</v>
      </c>
      <c r="H337" s="5" t="s">
        <v>471</v>
      </c>
      <c r="I337" s="5" t="s">
        <v>1824</v>
      </c>
      <c r="J337" s="5" t="s">
        <v>1825</v>
      </c>
      <c r="K337" s="25"/>
      <c r="L337" s="25">
        <v>624.42999999999995</v>
      </c>
      <c r="M337" s="25">
        <v>0</v>
      </c>
      <c r="N337" s="25">
        <f t="shared" si="11"/>
        <v>624.42999999999995</v>
      </c>
      <c r="O337" s="5" t="s">
        <v>32</v>
      </c>
      <c r="P337" s="5" t="s">
        <v>911</v>
      </c>
      <c r="Q337" s="5" t="s">
        <v>1826</v>
      </c>
    </row>
    <row r="338" spans="1:17" s="5" customFormat="1" ht="13.95" customHeight="1" x14ac:dyDescent="0.2">
      <c r="A338" s="5">
        <v>2406277</v>
      </c>
      <c r="C338" s="5" t="s">
        <v>27</v>
      </c>
      <c r="D338" s="33">
        <v>45337</v>
      </c>
      <c r="E338" s="33">
        <v>45650</v>
      </c>
      <c r="G338" s="5" t="s">
        <v>1827</v>
      </c>
      <c r="H338" s="5" t="s">
        <v>341</v>
      </c>
      <c r="I338" s="5" t="s">
        <v>58</v>
      </c>
      <c r="J338" s="5" t="s">
        <v>1828</v>
      </c>
      <c r="K338" s="25"/>
      <c r="L338" s="25"/>
      <c r="M338" s="25"/>
      <c r="N338" s="25">
        <f t="shared" si="11"/>
        <v>0</v>
      </c>
    </row>
    <row r="339" spans="1:17" s="5" customFormat="1" ht="13.95" customHeight="1" x14ac:dyDescent="0.2">
      <c r="A339" s="5">
        <v>2406281</v>
      </c>
      <c r="B339" s="5">
        <v>2503913</v>
      </c>
      <c r="C339" s="5" t="s">
        <v>27</v>
      </c>
      <c r="D339" s="33">
        <v>45638</v>
      </c>
      <c r="E339" s="33">
        <v>45650</v>
      </c>
      <c r="F339" s="33">
        <v>45897</v>
      </c>
      <c r="G339" s="5" t="s">
        <v>1829</v>
      </c>
      <c r="H339" s="5" t="s">
        <v>1046</v>
      </c>
      <c r="I339" s="5" t="s">
        <v>42</v>
      </c>
      <c r="J339" s="5" t="s">
        <v>1830</v>
      </c>
      <c r="K339" s="25"/>
      <c r="L339" s="25">
        <v>464.42</v>
      </c>
      <c r="M339" s="25">
        <v>0</v>
      </c>
      <c r="N339" s="25">
        <f t="shared" si="11"/>
        <v>464.42</v>
      </c>
      <c r="O339" s="5" t="s">
        <v>32</v>
      </c>
      <c r="P339" s="5" t="s">
        <v>911</v>
      </c>
      <c r="Q339" s="5" t="s">
        <v>954</v>
      </c>
    </row>
    <row r="340" spans="1:17" s="5" customFormat="1" ht="13.95" customHeight="1" x14ac:dyDescent="0.2">
      <c r="A340" s="5">
        <v>2406282</v>
      </c>
      <c r="C340" s="5" t="s">
        <v>27</v>
      </c>
      <c r="D340" s="33">
        <v>45647</v>
      </c>
      <c r="E340" s="33">
        <v>45653</v>
      </c>
      <c r="G340" s="5" t="s">
        <v>1831</v>
      </c>
      <c r="H340" s="5" t="s">
        <v>109</v>
      </c>
      <c r="I340" s="5" t="s">
        <v>1832</v>
      </c>
      <c r="J340" s="5" t="s">
        <v>1833</v>
      </c>
      <c r="K340" s="25"/>
      <c r="L340" s="25"/>
      <c r="M340" s="25"/>
      <c r="N340" s="25">
        <f>SUM(K340:M340)</f>
        <v>0</v>
      </c>
    </row>
    <row r="341" spans="1:17" s="5" customFormat="1" ht="13.95" customHeight="1" x14ac:dyDescent="0.2">
      <c r="A341" s="5">
        <v>2406286</v>
      </c>
      <c r="C341" s="5" t="s">
        <v>27</v>
      </c>
      <c r="D341" s="33">
        <v>45558</v>
      </c>
      <c r="E341" s="33">
        <v>45656</v>
      </c>
      <c r="G341" s="5" t="s">
        <v>1834</v>
      </c>
      <c r="H341" s="5" t="s">
        <v>463</v>
      </c>
      <c r="I341" s="5" t="s">
        <v>1835</v>
      </c>
      <c r="J341" s="5" t="s">
        <v>1836</v>
      </c>
      <c r="K341" s="25"/>
      <c r="L341" s="25">
        <v>0</v>
      </c>
      <c r="M341" s="25">
        <v>0</v>
      </c>
      <c r="N341" s="25">
        <f t="shared" ref="N341:N367" si="12">SUM(K341:M341)</f>
        <v>0</v>
      </c>
      <c r="O341" s="5" t="s">
        <v>32</v>
      </c>
      <c r="P341" s="5" t="s">
        <v>33</v>
      </c>
      <c r="Q341" s="5" t="s">
        <v>451</v>
      </c>
    </row>
    <row r="342" spans="1:17" s="5" customFormat="1" ht="13.95" customHeight="1" x14ac:dyDescent="0.2">
      <c r="A342" s="5">
        <v>2406306</v>
      </c>
      <c r="B342" s="5">
        <v>2406543</v>
      </c>
      <c r="C342" s="5" t="s">
        <v>27</v>
      </c>
      <c r="D342" s="33">
        <v>45643</v>
      </c>
      <c r="E342" s="33">
        <v>45661</v>
      </c>
      <c r="F342" s="33">
        <v>45687</v>
      </c>
      <c r="G342" s="37" t="s">
        <v>1837</v>
      </c>
      <c r="H342" s="5" t="s">
        <v>497</v>
      </c>
      <c r="I342" s="5" t="s">
        <v>1838</v>
      </c>
      <c r="J342" s="5" t="s">
        <v>1839</v>
      </c>
      <c r="K342" s="25"/>
      <c r="L342" s="25">
        <v>1741.27</v>
      </c>
      <c r="M342" s="25">
        <v>151.25</v>
      </c>
      <c r="N342" s="25">
        <f t="shared" si="12"/>
        <v>1892.52</v>
      </c>
      <c r="O342" s="5" t="s">
        <v>32</v>
      </c>
      <c r="P342" s="5" t="s">
        <v>911</v>
      </c>
      <c r="Q342" s="5" t="s">
        <v>805</v>
      </c>
    </row>
    <row r="343" spans="1:17" s="5" customFormat="1" ht="13.95" customHeight="1" x14ac:dyDescent="0.2">
      <c r="A343" s="5">
        <v>2406380</v>
      </c>
      <c r="C343" s="5" t="s">
        <v>27</v>
      </c>
      <c r="D343" s="33">
        <v>45447</v>
      </c>
      <c r="E343" s="33">
        <v>45667</v>
      </c>
      <c r="F343" s="33">
        <v>45737</v>
      </c>
      <c r="G343" s="5" t="s">
        <v>1840</v>
      </c>
      <c r="H343" s="5" t="s">
        <v>200</v>
      </c>
      <c r="I343" s="5" t="s">
        <v>1841</v>
      </c>
      <c r="J343" s="5" t="s">
        <v>1842</v>
      </c>
      <c r="K343" s="25"/>
      <c r="L343" s="25">
        <v>0</v>
      </c>
      <c r="M343" s="25">
        <v>0</v>
      </c>
      <c r="N343" s="25">
        <f t="shared" si="12"/>
        <v>0</v>
      </c>
      <c r="O343" s="5" t="s">
        <v>32</v>
      </c>
      <c r="P343" s="5" t="s">
        <v>33</v>
      </c>
      <c r="Q343" s="5" t="s">
        <v>569</v>
      </c>
    </row>
    <row r="344" spans="1:17" s="5" customFormat="1" ht="13.95" customHeight="1" x14ac:dyDescent="0.2">
      <c r="A344" s="5">
        <v>2406384</v>
      </c>
      <c r="C344" s="5" t="s">
        <v>27</v>
      </c>
      <c r="D344" s="33">
        <v>45559</v>
      </c>
      <c r="E344" s="33">
        <v>45667</v>
      </c>
      <c r="G344" s="5" t="s">
        <v>1843</v>
      </c>
      <c r="H344" s="5" t="s">
        <v>1844</v>
      </c>
      <c r="I344" s="5" t="s">
        <v>1845</v>
      </c>
      <c r="J344" s="5" t="s">
        <v>1846</v>
      </c>
      <c r="K344" s="25"/>
      <c r="L344" s="25"/>
      <c r="M344" s="25"/>
      <c r="N344" s="25">
        <f t="shared" si="12"/>
        <v>0</v>
      </c>
    </row>
    <row r="345" spans="1:17" s="5" customFormat="1" ht="13.95" customHeight="1" x14ac:dyDescent="0.2">
      <c r="A345" s="5">
        <v>2406393</v>
      </c>
      <c r="B345" s="5">
        <v>2406633</v>
      </c>
      <c r="C345" s="5" t="s">
        <v>27</v>
      </c>
      <c r="D345" s="33">
        <v>45479</v>
      </c>
      <c r="E345" s="33">
        <v>45670</v>
      </c>
      <c r="F345" s="33">
        <v>45708</v>
      </c>
      <c r="G345" s="5" t="s">
        <v>1847</v>
      </c>
      <c r="H345" s="5" t="s">
        <v>789</v>
      </c>
      <c r="I345" s="5" t="s">
        <v>1848</v>
      </c>
      <c r="J345" s="5" t="s">
        <v>1849</v>
      </c>
      <c r="K345" s="25"/>
      <c r="L345" s="25">
        <v>1728.32</v>
      </c>
      <c r="M345" s="25">
        <v>151.25</v>
      </c>
      <c r="N345" s="25">
        <f t="shared" si="12"/>
        <v>1879.57</v>
      </c>
      <c r="O345" s="5" t="s">
        <v>32</v>
      </c>
      <c r="P345" s="5" t="s">
        <v>911</v>
      </c>
      <c r="Q345" s="5" t="s">
        <v>805</v>
      </c>
    </row>
    <row r="346" spans="1:17" s="5" customFormat="1" ht="13.95" customHeight="1" x14ac:dyDescent="0.2">
      <c r="A346" s="5">
        <v>2406424</v>
      </c>
      <c r="B346" s="5">
        <v>2400145</v>
      </c>
      <c r="C346" s="5" t="s">
        <v>22</v>
      </c>
      <c r="D346" s="33">
        <v>45642</v>
      </c>
      <c r="E346" s="33">
        <v>45306</v>
      </c>
      <c r="G346" s="5" t="s">
        <v>1850</v>
      </c>
      <c r="H346" s="5" t="s">
        <v>46</v>
      </c>
      <c r="I346" s="5" t="s">
        <v>868</v>
      </c>
      <c r="J346" s="5" t="s">
        <v>1851</v>
      </c>
      <c r="K346" s="25"/>
      <c r="L346" s="25"/>
      <c r="M346" s="25"/>
      <c r="N346" s="25">
        <f t="shared" si="12"/>
        <v>0</v>
      </c>
    </row>
    <row r="347" spans="1:17" s="5" customFormat="1" ht="13.95" customHeight="1" x14ac:dyDescent="0.2">
      <c r="A347" s="5">
        <v>2406445</v>
      </c>
      <c r="B347" s="5">
        <v>2406688</v>
      </c>
      <c r="C347" s="5" t="s">
        <v>27</v>
      </c>
      <c r="D347" s="33">
        <v>45525</v>
      </c>
      <c r="E347" s="33">
        <v>45673</v>
      </c>
      <c r="F347" s="33">
        <v>45728</v>
      </c>
      <c r="G347" s="5" t="s">
        <v>1852</v>
      </c>
      <c r="H347" s="5" t="s">
        <v>439</v>
      </c>
      <c r="I347" s="5" t="s">
        <v>329</v>
      </c>
      <c r="J347" s="5" t="s">
        <v>1853</v>
      </c>
      <c r="K347" s="25"/>
      <c r="L347" s="25">
        <v>600</v>
      </c>
      <c r="M347" s="25"/>
      <c r="N347" s="25">
        <f t="shared" si="12"/>
        <v>600</v>
      </c>
      <c r="O347" s="5" t="s">
        <v>32</v>
      </c>
      <c r="P347" s="5" t="s">
        <v>911</v>
      </c>
      <c r="Q347" s="5" t="s">
        <v>805</v>
      </c>
    </row>
    <row r="348" spans="1:17" s="5" customFormat="1" ht="13.95" customHeight="1" x14ac:dyDescent="0.2">
      <c r="A348" s="5">
        <v>2406460</v>
      </c>
      <c r="C348" s="5" t="s">
        <v>27</v>
      </c>
      <c r="D348" s="33">
        <v>45637</v>
      </c>
      <c r="E348" s="33">
        <v>45678</v>
      </c>
      <c r="G348" s="5" t="s">
        <v>1854</v>
      </c>
      <c r="H348" s="5" t="s">
        <v>109</v>
      </c>
      <c r="I348" s="5" t="s">
        <v>1855</v>
      </c>
      <c r="J348" s="5" t="s">
        <v>1856</v>
      </c>
      <c r="K348" s="25"/>
      <c r="L348" s="25"/>
      <c r="M348" s="25"/>
      <c r="N348" s="25">
        <f t="shared" si="12"/>
        <v>0</v>
      </c>
    </row>
    <row r="349" spans="1:17" s="5" customFormat="1" ht="13.95" customHeight="1" x14ac:dyDescent="0.2">
      <c r="A349" s="5">
        <v>2406461</v>
      </c>
      <c r="C349" s="5" t="s">
        <v>27</v>
      </c>
      <c r="D349" s="33">
        <v>45653</v>
      </c>
      <c r="E349" s="33">
        <v>45678</v>
      </c>
      <c r="G349" s="5" t="s">
        <v>1857</v>
      </c>
      <c r="H349" s="5" t="s">
        <v>252</v>
      </c>
      <c r="I349" s="5" t="s">
        <v>1858</v>
      </c>
      <c r="J349" s="5" t="s">
        <v>1859</v>
      </c>
      <c r="K349" s="25"/>
      <c r="L349" s="25"/>
      <c r="M349" s="25"/>
      <c r="N349" s="25">
        <f t="shared" si="12"/>
        <v>0</v>
      </c>
    </row>
    <row r="350" spans="1:17" s="5" customFormat="1" ht="13.95" customHeight="1" x14ac:dyDescent="0.2">
      <c r="A350" s="5">
        <v>2406462</v>
      </c>
      <c r="C350" s="5" t="s">
        <v>27</v>
      </c>
      <c r="D350" s="33">
        <v>45524</v>
      </c>
      <c r="E350" s="33">
        <v>45678</v>
      </c>
      <c r="G350" s="5" t="s">
        <v>1860</v>
      </c>
      <c r="H350" s="5" t="s">
        <v>439</v>
      </c>
      <c r="I350" s="5" t="s">
        <v>1861</v>
      </c>
      <c r="J350" s="5" t="s">
        <v>1862</v>
      </c>
      <c r="K350" s="25"/>
      <c r="L350" s="25"/>
      <c r="M350" s="25"/>
      <c r="N350" s="25">
        <f t="shared" si="12"/>
        <v>0</v>
      </c>
    </row>
    <row r="351" spans="1:17" s="5" customFormat="1" ht="13.95" customHeight="1" x14ac:dyDescent="0.2">
      <c r="A351" s="5">
        <v>2406512</v>
      </c>
      <c r="B351" s="5">
        <v>2406845</v>
      </c>
      <c r="C351" s="5" t="s">
        <v>27</v>
      </c>
      <c r="D351" s="33">
        <v>45611</v>
      </c>
      <c r="E351" s="33">
        <v>45684</v>
      </c>
      <c r="F351" s="33">
        <v>45841</v>
      </c>
      <c r="G351" s="5" t="s">
        <v>1863</v>
      </c>
      <c r="H351" s="5" t="s">
        <v>1864</v>
      </c>
      <c r="I351" s="5" t="s">
        <v>1865</v>
      </c>
      <c r="J351" s="5" t="s">
        <v>1866</v>
      </c>
      <c r="K351" s="25"/>
      <c r="L351" s="25">
        <v>250</v>
      </c>
      <c r="M351" s="25">
        <v>0</v>
      </c>
      <c r="N351" s="25">
        <f t="shared" si="12"/>
        <v>250</v>
      </c>
      <c r="O351" s="5" t="s">
        <v>32</v>
      </c>
      <c r="P351" s="5" t="s">
        <v>1867</v>
      </c>
      <c r="Q351" s="5" t="s">
        <v>1868</v>
      </c>
    </row>
    <row r="352" spans="1:17" s="5" customFormat="1" ht="13.95" customHeight="1" x14ac:dyDescent="0.2">
      <c r="A352" s="5">
        <v>2406525</v>
      </c>
      <c r="B352" s="5">
        <v>2406877</v>
      </c>
      <c r="C352" s="5" t="s">
        <v>27</v>
      </c>
      <c r="D352" s="33">
        <v>45422</v>
      </c>
      <c r="E352" s="33">
        <v>45685</v>
      </c>
      <c r="F352" s="33">
        <v>45889</v>
      </c>
      <c r="G352" s="5" t="s">
        <v>1869</v>
      </c>
      <c r="H352" s="5" t="s">
        <v>463</v>
      </c>
      <c r="I352" s="5" t="s">
        <v>42</v>
      </c>
      <c r="J352" s="5" t="s">
        <v>1870</v>
      </c>
      <c r="K352" s="25"/>
      <c r="L352" s="25">
        <v>2668.69</v>
      </c>
      <c r="M352" s="25">
        <v>0</v>
      </c>
      <c r="N352" s="25">
        <f t="shared" si="12"/>
        <v>2668.69</v>
      </c>
      <c r="O352" s="25" t="s">
        <v>32</v>
      </c>
      <c r="P352" s="5" t="s">
        <v>911</v>
      </c>
      <c r="Q352" s="5" t="s">
        <v>965</v>
      </c>
    </row>
    <row r="353" spans="1:17" s="5" customFormat="1" ht="13.95" customHeight="1" x14ac:dyDescent="0.2">
      <c r="A353" s="5">
        <v>2406537</v>
      </c>
      <c r="B353" s="39" t="s">
        <v>1871</v>
      </c>
      <c r="C353" s="5" t="s">
        <v>27</v>
      </c>
      <c r="D353" s="33">
        <v>45641</v>
      </c>
      <c r="E353" s="33">
        <v>45686</v>
      </c>
      <c r="F353" s="33">
        <v>45688</v>
      </c>
      <c r="G353" s="5" t="s">
        <v>1037</v>
      </c>
      <c r="H353" s="5" t="s">
        <v>200</v>
      </c>
      <c r="I353" s="5" t="s">
        <v>1872</v>
      </c>
      <c r="J353" s="5" t="s">
        <v>1873</v>
      </c>
      <c r="K353" s="25"/>
      <c r="L353" s="25">
        <v>0</v>
      </c>
      <c r="M353" s="25">
        <v>0</v>
      </c>
      <c r="N353" s="25">
        <f t="shared" si="12"/>
        <v>0</v>
      </c>
      <c r="O353" s="5" t="s">
        <v>32</v>
      </c>
      <c r="P353" s="5" t="s">
        <v>33</v>
      </c>
      <c r="Q353" s="5" t="s">
        <v>569</v>
      </c>
    </row>
    <row r="354" spans="1:17" s="5" customFormat="1" ht="13.95" customHeight="1" x14ac:dyDescent="0.2">
      <c r="A354" s="5">
        <v>2406581</v>
      </c>
      <c r="B354" s="5">
        <v>2406680</v>
      </c>
      <c r="C354" s="5" t="s">
        <v>27</v>
      </c>
      <c r="D354" s="33">
        <v>45624</v>
      </c>
      <c r="E354" s="33">
        <v>45688</v>
      </c>
      <c r="F354" s="33">
        <v>45729</v>
      </c>
      <c r="G354" s="5" t="s">
        <v>1874</v>
      </c>
      <c r="H354" s="5" t="s">
        <v>606</v>
      </c>
      <c r="I354" s="5" t="s">
        <v>329</v>
      </c>
      <c r="J354" s="5" t="s">
        <v>1875</v>
      </c>
      <c r="K354" s="25"/>
      <c r="L354" s="25">
        <v>210.7</v>
      </c>
      <c r="M354" s="25">
        <v>0</v>
      </c>
      <c r="N354" s="25">
        <f t="shared" si="12"/>
        <v>210.7</v>
      </c>
      <c r="O354" s="5" t="s">
        <v>32</v>
      </c>
      <c r="P354" s="5" t="s">
        <v>911</v>
      </c>
      <c r="Q354" s="5" t="s">
        <v>805</v>
      </c>
    </row>
    <row r="355" spans="1:17" s="5" customFormat="1" ht="13.95" customHeight="1" x14ac:dyDescent="0.2">
      <c r="A355" s="5">
        <v>2406583</v>
      </c>
      <c r="B355" s="5">
        <v>2406715</v>
      </c>
      <c r="C355" s="5" t="s">
        <v>27</v>
      </c>
      <c r="D355" s="33">
        <v>45460</v>
      </c>
      <c r="E355" s="33">
        <v>45698</v>
      </c>
      <c r="F355" s="33">
        <v>45736</v>
      </c>
      <c r="G355" s="5" t="s">
        <v>1876</v>
      </c>
      <c r="H355" s="5" t="s">
        <v>307</v>
      </c>
      <c r="I355" s="5" t="s">
        <v>1877</v>
      </c>
      <c r="J355" s="5" t="s">
        <v>1878</v>
      </c>
      <c r="K355" s="25"/>
      <c r="L355" s="25">
        <v>590.09</v>
      </c>
      <c r="M355" s="25">
        <v>0</v>
      </c>
      <c r="N355" s="25">
        <f t="shared" si="12"/>
        <v>590.09</v>
      </c>
      <c r="O355" s="5" t="s">
        <v>32</v>
      </c>
      <c r="P355" s="5" t="s">
        <v>1879</v>
      </c>
      <c r="Q355" s="5" t="s">
        <v>805</v>
      </c>
    </row>
    <row r="356" spans="1:17" s="5" customFormat="1" ht="13.95" customHeight="1" x14ac:dyDescent="0.2">
      <c r="A356" s="5">
        <v>2406593</v>
      </c>
      <c r="C356" s="5" t="s">
        <v>27</v>
      </c>
      <c r="D356" s="33">
        <v>45427</v>
      </c>
      <c r="E356" s="33">
        <v>45698</v>
      </c>
      <c r="G356" s="5" t="s">
        <v>1880</v>
      </c>
      <c r="H356" s="5" t="s">
        <v>123</v>
      </c>
      <c r="I356" s="5" t="s">
        <v>1881</v>
      </c>
      <c r="J356" s="5" t="s">
        <v>1882</v>
      </c>
      <c r="K356" s="25"/>
      <c r="L356" s="25"/>
      <c r="M356" s="25"/>
      <c r="N356" s="25">
        <f t="shared" si="12"/>
        <v>0</v>
      </c>
    </row>
    <row r="357" spans="1:17" s="5" customFormat="1" ht="13.95" customHeight="1" x14ac:dyDescent="0.2">
      <c r="A357" s="5">
        <v>2406606</v>
      </c>
      <c r="C357" s="5" t="s">
        <v>22</v>
      </c>
      <c r="D357" s="33">
        <v>45654</v>
      </c>
      <c r="E357" s="33">
        <v>45334</v>
      </c>
      <c r="G357" s="5" t="s">
        <v>1883</v>
      </c>
      <c r="H357" s="5" t="s">
        <v>1884</v>
      </c>
      <c r="I357" s="5" t="s">
        <v>1885</v>
      </c>
      <c r="J357" s="5" t="s">
        <v>1886</v>
      </c>
      <c r="K357" s="25"/>
      <c r="L357" s="25"/>
      <c r="M357" s="25"/>
      <c r="N357" s="25">
        <f t="shared" si="12"/>
        <v>0</v>
      </c>
    </row>
    <row r="358" spans="1:17" s="5" customFormat="1" ht="13.95" customHeight="1" x14ac:dyDescent="0.2">
      <c r="A358" s="5">
        <v>2406612</v>
      </c>
      <c r="B358" s="5">
        <v>2406632</v>
      </c>
      <c r="C358" s="5" t="s">
        <v>27</v>
      </c>
      <c r="D358" s="33">
        <v>45543</v>
      </c>
      <c r="E358" s="33">
        <v>45701</v>
      </c>
      <c r="F358" s="33">
        <v>45708</v>
      </c>
      <c r="G358" s="5" t="s">
        <v>1887</v>
      </c>
      <c r="H358" s="5" t="s">
        <v>208</v>
      </c>
      <c r="I358" s="5" t="s">
        <v>58</v>
      </c>
      <c r="J358" s="5" t="s">
        <v>1888</v>
      </c>
      <c r="K358" s="25"/>
      <c r="L358" s="25">
        <v>847.75</v>
      </c>
      <c r="M358" s="25">
        <v>0</v>
      </c>
      <c r="N358" s="25">
        <f t="shared" si="12"/>
        <v>847.75</v>
      </c>
      <c r="O358" s="5" t="s">
        <v>32</v>
      </c>
      <c r="P358" s="5" t="s">
        <v>911</v>
      </c>
      <c r="Q358" s="5" t="s">
        <v>805</v>
      </c>
    </row>
    <row r="359" spans="1:17" s="5" customFormat="1" ht="13.95" customHeight="1" x14ac:dyDescent="0.2">
      <c r="A359" s="5">
        <v>2406644</v>
      </c>
      <c r="C359" s="5" t="s">
        <v>27</v>
      </c>
      <c r="D359" s="33">
        <v>45620</v>
      </c>
      <c r="E359" s="33">
        <v>45712</v>
      </c>
      <c r="F359" s="33">
        <v>45712</v>
      </c>
      <c r="G359" s="5" t="s">
        <v>1889</v>
      </c>
      <c r="H359" s="5" t="s">
        <v>1890</v>
      </c>
      <c r="I359" s="5" t="s">
        <v>1891</v>
      </c>
      <c r="J359" s="5" t="s">
        <v>1892</v>
      </c>
      <c r="K359" s="25"/>
      <c r="L359" s="25">
        <v>0</v>
      </c>
      <c r="M359" s="25">
        <v>0</v>
      </c>
      <c r="N359" s="25">
        <f t="shared" si="12"/>
        <v>0</v>
      </c>
      <c r="O359" s="5" t="s">
        <v>32</v>
      </c>
      <c r="P359" s="5" t="s">
        <v>33</v>
      </c>
      <c r="Q359" s="5" t="s">
        <v>569</v>
      </c>
    </row>
    <row r="360" spans="1:17" s="5" customFormat="1" ht="13.95" customHeight="1" x14ac:dyDescent="0.2">
      <c r="A360" s="5">
        <v>2406645</v>
      </c>
      <c r="B360" s="5">
        <v>2406695</v>
      </c>
      <c r="C360" s="5" t="s">
        <v>27</v>
      </c>
      <c r="D360" s="33">
        <v>45925</v>
      </c>
      <c r="E360" s="33">
        <v>45709</v>
      </c>
      <c r="F360" s="33">
        <v>45729</v>
      </c>
      <c r="G360" s="5" t="s">
        <v>1628</v>
      </c>
      <c r="H360" s="5" t="s">
        <v>873</v>
      </c>
      <c r="I360" s="5" t="s">
        <v>1893</v>
      </c>
      <c r="J360" s="5" t="s">
        <v>1894</v>
      </c>
      <c r="K360" s="25"/>
      <c r="L360" s="25">
        <v>1411.33</v>
      </c>
      <c r="M360" s="25">
        <v>0</v>
      </c>
      <c r="N360" s="25">
        <f t="shared" si="12"/>
        <v>1411.33</v>
      </c>
      <c r="O360" s="5" t="s">
        <v>32</v>
      </c>
      <c r="P360" s="5" t="s">
        <v>911</v>
      </c>
      <c r="Q360" s="5" t="s">
        <v>805</v>
      </c>
    </row>
    <row r="361" spans="1:17" s="5" customFormat="1" ht="13.95" customHeight="1" x14ac:dyDescent="0.2">
      <c r="A361" s="5">
        <v>2406649</v>
      </c>
      <c r="B361" s="5">
        <v>2406832</v>
      </c>
      <c r="C361" s="5" t="s">
        <v>81</v>
      </c>
      <c r="D361" s="33">
        <v>45587</v>
      </c>
      <c r="E361" s="33">
        <v>45712</v>
      </c>
      <c r="F361" s="33">
        <v>45826</v>
      </c>
      <c r="G361" s="5" t="s">
        <v>1895</v>
      </c>
      <c r="H361" s="5" t="s">
        <v>1896</v>
      </c>
      <c r="I361" s="5" t="s">
        <v>971</v>
      </c>
      <c r="J361" s="5" t="s">
        <v>1897</v>
      </c>
      <c r="K361" s="25"/>
      <c r="L361" s="25">
        <v>1929.31</v>
      </c>
      <c r="M361" s="25">
        <v>0</v>
      </c>
      <c r="N361" s="25">
        <f t="shared" si="12"/>
        <v>1929.31</v>
      </c>
      <c r="O361" s="5" t="s">
        <v>32</v>
      </c>
      <c r="P361" s="5" t="s">
        <v>911</v>
      </c>
      <c r="Q361" s="5" t="s">
        <v>805</v>
      </c>
    </row>
    <row r="362" spans="1:17" s="5" customFormat="1" ht="13.95" customHeight="1" x14ac:dyDescent="0.2">
      <c r="A362" s="5">
        <v>2406672</v>
      </c>
      <c r="B362" s="5">
        <v>2406771</v>
      </c>
      <c r="C362" s="5" t="s">
        <v>27</v>
      </c>
      <c r="D362" s="33">
        <v>45600</v>
      </c>
      <c r="E362" s="33">
        <v>45713</v>
      </c>
      <c r="F362" s="33">
        <v>45772</v>
      </c>
      <c r="G362" s="5" t="s">
        <v>1898</v>
      </c>
      <c r="H362" s="5" t="s">
        <v>287</v>
      </c>
      <c r="I362" s="5" t="s">
        <v>1528</v>
      </c>
      <c r="J362" s="5" t="s">
        <v>1899</v>
      </c>
      <c r="K362" s="25"/>
      <c r="L362" s="25">
        <v>496.13</v>
      </c>
      <c r="M362" s="25">
        <v>0</v>
      </c>
      <c r="N362" s="25">
        <f t="shared" si="12"/>
        <v>496.13</v>
      </c>
      <c r="O362" s="5" t="s">
        <v>32</v>
      </c>
      <c r="P362" s="5" t="s">
        <v>911</v>
      </c>
      <c r="Q362" s="5" t="s">
        <v>988</v>
      </c>
    </row>
    <row r="363" spans="1:17" s="5" customFormat="1" ht="13.95" customHeight="1" x14ac:dyDescent="0.2">
      <c r="A363" s="5">
        <v>2406677</v>
      </c>
      <c r="B363" s="5">
        <v>2406797</v>
      </c>
      <c r="C363" s="5" t="s">
        <v>27</v>
      </c>
      <c r="D363" s="33">
        <v>45532</v>
      </c>
      <c r="E363" s="33">
        <v>45722</v>
      </c>
      <c r="F363" s="33">
        <v>45792</v>
      </c>
      <c r="G363" s="5" t="s">
        <v>1900</v>
      </c>
      <c r="H363" s="5" t="s">
        <v>1901</v>
      </c>
      <c r="I363" s="5" t="s">
        <v>1528</v>
      </c>
      <c r="J363" s="5" t="s">
        <v>1902</v>
      </c>
      <c r="K363" s="25"/>
      <c r="L363" s="25">
        <v>1506.14</v>
      </c>
      <c r="M363" s="25">
        <v>0</v>
      </c>
      <c r="N363" s="25">
        <f t="shared" si="12"/>
        <v>1506.14</v>
      </c>
      <c r="O363" s="5" t="s">
        <v>32</v>
      </c>
      <c r="P363" s="5" t="s">
        <v>911</v>
      </c>
      <c r="Q363" s="5" t="s">
        <v>965</v>
      </c>
    </row>
    <row r="364" spans="1:17" s="5" customFormat="1" ht="13.95" customHeight="1" x14ac:dyDescent="0.2">
      <c r="A364" s="5">
        <v>2406678</v>
      </c>
      <c r="B364" s="5">
        <v>2406714</v>
      </c>
      <c r="C364" s="5" t="s">
        <v>27</v>
      </c>
      <c r="D364" s="33">
        <v>45642</v>
      </c>
      <c r="E364" s="33">
        <v>45723</v>
      </c>
      <c r="F364" s="33">
        <v>45736</v>
      </c>
      <c r="G364" s="5" t="s">
        <v>1903</v>
      </c>
      <c r="H364" s="5" t="s">
        <v>119</v>
      </c>
      <c r="I364" s="5" t="s">
        <v>58</v>
      </c>
      <c r="J364" s="5" t="s">
        <v>1904</v>
      </c>
      <c r="K364" s="25"/>
      <c r="L364" s="25">
        <v>2587.63</v>
      </c>
      <c r="M364" s="25">
        <v>0</v>
      </c>
      <c r="N364" s="25">
        <f>SUM(K364:M364)</f>
        <v>2587.63</v>
      </c>
      <c r="O364" s="5" t="s">
        <v>32</v>
      </c>
      <c r="P364" s="5" t="s">
        <v>911</v>
      </c>
      <c r="Q364" s="5" t="s">
        <v>805</v>
      </c>
    </row>
    <row r="365" spans="1:17" s="5" customFormat="1" ht="13.95" customHeight="1" x14ac:dyDescent="0.2">
      <c r="A365" s="5">
        <v>2406701</v>
      </c>
      <c r="C365" s="5" t="s">
        <v>22</v>
      </c>
      <c r="D365" s="33">
        <v>45638</v>
      </c>
      <c r="E365" s="33">
        <v>45734</v>
      </c>
      <c r="G365" s="5" t="s">
        <v>1905</v>
      </c>
      <c r="H365" s="5" t="s">
        <v>1906</v>
      </c>
      <c r="I365" s="5" t="s">
        <v>1907</v>
      </c>
      <c r="J365" s="5" t="s">
        <v>1908</v>
      </c>
      <c r="K365" s="25"/>
      <c r="L365" s="25"/>
      <c r="M365" s="25"/>
      <c r="N365" s="25">
        <f t="shared" si="12"/>
        <v>0</v>
      </c>
    </row>
    <row r="366" spans="1:17" s="5" customFormat="1" ht="13.95" customHeight="1" x14ac:dyDescent="0.2">
      <c r="A366" s="5">
        <v>2406724</v>
      </c>
      <c r="C366" s="5" t="s">
        <v>27</v>
      </c>
      <c r="D366" s="33">
        <v>45562</v>
      </c>
      <c r="E366" s="33">
        <v>45739</v>
      </c>
      <c r="G366" s="5" t="s">
        <v>141</v>
      </c>
      <c r="H366" s="5" t="s">
        <v>46</v>
      </c>
      <c r="I366" s="5" t="s">
        <v>1909</v>
      </c>
      <c r="J366" s="5" t="s">
        <v>1910</v>
      </c>
      <c r="K366" s="25"/>
      <c r="L366" s="25"/>
      <c r="M366" s="25"/>
      <c r="N366" s="25">
        <f t="shared" si="12"/>
        <v>0</v>
      </c>
    </row>
    <row r="367" spans="1:17" s="5" customFormat="1" ht="13.95" customHeight="1" x14ac:dyDescent="0.2">
      <c r="A367" s="5">
        <v>2406757</v>
      </c>
      <c r="C367" s="5" t="s">
        <v>27</v>
      </c>
      <c r="D367" s="33">
        <v>45574</v>
      </c>
      <c r="E367" s="33">
        <v>45736</v>
      </c>
      <c r="G367" s="5" t="s">
        <v>141</v>
      </c>
      <c r="H367" s="5" t="s">
        <v>46</v>
      </c>
      <c r="I367" s="5" t="s">
        <v>1909</v>
      </c>
      <c r="J367" s="5" t="s">
        <v>1911</v>
      </c>
      <c r="K367" s="25"/>
      <c r="L367" s="25"/>
      <c r="M367" s="25"/>
      <c r="N367" s="25">
        <f t="shared" si="12"/>
        <v>0</v>
      </c>
    </row>
    <row r="368" spans="1:17" s="5" customFormat="1" ht="13.95" customHeight="1" x14ac:dyDescent="0.2">
      <c r="A368" s="5">
        <v>2406758</v>
      </c>
      <c r="C368" s="5" t="s">
        <v>27</v>
      </c>
      <c r="D368" s="33">
        <v>45643</v>
      </c>
      <c r="E368" s="33">
        <v>45733</v>
      </c>
      <c r="G368" s="5" t="s">
        <v>1912</v>
      </c>
      <c r="H368" s="5" t="s">
        <v>297</v>
      </c>
      <c r="I368" s="5" t="s">
        <v>1913</v>
      </c>
      <c r="J368" s="5" t="s">
        <v>1914</v>
      </c>
      <c r="K368" s="25"/>
      <c r="L368" s="25"/>
      <c r="M368" s="25"/>
      <c r="N368" s="25">
        <f>SUM(K368:M368)</f>
        <v>0</v>
      </c>
    </row>
    <row r="369" spans="1:17" s="5" customFormat="1" ht="13.95" customHeight="1" x14ac:dyDescent="0.2">
      <c r="A369" s="5">
        <v>2406762</v>
      </c>
      <c r="B369" s="5">
        <v>2406846</v>
      </c>
      <c r="C369" s="5" t="s">
        <v>27</v>
      </c>
      <c r="D369" s="33">
        <v>45578</v>
      </c>
      <c r="E369" s="33">
        <v>45737</v>
      </c>
      <c r="F369" s="33">
        <v>45841</v>
      </c>
      <c r="G369" s="5" t="s">
        <v>185</v>
      </c>
      <c r="H369" s="5" t="s">
        <v>1915</v>
      </c>
      <c r="I369" s="5" t="s">
        <v>1916</v>
      </c>
      <c r="J369" s="5" t="s">
        <v>1917</v>
      </c>
      <c r="K369" s="25"/>
      <c r="L369" s="25">
        <v>1675.77</v>
      </c>
      <c r="M369" s="25">
        <v>151.25</v>
      </c>
      <c r="N369" s="25">
        <f t="shared" ref="N369:N381" si="13">SUM(K369:M369)</f>
        <v>1827.02</v>
      </c>
      <c r="O369" s="5" t="s">
        <v>32</v>
      </c>
      <c r="P369" s="5" t="s">
        <v>911</v>
      </c>
      <c r="Q369" s="5" t="s">
        <v>805</v>
      </c>
    </row>
    <row r="370" spans="1:17" s="5" customFormat="1" ht="13.95" customHeight="1" x14ac:dyDescent="0.2">
      <c r="A370" s="5">
        <v>2406764</v>
      </c>
      <c r="B370" s="5">
        <v>191</v>
      </c>
      <c r="C370" s="5" t="s">
        <v>27</v>
      </c>
      <c r="D370" s="33">
        <v>45637</v>
      </c>
      <c r="E370" s="33">
        <v>45751</v>
      </c>
      <c r="G370" s="5" t="s">
        <v>679</v>
      </c>
      <c r="H370" s="5" t="s">
        <v>307</v>
      </c>
      <c r="I370" s="5" t="s">
        <v>42</v>
      </c>
      <c r="J370" s="5" t="s">
        <v>1918</v>
      </c>
      <c r="K370" s="25"/>
      <c r="L370" s="25"/>
      <c r="M370" s="25"/>
      <c r="N370" s="25">
        <f t="shared" si="13"/>
        <v>0</v>
      </c>
    </row>
    <row r="371" spans="1:17" s="5" customFormat="1" ht="13.95" customHeight="1" x14ac:dyDescent="0.2">
      <c r="A371" s="5">
        <v>2406765</v>
      </c>
      <c r="C371" s="5" t="s">
        <v>27</v>
      </c>
      <c r="D371" s="33">
        <v>45424</v>
      </c>
      <c r="E371" s="33">
        <v>45758</v>
      </c>
      <c r="G371" s="5" t="s">
        <v>1919</v>
      </c>
      <c r="H371" s="5" t="s">
        <v>739</v>
      </c>
      <c r="I371" s="5" t="s">
        <v>1920</v>
      </c>
      <c r="J371" s="5" t="s">
        <v>1921</v>
      </c>
      <c r="K371" s="25"/>
      <c r="L371" s="25"/>
      <c r="M371" s="25"/>
      <c r="N371" s="25">
        <f t="shared" si="13"/>
        <v>0</v>
      </c>
    </row>
    <row r="372" spans="1:17" s="5" customFormat="1" ht="13.95" customHeight="1" x14ac:dyDescent="0.2">
      <c r="A372" s="5">
        <v>2406768</v>
      </c>
      <c r="B372" s="5">
        <v>2501667</v>
      </c>
      <c r="C372" s="5" t="s">
        <v>22</v>
      </c>
      <c r="D372" s="33">
        <v>45587</v>
      </c>
      <c r="E372" s="33">
        <v>45758</v>
      </c>
      <c r="G372" s="5" t="s">
        <v>1922</v>
      </c>
      <c r="H372" s="5" t="s">
        <v>873</v>
      </c>
      <c r="I372" s="5" t="s">
        <v>329</v>
      </c>
      <c r="J372" s="5" t="s">
        <v>1923</v>
      </c>
      <c r="K372" s="25">
        <v>31608.25</v>
      </c>
      <c r="L372" s="25">
        <v>3391.75</v>
      </c>
      <c r="M372" s="25"/>
      <c r="N372" s="25">
        <f t="shared" si="13"/>
        <v>35000</v>
      </c>
    </row>
    <row r="373" spans="1:17" s="5" customFormat="1" ht="13.95" customHeight="1" x14ac:dyDescent="0.2">
      <c r="A373" s="5">
        <v>2406770</v>
      </c>
      <c r="B373" s="5" t="s">
        <v>1924</v>
      </c>
      <c r="C373" s="5" t="s">
        <v>27</v>
      </c>
      <c r="D373" s="33">
        <v>45595</v>
      </c>
      <c r="E373" s="33">
        <v>45743</v>
      </c>
      <c r="G373" s="5" t="s">
        <v>1925</v>
      </c>
      <c r="H373" s="5" t="s">
        <v>320</v>
      </c>
      <c r="I373" s="5" t="s">
        <v>1926</v>
      </c>
      <c r="J373" s="5" t="s">
        <v>1927</v>
      </c>
      <c r="K373" s="25"/>
      <c r="L373" s="25"/>
      <c r="M373" s="25"/>
      <c r="N373" s="25">
        <f t="shared" si="13"/>
        <v>0</v>
      </c>
    </row>
    <row r="374" spans="1:17" s="5" customFormat="1" ht="13.95" customHeight="1" x14ac:dyDescent="0.2">
      <c r="A374" s="5">
        <v>2406776</v>
      </c>
      <c r="C374" s="5" t="s">
        <v>27</v>
      </c>
      <c r="D374" s="33">
        <v>45422</v>
      </c>
      <c r="E374" s="33">
        <v>45762</v>
      </c>
      <c r="G374" s="5" t="s">
        <v>1928</v>
      </c>
      <c r="H374" s="5" t="s">
        <v>142</v>
      </c>
      <c r="I374" s="5" t="s">
        <v>1929</v>
      </c>
      <c r="J374" s="5" t="s">
        <v>1930</v>
      </c>
      <c r="K374" s="25"/>
      <c r="L374" s="25"/>
      <c r="M374" s="25"/>
      <c r="N374" s="25">
        <f t="shared" si="13"/>
        <v>0</v>
      </c>
    </row>
    <row r="375" spans="1:17" s="5" customFormat="1" ht="13.95" customHeight="1" x14ac:dyDescent="0.2">
      <c r="A375" s="5">
        <v>2406786</v>
      </c>
      <c r="C375" s="5" t="s">
        <v>27</v>
      </c>
      <c r="D375" s="33">
        <v>45568</v>
      </c>
      <c r="E375" s="33">
        <v>45775</v>
      </c>
      <c r="F375" s="33">
        <v>45923</v>
      </c>
      <c r="G375" s="5" t="s">
        <v>1580</v>
      </c>
      <c r="H375" s="5" t="s">
        <v>46</v>
      </c>
      <c r="I375" s="5" t="s">
        <v>1931</v>
      </c>
      <c r="J375" s="5" t="s">
        <v>1932</v>
      </c>
      <c r="K375" s="25"/>
      <c r="L375" s="25">
        <v>0</v>
      </c>
      <c r="M375" s="25">
        <v>0</v>
      </c>
      <c r="N375" s="25">
        <f t="shared" si="13"/>
        <v>0</v>
      </c>
      <c r="O375" s="5" t="s">
        <v>32</v>
      </c>
      <c r="P375" s="5" t="s">
        <v>33</v>
      </c>
    </row>
    <row r="376" spans="1:17" s="5" customFormat="1" ht="13.95" customHeight="1" x14ac:dyDescent="0.2">
      <c r="A376" s="5">
        <v>2406793</v>
      </c>
      <c r="C376" s="5" t="s">
        <v>27</v>
      </c>
      <c r="D376" s="33">
        <v>44149</v>
      </c>
      <c r="E376" s="33">
        <v>45793</v>
      </c>
      <c r="G376" s="5" t="s">
        <v>1933</v>
      </c>
      <c r="H376" s="5" t="s">
        <v>29</v>
      </c>
      <c r="I376" s="5" t="s">
        <v>1934</v>
      </c>
      <c r="J376" s="5" t="s">
        <v>1935</v>
      </c>
      <c r="K376" s="25"/>
      <c r="L376" s="25"/>
      <c r="M376" s="25"/>
      <c r="N376" s="25">
        <f t="shared" si="13"/>
        <v>0</v>
      </c>
    </row>
    <row r="377" spans="1:17" s="5" customFormat="1" ht="13.95" customHeight="1" x14ac:dyDescent="0.2">
      <c r="A377" s="5">
        <v>2406809</v>
      </c>
      <c r="B377" s="5">
        <v>140</v>
      </c>
      <c r="C377" s="5" t="s">
        <v>27</v>
      </c>
      <c r="D377" s="33">
        <v>45470</v>
      </c>
      <c r="E377" s="33">
        <v>45797</v>
      </c>
      <c r="G377" s="5" t="s">
        <v>1936</v>
      </c>
      <c r="H377" s="5" t="s">
        <v>156</v>
      </c>
      <c r="I377" s="5" t="s">
        <v>1937</v>
      </c>
      <c r="J377" s="5" t="s">
        <v>1938</v>
      </c>
      <c r="K377" s="25"/>
      <c r="L377" s="25"/>
      <c r="M377" s="25"/>
      <c r="N377" s="25">
        <f t="shared" si="13"/>
        <v>0</v>
      </c>
    </row>
    <row r="378" spans="1:17" s="5" customFormat="1" ht="13.95" customHeight="1" x14ac:dyDescent="0.2">
      <c r="A378" s="5">
        <v>2406814</v>
      </c>
      <c r="B378" s="5">
        <v>148</v>
      </c>
      <c r="C378" s="5" t="s">
        <v>27</v>
      </c>
      <c r="D378" s="33">
        <v>45574</v>
      </c>
      <c r="E378" s="33">
        <v>45434</v>
      </c>
      <c r="G378" s="5" t="s">
        <v>1580</v>
      </c>
      <c r="H378" s="5" t="s">
        <v>46</v>
      </c>
      <c r="I378" s="5" t="s">
        <v>1939</v>
      </c>
      <c r="J378" s="5" t="s">
        <v>1940</v>
      </c>
      <c r="K378" s="25"/>
      <c r="L378" s="25">
        <v>0</v>
      </c>
      <c r="M378" s="25">
        <v>0</v>
      </c>
      <c r="N378" s="25">
        <f t="shared" si="13"/>
        <v>0</v>
      </c>
      <c r="O378" s="5" t="s">
        <v>32</v>
      </c>
      <c r="P378" s="5" t="s">
        <v>33</v>
      </c>
      <c r="Q378" s="5" t="s">
        <v>141</v>
      </c>
    </row>
    <row r="379" spans="1:17" s="5" customFormat="1" ht="13.95" customHeight="1" x14ac:dyDescent="0.2">
      <c r="A379" s="5">
        <v>2406818</v>
      </c>
      <c r="B379" s="5" t="s">
        <v>1941</v>
      </c>
      <c r="C379" s="5" t="s">
        <v>27</v>
      </c>
      <c r="D379" s="33">
        <v>45552</v>
      </c>
      <c r="E379" s="33">
        <v>45805</v>
      </c>
      <c r="F379" s="33">
        <v>45838</v>
      </c>
      <c r="G379" s="5" t="s">
        <v>1942</v>
      </c>
      <c r="H379" s="5" t="s">
        <v>46</v>
      </c>
      <c r="I379" s="5" t="s">
        <v>1943</v>
      </c>
      <c r="J379" s="5" t="s">
        <v>1944</v>
      </c>
      <c r="K379" s="25"/>
      <c r="L379" s="25">
        <v>879.2</v>
      </c>
      <c r="M379" s="25">
        <v>0</v>
      </c>
      <c r="N379" s="25">
        <f t="shared" si="13"/>
        <v>879.2</v>
      </c>
      <c r="O379" s="5" t="s">
        <v>32</v>
      </c>
      <c r="P379" s="5" t="s">
        <v>911</v>
      </c>
      <c r="Q379" s="5" t="s">
        <v>1295</v>
      </c>
    </row>
    <row r="380" spans="1:17" s="5" customFormat="1" ht="13.95" customHeight="1" x14ac:dyDescent="0.2">
      <c r="A380" s="5">
        <v>2406829</v>
      </c>
      <c r="B380" s="5" t="s">
        <v>1945</v>
      </c>
      <c r="C380" s="5" t="s">
        <v>27</v>
      </c>
      <c r="D380" s="33">
        <v>45926</v>
      </c>
      <c r="E380" s="33">
        <v>45748</v>
      </c>
      <c r="F380" s="33">
        <v>45904</v>
      </c>
      <c r="G380" s="5" t="s">
        <v>1946</v>
      </c>
      <c r="H380" s="5" t="s">
        <v>1947</v>
      </c>
      <c r="I380" s="5" t="s">
        <v>58</v>
      </c>
      <c r="J380" s="5" t="s">
        <v>1948</v>
      </c>
      <c r="K380" s="25"/>
      <c r="L380" s="25">
        <v>700</v>
      </c>
      <c r="M380" s="25">
        <v>0</v>
      </c>
      <c r="N380" s="25">
        <f t="shared" si="13"/>
        <v>700</v>
      </c>
      <c r="O380" s="5" t="s">
        <v>32</v>
      </c>
      <c r="P380" s="5" t="s">
        <v>911</v>
      </c>
      <c r="Q380" s="5" t="s">
        <v>932</v>
      </c>
    </row>
    <row r="381" spans="1:17" s="5" customFormat="1" ht="13.95" customHeight="1" x14ac:dyDescent="0.2">
      <c r="A381" s="5">
        <v>2406843</v>
      </c>
      <c r="B381" s="5">
        <v>226</v>
      </c>
      <c r="C381" s="5" t="s">
        <v>27</v>
      </c>
      <c r="D381" s="33">
        <v>45544</v>
      </c>
      <c r="E381" s="33">
        <v>45473</v>
      </c>
      <c r="G381" s="5" t="s">
        <v>1949</v>
      </c>
      <c r="H381" s="5" t="s">
        <v>1950</v>
      </c>
      <c r="I381" s="5" t="s">
        <v>1951</v>
      </c>
      <c r="J381" s="5" t="s">
        <v>1952</v>
      </c>
      <c r="K381" s="25"/>
      <c r="L381" s="25"/>
      <c r="M381" s="25"/>
      <c r="N381" s="25">
        <f t="shared" si="13"/>
        <v>0</v>
      </c>
    </row>
    <row r="382" spans="1:17" s="5" customFormat="1" ht="13.95" customHeight="1" x14ac:dyDescent="0.2">
      <c r="A382" s="5">
        <v>2406851</v>
      </c>
      <c r="B382" s="5">
        <v>345</v>
      </c>
      <c r="C382" s="5" t="s">
        <v>27</v>
      </c>
      <c r="D382" s="33">
        <v>45618</v>
      </c>
      <c r="E382" s="33">
        <v>45848</v>
      </c>
      <c r="G382" s="5" t="s">
        <v>1953</v>
      </c>
      <c r="H382" s="5" t="s">
        <v>811</v>
      </c>
      <c r="I382" s="5" t="s">
        <v>620</v>
      </c>
      <c r="J382" s="5" t="s">
        <v>1954</v>
      </c>
      <c r="K382" s="25"/>
      <c r="L382" s="25"/>
      <c r="M382" s="25"/>
      <c r="N382" s="25">
        <f>SUM(K382:M382)</f>
        <v>0</v>
      </c>
    </row>
    <row r="383" spans="1:17" s="5" customFormat="1" ht="13.95" customHeight="1" x14ac:dyDescent="0.2">
      <c r="A383" s="5">
        <v>2406865</v>
      </c>
      <c r="B383" s="5">
        <v>300</v>
      </c>
      <c r="C383" s="5" t="s">
        <v>27</v>
      </c>
      <c r="D383" s="33">
        <v>45629</v>
      </c>
      <c r="E383" s="33">
        <v>45869</v>
      </c>
      <c r="G383" s="5" t="s">
        <v>1955</v>
      </c>
      <c r="H383" s="5" t="s">
        <v>127</v>
      </c>
      <c r="I383" s="5" t="s">
        <v>1956</v>
      </c>
      <c r="J383" s="5" t="s">
        <v>1957</v>
      </c>
      <c r="K383" s="25"/>
      <c r="L383" s="25"/>
      <c r="M383" s="25"/>
      <c r="N383" s="25">
        <f t="shared" ref="N383:N384" si="14">SUM(K383:M383)</f>
        <v>0</v>
      </c>
    </row>
    <row r="384" spans="1:17" s="5" customFormat="1" ht="13.95" customHeight="1" x14ac:dyDescent="0.2">
      <c r="A384" s="5">
        <v>2406869</v>
      </c>
      <c r="B384" s="5">
        <v>324</v>
      </c>
      <c r="C384" s="5" t="s">
        <v>27</v>
      </c>
      <c r="D384" s="33">
        <v>45625</v>
      </c>
      <c r="E384" s="33">
        <v>45876</v>
      </c>
      <c r="G384" s="5" t="s">
        <v>1958</v>
      </c>
      <c r="H384" s="5" t="s">
        <v>873</v>
      </c>
      <c r="I384" s="5" t="s">
        <v>1959</v>
      </c>
      <c r="J384" s="5" t="s">
        <v>1960</v>
      </c>
      <c r="K384" s="25"/>
      <c r="L384" s="25"/>
      <c r="M384" s="25"/>
      <c r="N384" s="25">
        <f t="shared" si="14"/>
        <v>0</v>
      </c>
    </row>
    <row r="385" spans="9:14" s="5" customFormat="1" ht="13.95" customHeight="1" x14ac:dyDescent="0.2">
      <c r="K385" s="25"/>
      <c r="L385" s="25"/>
      <c r="M385" s="25"/>
      <c r="N385" s="25"/>
    </row>
    <row r="386" spans="9:14" s="5" customFormat="1" ht="13.95" customHeight="1" x14ac:dyDescent="0.2">
      <c r="I386" s="42" t="s">
        <v>3529</v>
      </c>
      <c r="J386" s="42"/>
      <c r="K386" s="43">
        <f>SUM(K6:K385)</f>
        <v>303727.27</v>
      </c>
      <c r="L386" s="43">
        <f>SUM(L6:L385)</f>
        <v>280199.78000000009</v>
      </c>
      <c r="M386" s="43">
        <f>SUM(M6:M385)</f>
        <v>7997.7899999999963</v>
      </c>
      <c r="N386" s="43">
        <f>SUM(N6:N385)</f>
        <v>591924.84000000008</v>
      </c>
    </row>
    <row r="387" spans="9:14" s="5" customFormat="1" ht="13.95" customHeight="1" x14ac:dyDescent="0.2">
      <c r="K387" s="25"/>
      <c r="L387" s="25"/>
      <c r="M387" s="25"/>
      <c r="N387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1"/>
  <sheetViews>
    <sheetView workbookViewId="0">
      <selection activeCell="K333" sqref="K333:K334"/>
    </sheetView>
  </sheetViews>
  <sheetFormatPr defaultRowHeight="14.4" x14ac:dyDescent="0.3"/>
  <cols>
    <col min="1" max="1" width="9.5546875" customWidth="1"/>
    <col min="2" max="2" width="14.88671875" customWidth="1"/>
    <col min="3" max="3" width="13.109375" bestFit="1" customWidth="1"/>
    <col min="4" max="4" width="12.33203125" customWidth="1"/>
    <col min="5" max="5" width="13.6640625" customWidth="1"/>
    <col min="6" max="6" width="15.44140625" bestFit="1" customWidth="1"/>
    <col min="7" max="7" width="47.109375" hidden="1" customWidth="1"/>
    <col min="8" max="8" width="19.109375" bestFit="1" customWidth="1"/>
    <col min="9" max="9" width="52.88671875" bestFit="1" customWidth="1"/>
    <col min="10" max="10" width="26.88671875" hidden="1" customWidth="1"/>
    <col min="11" max="11" width="11.21875" style="12" customWidth="1"/>
    <col min="12" max="12" width="12.88671875" style="12" bestFit="1" customWidth="1"/>
    <col min="13" max="13" width="9.88671875" style="12" customWidth="1"/>
    <col min="14" max="14" width="10.5546875" style="12" customWidth="1"/>
    <col min="16" max="16" width="16.6640625" hidden="1" customWidth="1"/>
    <col min="17" max="17" width="19.5546875" hidden="1" customWidth="1"/>
    <col min="257" max="257" width="9.5546875" customWidth="1"/>
    <col min="258" max="258" width="14.88671875" customWidth="1"/>
    <col min="259" max="259" width="13.109375" bestFit="1" customWidth="1"/>
    <col min="260" max="260" width="12.33203125" customWidth="1"/>
    <col min="261" max="261" width="13.6640625" customWidth="1"/>
    <col min="262" max="262" width="15.44140625" bestFit="1" customWidth="1"/>
    <col min="263" max="263" width="47.109375" bestFit="1" customWidth="1"/>
    <col min="264" max="264" width="19.109375" bestFit="1" customWidth="1"/>
    <col min="265" max="265" width="52.88671875" bestFit="1" customWidth="1"/>
    <col min="266" max="266" width="26.88671875" bestFit="1" customWidth="1"/>
    <col min="267" max="267" width="11.21875" customWidth="1"/>
    <col min="268" max="268" width="12.88671875" bestFit="1" customWidth="1"/>
    <col min="269" max="269" width="9.88671875" customWidth="1"/>
    <col min="270" max="270" width="10.5546875" customWidth="1"/>
    <col min="272" max="272" width="16.6640625" bestFit="1" customWidth="1"/>
    <col min="273" max="273" width="19.5546875" customWidth="1"/>
    <col min="513" max="513" width="9.5546875" customWidth="1"/>
    <col min="514" max="514" width="14.88671875" customWidth="1"/>
    <col min="515" max="515" width="13.109375" bestFit="1" customWidth="1"/>
    <col min="516" max="516" width="12.33203125" customWidth="1"/>
    <col min="517" max="517" width="13.6640625" customWidth="1"/>
    <col min="518" max="518" width="15.44140625" bestFit="1" customWidth="1"/>
    <col min="519" max="519" width="47.109375" bestFit="1" customWidth="1"/>
    <col min="520" max="520" width="19.109375" bestFit="1" customWidth="1"/>
    <col min="521" max="521" width="52.88671875" bestFit="1" customWidth="1"/>
    <col min="522" max="522" width="26.88671875" bestFit="1" customWidth="1"/>
    <col min="523" max="523" width="11.21875" customWidth="1"/>
    <col min="524" max="524" width="12.88671875" bestFit="1" customWidth="1"/>
    <col min="525" max="525" width="9.88671875" customWidth="1"/>
    <col min="526" max="526" width="10.5546875" customWidth="1"/>
    <col min="528" max="528" width="16.6640625" bestFit="1" customWidth="1"/>
    <col min="529" max="529" width="19.5546875" customWidth="1"/>
    <col min="769" max="769" width="9.5546875" customWidth="1"/>
    <col min="770" max="770" width="14.88671875" customWidth="1"/>
    <col min="771" max="771" width="13.109375" bestFit="1" customWidth="1"/>
    <col min="772" max="772" width="12.33203125" customWidth="1"/>
    <col min="773" max="773" width="13.6640625" customWidth="1"/>
    <col min="774" max="774" width="15.44140625" bestFit="1" customWidth="1"/>
    <col min="775" max="775" width="47.109375" bestFit="1" customWidth="1"/>
    <col min="776" max="776" width="19.109375" bestFit="1" customWidth="1"/>
    <col min="777" max="777" width="52.88671875" bestFit="1" customWidth="1"/>
    <col min="778" max="778" width="26.88671875" bestFit="1" customWidth="1"/>
    <col min="779" max="779" width="11.21875" customWidth="1"/>
    <col min="780" max="780" width="12.88671875" bestFit="1" customWidth="1"/>
    <col min="781" max="781" width="9.88671875" customWidth="1"/>
    <col min="782" max="782" width="10.5546875" customWidth="1"/>
    <col min="784" max="784" width="16.6640625" bestFit="1" customWidth="1"/>
    <col min="785" max="785" width="19.5546875" customWidth="1"/>
    <col min="1025" max="1025" width="9.5546875" customWidth="1"/>
    <col min="1026" max="1026" width="14.88671875" customWidth="1"/>
    <col min="1027" max="1027" width="13.109375" bestFit="1" customWidth="1"/>
    <col min="1028" max="1028" width="12.33203125" customWidth="1"/>
    <col min="1029" max="1029" width="13.6640625" customWidth="1"/>
    <col min="1030" max="1030" width="15.44140625" bestFit="1" customWidth="1"/>
    <col min="1031" max="1031" width="47.109375" bestFit="1" customWidth="1"/>
    <col min="1032" max="1032" width="19.109375" bestFit="1" customWidth="1"/>
    <col min="1033" max="1033" width="52.88671875" bestFit="1" customWidth="1"/>
    <col min="1034" max="1034" width="26.88671875" bestFit="1" customWidth="1"/>
    <col min="1035" max="1035" width="11.21875" customWidth="1"/>
    <col min="1036" max="1036" width="12.88671875" bestFit="1" customWidth="1"/>
    <col min="1037" max="1037" width="9.88671875" customWidth="1"/>
    <col min="1038" max="1038" width="10.5546875" customWidth="1"/>
    <col min="1040" max="1040" width="16.6640625" bestFit="1" customWidth="1"/>
    <col min="1041" max="1041" width="19.5546875" customWidth="1"/>
    <col min="1281" max="1281" width="9.5546875" customWidth="1"/>
    <col min="1282" max="1282" width="14.88671875" customWidth="1"/>
    <col min="1283" max="1283" width="13.109375" bestFit="1" customWidth="1"/>
    <col min="1284" max="1284" width="12.33203125" customWidth="1"/>
    <col min="1285" max="1285" width="13.6640625" customWidth="1"/>
    <col min="1286" max="1286" width="15.44140625" bestFit="1" customWidth="1"/>
    <col min="1287" max="1287" width="47.109375" bestFit="1" customWidth="1"/>
    <col min="1288" max="1288" width="19.109375" bestFit="1" customWidth="1"/>
    <col min="1289" max="1289" width="52.88671875" bestFit="1" customWidth="1"/>
    <col min="1290" max="1290" width="26.88671875" bestFit="1" customWidth="1"/>
    <col min="1291" max="1291" width="11.21875" customWidth="1"/>
    <col min="1292" max="1292" width="12.88671875" bestFit="1" customWidth="1"/>
    <col min="1293" max="1293" width="9.88671875" customWidth="1"/>
    <col min="1294" max="1294" width="10.5546875" customWidth="1"/>
    <col min="1296" max="1296" width="16.6640625" bestFit="1" customWidth="1"/>
    <col min="1297" max="1297" width="19.5546875" customWidth="1"/>
    <col min="1537" max="1537" width="9.5546875" customWidth="1"/>
    <col min="1538" max="1538" width="14.88671875" customWidth="1"/>
    <col min="1539" max="1539" width="13.109375" bestFit="1" customWidth="1"/>
    <col min="1540" max="1540" width="12.33203125" customWidth="1"/>
    <col min="1541" max="1541" width="13.6640625" customWidth="1"/>
    <col min="1542" max="1542" width="15.44140625" bestFit="1" customWidth="1"/>
    <col min="1543" max="1543" width="47.109375" bestFit="1" customWidth="1"/>
    <col min="1544" max="1544" width="19.109375" bestFit="1" customWidth="1"/>
    <col min="1545" max="1545" width="52.88671875" bestFit="1" customWidth="1"/>
    <col min="1546" max="1546" width="26.88671875" bestFit="1" customWidth="1"/>
    <col min="1547" max="1547" width="11.21875" customWidth="1"/>
    <col min="1548" max="1548" width="12.88671875" bestFit="1" customWidth="1"/>
    <col min="1549" max="1549" width="9.88671875" customWidth="1"/>
    <col min="1550" max="1550" width="10.5546875" customWidth="1"/>
    <col min="1552" max="1552" width="16.6640625" bestFit="1" customWidth="1"/>
    <col min="1553" max="1553" width="19.5546875" customWidth="1"/>
    <col min="1793" max="1793" width="9.5546875" customWidth="1"/>
    <col min="1794" max="1794" width="14.88671875" customWidth="1"/>
    <col min="1795" max="1795" width="13.109375" bestFit="1" customWidth="1"/>
    <col min="1796" max="1796" width="12.33203125" customWidth="1"/>
    <col min="1797" max="1797" width="13.6640625" customWidth="1"/>
    <col min="1798" max="1798" width="15.44140625" bestFit="1" customWidth="1"/>
    <col min="1799" max="1799" width="47.109375" bestFit="1" customWidth="1"/>
    <col min="1800" max="1800" width="19.109375" bestFit="1" customWidth="1"/>
    <col min="1801" max="1801" width="52.88671875" bestFit="1" customWidth="1"/>
    <col min="1802" max="1802" width="26.88671875" bestFit="1" customWidth="1"/>
    <col min="1803" max="1803" width="11.21875" customWidth="1"/>
    <col min="1804" max="1804" width="12.88671875" bestFit="1" customWidth="1"/>
    <col min="1805" max="1805" width="9.88671875" customWidth="1"/>
    <col min="1806" max="1806" width="10.5546875" customWidth="1"/>
    <col min="1808" max="1808" width="16.6640625" bestFit="1" customWidth="1"/>
    <col min="1809" max="1809" width="19.5546875" customWidth="1"/>
    <col min="2049" max="2049" width="9.5546875" customWidth="1"/>
    <col min="2050" max="2050" width="14.88671875" customWidth="1"/>
    <col min="2051" max="2051" width="13.109375" bestFit="1" customWidth="1"/>
    <col min="2052" max="2052" width="12.33203125" customWidth="1"/>
    <col min="2053" max="2053" width="13.6640625" customWidth="1"/>
    <col min="2054" max="2054" width="15.44140625" bestFit="1" customWidth="1"/>
    <col min="2055" max="2055" width="47.109375" bestFit="1" customWidth="1"/>
    <col min="2056" max="2056" width="19.109375" bestFit="1" customWidth="1"/>
    <col min="2057" max="2057" width="52.88671875" bestFit="1" customWidth="1"/>
    <col min="2058" max="2058" width="26.88671875" bestFit="1" customWidth="1"/>
    <col min="2059" max="2059" width="11.21875" customWidth="1"/>
    <col min="2060" max="2060" width="12.88671875" bestFit="1" customWidth="1"/>
    <col min="2061" max="2061" width="9.88671875" customWidth="1"/>
    <col min="2062" max="2062" width="10.5546875" customWidth="1"/>
    <col min="2064" max="2064" width="16.6640625" bestFit="1" customWidth="1"/>
    <col min="2065" max="2065" width="19.5546875" customWidth="1"/>
    <col min="2305" max="2305" width="9.5546875" customWidth="1"/>
    <col min="2306" max="2306" width="14.88671875" customWidth="1"/>
    <col min="2307" max="2307" width="13.109375" bestFit="1" customWidth="1"/>
    <col min="2308" max="2308" width="12.33203125" customWidth="1"/>
    <col min="2309" max="2309" width="13.6640625" customWidth="1"/>
    <col min="2310" max="2310" width="15.44140625" bestFit="1" customWidth="1"/>
    <col min="2311" max="2311" width="47.109375" bestFit="1" customWidth="1"/>
    <col min="2312" max="2312" width="19.109375" bestFit="1" customWidth="1"/>
    <col min="2313" max="2313" width="52.88671875" bestFit="1" customWidth="1"/>
    <col min="2314" max="2314" width="26.88671875" bestFit="1" customWidth="1"/>
    <col min="2315" max="2315" width="11.21875" customWidth="1"/>
    <col min="2316" max="2316" width="12.88671875" bestFit="1" customWidth="1"/>
    <col min="2317" max="2317" width="9.88671875" customWidth="1"/>
    <col min="2318" max="2318" width="10.5546875" customWidth="1"/>
    <col min="2320" max="2320" width="16.6640625" bestFit="1" customWidth="1"/>
    <col min="2321" max="2321" width="19.5546875" customWidth="1"/>
    <col min="2561" max="2561" width="9.5546875" customWidth="1"/>
    <col min="2562" max="2562" width="14.88671875" customWidth="1"/>
    <col min="2563" max="2563" width="13.109375" bestFit="1" customWidth="1"/>
    <col min="2564" max="2564" width="12.33203125" customWidth="1"/>
    <col min="2565" max="2565" width="13.6640625" customWidth="1"/>
    <col min="2566" max="2566" width="15.44140625" bestFit="1" customWidth="1"/>
    <col min="2567" max="2567" width="47.109375" bestFit="1" customWidth="1"/>
    <col min="2568" max="2568" width="19.109375" bestFit="1" customWidth="1"/>
    <col min="2569" max="2569" width="52.88671875" bestFit="1" customWidth="1"/>
    <col min="2570" max="2570" width="26.88671875" bestFit="1" customWidth="1"/>
    <col min="2571" max="2571" width="11.21875" customWidth="1"/>
    <col min="2572" max="2572" width="12.88671875" bestFit="1" customWidth="1"/>
    <col min="2573" max="2573" width="9.88671875" customWidth="1"/>
    <col min="2574" max="2574" width="10.5546875" customWidth="1"/>
    <col min="2576" max="2576" width="16.6640625" bestFit="1" customWidth="1"/>
    <col min="2577" max="2577" width="19.5546875" customWidth="1"/>
    <col min="2817" max="2817" width="9.5546875" customWidth="1"/>
    <col min="2818" max="2818" width="14.88671875" customWidth="1"/>
    <col min="2819" max="2819" width="13.109375" bestFit="1" customWidth="1"/>
    <col min="2820" max="2820" width="12.33203125" customWidth="1"/>
    <col min="2821" max="2821" width="13.6640625" customWidth="1"/>
    <col min="2822" max="2822" width="15.44140625" bestFit="1" customWidth="1"/>
    <col min="2823" max="2823" width="47.109375" bestFit="1" customWidth="1"/>
    <col min="2824" max="2824" width="19.109375" bestFit="1" customWidth="1"/>
    <col min="2825" max="2825" width="52.88671875" bestFit="1" customWidth="1"/>
    <col min="2826" max="2826" width="26.88671875" bestFit="1" customWidth="1"/>
    <col min="2827" max="2827" width="11.21875" customWidth="1"/>
    <col min="2828" max="2828" width="12.88671875" bestFit="1" customWidth="1"/>
    <col min="2829" max="2829" width="9.88671875" customWidth="1"/>
    <col min="2830" max="2830" width="10.5546875" customWidth="1"/>
    <col min="2832" max="2832" width="16.6640625" bestFit="1" customWidth="1"/>
    <col min="2833" max="2833" width="19.5546875" customWidth="1"/>
    <col min="3073" max="3073" width="9.5546875" customWidth="1"/>
    <col min="3074" max="3074" width="14.88671875" customWidth="1"/>
    <col min="3075" max="3075" width="13.109375" bestFit="1" customWidth="1"/>
    <col min="3076" max="3076" width="12.33203125" customWidth="1"/>
    <col min="3077" max="3077" width="13.6640625" customWidth="1"/>
    <col min="3078" max="3078" width="15.44140625" bestFit="1" customWidth="1"/>
    <col min="3079" max="3079" width="47.109375" bestFit="1" customWidth="1"/>
    <col min="3080" max="3080" width="19.109375" bestFit="1" customWidth="1"/>
    <col min="3081" max="3081" width="52.88671875" bestFit="1" customWidth="1"/>
    <col min="3082" max="3082" width="26.88671875" bestFit="1" customWidth="1"/>
    <col min="3083" max="3083" width="11.21875" customWidth="1"/>
    <col min="3084" max="3084" width="12.88671875" bestFit="1" customWidth="1"/>
    <col min="3085" max="3085" width="9.88671875" customWidth="1"/>
    <col min="3086" max="3086" width="10.5546875" customWidth="1"/>
    <col min="3088" max="3088" width="16.6640625" bestFit="1" customWidth="1"/>
    <col min="3089" max="3089" width="19.5546875" customWidth="1"/>
    <col min="3329" max="3329" width="9.5546875" customWidth="1"/>
    <col min="3330" max="3330" width="14.88671875" customWidth="1"/>
    <col min="3331" max="3331" width="13.109375" bestFit="1" customWidth="1"/>
    <col min="3332" max="3332" width="12.33203125" customWidth="1"/>
    <col min="3333" max="3333" width="13.6640625" customWidth="1"/>
    <col min="3334" max="3334" width="15.44140625" bestFit="1" customWidth="1"/>
    <col min="3335" max="3335" width="47.109375" bestFit="1" customWidth="1"/>
    <col min="3336" max="3336" width="19.109375" bestFit="1" customWidth="1"/>
    <col min="3337" max="3337" width="52.88671875" bestFit="1" customWidth="1"/>
    <col min="3338" max="3338" width="26.88671875" bestFit="1" customWidth="1"/>
    <col min="3339" max="3339" width="11.21875" customWidth="1"/>
    <col min="3340" max="3340" width="12.88671875" bestFit="1" customWidth="1"/>
    <col min="3341" max="3341" width="9.88671875" customWidth="1"/>
    <col min="3342" max="3342" width="10.5546875" customWidth="1"/>
    <col min="3344" max="3344" width="16.6640625" bestFit="1" customWidth="1"/>
    <col min="3345" max="3345" width="19.5546875" customWidth="1"/>
    <col min="3585" max="3585" width="9.5546875" customWidth="1"/>
    <col min="3586" max="3586" width="14.88671875" customWidth="1"/>
    <col min="3587" max="3587" width="13.109375" bestFit="1" customWidth="1"/>
    <col min="3588" max="3588" width="12.33203125" customWidth="1"/>
    <col min="3589" max="3589" width="13.6640625" customWidth="1"/>
    <col min="3590" max="3590" width="15.44140625" bestFit="1" customWidth="1"/>
    <col min="3591" max="3591" width="47.109375" bestFit="1" customWidth="1"/>
    <col min="3592" max="3592" width="19.109375" bestFit="1" customWidth="1"/>
    <col min="3593" max="3593" width="52.88671875" bestFit="1" customWidth="1"/>
    <col min="3594" max="3594" width="26.88671875" bestFit="1" customWidth="1"/>
    <col min="3595" max="3595" width="11.21875" customWidth="1"/>
    <col min="3596" max="3596" width="12.88671875" bestFit="1" customWidth="1"/>
    <col min="3597" max="3597" width="9.88671875" customWidth="1"/>
    <col min="3598" max="3598" width="10.5546875" customWidth="1"/>
    <col min="3600" max="3600" width="16.6640625" bestFit="1" customWidth="1"/>
    <col min="3601" max="3601" width="19.5546875" customWidth="1"/>
    <col min="3841" max="3841" width="9.5546875" customWidth="1"/>
    <col min="3842" max="3842" width="14.88671875" customWidth="1"/>
    <col min="3843" max="3843" width="13.109375" bestFit="1" customWidth="1"/>
    <col min="3844" max="3844" width="12.33203125" customWidth="1"/>
    <col min="3845" max="3845" width="13.6640625" customWidth="1"/>
    <col min="3846" max="3846" width="15.44140625" bestFit="1" customWidth="1"/>
    <col min="3847" max="3847" width="47.109375" bestFit="1" customWidth="1"/>
    <col min="3848" max="3848" width="19.109375" bestFit="1" customWidth="1"/>
    <col min="3849" max="3849" width="52.88671875" bestFit="1" customWidth="1"/>
    <col min="3850" max="3850" width="26.88671875" bestFit="1" customWidth="1"/>
    <col min="3851" max="3851" width="11.21875" customWidth="1"/>
    <col min="3852" max="3852" width="12.88671875" bestFit="1" customWidth="1"/>
    <col min="3853" max="3853" width="9.88671875" customWidth="1"/>
    <col min="3854" max="3854" width="10.5546875" customWidth="1"/>
    <col min="3856" max="3856" width="16.6640625" bestFit="1" customWidth="1"/>
    <col min="3857" max="3857" width="19.5546875" customWidth="1"/>
    <col min="4097" max="4097" width="9.5546875" customWidth="1"/>
    <col min="4098" max="4098" width="14.88671875" customWidth="1"/>
    <col min="4099" max="4099" width="13.109375" bestFit="1" customWidth="1"/>
    <col min="4100" max="4100" width="12.33203125" customWidth="1"/>
    <col min="4101" max="4101" width="13.6640625" customWidth="1"/>
    <col min="4102" max="4102" width="15.44140625" bestFit="1" customWidth="1"/>
    <col min="4103" max="4103" width="47.109375" bestFit="1" customWidth="1"/>
    <col min="4104" max="4104" width="19.109375" bestFit="1" customWidth="1"/>
    <col min="4105" max="4105" width="52.88671875" bestFit="1" customWidth="1"/>
    <col min="4106" max="4106" width="26.88671875" bestFit="1" customWidth="1"/>
    <col min="4107" max="4107" width="11.21875" customWidth="1"/>
    <col min="4108" max="4108" width="12.88671875" bestFit="1" customWidth="1"/>
    <col min="4109" max="4109" width="9.88671875" customWidth="1"/>
    <col min="4110" max="4110" width="10.5546875" customWidth="1"/>
    <col min="4112" max="4112" width="16.6640625" bestFit="1" customWidth="1"/>
    <col min="4113" max="4113" width="19.5546875" customWidth="1"/>
    <col min="4353" max="4353" width="9.5546875" customWidth="1"/>
    <col min="4354" max="4354" width="14.88671875" customWidth="1"/>
    <col min="4355" max="4355" width="13.109375" bestFit="1" customWidth="1"/>
    <col min="4356" max="4356" width="12.33203125" customWidth="1"/>
    <col min="4357" max="4357" width="13.6640625" customWidth="1"/>
    <col min="4358" max="4358" width="15.44140625" bestFit="1" customWidth="1"/>
    <col min="4359" max="4359" width="47.109375" bestFit="1" customWidth="1"/>
    <col min="4360" max="4360" width="19.109375" bestFit="1" customWidth="1"/>
    <col min="4361" max="4361" width="52.88671875" bestFit="1" customWidth="1"/>
    <col min="4362" max="4362" width="26.88671875" bestFit="1" customWidth="1"/>
    <col min="4363" max="4363" width="11.21875" customWidth="1"/>
    <col min="4364" max="4364" width="12.88671875" bestFit="1" customWidth="1"/>
    <col min="4365" max="4365" width="9.88671875" customWidth="1"/>
    <col min="4366" max="4366" width="10.5546875" customWidth="1"/>
    <col min="4368" max="4368" width="16.6640625" bestFit="1" customWidth="1"/>
    <col min="4369" max="4369" width="19.5546875" customWidth="1"/>
    <col min="4609" max="4609" width="9.5546875" customWidth="1"/>
    <col min="4610" max="4610" width="14.88671875" customWidth="1"/>
    <col min="4611" max="4611" width="13.109375" bestFit="1" customWidth="1"/>
    <col min="4612" max="4612" width="12.33203125" customWidth="1"/>
    <col min="4613" max="4613" width="13.6640625" customWidth="1"/>
    <col min="4614" max="4614" width="15.44140625" bestFit="1" customWidth="1"/>
    <col min="4615" max="4615" width="47.109375" bestFit="1" customWidth="1"/>
    <col min="4616" max="4616" width="19.109375" bestFit="1" customWidth="1"/>
    <col min="4617" max="4617" width="52.88671875" bestFit="1" customWidth="1"/>
    <col min="4618" max="4618" width="26.88671875" bestFit="1" customWidth="1"/>
    <col min="4619" max="4619" width="11.21875" customWidth="1"/>
    <col min="4620" max="4620" width="12.88671875" bestFit="1" customWidth="1"/>
    <col min="4621" max="4621" width="9.88671875" customWidth="1"/>
    <col min="4622" max="4622" width="10.5546875" customWidth="1"/>
    <col min="4624" max="4624" width="16.6640625" bestFit="1" customWidth="1"/>
    <col min="4625" max="4625" width="19.5546875" customWidth="1"/>
    <col min="4865" max="4865" width="9.5546875" customWidth="1"/>
    <col min="4866" max="4866" width="14.88671875" customWidth="1"/>
    <col min="4867" max="4867" width="13.109375" bestFit="1" customWidth="1"/>
    <col min="4868" max="4868" width="12.33203125" customWidth="1"/>
    <col min="4869" max="4869" width="13.6640625" customWidth="1"/>
    <col min="4870" max="4870" width="15.44140625" bestFit="1" customWidth="1"/>
    <col min="4871" max="4871" width="47.109375" bestFit="1" customWidth="1"/>
    <col min="4872" max="4872" width="19.109375" bestFit="1" customWidth="1"/>
    <col min="4873" max="4873" width="52.88671875" bestFit="1" customWidth="1"/>
    <col min="4874" max="4874" width="26.88671875" bestFit="1" customWidth="1"/>
    <col min="4875" max="4875" width="11.21875" customWidth="1"/>
    <col min="4876" max="4876" width="12.88671875" bestFit="1" customWidth="1"/>
    <col min="4877" max="4877" width="9.88671875" customWidth="1"/>
    <col min="4878" max="4878" width="10.5546875" customWidth="1"/>
    <col min="4880" max="4880" width="16.6640625" bestFit="1" customWidth="1"/>
    <col min="4881" max="4881" width="19.5546875" customWidth="1"/>
    <col min="5121" max="5121" width="9.5546875" customWidth="1"/>
    <col min="5122" max="5122" width="14.88671875" customWidth="1"/>
    <col min="5123" max="5123" width="13.109375" bestFit="1" customWidth="1"/>
    <col min="5124" max="5124" width="12.33203125" customWidth="1"/>
    <col min="5125" max="5125" width="13.6640625" customWidth="1"/>
    <col min="5126" max="5126" width="15.44140625" bestFit="1" customWidth="1"/>
    <col min="5127" max="5127" width="47.109375" bestFit="1" customWidth="1"/>
    <col min="5128" max="5128" width="19.109375" bestFit="1" customWidth="1"/>
    <col min="5129" max="5129" width="52.88671875" bestFit="1" customWidth="1"/>
    <col min="5130" max="5130" width="26.88671875" bestFit="1" customWidth="1"/>
    <col min="5131" max="5131" width="11.21875" customWidth="1"/>
    <col min="5132" max="5132" width="12.88671875" bestFit="1" customWidth="1"/>
    <col min="5133" max="5133" width="9.88671875" customWidth="1"/>
    <col min="5134" max="5134" width="10.5546875" customWidth="1"/>
    <col min="5136" max="5136" width="16.6640625" bestFit="1" customWidth="1"/>
    <col min="5137" max="5137" width="19.5546875" customWidth="1"/>
    <col min="5377" max="5377" width="9.5546875" customWidth="1"/>
    <col min="5378" max="5378" width="14.88671875" customWidth="1"/>
    <col min="5379" max="5379" width="13.109375" bestFit="1" customWidth="1"/>
    <col min="5380" max="5380" width="12.33203125" customWidth="1"/>
    <col min="5381" max="5381" width="13.6640625" customWidth="1"/>
    <col min="5382" max="5382" width="15.44140625" bestFit="1" customWidth="1"/>
    <col min="5383" max="5383" width="47.109375" bestFit="1" customWidth="1"/>
    <col min="5384" max="5384" width="19.109375" bestFit="1" customWidth="1"/>
    <col min="5385" max="5385" width="52.88671875" bestFit="1" customWidth="1"/>
    <col min="5386" max="5386" width="26.88671875" bestFit="1" customWidth="1"/>
    <col min="5387" max="5387" width="11.21875" customWidth="1"/>
    <col min="5388" max="5388" width="12.88671875" bestFit="1" customWidth="1"/>
    <col min="5389" max="5389" width="9.88671875" customWidth="1"/>
    <col min="5390" max="5390" width="10.5546875" customWidth="1"/>
    <col min="5392" max="5392" width="16.6640625" bestFit="1" customWidth="1"/>
    <col min="5393" max="5393" width="19.5546875" customWidth="1"/>
    <col min="5633" max="5633" width="9.5546875" customWidth="1"/>
    <col min="5634" max="5634" width="14.88671875" customWidth="1"/>
    <col min="5635" max="5635" width="13.109375" bestFit="1" customWidth="1"/>
    <col min="5636" max="5636" width="12.33203125" customWidth="1"/>
    <col min="5637" max="5637" width="13.6640625" customWidth="1"/>
    <col min="5638" max="5638" width="15.44140625" bestFit="1" customWidth="1"/>
    <col min="5639" max="5639" width="47.109375" bestFit="1" customWidth="1"/>
    <col min="5640" max="5640" width="19.109375" bestFit="1" customWidth="1"/>
    <col min="5641" max="5641" width="52.88671875" bestFit="1" customWidth="1"/>
    <col min="5642" max="5642" width="26.88671875" bestFit="1" customWidth="1"/>
    <col min="5643" max="5643" width="11.21875" customWidth="1"/>
    <col min="5644" max="5644" width="12.88671875" bestFit="1" customWidth="1"/>
    <col min="5645" max="5645" width="9.88671875" customWidth="1"/>
    <col min="5646" max="5646" width="10.5546875" customWidth="1"/>
    <col min="5648" max="5648" width="16.6640625" bestFit="1" customWidth="1"/>
    <col min="5649" max="5649" width="19.5546875" customWidth="1"/>
    <col min="5889" max="5889" width="9.5546875" customWidth="1"/>
    <col min="5890" max="5890" width="14.88671875" customWidth="1"/>
    <col min="5891" max="5891" width="13.109375" bestFit="1" customWidth="1"/>
    <col min="5892" max="5892" width="12.33203125" customWidth="1"/>
    <col min="5893" max="5893" width="13.6640625" customWidth="1"/>
    <col min="5894" max="5894" width="15.44140625" bestFit="1" customWidth="1"/>
    <col min="5895" max="5895" width="47.109375" bestFit="1" customWidth="1"/>
    <col min="5896" max="5896" width="19.109375" bestFit="1" customWidth="1"/>
    <col min="5897" max="5897" width="52.88671875" bestFit="1" customWidth="1"/>
    <col min="5898" max="5898" width="26.88671875" bestFit="1" customWidth="1"/>
    <col min="5899" max="5899" width="11.21875" customWidth="1"/>
    <col min="5900" max="5900" width="12.88671875" bestFit="1" customWidth="1"/>
    <col min="5901" max="5901" width="9.88671875" customWidth="1"/>
    <col min="5902" max="5902" width="10.5546875" customWidth="1"/>
    <col min="5904" max="5904" width="16.6640625" bestFit="1" customWidth="1"/>
    <col min="5905" max="5905" width="19.5546875" customWidth="1"/>
    <col min="6145" max="6145" width="9.5546875" customWidth="1"/>
    <col min="6146" max="6146" width="14.88671875" customWidth="1"/>
    <col min="6147" max="6147" width="13.109375" bestFit="1" customWidth="1"/>
    <col min="6148" max="6148" width="12.33203125" customWidth="1"/>
    <col min="6149" max="6149" width="13.6640625" customWidth="1"/>
    <col min="6150" max="6150" width="15.44140625" bestFit="1" customWidth="1"/>
    <col min="6151" max="6151" width="47.109375" bestFit="1" customWidth="1"/>
    <col min="6152" max="6152" width="19.109375" bestFit="1" customWidth="1"/>
    <col min="6153" max="6153" width="52.88671875" bestFit="1" customWidth="1"/>
    <col min="6154" max="6154" width="26.88671875" bestFit="1" customWidth="1"/>
    <col min="6155" max="6155" width="11.21875" customWidth="1"/>
    <col min="6156" max="6156" width="12.88671875" bestFit="1" customWidth="1"/>
    <col min="6157" max="6157" width="9.88671875" customWidth="1"/>
    <col min="6158" max="6158" width="10.5546875" customWidth="1"/>
    <col min="6160" max="6160" width="16.6640625" bestFit="1" customWidth="1"/>
    <col min="6161" max="6161" width="19.5546875" customWidth="1"/>
    <col min="6401" max="6401" width="9.5546875" customWidth="1"/>
    <col min="6402" max="6402" width="14.88671875" customWidth="1"/>
    <col min="6403" max="6403" width="13.109375" bestFit="1" customWidth="1"/>
    <col min="6404" max="6404" width="12.33203125" customWidth="1"/>
    <col min="6405" max="6405" width="13.6640625" customWidth="1"/>
    <col min="6406" max="6406" width="15.44140625" bestFit="1" customWidth="1"/>
    <col min="6407" max="6407" width="47.109375" bestFit="1" customWidth="1"/>
    <col min="6408" max="6408" width="19.109375" bestFit="1" customWidth="1"/>
    <col min="6409" max="6409" width="52.88671875" bestFit="1" customWidth="1"/>
    <col min="6410" max="6410" width="26.88671875" bestFit="1" customWidth="1"/>
    <col min="6411" max="6411" width="11.21875" customWidth="1"/>
    <col min="6412" max="6412" width="12.88671875" bestFit="1" customWidth="1"/>
    <col min="6413" max="6413" width="9.88671875" customWidth="1"/>
    <col min="6414" max="6414" width="10.5546875" customWidth="1"/>
    <col min="6416" max="6416" width="16.6640625" bestFit="1" customWidth="1"/>
    <col min="6417" max="6417" width="19.5546875" customWidth="1"/>
    <col min="6657" max="6657" width="9.5546875" customWidth="1"/>
    <col min="6658" max="6658" width="14.88671875" customWidth="1"/>
    <col min="6659" max="6659" width="13.109375" bestFit="1" customWidth="1"/>
    <col min="6660" max="6660" width="12.33203125" customWidth="1"/>
    <col min="6661" max="6661" width="13.6640625" customWidth="1"/>
    <col min="6662" max="6662" width="15.44140625" bestFit="1" customWidth="1"/>
    <col min="6663" max="6663" width="47.109375" bestFit="1" customWidth="1"/>
    <col min="6664" max="6664" width="19.109375" bestFit="1" customWidth="1"/>
    <col min="6665" max="6665" width="52.88671875" bestFit="1" customWidth="1"/>
    <col min="6666" max="6666" width="26.88671875" bestFit="1" customWidth="1"/>
    <col min="6667" max="6667" width="11.21875" customWidth="1"/>
    <col min="6668" max="6668" width="12.88671875" bestFit="1" customWidth="1"/>
    <col min="6669" max="6669" width="9.88671875" customWidth="1"/>
    <col min="6670" max="6670" width="10.5546875" customWidth="1"/>
    <col min="6672" max="6672" width="16.6640625" bestFit="1" customWidth="1"/>
    <col min="6673" max="6673" width="19.5546875" customWidth="1"/>
    <col min="6913" max="6913" width="9.5546875" customWidth="1"/>
    <col min="6914" max="6914" width="14.88671875" customWidth="1"/>
    <col min="6915" max="6915" width="13.109375" bestFit="1" customWidth="1"/>
    <col min="6916" max="6916" width="12.33203125" customWidth="1"/>
    <col min="6917" max="6917" width="13.6640625" customWidth="1"/>
    <col min="6918" max="6918" width="15.44140625" bestFit="1" customWidth="1"/>
    <col min="6919" max="6919" width="47.109375" bestFit="1" customWidth="1"/>
    <col min="6920" max="6920" width="19.109375" bestFit="1" customWidth="1"/>
    <col min="6921" max="6921" width="52.88671875" bestFit="1" customWidth="1"/>
    <col min="6922" max="6922" width="26.88671875" bestFit="1" customWidth="1"/>
    <col min="6923" max="6923" width="11.21875" customWidth="1"/>
    <col min="6924" max="6924" width="12.88671875" bestFit="1" customWidth="1"/>
    <col min="6925" max="6925" width="9.88671875" customWidth="1"/>
    <col min="6926" max="6926" width="10.5546875" customWidth="1"/>
    <col min="6928" max="6928" width="16.6640625" bestFit="1" customWidth="1"/>
    <col min="6929" max="6929" width="19.5546875" customWidth="1"/>
    <col min="7169" max="7169" width="9.5546875" customWidth="1"/>
    <col min="7170" max="7170" width="14.88671875" customWidth="1"/>
    <col min="7171" max="7171" width="13.109375" bestFit="1" customWidth="1"/>
    <col min="7172" max="7172" width="12.33203125" customWidth="1"/>
    <col min="7173" max="7173" width="13.6640625" customWidth="1"/>
    <col min="7174" max="7174" width="15.44140625" bestFit="1" customWidth="1"/>
    <col min="7175" max="7175" width="47.109375" bestFit="1" customWidth="1"/>
    <col min="7176" max="7176" width="19.109375" bestFit="1" customWidth="1"/>
    <col min="7177" max="7177" width="52.88671875" bestFit="1" customWidth="1"/>
    <col min="7178" max="7178" width="26.88671875" bestFit="1" customWidth="1"/>
    <col min="7179" max="7179" width="11.21875" customWidth="1"/>
    <col min="7180" max="7180" width="12.88671875" bestFit="1" customWidth="1"/>
    <col min="7181" max="7181" width="9.88671875" customWidth="1"/>
    <col min="7182" max="7182" width="10.5546875" customWidth="1"/>
    <col min="7184" max="7184" width="16.6640625" bestFit="1" customWidth="1"/>
    <col min="7185" max="7185" width="19.5546875" customWidth="1"/>
    <col min="7425" max="7425" width="9.5546875" customWidth="1"/>
    <col min="7426" max="7426" width="14.88671875" customWidth="1"/>
    <col min="7427" max="7427" width="13.109375" bestFit="1" customWidth="1"/>
    <col min="7428" max="7428" width="12.33203125" customWidth="1"/>
    <col min="7429" max="7429" width="13.6640625" customWidth="1"/>
    <col min="7430" max="7430" width="15.44140625" bestFit="1" customWidth="1"/>
    <col min="7431" max="7431" width="47.109375" bestFit="1" customWidth="1"/>
    <col min="7432" max="7432" width="19.109375" bestFit="1" customWidth="1"/>
    <col min="7433" max="7433" width="52.88671875" bestFit="1" customWidth="1"/>
    <col min="7434" max="7434" width="26.88671875" bestFit="1" customWidth="1"/>
    <col min="7435" max="7435" width="11.21875" customWidth="1"/>
    <col min="7436" max="7436" width="12.88671875" bestFit="1" customWidth="1"/>
    <col min="7437" max="7437" width="9.88671875" customWidth="1"/>
    <col min="7438" max="7438" width="10.5546875" customWidth="1"/>
    <col min="7440" max="7440" width="16.6640625" bestFit="1" customWidth="1"/>
    <col min="7441" max="7441" width="19.5546875" customWidth="1"/>
    <col min="7681" max="7681" width="9.5546875" customWidth="1"/>
    <col min="7682" max="7682" width="14.88671875" customWidth="1"/>
    <col min="7683" max="7683" width="13.109375" bestFit="1" customWidth="1"/>
    <col min="7684" max="7684" width="12.33203125" customWidth="1"/>
    <col min="7685" max="7685" width="13.6640625" customWidth="1"/>
    <col min="7686" max="7686" width="15.44140625" bestFit="1" customWidth="1"/>
    <col min="7687" max="7687" width="47.109375" bestFit="1" customWidth="1"/>
    <col min="7688" max="7688" width="19.109375" bestFit="1" customWidth="1"/>
    <col min="7689" max="7689" width="52.88671875" bestFit="1" customWidth="1"/>
    <col min="7690" max="7690" width="26.88671875" bestFit="1" customWidth="1"/>
    <col min="7691" max="7691" width="11.21875" customWidth="1"/>
    <col min="7692" max="7692" width="12.88671875" bestFit="1" customWidth="1"/>
    <col min="7693" max="7693" width="9.88671875" customWidth="1"/>
    <col min="7694" max="7694" width="10.5546875" customWidth="1"/>
    <col min="7696" max="7696" width="16.6640625" bestFit="1" customWidth="1"/>
    <col min="7697" max="7697" width="19.5546875" customWidth="1"/>
    <col min="7937" max="7937" width="9.5546875" customWidth="1"/>
    <col min="7938" max="7938" width="14.88671875" customWidth="1"/>
    <col min="7939" max="7939" width="13.109375" bestFit="1" customWidth="1"/>
    <col min="7940" max="7940" width="12.33203125" customWidth="1"/>
    <col min="7941" max="7941" width="13.6640625" customWidth="1"/>
    <col min="7942" max="7942" width="15.44140625" bestFit="1" customWidth="1"/>
    <col min="7943" max="7943" width="47.109375" bestFit="1" customWidth="1"/>
    <col min="7944" max="7944" width="19.109375" bestFit="1" customWidth="1"/>
    <col min="7945" max="7945" width="52.88671875" bestFit="1" customWidth="1"/>
    <col min="7946" max="7946" width="26.88671875" bestFit="1" customWidth="1"/>
    <col min="7947" max="7947" width="11.21875" customWidth="1"/>
    <col min="7948" max="7948" width="12.88671875" bestFit="1" customWidth="1"/>
    <col min="7949" max="7949" width="9.88671875" customWidth="1"/>
    <col min="7950" max="7950" width="10.5546875" customWidth="1"/>
    <col min="7952" max="7952" width="16.6640625" bestFit="1" customWidth="1"/>
    <col min="7953" max="7953" width="19.5546875" customWidth="1"/>
    <col min="8193" max="8193" width="9.5546875" customWidth="1"/>
    <col min="8194" max="8194" width="14.88671875" customWidth="1"/>
    <col min="8195" max="8195" width="13.109375" bestFit="1" customWidth="1"/>
    <col min="8196" max="8196" width="12.33203125" customWidth="1"/>
    <col min="8197" max="8197" width="13.6640625" customWidth="1"/>
    <col min="8198" max="8198" width="15.44140625" bestFit="1" customWidth="1"/>
    <col min="8199" max="8199" width="47.109375" bestFit="1" customWidth="1"/>
    <col min="8200" max="8200" width="19.109375" bestFit="1" customWidth="1"/>
    <col min="8201" max="8201" width="52.88671875" bestFit="1" customWidth="1"/>
    <col min="8202" max="8202" width="26.88671875" bestFit="1" customWidth="1"/>
    <col min="8203" max="8203" width="11.21875" customWidth="1"/>
    <col min="8204" max="8204" width="12.88671875" bestFit="1" customWidth="1"/>
    <col min="8205" max="8205" width="9.88671875" customWidth="1"/>
    <col min="8206" max="8206" width="10.5546875" customWidth="1"/>
    <col min="8208" max="8208" width="16.6640625" bestFit="1" customWidth="1"/>
    <col min="8209" max="8209" width="19.5546875" customWidth="1"/>
    <col min="8449" max="8449" width="9.5546875" customWidth="1"/>
    <col min="8450" max="8450" width="14.88671875" customWidth="1"/>
    <col min="8451" max="8451" width="13.109375" bestFit="1" customWidth="1"/>
    <col min="8452" max="8452" width="12.33203125" customWidth="1"/>
    <col min="8453" max="8453" width="13.6640625" customWidth="1"/>
    <col min="8454" max="8454" width="15.44140625" bestFit="1" customWidth="1"/>
    <col min="8455" max="8455" width="47.109375" bestFit="1" customWidth="1"/>
    <col min="8456" max="8456" width="19.109375" bestFit="1" customWidth="1"/>
    <col min="8457" max="8457" width="52.88671875" bestFit="1" customWidth="1"/>
    <col min="8458" max="8458" width="26.88671875" bestFit="1" customWidth="1"/>
    <col min="8459" max="8459" width="11.21875" customWidth="1"/>
    <col min="8460" max="8460" width="12.88671875" bestFit="1" customWidth="1"/>
    <col min="8461" max="8461" width="9.88671875" customWidth="1"/>
    <col min="8462" max="8462" width="10.5546875" customWidth="1"/>
    <col min="8464" max="8464" width="16.6640625" bestFit="1" customWidth="1"/>
    <col min="8465" max="8465" width="19.5546875" customWidth="1"/>
    <col min="8705" max="8705" width="9.5546875" customWidth="1"/>
    <col min="8706" max="8706" width="14.88671875" customWidth="1"/>
    <col min="8707" max="8707" width="13.109375" bestFit="1" customWidth="1"/>
    <col min="8708" max="8708" width="12.33203125" customWidth="1"/>
    <col min="8709" max="8709" width="13.6640625" customWidth="1"/>
    <col min="8710" max="8710" width="15.44140625" bestFit="1" customWidth="1"/>
    <col min="8711" max="8711" width="47.109375" bestFit="1" customWidth="1"/>
    <col min="8712" max="8712" width="19.109375" bestFit="1" customWidth="1"/>
    <col min="8713" max="8713" width="52.88671875" bestFit="1" customWidth="1"/>
    <col min="8714" max="8714" width="26.88671875" bestFit="1" customWidth="1"/>
    <col min="8715" max="8715" width="11.21875" customWidth="1"/>
    <col min="8716" max="8716" width="12.88671875" bestFit="1" customWidth="1"/>
    <col min="8717" max="8717" width="9.88671875" customWidth="1"/>
    <col min="8718" max="8718" width="10.5546875" customWidth="1"/>
    <col min="8720" max="8720" width="16.6640625" bestFit="1" customWidth="1"/>
    <col min="8721" max="8721" width="19.5546875" customWidth="1"/>
    <col min="8961" max="8961" width="9.5546875" customWidth="1"/>
    <col min="8962" max="8962" width="14.88671875" customWidth="1"/>
    <col min="8963" max="8963" width="13.109375" bestFit="1" customWidth="1"/>
    <col min="8964" max="8964" width="12.33203125" customWidth="1"/>
    <col min="8965" max="8965" width="13.6640625" customWidth="1"/>
    <col min="8966" max="8966" width="15.44140625" bestFit="1" customWidth="1"/>
    <col min="8967" max="8967" width="47.109375" bestFit="1" customWidth="1"/>
    <col min="8968" max="8968" width="19.109375" bestFit="1" customWidth="1"/>
    <col min="8969" max="8969" width="52.88671875" bestFit="1" customWidth="1"/>
    <col min="8970" max="8970" width="26.88671875" bestFit="1" customWidth="1"/>
    <col min="8971" max="8971" width="11.21875" customWidth="1"/>
    <col min="8972" max="8972" width="12.88671875" bestFit="1" customWidth="1"/>
    <col min="8973" max="8973" width="9.88671875" customWidth="1"/>
    <col min="8974" max="8974" width="10.5546875" customWidth="1"/>
    <col min="8976" max="8976" width="16.6640625" bestFit="1" customWidth="1"/>
    <col min="8977" max="8977" width="19.5546875" customWidth="1"/>
    <col min="9217" max="9217" width="9.5546875" customWidth="1"/>
    <col min="9218" max="9218" width="14.88671875" customWidth="1"/>
    <col min="9219" max="9219" width="13.109375" bestFit="1" customWidth="1"/>
    <col min="9220" max="9220" width="12.33203125" customWidth="1"/>
    <col min="9221" max="9221" width="13.6640625" customWidth="1"/>
    <col min="9222" max="9222" width="15.44140625" bestFit="1" customWidth="1"/>
    <col min="9223" max="9223" width="47.109375" bestFit="1" customWidth="1"/>
    <col min="9224" max="9224" width="19.109375" bestFit="1" customWidth="1"/>
    <col min="9225" max="9225" width="52.88671875" bestFit="1" customWidth="1"/>
    <col min="9226" max="9226" width="26.88671875" bestFit="1" customWidth="1"/>
    <col min="9227" max="9227" width="11.21875" customWidth="1"/>
    <col min="9228" max="9228" width="12.88671875" bestFit="1" customWidth="1"/>
    <col min="9229" max="9229" width="9.88671875" customWidth="1"/>
    <col min="9230" max="9230" width="10.5546875" customWidth="1"/>
    <col min="9232" max="9232" width="16.6640625" bestFit="1" customWidth="1"/>
    <col min="9233" max="9233" width="19.5546875" customWidth="1"/>
    <col min="9473" max="9473" width="9.5546875" customWidth="1"/>
    <col min="9474" max="9474" width="14.88671875" customWidth="1"/>
    <col min="9475" max="9475" width="13.109375" bestFit="1" customWidth="1"/>
    <col min="9476" max="9476" width="12.33203125" customWidth="1"/>
    <col min="9477" max="9477" width="13.6640625" customWidth="1"/>
    <col min="9478" max="9478" width="15.44140625" bestFit="1" customWidth="1"/>
    <col min="9479" max="9479" width="47.109375" bestFit="1" customWidth="1"/>
    <col min="9480" max="9480" width="19.109375" bestFit="1" customWidth="1"/>
    <col min="9481" max="9481" width="52.88671875" bestFit="1" customWidth="1"/>
    <col min="9482" max="9482" width="26.88671875" bestFit="1" customWidth="1"/>
    <col min="9483" max="9483" width="11.21875" customWidth="1"/>
    <col min="9484" max="9484" width="12.88671875" bestFit="1" customWidth="1"/>
    <col min="9485" max="9485" width="9.88671875" customWidth="1"/>
    <col min="9486" max="9486" width="10.5546875" customWidth="1"/>
    <col min="9488" max="9488" width="16.6640625" bestFit="1" customWidth="1"/>
    <col min="9489" max="9489" width="19.5546875" customWidth="1"/>
    <col min="9729" max="9729" width="9.5546875" customWidth="1"/>
    <col min="9730" max="9730" width="14.88671875" customWidth="1"/>
    <col min="9731" max="9731" width="13.109375" bestFit="1" customWidth="1"/>
    <col min="9732" max="9732" width="12.33203125" customWidth="1"/>
    <col min="9733" max="9733" width="13.6640625" customWidth="1"/>
    <col min="9734" max="9734" width="15.44140625" bestFit="1" customWidth="1"/>
    <col min="9735" max="9735" width="47.109375" bestFit="1" customWidth="1"/>
    <col min="9736" max="9736" width="19.109375" bestFit="1" customWidth="1"/>
    <col min="9737" max="9737" width="52.88671875" bestFit="1" customWidth="1"/>
    <col min="9738" max="9738" width="26.88671875" bestFit="1" customWidth="1"/>
    <col min="9739" max="9739" width="11.21875" customWidth="1"/>
    <col min="9740" max="9740" width="12.88671875" bestFit="1" customWidth="1"/>
    <col min="9741" max="9741" width="9.88671875" customWidth="1"/>
    <col min="9742" max="9742" width="10.5546875" customWidth="1"/>
    <col min="9744" max="9744" width="16.6640625" bestFit="1" customWidth="1"/>
    <col min="9745" max="9745" width="19.5546875" customWidth="1"/>
    <col min="9985" max="9985" width="9.5546875" customWidth="1"/>
    <col min="9986" max="9986" width="14.88671875" customWidth="1"/>
    <col min="9987" max="9987" width="13.109375" bestFit="1" customWidth="1"/>
    <col min="9988" max="9988" width="12.33203125" customWidth="1"/>
    <col min="9989" max="9989" width="13.6640625" customWidth="1"/>
    <col min="9990" max="9990" width="15.44140625" bestFit="1" customWidth="1"/>
    <col min="9991" max="9991" width="47.109375" bestFit="1" customWidth="1"/>
    <col min="9992" max="9992" width="19.109375" bestFit="1" customWidth="1"/>
    <col min="9993" max="9993" width="52.88671875" bestFit="1" customWidth="1"/>
    <col min="9994" max="9994" width="26.88671875" bestFit="1" customWidth="1"/>
    <col min="9995" max="9995" width="11.21875" customWidth="1"/>
    <col min="9996" max="9996" width="12.88671875" bestFit="1" customWidth="1"/>
    <col min="9997" max="9997" width="9.88671875" customWidth="1"/>
    <col min="9998" max="9998" width="10.5546875" customWidth="1"/>
    <col min="10000" max="10000" width="16.6640625" bestFit="1" customWidth="1"/>
    <col min="10001" max="10001" width="19.5546875" customWidth="1"/>
    <col min="10241" max="10241" width="9.5546875" customWidth="1"/>
    <col min="10242" max="10242" width="14.88671875" customWidth="1"/>
    <col min="10243" max="10243" width="13.109375" bestFit="1" customWidth="1"/>
    <col min="10244" max="10244" width="12.33203125" customWidth="1"/>
    <col min="10245" max="10245" width="13.6640625" customWidth="1"/>
    <col min="10246" max="10246" width="15.44140625" bestFit="1" customWidth="1"/>
    <col min="10247" max="10247" width="47.109375" bestFit="1" customWidth="1"/>
    <col min="10248" max="10248" width="19.109375" bestFit="1" customWidth="1"/>
    <col min="10249" max="10249" width="52.88671875" bestFit="1" customWidth="1"/>
    <col min="10250" max="10250" width="26.88671875" bestFit="1" customWidth="1"/>
    <col min="10251" max="10251" width="11.21875" customWidth="1"/>
    <col min="10252" max="10252" width="12.88671875" bestFit="1" customWidth="1"/>
    <col min="10253" max="10253" width="9.88671875" customWidth="1"/>
    <col min="10254" max="10254" width="10.5546875" customWidth="1"/>
    <col min="10256" max="10256" width="16.6640625" bestFit="1" customWidth="1"/>
    <col min="10257" max="10257" width="19.5546875" customWidth="1"/>
    <col min="10497" max="10497" width="9.5546875" customWidth="1"/>
    <col min="10498" max="10498" width="14.88671875" customWidth="1"/>
    <col min="10499" max="10499" width="13.109375" bestFit="1" customWidth="1"/>
    <col min="10500" max="10500" width="12.33203125" customWidth="1"/>
    <col min="10501" max="10501" width="13.6640625" customWidth="1"/>
    <col min="10502" max="10502" width="15.44140625" bestFit="1" customWidth="1"/>
    <col min="10503" max="10503" width="47.109375" bestFit="1" customWidth="1"/>
    <col min="10504" max="10504" width="19.109375" bestFit="1" customWidth="1"/>
    <col min="10505" max="10505" width="52.88671875" bestFit="1" customWidth="1"/>
    <col min="10506" max="10506" width="26.88671875" bestFit="1" customWidth="1"/>
    <col min="10507" max="10507" width="11.21875" customWidth="1"/>
    <col min="10508" max="10508" width="12.88671875" bestFit="1" customWidth="1"/>
    <col min="10509" max="10509" width="9.88671875" customWidth="1"/>
    <col min="10510" max="10510" width="10.5546875" customWidth="1"/>
    <col min="10512" max="10512" width="16.6640625" bestFit="1" customWidth="1"/>
    <col min="10513" max="10513" width="19.5546875" customWidth="1"/>
    <col min="10753" max="10753" width="9.5546875" customWidth="1"/>
    <col min="10754" max="10754" width="14.88671875" customWidth="1"/>
    <col min="10755" max="10755" width="13.109375" bestFit="1" customWidth="1"/>
    <col min="10756" max="10756" width="12.33203125" customWidth="1"/>
    <col min="10757" max="10757" width="13.6640625" customWidth="1"/>
    <col min="10758" max="10758" width="15.44140625" bestFit="1" customWidth="1"/>
    <col min="10759" max="10759" width="47.109375" bestFit="1" customWidth="1"/>
    <col min="10760" max="10760" width="19.109375" bestFit="1" customWidth="1"/>
    <col min="10761" max="10761" width="52.88671875" bestFit="1" customWidth="1"/>
    <col min="10762" max="10762" width="26.88671875" bestFit="1" customWidth="1"/>
    <col min="10763" max="10763" width="11.21875" customWidth="1"/>
    <col min="10764" max="10764" width="12.88671875" bestFit="1" customWidth="1"/>
    <col min="10765" max="10765" width="9.88671875" customWidth="1"/>
    <col min="10766" max="10766" width="10.5546875" customWidth="1"/>
    <col min="10768" max="10768" width="16.6640625" bestFit="1" customWidth="1"/>
    <col min="10769" max="10769" width="19.5546875" customWidth="1"/>
    <col min="11009" max="11009" width="9.5546875" customWidth="1"/>
    <col min="11010" max="11010" width="14.88671875" customWidth="1"/>
    <col min="11011" max="11011" width="13.109375" bestFit="1" customWidth="1"/>
    <col min="11012" max="11012" width="12.33203125" customWidth="1"/>
    <col min="11013" max="11013" width="13.6640625" customWidth="1"/>
    <col min="11014" max="11014" width="15.44140625" bestFit="1" customWidth="1"/>
    <col min="11015" max="11015" width="47.109375" bestFit="1" customWidth="1"/>
    <col min="11016" max="11016" width="19.109375" bestFit="1" customWidth="1"/>
    <col min="11017" max="11017" width="52.88671875" bestFit="1" customWidth="1"/>
    <col min="11018" max="11018" width="26.88671875" bestFit="1" customWidth="1"/>
    <col min="11019" max="11019" width="11.21875" customWidth="1"/>
    <col min="11020" max="11020" width="12.88671875" bestFit="1" customWidth="1"/>
    <col min="11021" max="11021" width="9.88671875" customWidth="1"/>
    <col min="11022" max="11022" width="10.5546875" customWidth="1"/>
    <col min="11024" max="11024" width="16.6640625" bestFit="1" customWidth="1"/>
    <col min="11025" max="11025" width="19.5546875" customWidth="1"/>
    <col min="11265" max="11265" width="9.5546875" customWidth="1"/>
    <col min="11266" max="11266" width="14.88671875" customWidth="1"/>
    <col min="11267" max="11267" width="13.109375" bestFit="1" customWidth="1"/>
    <col min="11268" max="11268" width="12.33203125" customWidth="1"/>
    <col min="11269" max="11269" width="13.6640625" customWidth="1"/>
    <col min="11270" max="11270" width="15.44140625" bestFit="1" customWidth="1"/>
    <col min="11271" max="11271" width="47.109375" bestFit="1" customWidth="1"/>
    <col min="11272" max="11272" width="19.109375" bestFit="1" customWidth="1"/>
    <col min="11273" max="11273" width="52.88671875" bestFit="1" customWidth="1"/>
    <col min="11274" max="11274" width="26.88671875" bestFit="1" customWidth="1"/>
    <col min="11275" max="11275" width="11.21875" customWidth="1"/>
    <col min="11276" max="11276" width="12.88671875" bestFit="1" customWidth="1"/>
    <col min="11277" max="11277" width="9.88671875" customWidth="1"/>
    <col min="11278" max="11278" width="10.5546875" customWidth="1"/>
    <col min="11280" max="11280" width="16.6640625" bestFit="1" customWidth="1"/>
    <col min="11281" max="11281" width="19.5546875" customWidth="1"/>
    <col min="11521" max="11521" width="9.5546875" customWidth="1"/>
    <col min="11522" max="11522" width="14.88671875" customWidth="1"/>
    <col min="11523" max="11523" width="13.109375" bestFit="1" customWidth="1"/>
    <col min="11524" max="11524" width="12.33203125" customWidth="1"/>
    <col min="11525" max="11525" width="13.6640625" customWidth="1"/>
    <col min="11526" max="11526" width="15.44140625" bestFit="1" customWidth="1"/>
    <col min="11527" max="11527" width="47.109375" bestFit="1" customWidth="1"/>
    <col min="11528" max="11528" width="19.109375" bestFit="1" customWidth="1"/>
    <col min="11529" max="11529" width="52.88671875" bestFit="1" customWidth="1"/>
    <col min="11530" max="11530" width="26.88671875" bestFit="1" customWidth="1"/>
    <col min="11531" max="11531" width="11.21875" customWidth="1"/>
    <col min="11532" max="11532" width="12.88671875" bestFit="1" customWidth="1"/>
    <col min="11533" max="11533" width="9.88671875" customWidth="1"/>
    <col min="11534" max="11534" width="10.5546875" customWidth="1"/>
    <col min="11536" max="11536" width="16.6640625" bestFit="1" customWidth="1"/>
    <col min="11537" max="11537" width="19.5546875" customWidth="1"/>
    <col min="11777" max="11777" width="9.5546875" customWidth="1"/>
    <col min="11778" max="11778" width="14.88671875" customWidth="1"/>
    <col min="11779" max="11779" width="13.109375" bestFit="1" customWidth="1"/>
    <col min="11780" max="11780" width="12.33203125" customWidth="1"/>
    <col min="11781" max="11781" width="13.6640625" customWidth="1"/>
    <col min="11782" max="11782" width="15.44140625" bestFit="1" customWidth="1"/>
    <col min="11783" max="11783" width="47.109375" bestFit="1" customWidth="1"/>
    <col min="11784" max="11784" width="19.109375" bestFit="1" customWidth="1"/>
    <col min="11785" max="11785" width="52.88671875" bestFit="1" customWidth="1"/>
    <col min="11786" max="11786" width="26.88671875" bestFit="1" customWidth="1"/>
    <col min="11787" max="11787" width="11.21875" customWidth="1"/>
    <col min="11788" max="11788" width="12.88671875" bestFit="1" customWidth="1"/>
    <col min="11789" max="11789" width="9.88671875" customWidth="1"/>
    <col min="11790" max="11790" width="10.5546875" customWidth="1"/>
    <col min="11792" max="11792" width="16.6640625" bestFit="1" customWidth="1"/>
    <col min="11793" max="11793" width="19.5546875" customWidth="1"/>
    <col min="12033" max="12033" width="9.5546875" customWidth="1"/>
    <col min="12034" max="12034" width="14.88671875" customWidth="1"/>
    <col min="12035" max="12035" width="13.109375" bestFit="1" customWidth="1"/>
    <col min="12036" max="12036" width="12.33203125" customWidth="1"/>
    <col min="12037" max="12037" width="13.6640625" customWidth="1"/>
    <col min="12038" max="12038" width="15.44140625" bestFit="1" customWidth="1"/>
    <col min="12039" max="12039" width="47.109375" bestFit="1" customWidth="1"/>
    <col min="12040" max="12040" width="19.109375" bestFit="1" customWidth="1"/>
    <col min="12041" max="12041" width="52.88671875" bestFit="1" customWidth="1"/>
    <col min="12042" max="12042" width="26.88671875" bestFit="1" customWidth="1"/>
    <col min="12043" max="12043" width="11.21875" customWidth="1"/>
    <col min="12044" max="12044" width="12.88671875" bestFit="1" customWidth="1"/>
    <col min="12045" max="12045" width="9.88671875" customWidth="1"/>
    <col min="12046" max="12046" width="10.5546875" customWidth="1"/>
    <col min="12048" max="12048" width="16.6640625" bestFit="1" customWidth="1"/>
    <col min="12049" max="12049" width="19.5546875" customWidth="1"/>
    <col min="12289" max="12289" width="9.5546875" customWidth="1"/>
    <col min="12290" max="12290" width="14.88671875" customWidth="1"/>
    <col min="12291" max="12291" width="13.109375" bestFit="1" customWidth="1"/>
    <col min="12292" max="12292" width="12.33203125" customWidth="1"/>
    <col min="12293" max="12293" width="13.6640625" customWidth="1"/>
    <col min="12294" max="12294" width="15.44140625" bestFit="1" customWidth="1"/>
    <col min="12295" max="12295" width="47.109375" bestFit="1" customWidth="1"/>
    <col min="12296" max="12296" width="19.109375" bestFit="1" customWidth="1"/>
    <col min="12297" max="12297" width="52.88671875" bestFit="1" customWidth="1"/>
    <col min="12298" max="12298" width="26.88671875" bestFit="1" customWidth="1"/>
    <col min="12299" max="12299" width="11.21875" customWidth="1"/>
    <col min="12300" max="12300" width="12.88671875" bestFit="1" customWidth="1"/>
    <col min="12301" max="12301" width="9.88671875" customWidth="1"/>
    <col min="12302" max="12302" width="10.5546875" customWidth="1"/>
    <col min="12304" max="12304" width="16.6640625" bestFit="1" customWidth="1"/>
    <col min="12305" max="12305" width="19.5546875" customWidth="1"/>
    <col min="12545" max="12545" width="9.5546875" customWidth="1"/>
    <col min="12546" max="12546" width="14.88671875" customWidth="1"/>
    <col min="12547" max="12547" width="13.109375" bestFit="1" customWidth="1"/>
    <col min="12548" max="12548" width="12.33203125" customWidth="1"/>
    <col min="12549" max="12549" width="13.6640625" customWidth="1"/>
    <col min="12550" max="12550" width="15.44140625" bestFit="1" customWidth="1"/>
    <col min="12551" max="12551" width="47.109375" bestFit="1" customWidth="1"/>
    <col min="12552" max="12552" width="19.109375" bestFit="1" customWidth="1"/>
    <col min="12553" max="12553" width="52.88671875" bestFit="1" customWidth="1"/>
    <col min="12554" max="12554" width="26.88671875" bestFit="1" customWidth="1"/>
    <col min="12555" max="12555" width="11.21875" customWidth="1"/>
    <col min="12556" max="12556" width="12.88671875" bestFit="1" customWidth="1"/>
    <col min="12557" max="12557" width="9.88671875" customWidth="1"/>
    <col min="12558" max="12558" width="10.5546875" customWidth="1"/>
    <col min="12560" max="12560" width="16.6640625" bestFit="1" customWidth="1"/>
    <col min="12561" max="12561" width="19.5546875" customWidth="1"/>
    <col min="12801" max="12801" width="9.5546875" customWidth="1"/>
    <col min="12802" max="12802" width="14.88671875" customWidth="1"/>
    <col min="12803" max="12803" width="13.109375" bestFit="1" customWidth="1"/>
    <col min="12804" max="12804" width="12.33203125" customWidth="1"/>
    <col min="12805" max="12805" width="13.6640625" customWidth="1"/>
    <col min="12806" max="12806" width="15.44140625" bestFit="1" customWidth="1"/>
    <col min="12807" max="12807" width="47.109375" bestFit="1" customWidth="1"/>
    <col min="12808" max="12808" width="19.109375" bestFit="1" customWidth="1"/>
    <col min="12809" max="12809" width="52.88671875" bestFit="1" customWidth="1"/>
    <col min="12810" max="12810" width="26.88671875" bestFit="1" customWidth="1"/>
    <col min="12811" max="12811" width="11.21875" customWidth="1"/>
    <col min="12812" max="12812" width="12.88671875" bestFit="1" customWidth="1"/>
    <col min="12813" max="12813" width="9.88671875" customWidth="1"/>
    <col min="12814" max="12814" width="10.5546875" customWidth="1"/>
    <col min="12816" max="12816" width="16.6640625" bestFit="1" customWidth="1"/>
    <col min="12817" max="12817" width="19.5546875" customWidth="1"/>
    <col min="13057" max="13057" width="9.5546875" customWidth="1"/>
    <col min="13058" max="13058" width="14.88671875" customWidth="1"/>
    <col min="13059" max="13059" width="13.109375" bestFit="1" customWidth="1"/>
    <col min="13060" max="13060" width="12.33203125" customWidth="1"/>
    <col min="13061" max="13061" width="13.6640625" customWidth="1"/>
    <col min="13062" max="13062" width="15.44140625" bestFit="1" customWidth="1"/>
    <col min="13063" max="13063" width="47.109375" bestFit="1" customWidth="1"/>
    <col min="13064" max="13064" width="19.109375" bestFit="1" customWidth="1"/>
    <col min="13065" max="13065" width="52.88671875" bestFit="1" customWidth="1"/>
    <col min="13066" max="13066" width="26.88671875" bestFit="1" customWidth="1"/>
    <col min="13067" max="13067" width="11.21875" customWidth="1"/>
    <col min="13068" max="13068" width="12.88671875" bestFit="1" customWidth="1"/>
    <col min="13069" max="13069" width="9.88671875" customWidth="1"/>
    <col min="13070" max="13070" width="10.5546875" customWidth="1"/>
    <col min="13072" max="13072" width="16.6640625" bestFit="1" customWidth="1"/>
    <col min="13073" max="13073" width="19.5546875" customWidth="1"/>
    <col min="13313" max="13313" width="9.5546875" customWidth="1"/>
    <col min="13314" max="13314" width="14.88671875" customWidth="1"/>
    <col min="13315" max="13315" width="13.109375" bestFit="1" customWidth="1"/>
    <col min="13316" max="13316" width="12.33203125" customWidth="1"/>
    <col min="13317" max="13317" width="13.6640625" customWidth="1"/>
    <col min="13318" max="13318" width="15.44140625" bestFit="1" customWidth="1"/>
    <col min="13319" max="13319" width="47.109375" bestFit="1" customWidth="1"/>
    <col min="13320" max="13320" width="19.109375" bestFit="1" customWidth="1"/>
    <col min="13321" max="13321" width="52.88671875" bestFit="1" customWidth="1"/>
    <col min="13322" max="13322" width="26.88671875" bestFit="1" customWidth="1"/>
    <col min="13323" max="13323" width="11.21875" customWidth="1"/>
    <col min="13324" max="13324" width="12.88671875" bestFit="1" customWidth="1"/>
    <col min="13325" max="13325" width="9.88671875" customWidth="1"/>
    <col min="13326" max="13326" width="10.5546875" customWidth="1"/>
    <col min="13328" max="13328" width="16.6640625" bestFit="1" customWidth="1"/>
    <col min="13329" max="13329" width="19.5546875" customWidth="1"/>
    <col min="13569" max="13569" width="9.5546875" customWidth="1"/>
    <col min="13570" max="13570" width="14.88671875" customWidth="1"/>
    <col min="13571" max="13571" width="13.109375" bestFit="1" customWidth="1"/>
    <col min="13572" max="13572" width="12.33203125" customWidth="1"/>
    <col min="13573" max="13573" width="13.6640625" customWidth="1"/>
    <col min="13574" max="13574" width="15.44140625" bestFit="1" customWidth="1"/>
    <col min="13575" max="13575" width="47.109375" bestFit="1" customWidth="1"/>
    <col min="13576" max="13576" width="19.109375" bestFit="1" customWidth="1"/>
    <col min="13577" max="13577" width="52.88671875" bestFit="1" customWidth="1"/>
    <col min="13578" max="13578" width="26.88671875" bestFit="1" customWidth="1"/>
    <col min="13579" max="13579" width="11.21875" customWidth="1"/>
    <col min="13580" max="13580" width="12.88671875" bestFit="1" customWidth="1"/>
    <col min="13581" max="13581" width="9.88671875" customWidth="1"/>
    <col min="13582" max="13582" width="10.5546875" customWidth="1"/>
    <col min="13584" max="13584" width="16.6640625" bestFit="1" customWidth="1"/>
    <col min="13585" max="13585" width="19.5546875" customWidth="1"/>
    <col min="13825" max="13825" width="9.5546875" customWidth="1"/>
    <col min="13826" max="13826" width="14.88671875" customWidth="1"/>
    <col min="13827" max="13827" width="13.109375" bestFit="1" customWidth="1"/>
    <col min="13828" max="13828" width="12.33203125" customWidth="1"/>
    <col min="13829" max="13829" width="13.6640625" customWidth="1"/>
    <col min="13830" max="13830" width="15.44140625" bestFit="1" customWidth="1"/>
    <col min="13831" max="13831" width="47.109375" bestFit="1" customWidth="1"/>
    <col min="13832" max="13832" width="19.109375" bestFit="1" customWidth="1"/>
    <col min="13833" max="13833" width="52.88671875" bestFit="1" customWidth="1"/>
    <col min="13834" max="13834" width="26.88671875" bestFit="1" customWidth="1"/>
    <col min="13835" max="13835" width="11.21875" customWidth="1"/>
    <col min="13836" max="13836" width="12.88671875" bestFit="1" customWidth="1"/>
    <col min="13837" max="13837" width="9.88671875" customWidth="1"/>
    <col min="13838" max="13838" width="10.5546875" customWidth="1"/>
    <col min="13840" max="13840" width="16.6640625" bestFit="1" customWidth="1"/>
    <col min="13841" max="13841" width="19.5546875" customWidth="1"/>
    <col min="14081" max="14081" width="9.5546875" customWidth="1"/>
    <col min="14082" max="14082" width="14.88671875" customWidth="1"/>
    <col min="14083" max="14083" width="13.109375" bestFit="1" customWidth="1"/>
    <col min="14084" max="14084" width="12.33203125" customWidth="1"/>
    <col min="14085" max="14085" width="13.6640625" customWidth="1"/>
    <col min="14086" max="14086" width="15.44140625" bestFit="1" customWidth="1"/>
    <col min="14087" max="14087" width="47.109375" bestFit="1" customWidth="1"/>
    <col min="14088" max="14088" width="19.109375" bestFit="1" customWidth="1"/>
    <col min="14089" max="14089" width="52.88671875" bestFit="1" customWidth="1"/>
    <col min="14090" max="14090" width="26.88671875" bestFit="1" customWidth="1"/>
    <col min="14091" max="14091" width="11.21875" customWidth="1"/>
    <col min="14092" max="14092" width="12.88671875" bestFit="1" customWidth="1"/>
    <col min="14093" max="14093" width="9.88671875" customWidth="1"/>
    <col min="14094" max="14094" width="10.5546875" customWidth="1"/>
    <col min="14096" max="14096" width="16.6640625" bestFit="1" customWidth="1"/>
    <col min="14097" max="14097" width="19.5546875" customWidth="1"/>
    <col min="14337" max="14337" width="9.5546875" customWidth="1"/>
    <col min="14338" max="14338" width="14.88671875" customWidth="1"/>
    <col min="14339" max="14339" width="13.109375" bestFit="1" customWidth="1"/>
    <col min="14340" max="14340" width="12.33203125" customWidth="1"/>
    <col min="14341" max="14341" width="13.6640625" customWidth="1"/>
    <col min="14342" max="14342" width="15.44140625" bestFit="1" customWidth="1"/>
    <col min="14343" max="14343" width="47.109375" bestFit="1" customWidth="1"/>
    <col min="14344" max="14344" width="19.109375" bestFit="1" customWidth="1"/>
    <col min="14345" max="14345" width="52.88671875" bestFit="1" customWidth="1"/>
    <col min="14346" max="14346" width="26.88671875" bestFit="1" customWidth="1"/>
    <col min="14347" max="14347" width="11.21875" customWidth="1"/>
    <col min="14348" max="14348" width="12.88671875" bestFit="1" customWidth="1"/>
    <col min="14349" max="14349" width="9.88671875" customWidth="1"/>
    <col min="14350" max="14350" width="10.5546875" customWidth="1"/>
    <col min="14352" max="14352" width="16.6640625" bestFit="1" customWidth="1"/>
    <col min="14353" max="14353" width="19.5546875" customWidth="1"/>
    <col min="14593" max="14593" width="9.5546875" customWidth="1"/>
    <col min="14594" max="14594" width="14.88671875" customWidth="1"/>
    <col min="14595" max="14595" width="13.109375" bestFit="1" customWidth="1"/>
    <col min="14596" max="14596" width="12.33203125" customWidth="1"/>
    <col min="14597" max="14597" width="13.6640625" customWidth="1"/>
    <col min="14598" max="14598" width="15.44140625" bestFit="1" customWidth="1"/>
    <col min="14599" max="14599" width="47.109375" bestFit="1" customWidth="1"/>
    <col min="14600" max="14600" width="19.109375" bestFit="1" customWidth="1"/>
    <col min="14601" max="14601" width="52.88671875" bestFit="1" customWidth="1"/>
    <col min="14602" max="14602" width="26.88671875" bestFit="1" customWidth="1"/>
    <col min="14603" max="14603" width="11.21875" customWidth="1"/>
    <col min="14604" max="14604" width="12.88671875" bestFit="1" customWidth="1"/>
    <col min="14605" max="14605" width="9.88671875" customWidth="1"/>
    <col min="14606" max="14606" width="10.5546875" customWidth="1"/>
    <col min="14608" max="14608" width="16.6640625" bestFit="1" customWidth="1"/>
    <col min="14609" max="14609" width="19.5546875" customWidth="1"/>
    <col min="14849" max="14849" width="9.5546875" customWidth="1"/>
    <col min="14850" max="14850" width="14.88671875" customWidth="1"/>
    <col min="14851" max="14851" width="13.109375" bestFit="1" customWidth="1"/>
    <col min="14852" max="14852" width="12.33203125" customWidth="1"/>
    <col min="14853" max="14853" width="13.6640625" customWidth="1"/>
    <col min="14854" max="14854" width="15.44140625" bestFit="1" customWidth="1"/>
    <col min="14855" max="14855" width="47.109375" bestFit="1" customWidth="1"/>
    <col min="14856" max="14856" width="19.109375" bestFit="1" customWidth="1"/>
    <col min="14857" max="14857" width="52.88671875" bestFit="1" customWidth="1"/>
    <col min="14858" max="14858" width="26.88671875" bestFit="1" customWidth="1"/>
    <col min="14859" max="14859" width="11.21875" customWidth="1"/>
    <col min="14860" max="14860" width="12.88671875" bestFit="1" customWidth="1"/>
    <col min="14861" max="14861" width="9.88671875" customWidth="1"/>
    <col min="14862" max="14862" width="10.5546875" customWidth="1"/>
    <col min="14864" max="14864" width="16.6640625" bestFit="1" customWidth="1"/>
    <col min="14865" max="14865" width="19.5546875" customWidth="1"/>
    <col min="15105" max="15105" width="9.5546875" customWidth="1"/>
    <col min="15106" max="15106" width="14.88671875" customWidth="1"/>
    <col min="15107" max="15107" width="13.109375" bestFit="1" customWidth="1"/>
    <col min="15108" max="15108" width="12.33203125" customWidth="1"/>
    <col min="15109" max="15109" width="13.6640625" customWidth="1"/>
    <col min="15110" max="15110" width="15.44140625" bestFit="1" customWidth="1"/>
    <col min="15111" max="15111" width="47.109375" bestFit="1" customWidth="1"/>
    <col min="15112" max="15112" width="19.109375" bestFit="1" customWidth="1"/>
    <col min="15113" max="15113" width="52.88671875" bestFit="1" customWidth="1"/>
    <col min="15114" max="15114" width="26.88671875" bestFit="1" customWidth="1"/>
    <col min="15115" max="15115" width="11.21875" customWidth="1"/>
    <col min="15116" max="15116" width="12.88671875" bestFit="1" customWidth="1"/>
    <col min="15117" max="15117" width="9.88671875" customWidth="1"/>
    <col min="15118" max="15118" width="10.5546875" customWidth="1"/>
    <col min="15120" max="15120" width="16.6640625" bestFit="1" customWidth="1"/>
    <col min="15121" max="15121" width="19.5546875" customWidth="1"/>
    <col min="15361" max="15361" width="9.5546875" customWidth="1"/>
    <col min="15362" max="15362" width="14.88671875" customWidth="1"/>
    <col min="15363" max="15363" width="13.109375" bestFit="1" customWidth="1"/>
    <col min="15364" max="15364" width="12.33203125" customWidth="1"/>
    <col min="15365" max="15365" width="13.6640625" customWidth="1"/>
    <col min="15366" max="15366" width="15.44140625" bestFit="1" customWidth="1"/>
    <col min="15367" max="15367" width="47.109375" bestFit="1" customWidth="1"/>
    <col min="15368" max="15368" width="19.109375" bestFit="1" customWidth="1"/>
    <col min="15369" max="15369" width="52.88671875" bestFit="1" customWidth="1"/>
    <col min="15370" max="15370" width="26.88671875" bestFit="1" customWidth="1"/>
    <col min="15371" max="15371" width="11.21875" customWidth="1"/>
    <col min="15372" max="15372" width="12.88671875" bestFit="1" customWidth="1"/>
    <col min="15373" max="15373" width="9.88671875" customWidth="1"/>
    <col min="15374" max="15374" width="10.5546875" customWidth="1"/>
    <col min="15376" max="15376" width="16.6640625" bestFit="1" customWidth="1"/>
    <col min="15377" max="15377" width="19.5546875" customWidth="1"/>
    <col min="15617" max="15617" width="9.5546875" customWidth="1"/>
    <col min="15618" max="15618" width="14.88671875" customWidth="1"/>
    <col min="15619" max="15619" width="13.109375" bestFit="1" customWidth="1"/>
    <col min="15620" max="15620" width="12.33203125" customWidth="1"/>
    <col min="15621" max="15621" width="13.6640625" customWidth="1"/>
    <col min="15622" max="15622" width="15.44140625" bestFit="1" customWidth="1"/>
    <col min="15623" max="15623" width="47.109375" bestFit="1" customWidth="1"/>
    <col min="15624" max="15624" width="19.109375" bestFit="1" customWidth="1"/>
    <col min="15625" max="15625" width="52.88671875" bestFit="1" customWidth="1"/>
    <col min="15626" max="15626" width="26.88671875" bestFit="1" customWidth="1"/>
    <col min="15627" max="15627" width="11.21875" customWidth="1"/>
    <col min="15628" max="15628" width="12.88671875" bestFit="1" customWidth="1"/>
    <col min="15629" max="15629" width="9.88671875" customWidth="1"/>
    <col min="15630" max="15630" width="10.5546875" customWidth="1"/>
    <col min="15632" max="15632" width="16.6640625" bestFit="1" customWidth="1"/>
    <col min="15633" max="15633" width="19.5546875" customWidth="1"/>
    <col min="15873" max="15873" width="9.5546875" customWidth="1"/>
    <col min="15874" max="15874" width="14.88671875" customWidth="1"/>
    <col min="15875" max="15875" width="13.109375" bestFit="1" customWidth="1"/>
    <col min="15876" max="15876" width="12.33203125" customWidth="1"/>
    <col min="15877" max="15877" width="13.6640625" customWidth="1"/>
    <col min="15878" max="15878" width="15.44140625" bestFit="1" customWidth="1"/>
    <col min="15879" max="15879" width="47.109375" bestFit="1" customWidth="1"/>
    <col min="15880" max="15880" width="19.109375" bestFit="1" customWidth="1"/>
    <col min="15881" max="15881" width="52.88671875" bestFit="1" customWidth="1"/>
    <col min="15882" max="15882" width="26.88671875" bestFit="1" customWidth="1"/>
    <col min="15883" max="15883" width="11.21875" customWidth="1"/>
    <col min="15884" max="15884" width="12.88671875" bestFit="1" customWidth="1"/>
    <col min="15885" max="15885" width="9.88671875" customWidth="1"/>
    <col min="15886" max="15886" width="10.5546875" customWidth="1"/>
    <col min="15888" max="15888" width="16.6640625" bestFit="1" customWidth="1"/>
    <col min="15889" max="15889" width="19.5546875" customWidth="1"/>
    <col min="16129" max="16129" width="9.5546875" customWidth="1"/>
    <col min="16130" max="16130" width="14.88671875" customWidth="1"/>
    <col min="16131" max="16131" width="13.109375" bestFit="1" customWidth="1"/>
    <col min="16132" max="16132" width="12.33203125" customWidth="1"/>
    <col min="16133" max="16133" width="13.6640625" customWidth="1"/>
    <col min="16134" max="16134" width="15.44140625" bestFit="1" customWidth="1"/>
    <col min="16135" max="16135" width="47.109375" bestFit="1" customWidth="1"/>
    <col min="16136" max="16136" width="19.109375" bestFit="1" customWidth="1"/>
    <col min="16137" max="16137" width="52.88671875" bestFit="1" customWidth="1"/>
    <col min="16138" max="16138" width="26.88671875" bestFit="1" customWidth="1"/>
    <col min="16139" max="16139" width="11.21875" customWidth="1"/>
    <col min="16140" max="16140" width="12.88671875" bestFit="1" customWidth="1"/>
    <col min="16141" max="16141" width="9.88671875" customWidth="1"/>
    <col min="16142" max="16142" width="10.5546875" customWidth="1"/>
    <col min="16144" max="16144" width="16.6640625" bestFit="1" customWidth="1"/>
    <col min="16145" max="16145" width="19.5546875" customWidth="1"/>
  </cols>
  <sheetData>
    <row r="1" spans="1:18" s="3" customFormat="1" ht="13.95" customHeight="1" x14ac:dyDescent="0.2">
      <c r="A1" s="1" t="s">
        <v>1961</v>
      </c>
      <c r="B1" s="2"/>
      <c r="C1" s="2"/>
      <c r="D1" s="2"/>
      <c r="H1" s="1"/>
      <c r="I1" s="2"/>
      <c r="J1" s="2"/>
      <c r="K1" s="10"/>
      <c r="L1" s="4"/>
      <c r="M1" s="4"/>
      <c r="N1" s="4"/>
    </row>
    <row r="2" spans="1:18" s="3" customFormat="1" ht="13.95" customHeight="1" x14ac:dyDescent="0.2">
      <c r="A2" s="2" t="s">
        <v>1</v>
      </c>
      <c r="B2" s="2"/>
      <c r="C2" s="2"/>
      <c r="D2" s="2"/>
      <c r="H2" s="2"/>
      <c r="I2" s="2"/>
      <c r="J2" s="2"/>
      <c r="K2" s="10"/>
      <c r="L2" s="4"/>
      <c r="M2" s="4"/>
      <c r="N2" s="4"/>
    </row>
    <row r="3" spans="1:18" s="3" customFormat="1" ht="13.95" customHeight="1" x14ac:dyDescent="0.2">
      <c r="A3" s="2" t="s">
        <v>2</v>
      </c>
      <c r="B3" s="2"/>
      <c r="C3" s="2"/>
      <c r="D3" s="2"/>
      <c r="H3" s="2"/>
      <c r="I3" s="2"/>
      <c r="J3" s="2"/>
      <c r="K3" s="10"/>
      <c r="L3" s="4"/>
      <c r="M3" s="4"/>
      <c r="N3" s="4"/>
    </row>
    <row r="4" spans="1:18" s="3" customFormat="1" ht="13.95" customHeight="1" x14ac:dyDescent="0.2">
      <c r="K4" s="4"/>
      <c r="L4" s="4"/>
      <c r="M4" s="4"/>
      <c r="N4" s="4"/>
      <c r="R4" s="5"/>
    </row>
    <row r="5" spans="1:18" s="3" customFormat="1" ht="13.95" customHeight="1" x14ac:dyDescent="0.2">
      <c r="A5" s="6" t="s">
        <v>895</v>
      </c>
      <c r="B5" s="6" t="s">
        <v>4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7" t="s">
        <v>897</v>
      </c>
      <c r="L5" s="7" t="s">
        <v>898</v>
      </c>
      <c r="M5" s="7" t="s">
        <v>16</v>
      </c>
      <c r="N5" s="7" t="s">
        <v>17</v>
      </c>
      <c r="O5" s="6" t="s">
        <v>18</v>
      </c>
      <c r="P5" s="6" t="s">
        <v>19</v>
      </c>
      <c r="Q5" s="8" t="s">
        <v>20</v>
      </c>
      <c r="R5" s="11"/>
    </row>
    <row r="6" spans="1:18" s="3" customFormat="1" ht="13.95" customHeight="1" x14ac:dyDescent="0.2">
      <c r="A6" s="3">
        <v>2300006</v>
      </c>
      <c r="B6" s="3">
        <v>2300061</v>
      </c>
      <c r="C6" s="13" t="s">
        <v>27</v>
      </c>
      <c r="D6" s="14">
        <v>44928</v>
      </c>
      <c r="E6" s="14">
        <v>44928</v>
      </c>
      <c r="F6" s="14">
        <v>44938</v>
      </c>
      <c r="G6" s="3" t="s">
        <v>1962</v>
      </c>
      <c r="H6" s="3" t="s">
        <v>1963</v>
      </c>
      <c r="I6" s="3" t="s">
        <v>1964</v>
      </c>
      <c r="J6" s="3" t="s">
        <v>1965</v>
      </c>
      <c r="K6" s="4"/>
      <c r="L6" s="4">
        <v>151.47</v>
      </c>
      <c r="M6" s="4">
        <v>0</v>
      </c>
      <c r="N6" s="4">
        <f>SUM(K6:M6)</f>
        <v>151.47</v>
      </c>
      <c r="O6" s="3" t="s">
        <v>32</v>
      </c>
      <c r="P6" s="3" t="s">
        <v>911</v>
      </c>
      <c r="Q6" s="3" t="s">
        <v>805</v>
      </c>
    </row>
    <row r="7" spans="1:18" s="3" customFormat="1" ht="13.95" customHeight="1" x14ac:dyDescent="0.2">
      <c r="A7" s="3">
        <v>2300073</v>
      </c>
      <c r="B7" s="3">
        <v>2300571</v>
      </c>
      <c r="C7" s="13" t="s">
        <v>27</v>
      </c>
      <c r="D7" s="14">
        <v>44937</v>
      </c>
      <c r="E7" s="14">
        <v>44938</v>
      </c>
      <c r="F7" s="14">
        <v>45007</v>
      </c>
      <c r="G7" s="3" t="s">
        <v>1966</v>
      </c>
      <c r="H7" s="3" t="s">
        <v>1844</v>
      </c>
      <c r="I7" s="3" t="s">
        <v>1642</v>
      </c>
      <c r="J7" s="3" t="s">
        <v>1967</v>
      </c>
      <c r="K7" s="4"/>
      <c r="L7" s="4">
        <v>850</v>
      </c>
      <c r="M7" s="4">
        <v>0</v>
      </c>
      <c r="N7" s="4">
        <f t="shared" ref="N7:N70" si="0">SUM(K7:M7)</f>
        <v>850</v>
      </c>
      <c r="O7" s="3" t="s">
        <v>32</v>
      </c>
      <c r="P7" s="3" t="s">
        <v>911</v>
      </c>
      <c r="Q7" s="3" t="s">
        <v>1968</v>
      </c>
    </row>
    <row r="8" spans="1:18" s="3" customFormat="1" ht="13.95" customHeight="1" x14ac:dyDescent="0.2">
      <c r="A8" s="3">
        <v>2300165</v>
      </c>
      <c r="B8" s="3">
        <v>2301922</v>
      </c>
      <c r="C8" s="13" t="s">
        <v>27</v>
      </c>
      <c r="D8" s="14">
        <v>44943</v>
      </c>
      <c r="E8" s="14">
        <v>44949</v>
      </c>
      <c r="F8" s="14">
        <v>45076</v>
      </c>
      <c r="G8" s="3" t="s">
        <v>1969</v>
      </c>
      <c r="H8" s="3" t="s">
        <v>260</v>
      </c>
      <c r="I8" s="3" t="s">
        <v>58</v>
      </c>
      <c r="J8" s="3" t="s">
        <v>1970</v>
      </c>
      <c r="K8" s="4"/>
      <c r="L8" s="4">
        <v>262.76</v>
      </c>
      <c r="M8" s="4">
        <v>0</v>
      </c>
      <c r="N8" s="4">
        <f t="shared" si="0"/>
        <v>262.76</v>
      </c>
      <c r="O8" s="3" t="s">
        <v>32</v>
      </c>
      <c r="P8" s="3" t="s">
        <v>911</v>
      </c>
    </row>
    <row r="9" spans="1:18" s="3" customFormat="1" ht="13.95" customHeight="1" x14ac:dyDescent="0.2">
      <c r="A9" s="3">
        <v>2300317</v>
      </c>
      <c r="B9" s="3">
        <v>2302293</v>
      </c>
      <c r="C9" s="13" t="s">
        <v>27</v>
      </c>
      <c r="D9" s="14">
        <v>44943</v>
      </c>
      <c r="E9" s="14">
        <v>44959</v>
      </c>
      <c r="F9" s="14">
        <v>45490</v>
      </c>
      <c r="G9" s="3" t="s">
        <v>1971</v>
      </c>
      <c r="H9" s="3" t="s">
        <v>926</v>
      </c>
      <c r="I9" s="3" t="s">
        <v>1972</v>
      </c>
      <c r="J9" s="3" t="s">
        <v>1973</v>
      </c>
      <c r="K9" s="4"/>
      <c r="L9" s="4">
        <v>190</v>
      </c>
      <c r="M9" s="4">
        <v>568.70000000000005</v>
      </c>
      <c r="N9" s="4">
        <f t="shared" si="0"/>
        <v>758.7</v>
      </c>
      <c r="O9" s="3" t="s">
        <v>32</v>
      </c>
      <c r="P9" s="3" t="s">
        <v>911</v>
      </c>
      <c r="Q9" s="3" t="s">
        <v>1974</v>
      </c>
    </row>
    <row r="10" spans="1:18" s="3" customFormat="1" ht="13.95" customHeight="1" x14ac:dyDescent="0.2">
      <c r="A10" s="3">
        <v>2300372</v>
      </c>
      <c r="B10" s="3">
        <v>2305745</v>
      </c>
      <c r="C10" s="13" t="s">
        <v>81</v>
      </c>
      <c r="D10" s="14">
        <v>44946</v>
      </c>
      <c r="E10" s="14">
        <v>44963</v>
      </c>
      <c r="F10" s="14">
        <v>45280</v>
      </c>
      <c r="G10" s="3" t="s">
        <v>1975</v>
      </c>
      <c r="H10" s="3" t="s">
        <v>91</v>
      </c>
      <c r="I10" s="3" t="s">
        <v>152</v>
      </c>
      <c r="J10" s="3" t="s">
        <v>1976</v>
      </c>
      <c r="K10" s="4"/>
      <c r="L10" s="4">
        <f>1400+640.17</f>
        <v>2040.17</v>
      </c>
      <c r="M10" s="4">
        <v>0</v>
      </c>
      <c r="N10" s="4">
        <f t="shared" si="0"/>
        <v>2040.17</v>
      </c>
      <c r="O10" s="3" t="s">
        <v>32</v>
      </c>
      <c r="P10" s="3" t="s">
        <v>911</v>
      </c>
      <c r="Q10" s="3" t="s">
        <v>1977</v>
      </c>
    </row>
    <row r="11" spans="1:18" s="3" customFormat="1" ht="13.95" customHeight="1" x14ac:dyDescent="0.2">
      <c r="A11" s="3">
        <v>2300382</v>
      </c>
      <c r="B11" s="3">
        <v>2302154</v>
      </c>
      <c r="C11" s="13" t="s">
        <v>27</v>
      </c>
      <c r="D11" s="14">
        <v>44964</v>
      </c>
      <c r="E11" s="14">
        <v>44965</v>
      </c>
      <c r="F11" s="14">
        <v>45090</v>
      </c>
      <c r="G11" s="3" t="s">
        <v>1978</v>
      </c>
      <c r="H11" s="3" t="s">
        <v>264</v>
      </c>
      <c r="I11" s="3" t="s">
        <v>42</v>
      </c>
      <c r="J11" s="3" t="s">
        <v>1979</v>
      </c>
      <c r="K11" s="4"/>
      <c r="L11" s="4">
        <v>1500</v>
      </c>
      <c r="M11" s="4">
        <v>133.71</v>
      </c>
      <c r="N11" s="4">
        <f t="shared" si="0"/>
        <v>1633.71</v>
      </c>
      <c r="O11" s="3" t="s">
        <v>32</v>
      </c>
      <c r="P11" s="3" t="s">
        <v>911</v>
      </c>
      <c r="Q11" s="3" t="s">
        <v>1980</v>
      </c>
    </row>
    <row r="12" spans="1:18" s="3" customFormat="1" ht="13.95" customHeight="1" x14ac:dyDescent="0.2">
      <c r="A12" s="3">
        <v>2300464</v>
      </c>
      <c r="B12" s="3">
        <v>2301181</v>
      </c>
      <c r="C12" s="13" t="s">
        <v>27</v>
      </c>
      <c r="D12" s="14">
        <v>44965</v>
      </c>
      <c r="E12" s="14">
        <v>44970</v>
      </c>
      <c r="F12" s="14">
        <v>45021</v>
      </c>
      <c r="G12" s="3" t="s">
        <v>1981</v>
      </c>
      <c r="H12" s="3" t="s">
        <v>328</v>
      </c>
      <c r="I12" s="3" t="s">
        <v>58</v>
      </c>
      <c r="J12" s="3" t="s">
        <v>1982</v>
      </c>
      <c r="K12" s="4"/>
      <c r="L12" s="4">
        <v>1591.13</v>
      </c>
      <c r="M12" s="4"/>
      <c r="N12" s="4">
        <f t="shared" si="0"/>
        <v>1591.13</v>
      </c>
      <c r="O12" s="3" t="s">
        <v>32</v>
      </c>
      <c r="P12" s="3" t="s">
        <v>911</v>
      </c>
      <c r="Q12" s="3" t="s">
        <v>805</v>
      </c>
    </row>
    <row r="13" spans="1:18" s="3" customFormat="1" ht="13.95" customHeight="1" x14ac:dyDescent="0.2">
      <c r="A13" s="3">
        <v>2300465</v>
      </c>
      <c r="B13" s="3">
        <v>2301400</v>
      </c>
      <c r="C13" s="13" t="s">
        <v>27</v>
      </c>
      <c r="D13" s="14">
        <v>44967</v>
      </c>
      <c r="E13" s="14">
        <v>44971</v>
      </c>
      <c r="F13" s="14">
        <v>45037</v>
      </c>
      <c r="G13" s="3" t="s">
        <v>1983</v>
      </c>
      <c r="H13" s="3" t="s">
        <v>1276</v>
      </c>
      <c r="I13" s="3" t="s">
        <v>197</v>
      </c>
      <c r="J13" s="3" t="s">
        <v>1984</v>
      </c>
      <c r="K13" s="4"/>
      <c r="L13" s="4">
        <f>742.81+220.86</f>
        <v>963.67</v>
      </c>
      <c r="M13" s="4">
        <v>0</v>
      </c>
      <c r="N13" s="4">
        <f t="shared" si="0"/>
        <v>963.67</v>
      </c>
      <c r="O13" s="3" t="s">
        <v>32</v>
      </c>
      <c r="P13" s="3" t="s">
        <v>911</v>
      </c>
      <c r="Q13" s="3" t="s">
        <v>805</v>
      </c>
    </row>
    <row r="14" spans="1:18" s="3" customFormat="1" ht="13.95" customHeight="1" x14ac:dyDescent="0.2">
      <c r="A14" s="3">
        <v>2300471</v>
      </c>
      <c r="B14" s="3">
        <v>2301130</v>
      </c>
      <c r="C14" s="13" t="s">
        <v>22</v>
      </c>
      <c r="D14" s="14">
        <v>44949</v>
      </c>
      <c r="E14" s="14">
        <v>44972</v>
      </c>
      <c r="F14" s="3">
        <v>13032025</v>
      </c>
      <c r="G14" s="3" t="s">
        <v>1985</v>
      </c>
      <c r="H14" s="3" t="s">
        <v>320</v>
      </c>
      <c r="I14" s="3" t="s">
        <v>329</v>
      </c>
      <c r="J14" s="3" t="s">
        <v>1986</v>
      </c>
      <c r="K14" s="4"/>
      <c r="L14" s="4">
        <v>87449.77</v>
      </c>
      <c r="M14" s="4">
        <v>6935.37</v>
      </c>
      <c r="N14" s="4">
        <f t="shared" si="0"/>
        <v>94385.14</v>
      </c>
      <c r="O14" s="3" t="s">
        <v>32</v>
      </c>
      <c r="P14" s="3" t="s">
        <v>911</v>
      </c>
      <c r="Q14" s="3" t="s">
        <v>1987</v>
      </c>
    </row>
    <row r="15" spans="1:18" s="3" customFormat="1" ht="13.95" customHeight="1" x14ac:dyDescent="0.2">
      <c r="A15" s="3">
        <v>2300501</v>
      </c>
      <c r="B15" s="3">
        <v>2301366</v>
      </c>
      <c r="C15" s="13" t="s">
        <v>27</v>
      </c>
      <c r="D15" s="14">
        <v>44972</v>
      </c>
      <c r="E15" s="14">
        <v>44973</v>
      </c>
      <c r="F15" s="14">
        <v>45035</v>
      </c>
      <c r="G15" s="3" t="s">
        <v>1988</v>
      </c>
      <c r="H15" s="3" t="s">
        <v>614</v>
      </c>
      <c r="I15" s="3" t="s">
        <v>42</v>
      </c>
      <c r="J15" s="3" t="s">
        <v>1989</v>
      </c>
      <c r="K15" s="4"/>
      <c r="L15" s="4">
        <v>296.60000000000002</v>
      </c>
      <c r="M15" s="4">
        <v>0</v>
      </c>
      <c r="N15" s="4">
        <f t="shared" si="0"/>
        <v>296.60000000000002</v>
      </c>
      <c r="O15" s="3" t="s">
        <v>32</v>
      </c>
      <c r="P15" s="3" t="s">
        <v>911</v>
      </c>
      <c r="Q15" s="3" t="s">
        <v>965</v>
      </c>
    </row>
    <row r="16" spans="1:18" s="3" customFormat="1" ht="13.95" customHeight="1" x14ac:dyDescent="0.2">
      <c r="A16" s="3">
        <v>2300523</v>
      </c>
      <c r="C16" s="13" t="s">
        <v>27</v>
      </c>
      <c r="D16" s="14">
        <v>44967</v>
      </c>
      <c r="E16" s="14">
        <v>44974</v>
      </c>
      <c r="F16" s="14">
        <v>45414</v>
      </c>
      <c r="G16" s="3" t="s">
        <v>1990</v>
      </c>
      <c r="H16" s="3" t="s">
        <v>1232</v>
      </c>
      <c r="I16" s="3" t="s">
        <v>1845</v>
      </c>
      <c r="J16" s="3" t="s">
        <v>1991</v>
      </c>
      <c r="K16" s="4"/>
      <c r="L16" s="4">
        <v>0</v>
      </c>
      <c r="M16" s="4">
        <v>0</v>
      </c>
      <c r="N16" s="4">
        <f t="shared" si="0"/>
        <v>0</v>
      </c>
      <c r="O16" s="3" t="s">
        <v>32</v>
      </c>
      <c r="P16" s="3" t="s">
        <v>33</v>
      </c>
      <c r="Q16" s="3" t="s">
        <v>1649</v>
      </c>
    </row>
    <row r="17" spans="1:18" s="3" customFormat="1" ht="13.95" customHeight="1" x14ac:dyDescent="0.2">
      <c r="A17" s="3">
        <v>2300557</v>
      </c>
      <c r="B17" s="3">
        <v>2301579</v>
      </c>
      <c r="C17" s="13" t="s">
        <v>27</v>
      </c>
      <c r="D17" s="14">
        <v>44970</v>
      </c>
      <c r="E17" s="14">
        <v>44978</v>
      </c>
      <c r="F17" s="14">
        <v>45050</v>
      </c>
      <c r="G17" s="3" t="s">
        <v>1992</v>
      </c>
      <c r="H17" s="3" t="s">
        <v>24</v>
      </c>
      <c r="I17" s="3" t="s">
        <v>1993</v>
      </c>
      <c r="J17" s="3" t="s">
        <v>1994</v>
      </c>
      <c r="K17" s="4"/>
      <c r="L17" s="4">
        <v>534.23</v>
      </c>
      <c r="M17" s="4">
        <v>0</v>
      </c>
      <c r="N17" s="4">
        <f t="shared" si="0"/>
        <v>534.23</v>
      </c>
      <c r="O17" s="3" t="s">
        <v>32</v>
      </c>
      <c r="P17" s="3" t="s">
        <v>911</v>
      </c>
      <c r="Q17" s="3" t="s">
        <v>1707</v>
      </c>
    </row>
    <row r="18" spans="1:18" s="3" customFormat="1" ht="13.95" customHeight="1" x14ac:dyDescent="0.2">
      <c r="A18" s="3">
        <v>2300587</v>
      </c>
      <c r="C18" s="13" t="s">
        <v>27</v>
      </c>
      <c r="D18" s="14">
        <v>44975</v>
      </c>
      <c r="E18" s="14">
        <v>44980</v>
      </c>
      <c r="F18" s="14">
        <v>44980</v>
      </c>
      <c r="G18" s="3" t="s">
        <v>1995</v>
      </c>
      <c r="H18" s="3" t="s">
        <v>1073</v>
      </c>
      <c r="I18" s="3" t="s">
        <v>42</v>
      </c>
      <c r="J18" s="3" t="s">
        <v>1996</v>
      </c>
      <c r="K18" s="4"/>
      <c r="L18" s="4">
        <v>0</v>
      </c>
      <c r="M18" s="4">
        <v>0</v>
      </c>
      <c r="N18" s="4">
        <f t="shared" si="0"/>
        <v>0</v>
      </c>
      <c r="O18" s="3" t="s">
        <v>32</v>
      </c>
      <c r="P18" s="3" t="s">
        <v>94</v>
      </c>
      <c r="Q18" s="3" t="s">
        <v>34</v>
      </c>
    </row>
    <row r="19" spans="1:18" s="3" customFormat="1" ht="13.95" customHeight="1" x14ac:dyDescent="0.2">
      <c r="A19" s="3">
        <v>2300618</v>
      </c>
      <c r="B19" s="3">
        <v>2301012</v>
      </c>
      <c r="C19" s="13" t="s">
        <v>27</v>
      </c>
      <c r="D19" s="14">
        <v>44951</v>
      </c>
      <c r="E19" s="14">
        <v>44984</v>
      </c>
      <c r="F19" s="14">
        <v>45012</v>
      </c>
      <c r="G19" s="3" t="s">
        <v>1997</v>
      </c>
      <c r="H19" s="3" t="s">
        <v>297</v>
      </c>
      <c r="I19" s="3" t="s">
        <v>1051</v>
      </c>
      <c r="J19" s="3" t="s">
        <v>1998</v>
      </c>
      <c r="K19" s="4"/>
      <c r="L19" s="4">
        <v>892.68</v>
      </c>
      <c r="M19" s="4">
        <v>0</v>
      </c>
      <c r="N19" s="4">
        <f>SUM(K19:M19)</f>
        <v>892.68</v>
      </c>
      <c r="O19" s="3" t="s">
        <v>32</v>
      </c>
      <c r="P19" s="3" t="s">
        <v>911</v>
      </c>
      <c r="Q19" s="3" t="s">
        <v>805</v>
      </c>
    </row>
    <row r="20" spans="1:18" s="3" customFormat="1" ht="13.95" customHeight="1" x14ac:dyDescent="0.2">
      <c r="A20" s="3">
        <v>2300651</v>
      </c>
      <c r="B20" s="3">
        <v>2300800</v>
      </c>
      <c r="C20" s="13" t="s">
        <v>27</v>
      </c>
      <c r="D20" s="14">
        <v>44976</v>
      </c>
      <c r="E20" s="14">
        <v>44985</v>
      </c>
      <c r="F20" s="14">
        <v>44995</v>
      </c>
      <c r="G20" s="3" t="s">
        <v>1999</v>
      </c>
      <c r="H20" s="3" t="s">
        <v>307</v>
      </c>
      <c r="I20" s="3" t="s">
        <v>2000</v>
      </c>
      <c r="J20" s="3" t="s">
        <v>2001</v>
      </c>
      <c r="K20" s="4"/>
      <c r="L20" s="4">
        <v>760.03</v>
      </c>
      <c r="M20" s="4">
        <v>0</v>
      </c>
      <c r="N20" s="4">
        <f t="shared" si="0"/>
        <v>760.03</v>
      </c>
      <c r="O20" s="3" t="s">
        <v>32</v>
      </c>
      <c r="P20" s="3" t="s">
        <v>911</v>
      </c>
      <c r="Q20" s="3" t="s">
        <v>805</v>
      </c>
    </row>
    <row r="21" spans="1:18" s="3" customFormat="1" ht="13.95" customHeight="1" x14ac:dyDescent="0.2">
      <c r="A21" s="3">
        <v>2300653</v>
      </c>
      <c r="C21" s="13" t="s">
        <v>27</v>
      </c>
      <c r="D21" s="14">
        <v>44984</v>
      </c>
      <c r="E21" s="14">
        <v>44985</v>
      </c>
      <c r="F21" s="14">
        <v>44986</v>
      </c>
      <c r="G21" s="3" t="s">
        <v>2002</v>
      </c>
      <c r="H21" s="3" t="s">
        <v>606</v>
      </c>
      <c r="I21" s="3" t="s">
        <v>42</v>
      </c>
      <c r="J21" s="3" t="s">
        <v>2003</v>
      </c>
      <c r="K21" s="4"/>
      <c r="L21" s="4">
        <v>0</v>
      </c>
      <c r="M21" s="4">
        <v>0</v>
      </c>
      <c r="N21" s="4">
        <f t="shared" si="0"/>
        <v>0</v>
      </c>
      <c r="O21" s="3" t="s">
        <v>32</v>
      </c>
      <c r="P21" s="3" t="s">
        <v>94</v>
      </c>
      <c r="Q21" s="3" t="s">
        <v>34</v>
      </c>
    </row>
    <row r="22" spans="1:18" s="3" customFormat="1" ht="13.95" customHeight="1" x14ac:dyDescent="0.2">
      <c r="A22" s="3">
        <v>2300696</v>
      </c>
      <c r="B22" s="3">
        <v>2303403</v>
      </c>
      <c r="C22" s="13" t="s">
        <v>27</v>
      </c>
      <c r="D22" s="14">
        <v>44981</v>
      </c>
      <c r="E22" s="14">
        <v>44987</v>
      </c>
      <c r="F22" s="14">
        <v>45155</v>
      </c>
      <c r="G22" s="3" t="s">
        <v>2004</v>
      </c>
      <c r="H22" s="3" t="s">
        <v>1947</v>
      </c>
      <c r="I22" s="3" t="s">
        <v>2005</v>
      </c>
      <c r="J22" s="3" t="s">
        <v>2006</v>
      </c>
      <c r="K22" s="4"/>
      <c r="L22" s="4">
        <v>348.06</v>
      </c>
      <c r="M22" s="4">
        <f>133.71+157.91</f>
        <v>291.62</v>
      </c>
      <c r="N22" s="4">
        <f t="shared" si="0"/>
        <v>639.68000000000006</v>
      </c>
      <c r="O22" s="3" t="s">
        <v>32</v>
      </c>
      <c r="P22" s="3" t="s">
        <v>911</v>
      </c>
      <c r="Q22" s="3" t="s">
        <v>2007</v>
      </c>
    </row>
    <row r="23" spans="1:18" s="3" customFormat="1" ht="13.95" customHeight="1" x14ac:dyDescent="0.2">
      <c r="A23" s="3">
        <v>2300812</v>
      </c>
      <c r="B23" s="3">
        <v>2303404</v>
      </c>
      <c r="C23" s="13" t="s">
        <v>27</v>
      </c>
      <c r="D23" s="14">
        <v>44994</v>
      </c>
      <c r="E23" s="14">
        <v>44995</v>
      </c>
      <c r="F23" s="14">
        <v>45155</v>
      </c>
      <c r="G23" s="3" t="s">
        <v>2008</v>
      </c>
      <c r="H23" s="3" t="s">
        <v>159</v>
      </c>
      <c r="I23" s="3" t="s">
        <v>152</v>
      </c>
      <c r="J23" s="3" t="s">
        <v>2009</v>
      </c>
      <c r="K23" s="4"/>
      <c r="L23" s="4">
        <v>215.25</v>
      </c>
      <c r="M23" s="4">
        <v>0</v>
      </c>
      <c r="N23" s="4">
        <f t="shared" si="0"/>
        <v>215.25</v>
      </c>
      <c r="O23" s="3" t="s">
        <v>32</v>
      </c>
      <c r="P23" s="3" t="s">
        <v>911</v>
      </c>
      <c r="Q23" s="3" t="s">
        <v>988</v>
      </c>
    </row>
    <row r="24" spans="1:18" s="3" customFormat="1" ht="13.95" customHeight="1" x14ac:dyDescent="0.2">
      <c r="A24" s="3">
        <v>2300813</v>
      </c>
      <c r="C24" s="13" t="s">
        <v>27</v>
      </c>
      <c r="D24" s="14">
        <v>44993</v>
      </c>
      <c r="E24" s="14">
        <v>44995</v>
      </c>
      <c r="F24" s="14">
        <v>44998</v>
      </c>
      <c r="G24" s="3" t="s">
        <v>2010</v>
      </c>
      <c r="H24" s="3" t="s">
        <v>663</v>
      </c>
      <c r="I24" s="3" t="s">
        <v>2011</v>
      </c>
      <c r="J24" s="3" t="s">
        <v>2012</v>
      </c>
      <c r="K24" s="4"/>
      <c r="L24" s="4">
        <v>0</v>
      </c>
      <c r="M24" s="4">
        <v>0</v>
      </c>
      <c r="N24" s="4">
        <f t="shared" si="0"/>
        <v>0</v>
      </c>
      <c r="O24" s="3" t="s">
        <v>32</v>
      </c>
      <c r="P24" s="3" t="s">
        <v>94</v>
      </c>
      <c r="Q24" s="3" t="s">
        <v>2013</v>
      </c>
    </row>
    <row r="25" spans="1:18" s="3" customFormat="1" ht="13.95" customHeight="1" x14ac:dyDescent="0.2">
      <c r="A25" s="3">
        <v>2300814</v>
      </c>
      <c r="B25" s="3">
        <v>2300828</v>
      </c>
      <c r="C25" s="13" t="s">
        <v>22</v>
      </c>
      <c r="D25" s="14">
        <v>44977</v>
      </c>
      <c r="E25" s="14">
        <v>44994</v>
      </c>
      <c r="F25" s="14">
        <v>45555</v>
      </c>
      <c r="G25" s="3" t="s">
        <v>2014</v>
      </c>
      <c r="H25" s="3" t="s">
        <v>341</v>
      </c>
      <c r="I25" s="3" t="s">
        <v>152</v>
      </c>
      <c r="J25" s="3" t="s">
        <v>2015</v>
      </c>
      <c r="K25" s="4"/>
      <c r="L25" s="4">
        <v>0</v>
      </c>
      <c r="M25" s="4">
        <v>0</v>
      </c>
      <c r="N25" s="4">
        <f t="shared" si="0"/>
        <v>0</v>
      </c>
      <c r="O25" s="3" t="s">
        <v>32</v>
      </c>
      <c r="P25" s="3" t="s">
        <v>33</v>
      </c>
      <c r="Q25" s="3" t="s">
        <v>1649</v>
      </c>
    </row>
    <row r="26" spans="1:18" s="3" customFormat="1" ht="13.95" customHeight="1" x14ac:dyDescent="0.2">
      <c r="A26" s="3">
        <v>2300855</v>
      </c>
      <c r="B26" s="3">
        <v>2301836</v>
      </c>
      <c r="C26" s="13" t="s">
        <v>27</v>
      </c>
      <c r="D26" s="14">
        <v>44993</v>
      </c>
      <c r="E26" s="14">
        <v>45000</v>
      </c>
      <c r="F26" s="14">
        <v>45414</v>
      </c>
      <c r="G26" s="3" t="s">
        <v>2016</v>
      </c>
      <c r="H26" s="3" t="s">
        <v>659</v>
      </c>
      <c r="I26" s="3" t="s">
        <v>986</v>
      </c>
      <c r="J26" s="3" t="s">
        <v>432</v>
      </c>
      <c r="K26" s="4"/>
      <c r="L26" s="4">
        <v>385.93</v>
      </c>
      <c r="M26" s="4">
        <v>133.71</v>
      </c>
      <c r="N26" s="4">
        <f t="shared" si="0"/>
        <v>519.64</v>
      </c>
      <c r="O26" s="3" t="s">
        <v>32</v>
      </c>
      <c r="P26" s="3" t="s">
        <v>911</v>
      </c>
      <c r="Q26" s="3" t="s">
        <v>965</v>
      </c>
    </row>
    <row r="27" spans="1:18" s="3" customFormat="1" ht="13.95" customHeight="1" x14ac:dyDescent="0.2">
      <c r="A27" s="3">
        <v>2300858</v>
      </c>
      <c r="C27" s="13" t="s">
        <v>27</v>
      </c>
      <c r="D27" s="14">
        <v>44977</v>
      </c>
      <c r="E27" s="14">
        <v>44998</v>
      </c>
      <c r="F27" s="14">
        <v>45414</v>
      </c>
      <c r="G27" s="3" t="s">
        <v>169</v>
      </c>
      <c r="H27" s="3" t="s">
        <v>109</v>
      </c>
      <c r="I27" s="3" t="s">
        <v>2017</v>
      </c>
      <c r="J27" s="3" t="s">
        <v>2018</v>
      </c>
      <c r="K27" s="4"/>
      <c r="L27" s="4">
        <v>0</v>
      </c>
      <c r="M27" s="4">
        <v>0</v>
      </c>
      <c r="N27" s="4">
        <f t="shared" si="0"/>
        <v>0</v>
      </c>
      <c r="O27" s="3" t="s">
        <v>32</v>
      </c>
      <c r="P27" s="3" t="s">
        <v>33</v>
      </c>
      <c r="Q27" s="3" t="s">
        <v>367</v>
      </c>
    </row>
    <row r="28" spans="1:18" s="3" customFormat="1" ht="13.95" customHeight="1" x14ac:dyDescent="0.2">
      <c r="A28" s="3">
        <v>2300863</v>
      </c>
      <c r="C28" s="13" t="s">
        <v>27</v>
      </c>
      <c r="D28" s="14">
        <v>44982</v>
      </c>
      <c r="E28" s="14">
        <v>45000</v>
      </c>
      <c r="F28" s="14">
        <v>45743</v>
      </c>
      <c r="G28" s="3" t="s">
        <v>2019</v>
      </c>
      <c r="H28" s="3" t="s">
        <v>490</v>
      </c>
      <c r="I28" s="3" t="s">
        <v>2020</v>
      </c>
      <c r="J28" s="3" t="s">
        <v>2021</v>
      </c>
      <c r="K28" s="4"/>
      <c r="L28" s="4">
        <v>0</v>
      </c>
      <c r="M28" s="4">
        <v>0</v>
      </c>
      <c r="N28" s="4">
        <f t="shared" si="0"/>
        <v>0</v>
      </c>
      <c r="O28" s="3" t="s">
        <v>32</v>
      </c>
      <c r="P28" s="3" t="s">
        <v>33</v>
      </c>
      <c r="Q28" s="3" t="s">
        <v>1686</v>
      </c>
    </row>
    <row r="29" spans="1:18" s="3" customFormat="1" ht="13.95" customHeight="1" x14ac:dyDescent="0.2">
      <c r="A29" s="3">
        <v>2300894</v>
      </c>
      <c r="C29" s="13" t="s">
        <v>27</v>
      </c>
      <c r="D29" s="14">
        <v>44982</v>
      </c>
      <c r="E29" s="14">
        <v>45001</v>
      </c>
      <c r="F29" s="14">
        <v>45002</v>
      </c>
      <c r="G29" s="3" t="s">
        <v>2022</v>
      </c>
      <c r="H29" s="3" t="s">
        <v>297</v>
      </c>
      <c r="I29" s="3" t="s">
        <v>475</v>
      </c>
      <c r="J29" s="3" t="s">
        <v>2023</v>
      </c>
      <c r="K29" s="4"/>
      <c r="L29" s="4">
        <v>0</v>
      </c>
      <c r="M29" s="4">
        <v>0</v>
      </c>
      <c r="N29" s="4">
        <f t="shared" si="0"/>
        <v>0</v>
      </c>
      <c r="O29" s="3" t="s">
        <v>32</v>
      </c>
      <c r="P29" s="3" t="s">
        <v>94</v>
      </c>
      <c r="Q29" s="3" t="s">
        <v>569</v>
      </c>
    </row>
    <row r="30" spans="1:18" ht="13.95" customHeight="1" x14ac:dyDescent="0.3">
      <c r="A30" s="3">
        <v>2300916</v>
      </c>
      <c r="B30" s="3"/>
      <c r="C30" s="13" t="s">
        <v>27</v>
      </c>
      <c r="D30" s="14">
        <v>44995</v>
      </c>
      <c r="E30" s="14">
        <v>45002</v>
      </c>
      <c r="F30" s="14">
        <v>45005</v>
      </c>
      <c r="G30" s="3" t="s">
        <v>2024</v>
      </c>
      <c r="H30" s="3" t="s">
        <v>29</v>
      </c>
      <c r="I30" s="3" t="s">
        <v>2025</v>
      </c>
      <c r="J30" s="3" t="s">
        <v>2026</v>
      </c>
      <c r="K30" s="4"/>
      <c r="L30" s="4">
        <v>0</v>
      </c>
      <c r="M30" s="4">
        <v>0</v>
      </c>
      <c r="N30" s="4">
        <f t="shared" si="0"/>
        <v>0</v>
      </c>
      <c r="O30" s="4" t="s">
        <v>32</v>
      </c>
      <c r="P30" s="3" t="s">
        <v>94</v>
      </c>
      <c r="Q30" s="3" t="s">
        <v>34</v>
      </c>
      <c r="R30" s="3"/>
    </row>
    <row r="31" spans="1:18" ht="13.95" customHeight="1" x14ac:dyDescent="0.3">
      <c r="A31" s="3">
        <v>2301003</v>
      </c>
      <c r="B31" s="3">
        <v>2301365</v>
      </c>
      <c r="C31" s="15" t="s">
        <v>27</v>
      </c>
      <c r="D31" s="14">
        <v>45003</v>
      </c>
      <c r="E31" s="14">
        <v>45007</v>
      </c>
      <c r="F31" s="14">
        <v>45035</v>
      </c>
      <c r="G31" s="3" t="s">
        <v>2027</v>
      </c>
      <c r="H31" s="3" t="s">
        <v>2028</v>
      </c>
      <c r="I31" s="3" t="s">
        <v>2029</v>
      </c>
      <c r="J31" s="3" t="s">
        <v>2030</v>
      </c>
      <c r="K31" s="4"/>
      <c r="L31" s="4">
        <v>950</v>
      </c>
      <c r="M31" s="4">
        <v>0</v>
      </c>
      <c r="N31" s="4">
        <f t="shared" si="0"/>
        <v>950</v>
      </c>
      <c r="O31" s="3" t="s">
        <v>32</v>
      </c>
      <c r="P31" s="3" t="s">
        <v>911</v>
      </c>
      <c r="Q31" s="3" t="s">
        <v>1968</v>
      </c>
      <c r="R31" s="3"/>
    </row>
    <row r="32" spans="1:18" ht="13.95" customHeight="1" x14ac:dyDescent="0.3">
      <c r="A32" s="3">
        <v>2301019</v>
      </c>
      <c r="B32" s="3"/>
      <c r="C32" s="15" t="s">
        <v>27</v>
      </c>
      <c r="D32" s="14">
        <v>45006</v>
      </c>
      <c r="E32" s="14">
        <v>45007</v>
      </c>
      <c r="F32" s="14">
        <v>45012</v>
      </c>
      <c r="G32" s="3" t="s">
        <v>2031</v>
      </c>
      <c r="H32" s="3" t="s">
        <v>91</v>
      </c>
      <c r="I32" s="3" t="s">
        <v>152</v>
      </c>
      <c r="J32" s="3" t="s">
        <v>2032</v>
      </c>
      <c r="K32" s="4"/>
      <c r="L32" s="4">
        <v>0</v>
      </c>
      <c r="M32" s="4">
        <v>0</v>
      </c>
      <c r="N32" s="4">
        <f>SUM(K32:M32)</f>
        <v>0</v>
      </c>
      <c r="O32" s="3" t="s">
        <v>32</v>
      </c>
      <c r="P32" s="3" t="s">
        <v>94</v>
      </c>
      <c r="Q32" s="3" t="s">
        <v>34</v>
      </c>
      <c r="R32" s="3"/>
    </row>
    <row r="33" spans="1:18" ht="13.95" customHeight="1" x14ac:dyDescent="0.3">
      <c r="A33" s="3">
        <v>2301024</v>
      </c>
      <c r="B33" s="3">
        <v>2303625</v>
      </c>
      <c r="C33" s="15" t="s">
        <v>27</v>
      </c>
      <c r="D33" s="14">
        <v>44956</v>
      </c>
      <c r="E33" s="14">
        <v>45008</v>
      </c>
      <c r="F33" s="14">
        <v>45215</v>
      </c>
      <c r="G33" s="3" t="s">
        <v>2033</v>
      </c>
      <c r="H33" s="3" t="s">
        <v>163</v>
      </c>
      <c r="I33" s="3" t="s">
        <v>42</v>
      </c>
      <c r="J33" s="3" t="s">
        <v>2034</v>
      </c>
      <c r="K33" s="4"/>
      <c r="L33" s="4">
        <v>2203.15</v>
      </c>
      <c r="M33" s="4">
        <v>0</v>
      </c>
      <c r="N33" s="4">
        <f t="shared" si="0"/>
        <v>2203.15</v>
      </c>
      <c r="O33" s="3" t="s">
        <v>32</v>
      </c>
      <c r="P33" s="3" t="s">
        <v>911</v>
      </c>
      <c r="Q33" s="3" t="s">
        <v>2035</v>
      </c>
      <c r="R33" s="3"/>
    </row>
    <row r="34" spans="1:18" ht="13.95" customHeight="1" x14ac:dyDescent="0.3">
      <c r="A34" s="3">
        <v>2301033</v>
      </c>
      <c r="B34" s="3">
        <v>2302137</v>
      </c>
      <c r="C34" s="15" t="s">
        <v>27</v>
      </c>
      <c r="D34" s="14">
        <v>45012</v>
      </c>
      <c r="E34" s="14">
        <v>45013</v>
      </c>
      <c r="F34" s="14">
        <v>45090</v>
      </c>
      <c r="G34" s="3" t="s">
        <v>2036</v>
      </c>
      <c r="H34" s="3" t="s">
        <v>504</v>
      </c>
      <c r="I34" s="3" t="s">
        <v>2037</v>
      </c>
      <c r="J34" s="3" t="s">
        <v>2038</v>
      </c>
      <c r="K34" s="4"/>
      <c r="L34" s="4">
        <v>1035.07</v>
      </c>
      <c r="M34" s="4">
        <v>133.71</v>
      </c>
      <c r="N34" s="4">
        <f t="shared" si="0"/>
        <v>1168.78</v>
      </c>
      <c r="O34" s="3" t="s">
        <v>32</v>
      </c>
      <c r="P34" s="3" t="s">
        <v>911</v>
      </c>
      <c r="Q34" s="3" t="s">
        <v>965</v>
      </c>
      <c r="R34" s="3"/>
    </row>
    <row r="35" spans="1:18" ht="13.95" customHeight="1" x14ac:dyDescent="0.3">
      <c r="A35" s="3">
        <v>2301052</v>
      </c>
      <c r="B35" s="3"/>
      <c r="C35" s="15" t="s">
        <v>27</v>
      </c>
      <c r="D35" s="14">
        <v>44953</v>
      </c>
      <c r="E35" s="14">
        <v>45008</v>
      </c>
      <c r="F35" s="14">
        <v>44955</v>
      </c>
      <c r="G35" s="3" t="s">
        <v>2039</v>
      </c>
      <c r="H35" s="3" t="s">
        <v>200</v>
      </c>
      <c r="I35" s="3" t="s">
        <v>2040</v>
      </c>
      <c r="J35" s="3" t="s">
        <v>2041</v>
      </c>
      <c r="K35" s="4"/>
      <c r="L35" s="4">
        <v>0</v>
      </c>
      <c r="M35" s="4">
        <v>0</v>
      </c>
      <c r="N35" s="4">
        <f t="shared" si="0"/>
        <v>0</v>
      </c>
      <c r="O35" s="3" t="s">
        <v>32</v>
      </c>
      <c r="P35" s="3" t="s">
        <v>94</v>
      </c>
      <c r="Q35" s="3" t="s">
        <v>2042</v>
      </c>
      <c r="R35" s="3"/>
    </row>
    <row r="36" spans="1:18" ht="13.95" customHeight="1" x14ac:dyDescent="0.3">
      <c r="A36" s="3">
        <v>2301061</v>
      </c>
      <c r="B36" s="3"/>
      <c r="C36" s="15" t="s">
        <v>27</v>
      </c>
      <c r="D36" s="14">
        <v>44999</v>
      </c>
      <c r="E36" s="14">
        <v>45013</v>
      </c>
      <c r="F36" s="14">
        <v>45414</v>
      </c>
      <c r="G36" s="3" t="s">
        <v>2043</v>
      </c>
      <c r="H36" s="3" t="s">
        <v>123</v>
      </c>
      <c r="I36" s="3" t="s">
        <v>2044</v>
      </c>
      <c r="J36" s="3" t="s">
        <v>2045</v>
      </c>
      <c r="K36" s="4"/>
      <c r="L36" s="4">
        <v>0</v>
      </c>
      <c r="M36" s="4">
        <v>0</v>
      </c>
      <c r="N36" s="4">
        <f t="shared" si="0"/>
        <v>0</v>
      </c>
      <c r="O36" s="3" t="s">
        <v>32</v>
      </c>
      <c r="P36" s="3" t="s">
        <v>33</v>
      </c>
      <c r="Q36" s="3" t="s">
        <v>1649</v>
      </c>
      <c r="R36" s="3"/>
    </row>
    <row r="37" spans="1:18" ht="13.95" customHeight="1" x14ac:dyDescent="0.3">
      <c r="A37" s="3">
        <v>2301099</v>
      </c>
      <c r="B37" s="3"/>
      <c r="C37" s="15" t="s">
        <v>27</v>
      </c>
      <c r="D37" s="14">
        <v>45009</v>
      </c>
      <c r="E37" s="14">
        <v>45012</v>
      </c>
      <c r="F37" s="14">
        <v>45414</v>
      </c>
      <c r="G37" s="3" t="s">
        <v>2046</v>
      </c>
      <c r="H37" s="3" t="s">
        <v>287</v>
      </c>
      <c r="I37" s="3" t="s">
        <v>42</v>
      </c>
      <c r="J37" s="3" t="s">
        <v>2047</v>
      </c>
      <c r="K37" s="4"/>
      <c r="L37" s="4">
        <v>0</v>
      </c>
      <c r="M37" s="4">
        <v>0</v>
      </c>
      <c r="N37" s="4">
        <f t="shared" si="0"/>
        <v>0</v>
      </c>
      <c r="O37" s="3" t="s">
        <v>32</v>
      </c>
      <c r="P37" s="3" t="s">
        <v>94</v>
      </c>
      <c r="Q37" s="3" t="s">
        <v>367</v>
      </c>
      <c r="R37" s="3"/>
    </row>
    <row r="38" spans="1:18" ht="13.95" customHeight="1" x14ac:dyDescent="0.3">
      <c r="A38" s="3">
        <v>2301104</v>
      </c>
      <c r="B38" s="3">
        <v>2301921</v>
      </c>
      <c r="C38" s="15" t="s">
        <v>27</v>
      </c>
      <c r="D38" s="14">
        <v>44995</v>
      </c>
      <c r="E38" s="14">
        <v>45014</v>
      </c>
      <c r="F38" s="14">
        <v>45076</v>
      </c>
      <c r="G38" s="3" t="s">
        <v>2048</v>
      </c>
      <c r="H38" s="3" t="s">
        <v>179</v>
      </c>
      <c r="I38" s="3" t="s">
        <v>2049</v>
      </c>
      <c r="J38" s="3" t="s">
        <v>2050</v>
      </c>
      <c r="K38" s="4"/>
      <c r="L38" s="4">
        <v>120</v>
      </c>
      <c r="M38" s="4">
        <v>0</v>
      </c>
      <c r="N38" s="4">
        <f t="shared" si="0"/>
        <v>120</v>
      </c>
      <c r="O38" s="3" t="s">
        <v>32</v>
      </c>
      <c r="P38" s="3" t="s">
        <v>911</v>
      </c>
      <c r="Q38" s="3"/>
      <c r="R38" s="3"/>
    </row>
    <row r="39" spans="1:18" ht="13.95" customHeight="1" x14ac:dyDescent="0.3">
      <c r="A39" s="3">
        <v>2301123</v>
      </c>
      <c r="B39" s="3"/>
      <c r="C39" s="15" t="s">
        <v>27</v>
      </c>
      <c r="D39" s="14">
        <v>45006</v>
      </c>
      <c r="E39" s="14">
        <v>45016</v>
      </c>
      <c r="F39" s="14">
        <v>45019</v>
      </c>
      <c r="G39" s="3" t="s">
        <v>2051</v>
      </c>
      <c r="H39" s="3" t="s">
        <v>1950</v>
      </c>
      <c r="I39" s="3" t="s">
        <v>2052</v>
      </c>
      <c r="J39" s="3" t="s">
        <v>2053</v>
      </c>
      <c r="K39" s="4"/>
      <c r="L39" s="4">
        <v>0</v>
      </c>
      <c r="M39" s="4">
        <v>0</v>
      </c>
      <c r="N39" s="4">
        <f t="shared" si="0"/>
        <v>0</v>
      </c>
      <c r="O39" s="3" t="s">
        <v>32</v>
      </c>
      <c r="P39" s="3" t="s">
        <v>33</v>
      </c>
      <c r="Q39" s="3" t="s">
        <v>145</v>
      </c>
      <c r="R39" s="3"/>
    </row>
    <row r="40" spans="1:18" ht="13.95" customHeight="1" x14ac:dyDescent="0.3">
      <c r="A40" s="3">
        <v>2301171</v>
      </c>
      <c r="B40" s="3"/>
      <c r="C40" s="15" t="s">
        <v>27</v>
      </c>
      <c r="D40" s="14">
        <v>45014</v>
      </c>
      <c r="E40" s="14">
        <v>45020</v>
      </c>
      <c r="F40" s="14">
        <v>45447</v>
      </c>
      <c r="G40" s="3" t="s">
        <v>2054</v>
      </c>
      <c r="H40" s="3" t="s">
        <v>192</v>
      </c>
      <c r="I40" s="3" t="s">
        <v>2055</v>
      </c>
      <c r="J40" s="3" t="s">
        <v>1507</v>
      </c>
      <c r="K40" s="4"/>
      <c r="L40" s="4">
        <v>0</v>
      </c>
      <c r="M40" s="4">
        <v>0</v>
      </c>
      <c r="N40" s="4">
        <f t="shared" si="0"/>
        <v>0</v>
      </c>
      <c r="O40" s="3" t="s">
        <v>32</v>
      </c>
      <c r="P40" s="3" t="s">
        <v>33</v>
      </c>
      <c r="Q40" s="3" t="s">
        <v>1649</v>
      </c>
      <c r="R40" s="3"/>
    </row>
    <row r="41" spans="1:18" ht="13.95" customHeight="1" x14ac:dyDescent="0.3">
      <c r="A41" s="3">
        <v>2301196</v>
      </c>
      <c r="B41" s="3"/>
      <c r="C41" s="15" t="s">
        <v>27</v>
      </c>
      <c r="D41" s="14">
        <v>44978</v>
      </c>
      <c r="E41" s="14">
        <v>45020</v>
      </c>
      <c r="F41" s="14">
        <v>45414</v>
      </c>
      <c r="G41" s="3" t="s">
        <v>2056</v>
      </c>
      <c r="H41" s="3" t="s">
        <v>163</v>
      </c>
      <c r="I41" s="3" t="s">
        <v>58</v>
      </c>
      <c r="J41" s="3" t="s">
        <v>2057</v>
      </c>
      <c r="K41" s="4"/>
      <c r="L41" s="4">
        <v>0</v>
      </c>
      <c r="M41" s="4">
        <v>0</v>
      </c>
      <c r="N41" s="4">
        <f t="shared" si="0"/>
        <v>0</v>
      </c>
      <c r="O41" s="3" t="s">
        <v>32</v>
      </c>
      <c r="P41" s="3" t="s">
        <v>33</v>
      </c>
      <c r="Q41" s="3" t="s">
        <v>367</v>
      </c>
      <c r="R41" s="3"/>
    </row>
    <row r="42" spans="1:18" ht="13.95" customHeight="1" x14ac:dyDescent="0.3">
      <c r="A42" s="3">
        <v>2301201</v>
      </c>
      <c r="B42" s="3">
        <v>2306388</v>
      </c>
      <c r="C42" s="15" t="s">
        <v>27</v>
      </c>
      <c r="D42" s="14">
        <v>44995</v>
      </c>
      <c r="E42" s="14">
        <v>45020</v>
      </c>
      <c r="F42" s="14">
        <v>45419</v>
      </c>
      <c r="G42" s="3" t="s">
        <v>2058</v>
      </c>
      <c r="H42" s="3" t="s">
        <v>179</v>
      </c>
      <c r="I42" s="3" t="s">
        <v>42</v>
      </c>
      <c r="J42" s="3" t="s">
        <v>2059</v>
      </c>
      <c r="K42" s="4"/>
      <c r="L42" s="4">
        <v>350</v>
      </c>
      <c r="M42" s="4">
        <v>0</v>
      </c>
      <c r="N42" s="4">
        <f t="shared" si="0"/>
        <v>350</v>
      </c>
      <c r="O42" s="3" t="s">
        <v>32</v>
      </c>
      <c r="P42" s="3" t="s">
        <v>911</v>
      </c>
      <c r="Q42" s="3"/>
      <c r="R42" s="3"/>
    </row>
    <row r="43" spans="1:18" ht="13.95" customHeight="1" x14ac:dyDescent="0.3">
      <c r="A43" s="3">
        <v>2301205</v>
      </c>
      <c r="B43" s="3"/>
      <c r="C43" s="15" t="s">
        <v>27</v>
      </c>
      <c r="D43" s="14">
        <v>45019</v>
      </c>
      <c r="E43" s="14">
        <v>45021</v>
      </c>
      <c r="F43" s="14">
        <v>45049</v>
      </c>
      <c r="G43" s="3" t="s">
        <v>2060</v>
      </c>
      <c r="H43" s="3" t="s">
        <v>192</v>
      </c>
      <c r="I43" s="3" t="s">
        <v>2061</v>
      </c>
      <c r="J43" s="3" t="s">
        <v>2062</v>
      </c>
      <c r="K43" s="4"/>
      <c r="L43" s="4">
        <v>0</v>
      </c>
      <c r="M43" s="4">
        <v>0</v>
      </c>
      <c r="N43" s="4">
        <f t="shared" si="0"/>
        <v>0</v>
      </c>
      <c r="O43" s="3" t="s">
        <v>32</v>
      </c>
      <c r="P43" s="3" t="s">
        <v>33</v>
      </c>
      <c r="Q43" s="3" t="s">
        <v>1649</v>
      </c>
      <c r="R43" s="3"/>
    </row>
    <row r="44" spans="1:18" ht="13.95" customHeight="1" x14ac:dyDescent="0.3">
      <c r="A44" s="3">
        <v>2301206</v>
      </c>
      <c r="B44" s="3">
        <v>2301376</v>
      </c>
      <c r="C44" s="15" t="s">
        <v>27</v>
      </c>
      <c r="D44" s="14">
        <v>45012</v>
      </c>
      <c r="E44" s="14">
        <v>45022</v>
      </c>
      <c r="F44" s="14">
        <v>45036</v>
      </c>
      <c r="G44" s="3" t="s">
        <v>2063</v>
      </c>
      <c r="H44" s="3" t="s">
        <v>459</v>
      </c>
      <c r="I44" s="3" t="s">
        <v>2064</v>
      </c>
      <c r="J44" s="3" t="s">
        <v>2065</v>
      </c>
      <c r="K44" s="4"/>
      <c r="L44" s="4">
        <v>1270</v>
      </c>
      <c r="M44" s="4">
        <v>157.91</v>
      </c>
      <c r="N44" s="4">
        <f t="shared" si="0"/>
        <v>1427.91</v>
      </c>
      <c r="O44" s="3" t="s">
        <v>32</v>
      </c>
      <c r="P44" s="3" t="s">
        <v>911</v>
      </c>
      <c r="Q44" s="3" t="s">
        <v>805</v>
      </c>
      <c r="R44" s="3"/>
    </row>
    <row r="45" spans="1:18" ht="13.95" customHeight="1" x14ac:dyDescent="0.3">
      <c r="A45" s="3">
        <v>2301255</v>
      </c>
      <c r="B45" s="3"/>
      <c r="C45" s="15" t="s">
        <v>27</v>
      </c>
      <c r="D45" s="14">
        <v>44988</v>
      </c>
      <c r="E45" s="14">
        <v>45028</v>
      </c>
      <c r="F45" s="14">
        <v>45414</v>
      </c>
      <c r="G45" s="3" t="s">
        <v>2066</v>
      </c>
      <c r="H45" s="3" t="s">
        <v>119</v>
      </c>
      <c r="I45" s="3" t="s">
        <v>329</v>
      </c>
      <c r="J45" s="3" t="s">
        <v>2067</v>
      </c>
      <c r="K45" s="4"/>
      <c r="L45" s="4">
        <v>0</v>
      </c>
      <c r="M45" s="4">
        <v>0</v>
      </c>
      <c r="N45" s="4">
        <f>SUM(K45:M45)</f>
        <v>0</v>
      </c>
      <c r="O45" s="3" t="s">
        <v>32</v>
      </c>
      <c r="P45" s="3" t="s">
        <v>33</v>
      </c>
      <c r="Q45" s="3" t="s">
        <v>367</v>
      </c>
      <c r="R45" s="3"/>
    </row>
    <row r="46" spans="1:18" ht="13.95" customHeight="1" x14ac:dyDescent="0.3">
      <c r="A46" s="3">
        <v>2301294</v>
      </c>
      <c r="B46" s="3">
        <v>2302555</v>
      </c>
      <c r="C46" s="15" t="s">
        <v>27</v>
      </c>
      <c r="D46" s="14">
        <v>45027</v>
      </c>
      <c r="E46" s="14">
        <v>45030</v>
      </c>
      <c r="F46" s="14">
        <v>45112</v>
      </c>
      <c r="G46" s="3" t="s">
        <v>2068</v>
      </c>
      <c r="H46" s="3" t="s">
        <v>659</v>
      </c>
      <c r="I46" s="3" t="s">
        <v>1023</v>
      </c>
      <c r="J46" s="3" t="s">
        <v>2069</v>
      </c>
      <c r="K46" s="4"/>
      <c r="L46" s="4">
        <f>1413.76+152.7+39.4+693.55</f>
        <v>2299.41</v>
      </c>
      <c r="M46" s="4">
        <v>133.71</v>
      </c>
      <c r="N46" s="4">
        <f t="shared" si="0"/>
        <v>2433.12</v>
      </c>
      <c r="O46" s="3" t="s">
        <v>32</v>
      </c>
      <c r="P46" s="3" t="s">
        <v>911</v>
      </c>
      <c r="Q46" s="3" t="s">
        <v>805</v>
      </c>
      <c r="R46" s="3"/>
    </row>
    <row r="47" spans="1:18" ht="13.95" customHeight="1" x14ac:dyDescent="0.3">
      <c r="A47" s="3">
        <v>2301306</v>
      </c>
      <c r="B47" s="3">
        <v>2305110</v>
      </c>
      <c r="C47" s="15" t="s">
        <v>27</v>
      </c>
      <c r="D47" s="14">
        <v>44998</v>
      </c>
      <c r="E47" s="14">
        <v>45031</v>
      </c>
      <c r="F47" s="14">
        <v>45246</v>
      </c>
      <c r="G47" s="3" t="s">
        <v>2070</v>
      </c>
      <c r="H47" s="3" t="s">
        <v>2071</v>
      </c>
      <c r="I47" s="3" t="s">
        <v>329</v>
      </c>
      <c r="J47" s="3" t="s">
        <v>2072</v>
      </c>
      <c r="K47" s="4"/>
      <c r="L47" s="4">
        <v>140</v>
      </c>
      <c r="M47" s="4">
        <v>0</v>
      </c>
      <c r="N47" s="4">
        <f t="shared" si="0"/>
        <v>140</v>
      </c>
      <c r="O47" s="3" t="s">
        <v>32</v>
      </c>
      <c r="P47" s="3" t="s">
        <v>911</v>
      </c>
      <c r="Q47" s="3" t="s">
        <v>805</v>
      </c>
      <c r="R47" s="3"/>
    </row>
    <row r="48" spans="1:18" ht="13.95" customHeight="1" x14ac:dyDescent="0.3">
      <c r="A48" s="3">
        <v>2301362</v>
      </c>
      <c r="B48" s="3">
        <v>2302237</v>
      </c>
      <c r="C48" s="15" t="s">
        <v>27</v>
      </c>
      <c r="D48" s="14">
        <v>45024</v>
      </c>
      <c r="E48" s="14">
        <v>45035</v>
      </c>
      <c r="F48" s="14">
        <v>45096</v>
      </c>
      <c r="G48" s="3" t="s">
        <v>2073</v>
      </c>
      <c r="H48" s="3" t="s">
        <v>46</v>
      </c>
      <c r="I48" s="3" t="s">
        <v>2074</v>
      </c>
      <c r="J48" s="3" t="s">
        <v>2075</v>
      </c>
      <c r="K48" s="4"/>
      <c r="L48" s="4">
        <v>1085.83</v>
      </c>
      <c r="M48" s="4">
        <v>133.71</v>
      </c>
      <c r="N48" s="4">
        <f t="shared" si="0"/>
        <v>1219.54</v>
      </c>
      <c r="O48" s="3" t="s">
        <v>32</v>
      </c>
      <c r="P48" s="3" t="s">
        <v>911</v>
      </c>
      <c r="Q48" s="3" t="s">
        <v>805</v>
      </c>
      <c r="R48" s="3"/>
    </row>
    <row r="49" spans="1:18" ht="13.95" customHeight="1" x14ac:dyDescent="0.3">
      <c r="A49" s="3">
        <v>2301363</v>
      </c>
      <c r="B49" s="3"/>
      <c r="C49" s="15" t="s">
        <v>27</v>
      </c>
      <c r="D49" s="14">
        <v>45012</v>
      </c>
      <c r="E49" s="14">
        <v>45035</v>
      </c>
      <c r="F49" s="3"/>
      <c r="G49" s="3" t="s">
        <v>2076</v>
      </c>
      <c r="H49" s="3" t="s">
        <v>1046</v>
      </c>
      <c r="I49" s="3" t="s">
        <v>2077</v>
      </c>
      <c r="J49" s="3" t="s">
        <v>2078</v>
      </c>
      <c r="K49" s="4"/>
      <c r="L49" s="4"/>
      <c r="M49" s="4"/>
      <c r="N49" s="4">
        <f t="shared" si="0"/>
        <v>0</v>
      </c>
      <c r="O49" s="3"/>
      <c r="P49" s="3"/>
      <c r="Q49" s="3"/>
      <c r="R49" s="3"/>
    </row>
    <row r="50" spans="1:18" ht="13.95" customHeight="1" x14ac:dyDescent="0.3">
      <c r="A50" s="3">
        <v>2301380</v>
      </c>
      <c r="B50" s="3"/>
      <c r="C50" s="15" t="s">
        <v>27</v>
      </c>
      <c r="D50" s="14">
        <v>44999</v>
      </c>
      <c r="E50" s="14">
        <v>45035</v>
      </c>
      <c r="F50" s="3"/>
      <c r="G50" s="3" t="s">
        <v>2079</v>
      </c>
      <c r="H50" s="3" t="s">
        <v>1527</v>
      </c>
      <c r="I50" s="3" t="s">
        <v>148</v>
      </c>
      <c r="J50" s="3" t="s">
        <v>2080</v>
      </c>
      <c r="K50" s="4"/>
      <c r="L50" s="4">
        <v>0</v>
      </c>
      <c r="M50" s="4">
        <v>0</v>
      </c>
      <c r="N50" s="4">
        <f t="shared" si="0"/>
        <v>0</v>
      </c>
      <c r="O50" s="3" t="s">
        <v>32</v>
      </c>
      <c r="P50" s="3" t="s">
        <v>94</v>
      </c>
      <c r="Q50" s="3" t="s">
        <v>34</v>
      </c>
      <c r="R50" s="3"/>
    </row>
    <row r="51" spans="1:18" ht="13.95" customHeight="1" x14ac:dyDescent="0.3">
      <c r="A51" s="3">
        <v>2301399</v>
      </c>
      <c r="B51" s="3">
        <v>2303554</v>
      </c>
      <c r="C51" s="15" t="s">
        <v>27</v>
      </c>
      <c r="D51" s="14">
        <v>45028</v>
      </c>
      <c r="E51" s="14">
        <v>45036</v>
      </c>
      <c r="F51" s="14">
        <v>45166</v>
      </c>
      <c r="G51" s="3" t="s">
        <v>2081</v>
      </c>
      <c r="H51" s="3" t="s">
        <v>2082</v>
      </c>
      <c r="I51" s="3" t="s">
        <v>42</v>
      </c>
      <c r="J51" s="3" t="s">
        <v>2083</v>
      </c>
      <c r="K51" s="4"/>
      <c r="L51" s="4">
        <v>2307.1999999999998</v>
      </c>
      <c r="M51" s="4"/>
      <c r="N51" s="4">
        <f>SUM(K51:M51)</f>
        <v>2307.1999999999998</v>
      </c>
      <c r="O51" s="3" t="s">
        <v>32</v>
      </c>
      <c r="P51" s="3" t="s">
        <v>911</v>
      </c>
      <c r="Q51" s="3" t="s">
        <v>805</v>
      </c>
      <c r="R51" s="3"/>
    </row>
    <row r="52" spans="1:18" ht="13.95" customHeight="1" x14ac:dyDescent="0.3">
      <c r="A52" s="3">
        <v>2301478</v>
      </c>
      <c r="B52" s="3">
        <v>2302078</v>
      </c>
      <c r="C52" s="15" t="s">
        <v>27</v>
      </c>
      <c r="D52" s="14">
        <v>45037</v>
      </c>
      <c r="E52" s="14">
        <v>45040</v>
      </c>
      <c r="F52" s="14">
        <v>45085</v>
      </c>
      <c r="G52" s="3" t="s">
        <v>2084</v>
      </c>
      <c r="H52" s="3" t="s">
        <v>341</v>
      </c>
      <c r="I52" s="3" t="s">
        <v>2085</v>
      </c>
      <c r="J52" s="3" t="s">
        <v>2086</v>
      </c>
      <c r="K52" s="4"/>
      <c r="L52" s="4">
        <v>500.5</v>
      </c>
      <c r="M52" s="4">
        <v>0</v>
      </c>
      <c r="N52" s="4">
        <f t="shared" si="0"/>
        <v>500.5</v>
      </c>
      <c r="O52" s="3" t="s">
        <v>32</v>
      </c>
      <c r="P52" s="3" t="s">
        <v>911</v>
      </c>
      <c r="Q52" s="3" t="s">
        <v>805</v>
      </c>
      <c r="R52" s="3"/>
    </row>
    <row r="53" spans="1:18" ht="13.95" customHeight="1" x14ac:dyDescent="0.3">
      <c r="A53" s="3">
        <v>2301480</v>
      </c>
      <c r="B53" s="3">
        <v>2302298</v>
      </c>
      <c r="C53" s="15" t="s">
        <v>27</v>
      </c>
      <c r="D53" s="14">
        <v>45020</v>
      </c>
      <c r="E53" s="14">
        <v>45040</v>
      </c>
      <c r="F53" s="14">
        <v>45121</v>
      </c>
      <c r="G53" s="3" t="s">
        <v>2087</v>
      </c>
      <c r="H53" s="3" t="s">
        <v>91</v>
      </c>
      <c r="I53" s="3" t="s">
        <v>42</v>
      </c>
      <c r="J53" s="3" t="s">
        <v>2088</v>
      </c>
      <c r="K53" s="4"/>
      <c r="L53" s="4">
        <f>1389.87+432.77</f>
        <v>1822.6399999999999</v>
      </c>
      <c r="M53" s="4">
        <v>0</v>
      </c>
      <c r="N53" s="4">
        <f t="shared" si="0"/>
        <v>1822.6399999999999</v>
      </c>
      <c r="O53" s="3" t="s">
        <v>32</v>
      </c>
      <c r="P53" s="3" t="s">
        <v>911</v>
      </c>
      <c r="Q53" s="3" t="s">
        <v>965</v>
      </c>
      <c r="R53" s="3"/>
    </row>
    <row r="54" spans="1:18" ht="13.95" customHeight="1" x14ac:dyDescent="0.3">
      <c r="A54" s="3">
        <v>2301491</v>
      </c>
      <c r="B54" s="3">
        <v>2303288</v>
      </c>
      <c r="C54" s="15" t="s">
        <v>2089</v>
      </c>
      <c r="D54" s="14">
        <v>45033</v>
      </c>
      <c r="E54" s="14">
        <v>45041</v>
      </c>
      <c r="F54" s="14">
        <v>45196</v>
      </c>
      <c r="G54" s="3" t="s">
        <v>2090</v>
      </c>
      <c r="H54" s="3" t="s">
        <v>163</v>
      </c>
      <c r="I54" s="3" t="s">
        <v>2091</v>
      </c>
      <c r="J54" s="3" t="s">
        <v>2092</v>
      </c>
      <c r="K54" s="4"/>
      <c r="L54" s="4">
        <f>2750</f>
        <v>2750</v>
      </c>
      <c r="M54" s="4">
        <v>978.89</v>
      </c>
      <c r="N54" s="4">
        <f t="shared" si="0"/>
        <v>3728.89</v>
      </c>
      <c r="O54" s="3" t="s">
        <v>32</v>
      </c>
      <c r="P54" s="3" t="s">
        <v>911</v>
      </c>
      <c r="Q54" s="3" t="s">
        <v>805</v>
      </c>
      <c r="R54" s="3"/>
    </row>
    <row r="55" spans="1:18" ht="13.95" customHeight="1" x14ac:dyDescent="0.3">
      <c r="A55" s="3">
        <v>2301494</v>
      </c>
      <c r="B55" s="3"/>
      <c r="C55" s="15" t="s">
        <v>27</v>
      </c>
      <c r="D55" s="14">
        <v>45020</v>
      </c>
      <c r="E55" s="14">
        <v>45042</v>
      </c>
      <c r="F55" s="3"/>
      <c r="G55" s="3" t="s">
        <v>788</v>
      </c>
      <c r="H55" s="3" t="s">
        <v>2071</v>
      </c>
      <c r="I55" s="3" t="s">
        <v>2093</v>
      </c>
      <c r="J55" s="3" t="s">
        <v>2094</v>
      </c>
      <c r="K55" s="4"/>
      <c r="L55" s="4"/>
      <c r="M55" s="4"/>
      <c r="N55" s="4">
        <f t="shared" si="0"/>
        <v>0</v>
      </c>
      <c r="O55" s="3"/>
      <c r="P55" s="3"/>
      <c r="Q55" s="3"/>
      <c r="R55" s="3"/>
    </row>
    <row r="56" spans="1:18" ht="13.95" customHeight="1" x14ac:dyDescent="0.3">
      <c r="A56" s="3">
        <v>2301555</v>
      </c>
      <c r="B56" s="3">
        <v>2302297</v>
      </c>
      <c r="C56" s="15" t="s">
        <v>27</v>
      </c>
      <c r="D56" s="14">
        <v>45047</v>
      </c>
      <c r="E56" s="14">
        <v>45048</v>
      </c>
      <c r="F56" s="14">
        <v>45098</v>
      </c>
      <c r="G56" s="3" t="s">
        <v>2095</v>
      </c>
      <c r="H56" s="3" t="s">
        <v>200</v>
      </c>
      <c r="I56" s="3" t="s">
        <v>2096</v>
      </c>
      <c r="J56" s="3" t="s">
        <v>2097</v>
      </c>
      <c r="K56" s="4"/>
      <c r="L56" s="4">
        <v>1033.44</v>
      </c>
      <c r="M56" s="4">
        <v>0</v>
      </c>
      <c r="N56" s="4">
        <f t="shared" si="0"/>
        <v>1033.44</v>
      </c>
      <c r="O56" s="3" t="s">
        <v>32</v>
      </c>
      <c r="P56" s="3" t="s">
        <v>911</v>
      </c>
      <c r="Q56" s="3" t="s">
        <v>805</v>
      </c>
      <c r="R56" s="3"/>
    </row>
    <row r="57" spans="1:18" s="3" customFormat="1" ht="13.95" customHeight="1" x14ac:dyDescent="0.2">
      <c r="A57" s="3">
        <v>2301589</v>
      </c>
      <c r="B57" s="3">
        <v>2302794</v>
      </c>
      <c r="C57" s="15" t="s">
        <v>27</v>
      </c>
      <c r="D57" s="14">
        <v>45048</v>
      </c>
      <c r="E57" s="14">
        <v>45049</v>
      </c>
      <c r="F57" s="14">
        <v>45121</v>
      </c>
      <c r="G57" s="3" t="s">
        <v>2098</v>
      </c>
      <c r="H57" s="3" t="s">
        <v>1073</v>
      </c>
      <c r="I57" s="3" t="s">
        <v>42</v>
      </c>
      <c r="J57" s="3" t="s">
        <v>2099</v>
      </c>
      <c r="K57" s="4"/>
      <c r="L57" s="4">
        <v>1444.82</v>
      </c>
      <c r="M57" s="4">
        <v>0</v>
      </c>
      <c r="N57" s="4">
        <f t="shared" si="0"/>
        <v>1444.82</v>
      </c>
      <c r="O57" s="3" t="s">
        <v>32</v>
      </c>
      <c r="P57" s="3" t="s">
        <v>911</v>
      </c>
      <c r="Q57" s="3" t="s">
        <v>965</v>
      </c>
    </row>
    <row r="58" spans="1:18" s="3" customFormat="1" ht="13.95" customHeight="1" x14ac:dyDescent="0.2">
      <c r="A58" s="3">
        <v>2301591</v>
      </c>
      <c r="B58" s="3">
        <v>2303528</v>
      </c>
      <c r="C58" s="15" t="s">
        <v>27</v>
      </c>
      <c r="D58" s="14">
        <v>45048</v>
      </c>
      <c r="E58" s="14">
        <v>45049</v>
      </c>
      <c r="F58" s="14">
        <v>45163</v>
      </c>
      <c r="G58" s="3" t="s">
        <v>2100</v>
      </c>
      <c r="H58" s="3" t="s">
        <v>2101</v>
      </c>
      <c r="I58" s="3" t="s">
        <v>2085</v>
      </c>
      <c r="J58" s="3" t="s">
        <v>2102</v>
      </c>
      <c r="K58" s="4"/>
      <c r="L58" s="4">
        <v>2111.17</v>
      </c>
      <c r="M58" s="4">
        <v>0</v>
      </c>
      <c r="N58" s="4">
        <f t="shared" si="0"/>
        <v>2111.17</v>
      </c>
      <c r="O58" s="3" t="s">
        <v>32</v>
      </c>
      <c r="P58" s="3" t="s">
        <v>911</v>
      </c>
      <c r="Q58" s="3" t="s">
        <v>805</v>
      </c>
    </row>
    <row r="59" spans="1:18" s="3" customFormat="1" ht="13.95" customHeight="1" x14ac:dyDescent="0.2">
      <c r="A59" s="3">
        <v>2301593</v>
      </c>
      <c r="C59" s="13" t="s">
        <v>27</v>
      </c>
      <c r="D59" s="14">
        <v>45030</v>
      </c>
      <c r="E59" s="14">
        <v>45050</v>
      </c>
      <c r="F59" s="14">
        <v>45048</v>
      </c>
      <c r="G59" s="3" t="s">
        <v>2103</v>
      </c>
      <c r="H59" s="3" t="s">
        <v>490</v>
      </c>
      <c r="I59" s="3" t="s">
        <v>42</v>
      </c>
      <c r="J59" s="3" t="s">
        <v>2104</v>
      </c>
      <c r="K59" s="4"/>
      <c r="L59" s="4">
        <v>0</v>
      </c>
      <c r="M59" s="4">
        <v>0</v>
      </c>
      <c r="N59" s="4">
        <f t="shared" si="0"/>
        <v>0</v>
      </c>
      <c r="O59" s="3" t="s">
        <v>32</v>
      </c>
      <c r="P59" s="3" t="s">
        <v>33</v>
      </c>
      <c r="Q59" s="3" t="s">
        <v>367</v>
      </c>
    </row>
    <row r="60" spans="1:18" ht="13.95" customHeight="1" x14ac:dyDescent="0.3">
      <c r="A60" s="3">
        <v>2301632</v>
      </c>
      <c r="B60" s="3">
        <v>2403708</v>
      </c>
      <c r="C60" s="13" t="s">
        <v>27</v>
      </c>
      <c r="D60" s="14">
        <v>45012</v>
      </c>
      <c r="E60" s="14">
        <v>45055</v>
      </c>
      <c r="F60" s="14">
        <v>45524</v>
      </c>
      <c r="G60" s="3" t="s">
        <v>2105</v>
      </c>
      <c r="H60" s="3" t="s">
        <v>769</v>
      </c>
      <c r="I60" s="3" t="s">
        <v>2106</v>
      </c>
      <c r="J60" s="3" t="s">
        <v>2107</v>
      </c>
      <c r="K60" s="4"/>
      <c r="L60" s="4">
        <v>634.11</v>
      </c>
      <c r="M60" s="4">
        <v>0</v>
      </c>
      <c r="N60" s="4">
        <f t="shared" si="0"/>
        <v>634.11</v>
      </c>
      <c r="O60" s="3" t="s">
        <v>32</v>
      </c>
      <c r="P60" s="3" t="s">
        <v>911</v>
      </c>
      <c r="Q60" s="3" t="s">
        <v>965</v>
      </c>
    </row>
    <row r="61" spans="1:18" ht="13.95" customHeight="1" x14ac:dyDescent="0.3">
      <c r="A61" s="3">
        <v>2301637</v>
      </c>
      <c r="B61" s="3"/>
      <c r="C61" s="13" t="s">
        <v>27</v>
      </c>
      <c r="D61" s="14">
        <v>45050</v>
      </c>
      <c r="E61" s="14">
        <v>45054</v>
      </c>
      <c r="F61" s="3"/>
      <c r="G61" s="3" t="s">
        <v>2108</v>
      </c>
      <c r="H61" s="3" t="s">
        <v>2109</v>
      </c>
      <c r="I61" s="3" t="s">
        <v>2085</v>
      </c>
      <c r="J61" s="3" t="s">
        <v>2110</v>
      </c>
      <c r="K61" s="4"/>
      <c r="N61" s="4">
        <f t="shared" si="0"/>
        <v>0</v>
      </c>
    </row>
    <row r="62" spans="1:18" ht="13.95" customHeight="1" x14ac:dyDescent="0.3">
      <c r="A62" s="3">
        <v>2301645</v>
      </c>
      <c r="B62" s="3">
        <v>2302140</v>
      </c>
      <c r="C62" s="13" t="s">
        <v>27</v>
      </c>
      <c r="D62" s="14">
        <v>45002</v>
      </c>
      <c r="E62" s="14">
        <v>45054</v>
      </c>
      <c r="F62" s="14">
        <v>45090</v>
      </c>
      <c r="G62" s="3" t="s">
        <v>2111</v>
      </c>
      <c r="H62" s="3" t="s">
        <v>606</v>
      </c>
      <c r="I62" s="3" t="s">
        <v>2112</v>
      </c>
      <c r="J62" s="3" t="s">
        <v>2113</v>
      </c>
      <c r="K62" s="4"/>
      <c r="L62" s="4">
        <v>1089.67</v>
      </c>
      <c r="M62" s="4"/>
      <c r="N62" s="4">
        <f t="shared" si="0"/>
        <v>1089.67</v>
      </c>
      <c r="O62" s="3" t="s">
        <v>32</v>
      </c>
      <c r="P62" s="3" t="s">
        <v>911</v>
      </c>
      <c r="Q62" s="3" t="s">
        <v>805</v>
      </c>
    </row>
    <row r="63" spans="1:18" ht="13.95" customHeight="1" x14ac:dyDescent="0.3">
      <c r="A63" s="3">
        <v>2301655</v>
      </c>
      <c r="B63" s="3">
        <v>2303301</v>
      </c>
      <c r="C63" s="13" t="s">
        <v>27</v>
      </c>
      <c r="D63" s="14">
        <v>44940</v>
      </c>
      <c r="E63" s="14">
        <v>45053</v>
      </c>
      <c r="F63" s="14">
        <v>45142</v>
      </c>
      <c r="G63" s="3" t="s">
        <v>2114</v>
      </c>
      <c r="H63" s="3" t="s">
        <v>213</v>
      </c>
      <c r="I63" s="3" t="s">
        <v>42</v>
      </c>
      <c r="J63" s="3" t="s">
        <v>2115</v>
      </c>
      <c r="K63" s="4"/>
      <c r="L63" s="4">
        <v>1799.34</v>
      </c>
      <c r="M63" s="4">
        <v>0</v>
      </c>
      <c r="N63" s="4">
        <f t="shared" si="0"/>
        <v>1799.34</v>
      </c>
      <c r="O63" s="3" t="s">
        <v>32</v>
      </c>
      <c r="P63" s="3" t="s">
        <v>911</v>
      </c>
      <c r="Q63" s="3" t="s">
        <v>805</v>
      </c>
    </row>
    <row r="64" spans="1:18" s="3" customFormat="1" ht="13.95" customHeight="1" x14ac:dyDescent="0.2">
      <c r="A64" s="3">
        <v>2301683</v>
      </c>
      <c r="B64" s="3">
        <v>2306473</v>
      </c>
      <c r="C64" s="13" t="s">
        <v>27</v>
      </c>
      <c r="D64" s="14">
        <v>45051</v>
      </c>
      <c r="E64" s="14">
        <v>45056</v>
      </c>
      <c r="F64" s="14">
        <v>45572</v>
      </c>
      <c r="G64" s="3" t="s">
        <v>2116</v>
      </c>
      <c r="H64" s="3" t="s">
        <v>114</v>
      </c>
      <c r="I64" s="3" t="s">
        <v>2055</v>
      </c>
      <c r="J64" s="3" t="s">
        <v>2117</v>
      </c>
      <c r="K64" s="4"/>
      <c r="L64" s="4">
        <f>3188.62+112.21</f>
        <v>3300.83</v>
      </c>
      <c r="M64" s="4">
        <v>0</v>
      </c>
      <c r="N64" s="4">
        <f>SUM(K64:M64)</f>
        <v>3300.83</v>
      </c>
      <c r="O64" s="3" t="s">
        <v>32</v>
      </c>
      <c r="P64" s="3" t="s">
        <v>911</v>
      </c>
      <c r="Q64" s="3" t="s">
        <v>954</v>
      </c>
    </row>
    <row r="65" spans="1:17" ht="13.95" customHeight="1" x14ac:dyDescent="0.3">
      <c r="A65" s="3">
        <v>2301734</v>
      </c>
      <c r="B65" s="3"/>
      <c r="C65" s="13" t="s">
        <v>27</v>
      </c>
      <c r="D65" s="14">
        <v>45124</v>
      </c>
      <c r="E65" s="14">
        <v>45062</v>
      </c>
      <c r="F65" s="14">
        <v>45268</v>
      </c>
      <c r="G65" s="3" t="s">
        <v>2118</v>
      </c>
      <c r="H65" s="3" t="s">
        <v>151</v>
      </c>
      <c r="I65" s="3" t="s">
        <v>2119</v>
      </c>
      <c r="J65" s="3" t="s">
        <v>2120</v>
      </c>
      <c r="K65" s="4"/>
      <c r="L65" s="4">
        <v>864.5</v>
      </c>
      <c r="M65" s="4">
        <v>133.71</v>
      </c>
      <c r="N65" s="4">
        <f t="shared" si="0"/>
        <v>998.21</v>
      </c>
      <c r="O65" s="3" t="s">
        <v>32</v>
      </c>
      <c r="P65" s="3"/>
      <c r="Q65" s="3"/>
    </row>
    <row r="66" spans="1:17" ht="13.95" customHeight="1" x14ac:dyDescent="0.3">
      <c r="A66" s="3">
        <v>2301740</v>
      </c>
      <c r="B66" s="3"/>
      <c r="C66" s="15" t="s">
        <v>27</v>
      </c>
      <c r="D66" s="14">
        <v>45024</v>
      </c>
      <c r="E66" s="14">
        <v>45062</v>
      </c>
      <c r="F66" s="14">
        <v>45898</v>
      </c>
      <c r="G66" s="3" t="s">
        <v>2121</v>
      </c>
      <c r="H66" s="3" t="s">
        <v>1041</v>
      </c>
      <c r="I66" s="3" t="s">
        <v>42</v>
      </c>
      <c r="J66" s="3" t="s">
        <v>2122</v>
      </c>
      <c r="K66" s="4"/>
      <c r="L66" s="4">
        <v>0</v>
      </c>
      <c r="M66" s="4">
        <v>0</v>
      </c>
      <c r="N66" s="4">
        <f t="shared" si="0"/>
        <v>0</v>
      </c>
      <c r="O66" s="3" t="s">
        <v>32</v>
      </c>
      <c r="P66" s="3" t="s">
        <v>33</v>
      </c>
      <c r="Q66" s="3" t="s">
        <v>1649</v>
      </c>
    </row>
    <row r="67" spans="1:17" ht="13.95" customHeight="1" x14ac:dyDescent="0.3">
      <c r="A67" s="3">
        <v>2301742</v>
      </c>
      <c r="B67" s="3">
        <v>2303298</v>
      </c>
      <c r="C67" s="13" t="s">
        <v>22</v>
      </c>
      <c r="D67" s="14">
        <v>45049</v>
      </c>
      <c r="E67" s="14">
        <v>45060</v>
      </c>
      <c r="F67" s="3"/>
      <c r="G67" s="3" t="s">
        <v>2123</v>
      </c>
      <c r="H67" s="3" t="s">
        <v>1369</v>
      </c>
      <c r="I67" s="3" t="s">
        <v>2124</v>
      </c>
      <c r="J67" s="3" t="s">
        <v>2125</v>
      </c>
      <c r="K67" s="4">
        <v>25648.06</v>
      </c>
      <c r="L67" s="4">
        <v>149702.76</v>
      </c>
      <c r="M67" s="4"/>
      <c r="N67" s="4">
        <f>SUM(K67:M67)</f>
        <v>175350.82</v>
      </c>
      <c r="O67" s="3"/>
      <c r="P67" s="3"/>
      <c r="Q67" s="3"/>
    </row>
    <row r="68" spans="1:17" ht="13.95" customHeight="1" x14ac:dyDescent="0.3">
      <c r="A68" s="3">
        <v>2301745</v>
      </c>
      <c r="B68" s="3">
        <v>2302454</v>
      </c>
      <c r="C68" s="13" t="s">
        <v>27</v>
      </c>
      <c r="D68" s="14">
        <v>45051</v>
      </c>
      <c r="E68" s="14">
        <v>45061</v>
      </c>
      <c r="F68" s="14">
        <v>45106</v>
      </c>
      <c r="G68" s="3" t="s">
        <v>2126</v>
      </c>
      <c r="H68" s="3" t="s">
        <v>2127</v>
      </c>
      <c r="I68" s="3" t="s">
        <v>2112</v>
      </c>
      <c r="J68" s="3" t="s">
        <v>2128</v>
      </c>
      <c r="K68" s="4"/>
      <c r="L68" s="4">
        <v>1365.73</v>
      </c>
      <c r="M68" s="4">
        <v>133.71</v>
      </c>
      <c r="N68" s="4">
        <f t="shared" si="0"/>
        <v>1499.44</v>
      </c>
      <c r="O68" s="3" t="s">
        <v>32</v>
      </c>
      <c r="P68" s="3" t="s">
        <v>911</v>
      </c>
      <c r="Q68" s="3" t="s">
        <v>805</v>
      </c>
    </row>
    <row r="69" spans="1:17" ht="13.95" customHeight="1" x14ac:dyDescent="0.3">
      <c r="A69" s="3">
        <v>2301766</v>
      </c>
      <c r="B69" s="3">
        <v>2303854</v>
      </c>
      <c r="C69" s="13" t="s">
        <v>27</v>
      </c>
      <c r="D69" s="14">
        <v>45058</v>
      </c>
      <c r="E69" s="14">
        <v>45062</v>
      </c>
      <c r="F69" s="14">
        <v>45183</v>
      </c>
      <c r="G69" s="3" t="s">
        <v>2129</v>
      </c>
      <c r="H69" s="3" t="s">
        <v>230</v>
      </c>
      <c r="I69" s="3" t="s">
        <v>2130</v>
      </c>
      <c r="J69" s="3" t="s">
        <v>2131</v>
      </c>
      <c r="K69" s="4"/>
      <c r="L69" s="4">
        <v>90</v>
      </c>
      <c r="M69" s="4">
        <v>0</v>
      </c>
      <c r="N69" s="4">
        <f t="shared" si="0"/>
        <v>90</v>
      </c>
      <c r="O69" s="3" t="s">
        <v>32</v>
      </c>
      <c r="P69" s="3" t="s">
        <v>911</v>
      </c>
      <c r="Q69" s="3" t="s">
        <v>1304</v>
      </c>
    </row>
    <row r="70" spans="1:17" ht="13.95" customHeight="1" x14ac:dyDescent="0.3">
      <c r="A70" s="3">
        <v>2301821</v>
      </c>
      <c r="B70" s="3"/>
      <c r="C70" s="13" t="s">
        <v>27</v>
      </c>
      <c r="D70" s="14">
        <v>45011</v>
      </c>
      <c r="E70" s="14">
        <v>45068</v>
      </c>
      <c r="F70" s="14">
        <v>45077</v>
      </c>
      <c r="G70" s="3" t="s">
        <v>2132</v>
      </c>
      <c r="H70" s="3" t="s">
        <v>75</v>
      </c>
      <c r="I70" s="3" t="s">
        <v>2133</v>
      </c>
      <c r="J70" s="3" t="s">
        <v>2134</v>
      </c>
      <c r="K70" s="4"/>
      <c r="L70" s="4"/>
      <c r="M70" s="4"/>
      <c r="N70" s="4">
        <f t="shared" si="0"/>
        <v>0</v>
      </c>
      <c r="O70" s="3" t="s">
        <v>32</v>
      </c>
      <c r="P70" s="3"/>
      <c r="Q70" s="3" t="s">
        <v>569</v>
      </c>
    </row>
    <row r="71" spans="1:17" ht="13.95" customHeight="1" x14ac:dyDescent="0.3">
      <c r="A71" s="3">
        <v>2301882</v>
      </c>
      <c r="B71" s="3">
        <v>2302502</v>
      </c>
      <c r="C71" s="13" t="s">
        <v>27</v>
      </c>
      <c r="D71" s="14">
        <v>45056</v>
      </c>
      <c r="E71" s="14">
        <v>45062</v>
      </c>
      <c r="F71" s="14">
        <v>45110</v>
      </c>
      <c r="G71" s="3" t="s">
        <v>2135</v>
      </c>
      <c r="H71" s="3" t="s">
        <v>297</v>
      </c>
      <c r="I71" s="3" t="s">
        <v>2112</v>
      </c>
      <c r="J71" s="3" t="s">
        <v>2136</v>
      </c>
      <c r="K71" s="4"/>
      <c r="L71" s="4">
        <v>505.77</v>
      </c>
      <c r="M71" s="4">
        <v>0</v>
      </c>
      <c r="N71" s="4">
        <f t="shared" ref="N71:N86" si="1">SUM(K71:M71)</f>
        <v>505.77</v>
      </c>
      <c r="O71" s="3" t="s">
        <v>32</v>
      </c>
      <c r="P71" s="3" t="s">
        <v>911</v>
      </c>
      <c r="Q71" s="3" t="s">
        <v>805</v>
      </c>
    </row>
    <row r="72" spans="1:17" ht="13.95" customHeight="1" x14ac:dyDescent="0.3">
      <c r="A72" s="3">
        <v>2301905</v>
      </c>
      <c r="B72" s="3"/>
      <c r="C72" s="13" t="s">
        <v>22</v>
      </c>
      <c r="D72" s="14">
        <v>45156</v>
      </c>
      <c r="E72" s="14">
        <v>45072</v>
      </c>
      <c r="F72" s="14">
        <v>45114</v>
      </c>
      <c r="G72" s="3" t="s">
        <v>2137</v>
      </c>
      <c r="H72" s="3" t="s">
        <v>230</v>
      </c>
      <c r="I72" s="3" t="s">
        <v>2138</v>
      </c>
      <c r="J72" s="3" t="s">
        <v>2139</v>
      </c>
      <c r="K72" s="4"/>
      <c r="L72" s="4">
        <v>3247</v>
      </c>
      <c r="M72" s="4"/>
      <c r="N72" s="4">
        <f t="shared" si="1"/>
        <v>3247</v>
      </c>
      <c r="O72" s="3" t="s">
        <v>32</v>
      </c>
      <c r="P72" s="3" t="s">
        <v>911</v>
      </c>
      <c r="Q72" s="3" t="s">
        <v>2140</v>
      </c>
    </row>
    <row r="73" spans="1:17" ht="13.95" customHeight="1" x14ac:dyDescent="0.3">
      <c r="A73" s="3">
        <v>2301958</v>
      </c>
      <c r="B73" s="3">
        <v>2304056</v>
      </c>
      <c r="C73" s="13" t="s">
        <v>27</v>
      </c>
      <c r="D73" s="14">
        <v>45070</v>
      </c>
      <c r="E73" s="14">
        <v>45071</v>
      </c>
      <c r="F73" s="14">
        <v>45194</v>
      </c>
      <c r="G73" s="3" t="s">
        <v>2141</v>
      </c>
      <c r="H73" s="3" t="s">
        <v>490</v>
      </c>
      <c r="I73" s="3" t="s">
        <v>2142</v>
      </c>
      <c r="J73" s="3" t="s">
        <v>2143</v>
      </c>
      <c r="K73" s="4"/>
      <c r="L73" s="4">
        <v>871.89</v>
      </c>
      <c r="M73" s="4">
        <v>0</v>
      </c>
      <c r="N73" s="4">
        <f t="shared" si="1"/>
        <v>871.89</v>
      </c>
      <c r="O73" s="3" t="s">
        <v>32</v>
      </c>
      <c r="P73" s="3" t="s">
        <v>911</v>
      </c>
      <c r="Q73" s="3" t="s">
        <v>805</v>
      </c>
    </row>
    <row r="74" spans="1:17" ht="13.95" customHeight="1" x14ac:dyDescent="0.3">
      <c r="A74" s="3">
        <v>2301982</v>
      </c>
      <c r="B74" s="3"/>
      <c r="C74" s="13" t="s">
        <v>27</v>
      </c>
      <c r="D74" s="14">
        <v>45030</v>
      </c>
      <c r="E74" s="14">
        <v>45079</v>
      </c>
      <c r="F74" s="14">
        <v>45093</v>
      </c>
      <c r="G74" s="3" t="s">
        <v>2144</v>
      </c>
      <c r="H74" s="3" t="s">
        <v>260</v>
      </c>
      <c r="I74" s="3" t="s">
        <v>2145</v>
      </c>
      <c r="J74" s="3" t="s">
        <v>2146</v>
      </c>
      <c r="K74" s="4"/>
      <c r="L74" s="4">
        <v>447.3</v>
      </c>
      <c r="M74" s="4"/>
      <c r="N74" s="4">
        <f t="shared" si="1"/>
        <v>447.3</v>
      </c>
      <c r="O74" s="3" t="s">
        <v>32</v>
      </c>
      <c r="P74" s="3"/>
      <c r="Q74" s="3" t="s">
        <v>805</v>
      </c>
    </row>
    <row r="75" spans="1:17" ht="13.95" customHeight="1" x14ac:dyDescent="0.3">
      <c r="A75" s="3">
        <v>2301997</v>
      </c>
      <c r="B75" s="3"/>
      <c r="C75" s="13" t="s">
        <v>27</v>
      </c>
      <c r="D75" s="14">
        <v>45041</v>
      </c>
      <c r="E75" s="14">
        <v>45072</v>
      </c>
      <c r="F75" s="14">
        <v>45463</v>
      </c>
      <c r="G75" s="3" t="s">
        <v>2147</v>
      </c>
      <c r="H75" s="3" t="s">
        <v>1041</v>
      </c>
      <c r="I75" s="3" t="s">
        <v>2148</v>
      </c>
      <c r="J75" s="3" t="s">
        <v>2149</v>
      </c>
      <c r="K75" s="4"/>
      <c r="L75" s="4">
        <v>0</v>
      </c>
      <c r="M75" s="4">
        <v>0</v>
      </c>
      <c r="N75" s="4">
        <f t="shared" si="1"/>
        <v>0</v>
      </c>
      <c r="O75" s="3" t="s">
        <v>32</v>
      </c>
      <c r="P75" s="3" t="s">
        <v>33</v>
      </c>
      <c r="Q75" s="3" t="s">
        <v>1686</v>
      </c>
    </row>
    <row r="76" spans="1:17" ht="13.95" customHeight="1" x14ac:dyDescent="0.3">
      <c r="A76" s="3">
        <v>2302037</v>
      </c>
      <c r="B76" s="3">
        <v>2302452</v>
      </c>
      <c r="C76" s="13" t="s">
        <v>27</v>
      </c>
      <c r="D76" s="14">
        <v>45039</v>
      </c>
      <c r="E76" s="14">
        <v>45072</v>
      </c>
      <c r="F76" s="14">
        <v>45106</v>
      </c>
      <c r="G76" s="3" t="s">
        <v>2150</v>
      </c>
      <c r="H76" s="3" t="s">
        <v>345</v>
      </c>
      <c r="I76" s="3" t="s">
        <v>336</v>
      </c>
      <c r="J76" s="3" t="s">
        <v>2151</v>
      </c>
      <c r="K76" s="4"/>
      <c r="L76" s="4">
        <v>864.68</v>
      </c>
      <c r="M76" s="4">
        <v>133.71</v>
      </c>
      <c r="N76" s="4">
        <f t="shared" si="1"/>
        <v>998.39</v>
      </c>
      <c r="O76" s="3" t="s">
        <v>32</v>
      </c>
      <c r="P76" s="3" t="s">
        <v>911</v>
      </c>
      <c r="Q76" s="3" t="s">
        <v>805</v>
      </c>
    </row>
    <row r="77" spans="1:17" ht="13.95" customHeight="1" x14ac:dyDescent="0.3">
      <c r="A77" s="3">
        <v>2302040</v>
      </c>
      <c r="B77" s="3">
        <v>2304301</v>
      </c>
      <c r="C77" s="13" t="s">
        <v>27</v>
      </c>
      <c r="D77" s="14">
        <v>45072</v>
      </c>
      <c r="E77" s="14">
        <v>45076</v>
      </c>
      <c r="F77" s="14">
        <v>45203</v>
      </c>
      <c r="G77" s="3" t="s">
        <v>2152</v>
      </c>
      <c r="H77" s="3" t="s">
        <v>606</v>
      </c>
      <c r="I77" s="3" t="s">
        <v>986</v>
      </c>
      <c r="J77" s="3" t="s">
        <v>2153</v>
      </c>
      <c r="K77" s="4"/>
      <c r="L77" s="4">
        <f>794.48+50</f>
        <v>844.48</v>
      </c>
      <c r="M77" s="4">
        <v>133.71</v>
      </c>
      <c r="N77" s="4">
        <f t="shared" si="1"/>
        <v>978.19</v>
      </c>
      <c r="O77" s="3" t="s">
        <v>32</v>
      </c>
      <c r="P77" s="3" t="s">
        <v>911</v>
      </c>
      <c r="Q77" s="3" t="s">
        <v>965</v>
      </c>
    </row>
    <row r="78" spans="1:17" ht="13.95" customHeight="1" x14ac:dyDescent="0.3">
      <c r="A78" s="3">
        <v>2302041</v>
      </c>
      <c r="B78" s="3"/>
      <c r="C78" s="13" t="s">
        <v>27</v>
      </c>
      <c r="D78" s="14">
        <v>45058</v>
      </c>
      <c r="E78" s="14">
        <v>45077</v>
      </c>
      <c r="F78" s="14">
        <v>45175</v>
      </c>
      <c r="G78" s="3" t="s">
        <v>2154</v>
      </c>
      <c r="H78" s="3" t="s">
        <v>260</v>
      </c>
      <c r="I78" s="3" t="s">
        <v>986</v>
      </c>
      <c r="J78" s="3" t="s">
        <v>2155</v>
      </c>
      <c r="K78" s="4"/>
      <c r="L78" s="4">
        <v>304.77</v>
      </c>
      <c r="M78" s="4">
        <v>133.71</v>
      </c>
      <c r="N78" s="4">
        <f t="shared" si="1"/>
        <v>438.48</v>
      </c>
      <c r="O78" s="3" t="s">
        <v>32</v>
      </c>
      <c r="P78" s="3" t="s">
        <v>911</v>
      </c>
      <c r="Q78" s="3" t="s">
        <v>988</v>
      </c>
    </row>
    <row r="79" spans="1:17" ht="13.95" customHeight="1" x14ac:dyDescent="0.3">
      <c r="A79" s="3">
        <v>2302043</v>
      </c>
      <c r="B79" s="3"/>
      <c r="C79" s="13" t="s">
        <v>27</v>
      </c>
      <c r="D79" s="14">
        <v>45071</v>
      </c>
      <c r="E79" s="14">
        <v>45077</v>
      </c>
      <c r="F79" s="14">
        <v>45415</v>
      </c>
      <c r="G79" s="3" t="s">
        <v>2156</v>
      </c>
      <c r="H79" s="3" t="s">
        <v>109</v>
      </c>
      <c r="I79" s="3" t="s">
        <v>58</v>
      </c>
      <c r="J79" s="3" t="s">
        <v>2157</v>
      </c>
      <c r="K79" s="4"/>
      <c r="L79" s="4">
        <v>0</v>
      </c>
      <c r="M79" s="4">
        <v>0</v>
      </c>
      <c r="N79" s="4">
        <f t="shared" si="1"/>
        <v>0</v>
      </c>
      <c r="O79" s="3" t="s">
        <v>32</v>
      </c>
      <c r="P79" s="3" t="s">
        <v>33</v>
      </c>
      <c r="Q79" s="3" t="s">
        <v>367</v>
      </c>
    </row>
    <row r="80" spans="1:17" ht="13.95" customHeight="1" x14ac:dyDescent="0.3">
      <c r="A80" s="3">
        <v>2302048</v>
      </c>
      <c r="B80" s="3"/>
      <c r="C80" s="13" t="s">
        <v>27</v>
      </c>
      <c r="D80" s="14">
        <v>45059</v>
      </c>
      <c r="E80" s="14">
        <v>45077</v>
      </c>
      <c r="F80" s="14">
        <v>45415</v>
      </c>
      <c r="G80" s="3" t="s">
        <v>2158</v>
      </c>
      <c r="H80" s="3" t="s">
        <v>2159</v>
      </c>
      <c r="I80" s="3" t="s">
        <v>2160</v>
      </c>
      <c r="J80" s="3" t="s">
        <v>2161</v>
      </c>
      <c r="K80" s="4"/>
      <c r="L80" s="4">
        <v>0</v>
      </c>
      <c r="M80" s="4">
        <v>0</v>
      </c>
      <c r="N80" s="4">
        <f>SUM(K80:M80)</f>
        <v>0</v>
      </c>
      <c r="O80" s="3" t="s">
        <v>32</v>
      </c>
      <c r="P80" s="3" t="s">
        <v>33</v>
      </c>
      <c r="Q80" s="3" t="s">
        <v>367</v>
      </c>
    </row>
    <row r="81" spans="1:17" ht="13.95" customHeight="1" x14ac:dyDescent="0.3">
      <c r="A81" s="3">
        <v>2302050</v>
      </c>
      <c r="B81" s="3"/>
      <c r="C81" s="13" t="s">
        <v>27</v>
      </c>
      <c r="D81" s="14">
        <v>45058</v>
      </c>
      <c r="E81" s="14">
        <v>45077</v>
      </c>
      <c r="F81" s="14">
        <v>45898</v>
      </c>
      <c r="G81" s="3" t="s">
        <v>2162</v>
      </c>
      <c r="H81" s="3" t="s">
        <v>769</v>
      </c>
      <c r="I81" s="3" t="s">
        <v>42</v>
      </c>
      <c r="J81" s="3" t="s">
        <v>2163</v>
      </c>
      <c r="K81" s="4"/>
      <c r="L81" s="4">
        <v>0</v>
      </c>
      <c r="M81" s="4">
        <v>0</v>
      </c>
      <c r="N81" s="4">
        <f t="shared" si="1"/>
        <v>0</v>
      </c>
      <c r="O81" s="3" t="s">
        <v>32</v>
      </c>
      <c r="P81" s="3" t="s">
        <v>33</v>
      </c>
      <c r="Q81" s="3" t="s">
        <v>367</v>
      </c>
    </row>
    <row r="82" spans="1:17" ht="13.95" customHeight="1" x14ac:dyDescent="0.3">
      <c r="A82" s="3">
        <v>2302052</v>
      </c>
      <c r="B82" s="3">
        <v>2305473</v>
      </c>
      <c r="C82" s="13" t="s">
        <v>27</v>
      </c>
      <c r="D82" s="14">
        <v>45075</v>
      </c>
      <c r="E82" s="14">
        <v>45078</v>
      </c>
      <c r="F82" s="14">
        <v>45266</v>
      </c>
      <c r="G82" s="3" t="s">
        <v>2164</v>
      </c>
      <c r="H82" s="3" t="s">
        <v>57</v>
      </c>
      <c r="I82" s="3" t="s">
        <v>2165</v>
      </c>
      <c r="J82" s="3" t="s">
        <v>2166</v>
      </c>
      <c r="K82" s="4"/>
      <c r="L82" s="4">
        <f>1867.38+83.81</f>
        <v>1951.19</v>
      </c>
      <c r="M82" s="4">
        <v>0</v>
      </c>
      <c r="N82" s="4">
        <f t="shared" si="1"/>
        <v>1951.19</v>
      </c>
      <c r="O82" s="3" t="s">
        <v>32</v>
      </c>
      <c r="P82" s="3" t="s">
        <v>911</v>
      </c>
      <c r="Q82" s="3" t="s">
        <v>805</v>
      </c>
    </row>
    <row r="83" spans="1:17" ht="13.95" customHeight="1" x14ac:dyDescent="0.3">
      <c r="A83" s="3">
        <v>2302058</v>
      </c>
      <c r="B83" s="3"/>
      <c r="C83" s="15" t="s">
        <v>27</v>
      </c>
      <c r="D83" s="14">
        <v>45073</v>
      </c>
      <c r="E83" s="14">
        <v>45082</v>
      </c>
      <c r="F83" s="14">
        <v>45121</v>
      </c>
      <c r="G83" s="3" t="s">
        <v>2167</v>
      </c>
      <c r="H83" s="3" t="s">
        <v>75</v>
      </c>
      <c r="I83" s="3" t="s">
        <v>2168</v>
      </c>
      <c r="J83" s="3" t="s">
        <v>2169</v>
      </c>
      <c r="K83" s="4"/>
      <c r="L83" s="4">
        <v>1135.49</v>
      </c>
      <c r="M83" s="4">
        <v>0</v>
      </c>
      <c r="N83" s="4">
        <f t="shared" si="1"/>
        <v>1135.49</v>
      </c>
      <c r="O83" s="3" t="s">
        <v>32</v>
      </c>
      <c r="P83" s="3" t="s">
        <v>911</v>
      </c>
      <c r="Q83" s="3" t="s">
        <v>805</v>
      </c>
    </row>
    <row r="84" spans="1:17" ht="13.95" customHeight="1" x14ac:dyDescent="0.3">
      <c r="A84" s="3">
        <v>2302061</v>
      </c>
      <c r="B84" s="3"/>
      <c r="C84" s="13" t="s">
        <v>27</v>
      </c>
      <c r="D84" s="14">
        <v>45072</v>
      </c>
      <c r="E84" s="14">
        <v>45083</v>
      </c>
      <c r="F84" s="3"/>
      <c r="G84" s="3" t="s">
        <v>1037</v>
      </c>
      <c r="H84" s="3" t="s">
        <v>46</v>
      </c>
      <c r="I84" s="3" t="s">
        <v>2170</v>
      </c>
      <c r="J84" s="3" t="s">
        <v>2171</v>
      </c>
      <c r="K84" s="4"/>
      <c r="L84" s="4">
        <v>0</v>
      </c>
      <c r="M84" s="4">
        <v>0</v>
      </c>
      <c r="N84" s="4">
        <f t="shared" si="1"/>
        <v>0</v>
      </c>
      <c r="O84" s="3" t="s">
        <v>32</v>
      </c>
      <c r="P84" s="3" t="s">
        <v>94</v>
      </c>
      <c r="Q84" s="3" t="s">
        <v>569</v>
      </c>
    </row>
    <row r="85" spans="1:17" ht="13.95" customHeight="1" x14ac:dyDescent="0.3">
      <c r="A85" s="3">
        <v>2302063</v>
      </c>
      <c r="B85" s="3">
        <v>2303295</v>
      </c>
      <c r="C85" s="13" t="s">
        <v>27</v>
      </c>
      <c r="D85" s="14">
        <v>45058</v>
      </c>
      <c r="E85" s="14">
        <v>45083</v>
      </c>
      <c r="F85" s="14">
        <v>45133</v>
      </c>
      <c r="G85" s="3" t="s">
        <v>2172</v>
      </c>
      <c r="H85" s="3" t="s">
        <v>163</v>
      </c>
      <c r="I85" s="3" t="s">
        <v>42</v>
      </c>
      <c r="J85" s="16" t="s">
        <v>2173</v>
      </c>
      <c r="K85" s="17"/>
      <c r="L85" s="4">
        <v>1310.5899999999999</v>
      </c>
      <c r="M85" s="4">
        <v>0</v>
      </c>
      <c r="N85" s="4">
        <f t="shared" si="1"/>
        <v>1310.5899999999999</v>
      </c>
      <c r="O85" s="3" t="s">
        <v>32</v>
      </c>
      <c r="P85" s="3" t="s">
        <v>911</v>
      </c>
      <c r="Q85" s="3" t="s">
        <v>805</v>
      </c>
    </row>
    <row r="86" spans="1:17" ht="13.95" customHeight="1" x14ac:dyDescent="0.3">
      <c r="A86" s="3">
        <v>2302065</v>
      </c>
      <c r="B86" s="3"/>
      <c r="C86" s="13" t="s">
        <v>27</v>
      </c>
      <c r="D86" s="14">
        <v>45081</v>
      </c>
      <c r="E86" s="14">
        <v>45084</v>
      </c>
      <c r="F86" s="14">
        <v>45215</v>
      </c>
      <c r="G86" s="3" t="s">
        <v>1037</v>
      </c>
      <c r="H86" s="3" t="s">
        <v>1422</v>
      </c>
      <c r="I86" s="3" t="s">
        <v>2170</v>
      </c>
      <c r="J86" s="3" t="s">
        <v>2174</v>
      </c>
      <c r="K86" s="4"/>
      <c r="L86" s="4">
        <v>0</v>
      </c>
      <c r="M86" s="4">
        <v>0</v>
      </c>
      <c r="N86" s="4">
        <f t="shared" si="1"/>
        <v>0</v>
      </c>
      <c r="O86" s="3" t="s">
        <v>32</v>
      </c>
      <c r="P86" s="3" t="s">
        <v>94</v>
      </c>
      <c r="Q86" s="3" t="s">
        <v>569</v>
      </c>
    </row>
    <row r="87" spans="1:17" ht="13.95" customHeight="1" x14ac:dyDescent="0.3">
      <c r="A87" s="3">
        <v>2302066</v>
      </c>
      <c r="B87" s="3"/>
      <c r="C87" s="13" t="s">
        <v>27</v>
      </c>
      <c r="D87" s="14">
        <v>44962</v>
      </c>
      <c r="E87" s="14">
        <v>45084</v>
      </c>
      <c r="F87" s="3"/>
      <c r="G87" s="3" t="s">
        <v>2175</v>
      </c>
      <c r="H87" s="3" t="s">
        <v>1844</v>
      </c>
      <c r="I87" s="3" t="s">
        <v>2176</v>
      </c>
      <c r="J87" s="3" t="s">
        <v>2177</v>
      </c>
      <c r="K87" s="4"/>
      <c r="L87" s="4"/>
      <c r="M87" s="4"/>
      <c r="N87" s="4">
        <f>SUM(K87:M87)</f>
        <v>0</v>
      </c>
      <c r="O87" s="3"/>
      <c r="P87" s="3"/>
      <c r="Q87" s="3"/>
    </row>
    <row r="88" spans="1:17" ht="13.95" customHeight="1" x14ac:dyDescent="0.3">
      <c r="A88" s="3">
        <v>2302072</v>
      </c>
      <c r="B88" s="3"/>
      <c r="C88" s="13" t="s">
        <v>27</v>
      </c>
      <c r="D88" s="14">
        <v>44985</v>
      </c>
      <c r="E88" s="14">
        <v>45085</v>
      </c>
      <c r="F88" s="14">
        <v>45898</v>
      </c>
      <c r="G88" s="3" t="s">
        <v>2178</v>
      </c>
      <c r="H88" s="3" t="s">
        <v>2028</v>
      </c>
      <c r="I88" s="3" t="s">
        <v>42</v>
      </c>
      <c r="J88" s="3" t="s">
        <v>2179</v>
      </c>
      <c r="K88" s="4"/>
      <c r="L88" s="4">
        <v>0</v>
      </c>
      <c r="M88" s="4">
        <v>0</v>
      </c>
      <c r="N88" s="4">
        <f t="shared" ref="N88:N105" si="2">SUM(K88:M88)</f>
        <v>0</v>
      </c>
      <c r="O88" s="3" t="s">
        <v>32</v>
      </c>
      <c r="P88" s="3" t="s">
        <v>94</v>
      </c>
      <c r="Q88" s="3" t="s">
        <v>367</v>
      </c>
    </row>
    <row r="89" spans="1:17" ht="13.95" customHeight="1" x14ac:dyDescent="0.3">
      <c r="A89" s="3">
        <v>2302076</v>
      </c>
      <c r="B89" s="3">
        <v>2303327</v>
      </c>
      <c r="C89" s="13" t="s">
        <v>27</v>
      </c>
      <c r="D89" s="14">
        <v>45084</v>
      </c>
      <c r="E89" s="14">
        <v>45085</v>
      </c>
      <c r="F89" s="14">
        <v>45152</v>
      </c>
      <c r="G89" s="3" t="s">
        <v>2180</v>
      </c>
      <c r="H89" s="3" t="s">
        <v>320</v>
      </c>
      <c r="I89" s="3" t="s">
        <v>42</v>
      </c>
      <c r="J89" s="3" t="s">
        <v>2181</v>
      </c>
      <c r="K89" s="4"/>
      <c r="L89" s="4">
        <v>289</v>
      </c>
      <c r="M89" s="4">
        <v>0</v>
      </c>
      <c r="N89" s="4">
        <f t="shared" si="2"/>
        <v>289</v>
      </c>
      <c r="O89" s="3" t="s">
        <v>32</v>
      </c>
      <c r="P89" s="3" t="s">
        <v>911</v>
      </c>
      <c r="Q89" s="3" t="s">
        <v>965</v>
      </c>
    </row>
    <row r="90" spans="1:17" ht="13.95" customHeight="1" x14ac:dyDescent="0.3">
      <c r="A90" s="3">
        <v>2302091</v>
      </c>
      <c r="B90" s="3">
        <v>2306338</v>
      </c>
      <c r="C90" s="13" t="s">
        <v>27</v>
      </c>
      <c r="D90" s="14">
        <v>44945</v>
      </c>
      <c r="E90" s="14">
        <v>45086</v>
      </c>
      <c r="F90" s="14">
        <v>45386</v>
      </c>
      <c r="G90" s="3" t="s">
        <v>2182</v>
      </c>
      <c r="H90" s="3" t="s">
        <v>2183</v>
      </c>
      <c r="I90" s="3" t="s">
        <v>42</v>
      </c>
      <c r="J90" s="3" t="s">
        <v>2184</v>
      </c>
      <c r="K90" s="4"/>
      <c r="L90" s="4">
        <v>2654.67</v>
      </c>
      <c r="M90" s="4">
        <v>0</v>
      </c>
      <c r="N90" s="4">
        <f t="shared" si="2"/>
        <v>2654.67</v>
      </c>
      <c r="O90" s="3" t="s">
        <v>32</v>
      </c>
      <c r="P90" s="3" t="s">
        <v>911</v>
      </c>
      <c r="Q90" s="3" t="s">
        <v>2185</v>
      </c>
    </row>
    <row r="91" spans="1:17" ht="13.95" customHeight="1" x14ac:dyDescent="0.3">
      <c r="A91" s="3">
        <v>2302104</v>
      </c>
      <c r="B91" s="3"/>
      <c r="C91" s="13" t="s">
        <v>27</v>
      </c>
      <c r="D91" s="14">
        <v>45085</v>
      </c>
      <c r="E91" s="14">
        <v>45086</v>
      </c>
      <c r="F91" s="3"/>
      <c r="G91" s="3" t="s">
        <v>2186</v>
      </c>
      <c r="H91" s="3" t="s">
        <v>279</v>
      </c>
      <c r="I91" s="3" t="s">
        <v>152</v>
      </c>
      <c r="J91" s="3" t="s">
        <v>2187</v>
      </c>
      <c r="K91" s="4"/>
      <c r="L91" s="4"/>
      <c r="M91" s="4"/>
      <c r="N91" s="4">
        <f t="shared" si="2"/>
        <v>0</v>
      </c>
      <c r="O91" s="3"/>
      <c r="P91" s="3"/>
      <c r="Q91" s="3"/>
    </row>
    <row r="92" spans="1:17" ht="13.95" customHeight="1" x14ac:dyDescent="0.3">
      <c r="A92" s="3">
        <v>2302106</v>
      </c>
      <c r="B92" s="3">
        <v>2303646</v>
      </c>
      <c r="C92" s="13" t="s">
        <v>27</v>
      </c>
      <c r="D92" s="14">
        <v>45085</v>
      </c>
      <c r="E92" s="14">
        <v>45088</v>
      </c>
      <c r="F92" s="14">
        <v>45170</v>
      </c>
      <c r="G92" s="3" t="s">
        <v>2188</v>
      </c>
      <c r="H92" s="3" t="s">
        <v>264</v>
      </c>
      <c r="I92" s="3" t="s">
        <v>42</v>
      </c>
      <c r="J92" s="3" t="s">
        <v>2189</v>
      </c>
      <c r="K92" s="4"/>
      <c r="L92" s="4">
        <v>1200</v>
      </c>
      <c r="M92" s="4">
        <v>157.91</v>
      </c>
      <c r="N92" s="4">
        <f t="shared" si="2"/>
        <v>1357.91</v>
      </c>
      <c r="O92" s="3" t="s">
        <v>32</v>
      </c>
      <c r="P92" s="3" t="s">
        <v>911</v>
      </c>
      <c r="Q92" s="3" t="s">
        <v>1826</v>
      </c>
    </row>
    <row r="93" spans="1:17" ht="13.95" customHeight="1" x14ac:dyDescent="0.3">
      <c r="A93" s="3">
        <v>2302165</v>
      </c>
      <c r="B93" s="3">
        <v>2305369</v>
      </c>
      <c r="C93" s="13" t="s">
        <v>27</v>
      </c>
      <c r="D93" s="14">
        <v>45087</v>
      </c>
      <c r="E93" s="14">
        <v>45089</v>
      </c>
      <c r="F93" s="14">
        <v>45260</v>
      </c>
      <c r="G93" s="3" t="s">
        <v>2190</v>
      </c>
      <c r="H93" s="3" t="s">
        <v>328</v>
      </c>
      <c r="I93" s="3" t="s">
        <v>42</v>
      </c>
      <c r="J93" s="3" t="s">
        <v>2191</v>
      </c>
      <c r="K93" s="4"/>
      <c r="L93" s="4">
        <v>1491.98</v>
      </c>
      <c r="M93" s="4">
        <v>0</v>
      </c>
      <c r="N93" s="4">
        <f t="shared" si="2"/>
        <v>1491.98</v>
      </c>
      <c r="O93" s="3" t="s">
        <v>32</v>
      </c>
      <c r="P93" s="3" t="s">
        <v>911</v>
      </c>
      <c r="Q93" s="3" t="s">
        <v>954</v>
      </c>
    </row>
    <row r="94" spans="1:17" s="3" customFormat="1" ht="13.95" customHeight="1" x14ac:dyDescent="0.2">
      <c r="A94" s="3">
        <v>2302166</v>
      </c>
      <c r="B94" s="3">
        <v>2302427</v>
      </c>
      <c r="C94" s="13" t="s">
        <v>27</v>
      </c>
      <c r="D94" s="14">
        <v>45080</v>
      </c>
      <c r="E94" s="14">
        <v>45090</v>
      </c>
      <c r="F94" s="14">
        <v>45105</v>
      </c>
      <c r="G94" s="3" t="s">
        <v>2192</v>
      </c>
      <c r="H94" s="3" t="s">
        <v>75</v>
      </c>
      <c r="I94" s="3" t="s">
        <v>42</v>
      </c>
      <c r="J94" s="3" t="s">
        <v>2193</v>
      </c>
      <c r="K94" s="4"/>
      <c r="L94" s="4">
        <v>574.75</v>
      </c>
      <c r="M94" s="4">
        <v>0</v>
      </c>
      <c r="N94" s="4">
        <f t="shared" si="2"/>
        <v>574.75</v>
      </c>
      <c r="O94" s="3" t="s">
        <v>32</v>
      </c>
      <c r="P94" s="3" t="s">
        <v>911</v>
      </c>
      <c r="Q94" s="3" t="s">
        <v>805</v>
      </c>
    </row>
    <row r="95" spans="1:17" s="3" customFormat="1" ht="13.95" customHeight="1" x14ac:dyDescent="0.2">
      <c r="A95" s="3">
        <v>2302182</v>
      </c>
      <c r="B95" s="3">
        <v>2302883</v>
      </c>
      <c r="C95" s="13" t="s">
        <v>27</v>
      </c>
      <c r="D95" s="14">
        <v>45073</v>
      </c>
      <c r="E95" s="14">
        <v>45081</v>
      </c>
      <c r="F95" s="14">
        <v>45126</v>
      </c>
      <c r="G95" s="3" t="s">
        <v>2194</v>
      </c>
      <c r="H95" s="3" t="s">
        <v>1434</v>
      </c>
      <c r="I95" s="3" t="s">
        <v>2195</v>
      </c>
      <c r="J95" s="3" t="s">
        <v>2196</v>
      </c>
      <c r="K95" s="4"/>
      <c r="L95" s="4">
        <v>432.05</v>
      </c>
      <c r="M95" s="4">
        <v>133.71</v>
      </c>
      <c r="N95" s="4">
        <f t="shared" si="2"/>
        <v>565.76</v>
      </c>
      <c r="O95" s="3" t="s">
        <v>32</v>
      </c>
      <c r="P95" s="3" t="s">
        <v>911</v>
      </c>
      <c r="Q95" s="3" t="s">
        <v>805</v>
      </c>
    </row>
    <row r="96" spans="1:17" s="3" customFormat="1" ht="13.95" customHeight="1" x14ac:dyDescent="0.2">
      <c r="A96" s="3">
        <v>2302222</v>
      </c>
      <c r="C96" s="13" t="s">
        <v>27</v>
      </c>
      <c r="D96" s="14">
        <v>45071</v>
      </c>
      <c r="E96" s="14">
        <v>45093</v>
      </c>
      <c r="G96" s="3" t="s">
        <v>2197</v>
      </c>
      <c r="H96" s="3" t="s">
        <v>29</v>
      </c>
      <c r="I96" s="3" t="s">
        <v>2198</v>
      </c>
      <c r="J96" s="3" t="s">
        <v>2199</v>
      </c>
      <c r="K96" s="4"/>
      <c r="L96" s="4"/>
      <c r="M96" s="4"/>
      <c r="N96" s="4">
        <f t="shared" si="2"/>
        <v>0</v>
      </c>
    </row>
    <row r="97" spans="1:17" s="3" customFormat="1" ht="13.95" customHeight="1" x14ac:dyDescent="0.2">
      <c r="A97" s="3">
        <v>2302223</v>
      </c>
      <c r="B97" s="3">
        <v>2302242</v>
      </c>
      <c r="C97" s="13" t="s">
        <v>22</v>
      </c>
      <c r="D97" s="14">
        <v>45057</v>
      </c>
      <c r="E97" s="14">
        <v>45093</v>
      </c>
      <c r="G97" s="3" t="s">
        <v>2200</v>
      </c>
      <c r="H97" s="3" t="s">
        <v>2201</v>
      </c>
      <c r="I97" s="3" t="s">
        <v>2202</v>
      </c>
      <c r="J97" s="3" t="s">
        <v>2203</v>
      </c>
      <c r="K97" s="4">
        <v>70000</v>
      </c>
      <c r="L97" s="4"/>
      <c r="M97" s="4"/>
      <c r="N97" s="4">
        <f t="shared" si="2"/>
        <v>70000</v>
      </c>
    </row>
    <row r="98" spans="1:17" s="3" customFormat="1" ht="13.95" customHeight="1" x14ac:dyDescent="0.2">
      <c r="A98" s="3">
        <v>2302228</v>
      </c>
      <c r="C98" s="13" t="s">
        <v>81</v>
      </c>
      <c r="D98" s="14">
        <v>45082</v>
      </c>
      <c r="E98" s="14">
        <v>45091</v>
      </c>
      <c r="G98" s="3" t="s">
        <v>2204</v>
      </c>
      <c r="H98" s="3" t="s">
        <v>1422</v>
      </c>
      <c r="I98" s="3" t="s">
        <v>2205</v>
      </c>
      <c r="J98" s="3" t="s">
        <v>2206</v>
      </c>
      <c r="K98" s="4"/>
      <c r="L98" s="4"/>
      <c r="M98" s="4"/>
      <c r="N98" s="4">
        <f t="shared" si="2"/>
        <v>0</v>
      </c>
    </row>
    <row r="99" spans="1:17" s="3" customFormat="1" ht="13.95" customHeight="1" x14ac:dyDescent="0.2">
      <c r="A99" s="3">
        <v>2302232</v>
      </c>
      <c r="C99" s="13" t="s">
        <v>27</v>
      </c>
      <c r="D99" s="14">
        <v>45084</v>
      </c>
      <c r="E99" s="14">
        <v>45091</v>
      </c>
      <c r="F99" s="14">
        <v>45555</v>
      </c>
      <c r="G99" s="3" t="s">
        <v>2207</v>
      </c>
      <c r="H99" s="3" t="s">
        <v>1769</v>
      </c>
      <c r="I99" s="3" t="s">
        <v>2208</v>
      </c>
      <c r="J99" s="3" t="s">
        <v>2209</v>
      </c>
      <c r="K99" s="4"/>
      <c r="L99" s="4">
        <v>0</v>
      </c>
      <c r="M99" s="4">
        <v>0</v>
      </c>
      <c r="N99" s="4">
        <f t="shared" si="2"/>
        <v>0</v>
      </c>
      <c r="O99" s="3" t="s">
        <v>32</v>
      </c>
      <c r="P99" s="3" t="s">
        <v>94</v>
      </c>
      <c r="Q99" s="3" t="s">
        <v>1649</v>
      </c>
    </row>
    <row r="100" spans="1:17" s="3" customFormat="1" ht="13.95" customHeight="1" x14ac:dyDescent="0.2">
      <c r="A100" s="3">
        <v>2302233</v>
      </c>
      <c r="C100" s="13" t="s">
        <v>27</v>
      </c>
      <c r="D100" s="14">
        <v>45041</v>
      </c>
      <c r="E100" s="14">
        <v>45092</v>
      </c>
      <c r="F100" s="14">
        <v>45555</v>
      </c>
      <c r="G100" s="3" t="s">
        <v>2210</v>
      </c>
      <c r="H100" s="3" t="s">
        <v>1459</v>
      </c>
      <c r="I100" s="3" t="s">
        <v>2211</v>
      </c>
      <c r="J100" s="3" t="s">
        <v>2212</v>
      </c>
      <c r="K100" s="4"/>
      <c r="L100" s="4">
        <v>0</v>
      </c>
      <c r="M100" s="4">
        <v>0</v>
      </c>
      <c r="N100" s="4">
        <f>SUM(K100:M100)</f>
        <v>0</v>
      </c>
      <c r="O100" s="3" t="s">
        <v>32</v>
      </c>
      <c r="P100" s="3" t="s">
        <v>33</v>
      </c>
      <c r="Q100" s="3" t="s">
        <v>1649</v>
      </c>
    </row>
    <row r="101" spans="1:17" s="3" customFormat="1" ht="13.95" customHeight="1" x14ac:dyDescent="0.2">
      <c r="A101" s="3">
        <v>2302235</v>
      </c>
      <c r="B101" s="3">
        <v>2303801</v>
      </c>
      <c r="C101" s="13" t="s">
        <v>27</v>
      </c>
      <c r="D101" s="14">
        <v>45069</v>
      </c>
      <c r="E101" s="14">
        <v>45094</v>
      </c>
      <c r="F101" s="14">
        <v>45180</v>
      </c>
      <c r="G101" s="3" t="s">
        <v>2213</v>
      </c>
      <c r="H101" s="3" t="s">
        <v>497</v>
      </c>
      <c r="I101" s="3" t="s">
        <v>2214</v>
      </c>
      <c r="J101" s="3" t="s">
        <v>2215</v>
      </c>
      <c r="K101" s="4"/>
      <c r="L101" s="4">
        <v>147.28</v>
      </c>
      <c r="M101" s="4">
        <v>0</v>
      </c>
      <c r="N101" s="4">
        <f t="shared" si="2"/>
        <v>147.28</v>
      </c>
      <c r="O101" s="3" t="s">
        <v>32</v>
      </c>
      <c r="P101" s="3" t="s">
        <v>911</v>
      </c>
      <c r="Q101" s="3" t="s">
        <v>805</v>
      </c>
    </row>
    <row r="102" spans="1:17" s="3" customFormat="1" ht="13.95" customHeight="1" x14ac:dyDescent="0.2">
      <c r="A102" s="3">
        <v>2302238</v>
      </c>
      <c r="B102" s="3">
        <v>2305669</v>
      </c>
      <c r="C102" s="13" t="s">
        <v>27</v>
      </c>
      <c r="D102" s="14">
        <v>45075</v>
      </c>
      <c r="E102" s="14">
        <v>45096</v>
      </c>
      <c r="F102" s="14">
        <v>45273</v>
      </c>
      <c r="G102" s="3" t="s">
        <v>2216</v>
      </c>
      <c r="H102" s="3" t="s">
        <v>2217</v>
      </c>
      <c r="I102" s="3" t="s">
        <v>42</v>
      </c>
      <c r="J102" s="3" t="s">
        <v>2218</v>
      </c>
      <c r="K102" s="4"/>
      <c r="L102" s="4">
        <f>850+691.11</f>
        <v>1541.1100000000001</v>
      </c>
      <c r="M102" s="4">
        <v>0</v>
      </c>
      <c r="N102" s="4">
        <f t="shared" si="2"/>
        <v>1541.1100000000001</v>
      </c>
      <c r="O102" s="3" t="s">
        <v>32</v>
      </c>
      <c r="P102" s="3" t="s">
        <v>911</v>
      </c>
      <c r="Q102" s="3" t="s">
        <v>965</v>
      </c>
    </row>
    <row r="103" spans="1:17" s="3" customFormat="1" ht="13.95" customHeight="1" x14ac:dyDescent="0.2">
      <c r="A103" s="3">
        <v>2302249</v>
      </c>
      <c r="B103" s="3">
        <v>2303401</v>
      </c>
      <c r="C103" s="13" t="s">
        <v>27</v>
      </c>
      <c r="D103" s="14">
        <v>45079</v>
      </c>
      <c r="E103" s="14">
        <v>45096</v>
      </c>
      <c r="F103" s="14">
        <v>45155</v>
      </c>
      <c r="G103" s="3" t="s">
        <v>2219</v>
      </c>
      <c r="H103" s="3" t="s">
        <v>109</v>
      </c>
      <c r="I103" s="3" t="s">
        <v>2220</v>
      </c>
      <c r="J103" s="3" t="s">
        <v>2221</v>
      </c>
      <c r="K103" s="4"/>
      <c r="L103" s="4">
        <v>70</v>
      </c>
      <c r="M103" s="4">
        <v>0</v>
      </c>
      <c r="N103" s="4">
        <f t="shared" si="2"/>
        <v>70</v>
      </c>
      <c r="O103" s="3" t="s">
        <v>32</v>
      </c>
      <c r="P103" s="3" t="s">
        <v>911</v>
      </c>
      <c r="Q103" s="3" t="s">
        <v>805</v>
      </c>
    </row>
    <row r="104" spans="1:17" s="3" customFormat="1" ht="13.95" customHeight="1" x14ac:dyDescent="0.2">
      <c r="A104" s="3">
        <v>2302259</v>
      </c>
      <c r="B104" s="3">
        <v>2306240</v>
      </c>
      <c r="C104" s="13" t="s">
        <v>27</v>
      </c>
      <c r="D104" s="14">
        <v>45057</v>
      </c>
      <c r="E104" s="14">
        <v>45096</v>
      </c>
      <c r="F104" s="14">
        <v>45350</v>
      </c>
      <c r="G104" s="3" t="s">
        <v>2222</v>
      </c>
      <c r="H104" s="3" t="s">
        <v>2223</v>
      </c>
      <c r="I104" s="3" t="s">
        <v>152</v>
      </c>
      <c r="J104" s="3" t="s">
        <v>2224</v>
      </c>
      <c r="K104" s="4"/>
      <c r="L104" s="4">
        <v>343.5</v>
      </c>
      <c r="M104" s="4">
        <v>0</v>
      </c>
      <c r="N104" s="4">
        <f t="shared" si="2"/>
        <v>343.5</v>
      </c>
      <c r="O104" s="3" t="s">
        <v>32</v>
      </c>
      <c r="P104" s="3" t="s">
        <v>911</v>
      </c>
      <c r="Q104" s="3" t="s">
        <v>954</v>
      </c>
    </row>
    <row r="105" spans="1:17" s="3" customFormat="1" ht="13.95" customHeight="1" x14ac:dyDescent="0.2">
      <c r="A105" s="3">
        <v>2302313</v>
      </c>
      <c r="B105" s="3">
        <v>2303299</v>
      </c>
      <c r="C105" s="13" t="s">
        <v>27</v>
      </c>
      <c r="D105" s="14">
        <v>45068</v>
      </c>
      <c r="E105" s="14">
        <v>45096</v>
      </c>
      <c r="F105" s="14">
        <v>45133</v>
      </c>
      <c r="G105" s="3" t="s">
        <v>2225</v>
      </c>
      <c r="H105" s="3" t="s">
        <v>2226</v>
      </c>
      <c r="I105" s="3" t="s">
        <v>2227</v>
      </c>
      <c r="J105" s="3" t="s">
        <v>2228</v>
      </c>
      <c r="K105" s="4"/>
      <c r="L105" s="4">
        <v>160</v>
      </c>
      <c r="M105" s="4">
        <v>0</v>
      </c>
      <c r="N105" s="4">
        <f t="shared" si="2"/>
        <v>160</v>
      </c>
      <c r="O105" s="3" t="s">
        <v>32</v>
      </c>
      <c r="P105" s="3" t="s">
        <v>911</v>
      </c>
      <c r="Q105" s="3" t="s">
        <v>805</v>
      </c>
    </row>
    <row r="106" spans="1:17" s="3" customFormat="1" ht="13.95" customHeight="1" x14ac:dyDescent="0.2">
      <c r="A106" s="3">
        <v>2302314</v>
      </c>
      <c r="B106" s="3">
        <v>2304304</v>
      </c>
      <c r="C106" s="13" t="s">
        <v>81</v>
      </c>
      <c r="D106" s="14">
        <v>45074</v>
      </c>
      <c r="E106" s="14">
        <v>45096</v>
      </c>
      <c r="F106" s="14">
        <v>45204</v>
      </c>
      <c r="G106" s="3" t="s">
        <v>2229</v>
      </c>
      <c r="H106" s="3" t="s">
        <v>213</v>
      </c>
      <c r="I106" s="3" t="s">
        <v>2230</v>
      </c>
      <c r="J106" s="3" t="s">
        <v>2231</v>
      </c>
      <c r="K106" s="4"/>
      <c r="L106" s="4">
        <v>1483</v>
      </c>
      <c r="M106" s="4">
        <v>0</v>
      </c>
      <c r="N106" s="4">
        <f>SUM(K106:M106)</f>
        <v>1483</v>
      </c>
      <c r="O106" s="3" t="s">
        <v>32</v>
      </c>
      <c r="P106" s="3" t="s">
        <v>911</v>
      </c>
      <c r="Q106" s="3" t="s">
        <v>1977</v>
      </c>
    </row>
    <row r="107" spans="1:17" s="3" customFormat="1" ht="13.95" customHeight="1" x14ac:dyDescent="0.2">
      <c r="A107" s="3">
        <v>2302317</v>
      </c>
      <c r="B107" s="3">
        <v>2304803</v>
      </c>
      <c r="C107" s="13" t="s">
        <v>27</v>
      </c>
      <c r="D107" s="14">
        <v>45067</v>
      </c>
      <c r="E107" s="14">
        <v>45097</v>
      </c>
      <c r="F107" s="14">
        <v>45233</v>
      </c>
      <c r="G107" s="3" t="s">
        <v>2232</v>
      </c>
      <c r="H107" s="3" t="s">
        <v>2233</v>
      </c>
      <c r="I107" s="3" t="s">
        <v>42</v>
      </c>
      <c r="J107" s="3" t="s">
        <v>2234</v>
      </c>
      <c r="K107" s="4"/>
      <c r="L107" s="4">
        <v>1909.55</v>
      </c>
      <c r="M107" s="4">
        <v>133.71</v>
      </c>
      <c r="N107" s="4">
        <f t="shared" ref="N107:N123" si="3">SUM(K107:M107)</f>
        <v>2043.26</v>
      </c>
      <c r="O107" s="3" t="s">
        <v>32</v>
      </c>
      <c r="P107" s="3" t="s">
        <v>911</v>
      </c>
      <c r="Q107" s="3" t="s">
        <v>965</v>
      </c>
    </row>
    <row r="108" spans="1:17" s="3" customFormat="1" ht="13.95" customHeight="1" x14ac:dyDescent="0.2">
      <c r="A108" s="3">
        <v>2302320</v>
      </c>
      <c r="B108" s="3">
        <v>2302413</v>
      </c>
      <c r="C108" s="13" t="s">
        <v>27</v>
      </c>
      <c r="D108" s="14">
        <v>45089</v>
      </c>
      <c r="E108" s="14">
        <v>45097</v>
      </c>
      <c r="F108" s="14">
        <v>45104</v>
      </c>
      <c r="G108" s="3" t="s">
        <v>2235</v>
      </c>
      <c r="H108" s="3" t="s">
        <v>46</v>
      </c>
      <c r="I108" s="3" t="s">
        <v>2236</v>
      </c>
      <c r="J108" s="3" t="s">
        <v>2237</v>
      </c>
      <c r="K108" s="4"/>
      <c r="L108" s="4">
        <v>135</v>
      </c>
      <c r="M108" s="4">
        <v>0</v>
      </c>
      <c r="N108" s="4">
        <f t="shared" si="3"/>
        <v>135</v>
      </c>
      <c r="O108" s="3" t="s">
        <v>32</v>
      </c>
      <c r="P108" s="3" t="s">
        <v>911</v>
      </c>
      <c r="Q108" s="3" t="s">
        <v>2238</v>
      </c>
    </row>
    <row r="109" spans="1:17" s="3" customFormat="1" ht="13.95" customHeight="1" x14ac:dyDescent="0.2">
      <c r="A109" s="3">
        <v>2302324</v>
      </c>
      <c r="C109" s="13" t="s">
        <v>27</v>
      </c>
      <c r="D109" s="14">
        <v>44998</v>
      </c>
      <c r="E109" s="14">
        <v>45084</v>
      </c>
      <c r="F109" s="14">
        <v>45099</v>
      </c>
      <c r="G109" s="3" t="s">
        <v>2239</v>
      </c>
      <c r="H109" s="3" t="s">
        <v>1769</v>
      </c>
      <c r="I109" s="3" t="s">
        <v>2240</v>
      </c>
      <c r="J109" s="3" t="s">
        <v>2241</v>
      </c>
      <c r="K109" s="4"/>
      <c r="L109" s="4">
        <v>0</v>
      </c>
      <c r="M109" s="4">
        <v>0</v>
      </c>
      <c r="N109" s="4">
        <f t="shared" si="3"/>
        <v>0</v>
      </c>
      <c r="O109" s="3" t="s">
        <v>32</v>
      </c>
      <c r="P109" s="3" t="s">
        <v>94</v>
      </c>
      <c r="Q109" s="3" t="s">
        <v>569</v>
      </c>
    </row>
    <row r="110" spans="1:17" s="3" customFormat="1" ht="13.95" customHeight="1" x14ac:dyDescent="0.2">
      <c r="A110" s="3">
        <v>2302350</v>
      </c>
      <c r="C110" s="13" t="s">
        <v>27</v>
      </c>
      <c r="D110" s="14">
        <v>45077</v>
      </c>
      <c r="E110" s="14">
        <v>45087</v>
      </c>
      <c r="F110" s="14">
        <v>45415</v>
      </c>
      <c r="G110" s="3" t="s">
        <v>2242</v>
      </c>
      <c r="H110" s="3" t="s">
        <v>1844</v>
      </c>
      <c r="I110" s="3" t="s">
        <v>2243</v>
      </c>
      <c r="J110" s="3" t="s">
        <v>2244</v>
      </c>
      <c r="K110" s="4"/>
      <c r="L110" s="4">
        <v>0</v>
      </c>
      <c r="M110" s="4">
        <v>0</v>
      </c>
      <c r="N110" s="4">
        <f t="shared" si="3"/>
        <v>0</v>
      </c>
      <c r="O110" s="3" t="s">
        <v>32</v>
      </c>
      <c r="P110" s="3" t="s">
        <v>33</v>
      </c>
      <c r="Q110" s="3" t="s">
        <v>367</v>
      </c>
    </row>
    <row r="111" spans="1:17" s="3" customFormat="1" ht="13.95" customHeight="1" x14ac:dyDescent="0.2">
      <c r="A111" s="3">
        <v>2302356</v>
      </c>
      <c r="B111" s="3">
        <v>2303300</v>
      </c>
      <c r="C111" s="13" t="s">
        <v>27</v>
      </c>
      <c r="D111" s="14">
        <v>45095</v>
      </c>
      <c r="E111" s="14">
        <v>45099</v>
      </c>
      <c r="F111" s="14">
        <v>45138</v>
      </c>
      <c r="G111" s="3" t="s">
        <v>2245</v>
      </c>
      <c r="H111" s="3" t="s">
        <v>2246</v>
      </c>
      <c r="I111" s="3" t="s">
        <v>42</v>
      </c>
      <c r="J111" s="3" t="s">
        <v>2247</v>
      </c>
      <c r="K111" s="4"/>
      <c r="L111" s="4">
        <v>2145.06</v>
      </c>
      <c r="M111" s="4">
        <v>133.71</v>
      </c>
      <c r="N111" s="4">
        <f t="shared" si="3"/>
        <v>2278.77</v>
      </c>
      <c r="O111" s="3" t="s">
        <v>32</v>
      </c>
      <c r="P111" s="3" t="s">
        <v>911</v>
      </c>
      <c r="Q111" s="3" t="s">
        <v>965</v>
      </c>
    </row>
    <row r="112" spans="1:17" s="3" customFormat="1" ht="13.95" customHeight="1" x14ac:dyDescent="0.2">
      <c r="A112" s="3">
        <v>2302432</v>
      </c>
      <c r="C112" s="13" t="s">
        <v>81</v>
      </c>
      <c r="D112" s="14">
        <v>45024</v>
      </c>
      <c r="E112" s="14">
        <v>45103</v>
      </c>
      <c r="F112" s="14">
        <v>45415</v>
      </c>
      <c r="G112" s="3" t="s">
        <v>2248</v>
      </c>
      <c r="H112" s="3" t="s">
        <v>91</v>
      </c>
      <c r="I112" s="3" t="s">
        <v>152</v>
      </c>
      <c r="J112" s="3" t="s">
        <v>2249</v>
      </c>
      <c r="K112" s="4"/>
      <c r="L112" s="4">
        <v>0</v>
      </c>
      <c r="M112" s="4">
        <v>0</v>
      </c>
      <c r="N112" s="4">
        <f t="shared" si="3"/>
        <v>0</v>
      </c>
      <c r="O112" s="3" t="s">
        <v>32</v>
      </c>
      <c r="P112" s="3" t="s">
        <v>94</v>
      </c>
      <c r="Q112" s="3" t="s">
        <v>367</v>
      </c>
    </row>
    <row r="113" spans="1:17" s="3" customFormat="1" ht="13.95" customHeight="1" x14ac:dyDescent="0.2">
      <c r="A113" s="3">
        <v>2302433</v>
      </c>
      <c r="C113" s="13" t="s">
        <v>27</v>
      </c>
      <c r="D113" s="14">
        <v>45076</v>
      </c>
      <c r="E113" s="14">
        <v>45103</v>
      </c>
      <c r="F113" s="14">
        <v>45415</v>
      </c>
      <c r="G113" s="3" t="s">
        <v>169</v>
      </c>
      <c r="H113" s="3" t="s">
        <v>2028</v>
      </c>
      <c r="I113" s="3" t="s">
        <v>2250</v>
      </c>
      <c r="J113" s="3" t="s">
        <v>2251</v>
      </c>
      <c r="K113" s="4"/>
      <c r="L113" s="4">
        <v>0</v>
      </c>
      <c r="M113" s="4">
        <v>0</v>
      </c>
      <c r="N113" s="4">
        <f t="shared" si="3"/>
        <v>0</v>
      </c>
      <c r="O113" s="3" t="s">
        <v>32</v>
      </c>
      <c r="P113" s="3" t="s">
        <v>94</v>
      </c>
      <c r="Q113" s="3" t="s">
        <v>367</v>
      </c>
    </row>
    <row r="114" spans="1:17" s="3" customFormat="1" ht="13.95" customHeight="1" x14ac:dyDescent="0.2">
      <c r="A114" s="3">
        <v>2302435</v>
      </c>
      <c r="B114" s="3">
        <v>2306219</v>
      </c>
      <c r="C114" s="13" t="s">
        <v>27</v>
      </c>
      <c r="D114" s="14">
        <v>44992</v>
      </c>
      <c r="E114" s="14">
        <v>45104</v>
      </c>
      <c r="F114" s="14">
        <v>45343</v>
      </c>
      <c r="G114" s="3" t="s">
        <v>2252</v>
      </c>
      <c r="H114" s="3" t="s">
        <v>1276</v>
      </c>
      <c r="I114" s="3" t="s">
        <v>2253</v>
      </c>
      <c r="J114" s="3" t="s">
        <v>2254</v>
      </c>
      <c r="K114" s="4"/>
      <c r="L114" s="4">
        <v>500</v>
      </c>
      <c r="M114" s="4">
        <v>0</v>
      </c>
      <c r="N114" s="4">
        <f t="shared" si="3"/>
        <v>500</v>
      </c>
      <c r="O114" s="3" t="s">
        <v>32</v>
      </c>
      <c r="P114" s="3" t="s">
        <v>911</v>
      </c>
      <c r="Q114" s="3" t="s">
        <v>954</v>
      </c>
    </row>
    <row r="115" spans="1:17" s="3" customFormat="1" ht="13.95" customHeight="1" x14ac:dyDescent="0.2">
      <c r="A115" s="3">
        <v>2302438</v>
      </c>
      <c r="C115" s="13" t="s">
        <v>27</v>
      </c>
      <c r="D115" s="14">
        <v>45099</v>
      </c>
      <c r="E115" s="14">
        <v>45105</v>
      </c>
      <c r="F115" s="14">
        <v>45415</v>
      </c>
      <c r="G115" s="3" t="s">
        <v>2255</v>
      </c>
      <c r="H115" s="3" t="s">
        <v>260</v>
      </c>
      <c r="I115" s="3" t="s">
        <v>152</v>
      </c>
      <c r="J115" s="3" t="s">
        <v>2256</v>
      </c>
      <c r="K115" s="4"/>
      <c r="L115" s="4">
        <v>0</v>
      </c>
      <c r="M115" s="4">
        <v>0</v>
      </c>
      <c r="N115" s="4">
        <f t="shared" si="3"/>
        <v>0</v>
      </c>
      <c r="O115" s="3" t="s">
        <v>32</v>
      </c>
      <c r="P115" s="3" t="s">
        <v>94</v>
      </c>
      <c r="Q115" s="3" t="s">
        <v>367</v>
      </c>
    </row>
    <row r="116" spans="1:17" s="3" customFormat="1" ht="13.95" customHeight="1" x14ac:dyDescent="0.2">
      <c r="A116" s="3">
        <v>2302443</v>
      </c>
      <c r="C116" s="13" t="s">
        <v>27</v>
      </c>
      <c r="D116" s="14">
        <v>45103</v>
      </c>
      <c r="E116" s="14">
        <v>45105</v>
      </c>
      <c r="F116" s="14">
        <v>45415</v>
      </c>
      <c r="G116" s="3" t="s">
        <v>2257</v>
      </c>
      <c r="H116" s="3" t="s">
        <v>179</v>
      </c>
      <c r="I116" s="3" t="s">
        <v>2258</v>
      </c>
      <c r="J116" s="3" t="s">
        <v>2259</v>
      </c>
      <c r="K116" s="4"/>
      <c r="L116" s="4">
        <v>0</v>
      </c>
      <c r="M116" s="4">
        <v>0</v>
      </c>
      <c r="N116" s="4">
        <f t="shared" si="3"/>
        <v>0</v>
      </c>
      <c r="O116" s="3" t="s">
        <v>32</v>
      </c>
      <c r="P116" s="3" t="s">
        <v>33</v>
      </c>
      <c r="Q116" s="3" t="s">
        <v>367</v>
      </c>
    </row>
    <row r="117" spans="1:17" s="3" customFormat="1" ht="13.95" customHeight="1" x14ac:dyDescent="0.2">
      <c r="A117" s="3">
        <v>2302467</v>
      </c>
      <c r="B117" s="3">
        <v>2304802</v>
      </c>
      <c r="C117" s="13" t="s">
        <v>27</v>
      </c>
      <c r="D117" s="14">
        <v>45093</v>
      </c>
      <c r="E117" s="14">
        <v>45106</v>
      </c>
      <c r="F117" s="14">
        <v>45313</v>
      </c>
      <c r="G117" s="3" t="s">
        <v>2260</v>
      </c>
      <c r="H117" s="3" t="s">
        <v>497</v>
      </c>
      <c r="I117" s="3" t="s">
        <v>2261</v>
      </c>
      <c r="J117" s="3" t="s">
        <v>2262</v>
      </c>
      <c r="K117" s="4"/>
      <c r="L117" s="4">
        <f>430+375</f>
        <v>805</v>
      </c>
      <c r="M117" s="4">
        <v>157.91</v>
      </c>
      <c r="N117" s="4">
        <f t="shared" si="3"/>
        <v>962.91</v>
      </c>
      <c r="O117" s="3" t="s">
        <v>32</v>
      </c>
      <c r="P117" s="3" t="s">
        <v>911</v>
      </c>
      <c r="Q117" s="3" t="s">
        <v>2263</v>
      </c>
    </row>
    <row r="118" spans="1:17" s="3" customFormat="1" ht="13.95" customHeight="1" x14ac:dyDescent="0.2">
      <c r="A118" s="3">
        <v>2302470</v>
      </c>
      <c r="B118" s="3">
        <v>2303279</v>
      </c>
      <c r="C118" s="13" t="s">
        <v>27</v>
      </c>
      <c r="D118" s="14">
        <v>45099</v>
      </c>
      <c r="E118" s="14">
        <v>45107</v>
      </c>
      <c r="F118" s="14">
        <v>45148</v>
      </c>
      <c r="G118" s="3" t="s">
        <v>2264</v>
      </c>
      <c r="H118" s="3" t="s">
        <v>2265</v>
      </c>
      <c r="I118" s="3" t="s">
        <v>2266</v>
      </c>
      <c r="J118" s="3" t="s">
        <v>2267</v>
      </c>
      <c r="K118" s="4"/>
      <c r="L118" s="4">
        <v>602.98</v>
      </c>
      <c r="M118" s="4">
        <v>0</v>
      </c>
      <c r="N118" s="4">
        <f t="shared" si="3"/>
        <v>602.98</v>
      </c>
      <c r="O118" s="3" t="s">
        <v>32</v>
      </c>
      <c r="P118" s="3" t="s">
        <v>911</v>
      </c>
      <c r="Q118" s="3" t="s">
        <v>965</v>
      </c>
    </row>
    <row r="119" spans="1:17" s="3" customFormat="1" ht="13.95" customHeight="1" x14ac:dyDescent="0.2">
      <c r="A119" s="3">
        <v>2302472</v>
      </c>
      <c r="C119" s="13" t="s">
        <v>27</v>
      </c>
      <c r="D119" s="14">
        <v>45103</v>
      </c>
      <c r="E119" s="14">
        <v>45106</v>
      </c>
      <c r="G119" s="3" t="s">
        <v>2268</v>
      </c>
      <c r="H119" s="3" t="s">
        <v>218</v>
      </c>
      <c r="I119" s="3" t="s">
        <v>2269</v>
      </c>
      <c r="J119" s="3" t="s">
        <v>2270</v>
      </c>
      <c r="K119" s="4"/>
      <c r="L119" s="4"/>
      <c r="M119" s="4"/>
      <c r="N119" s="4">
        <f>SUM(K119:M119)</f>
        <v>0</v>
      </c>
    </row>
    <row r="120" spans="1:17" s="3" customFormat="1" ht="13.95" customHeight="1" x14ac:dyDescent="0.2">
      <c r="A120" s="3">
        <v>2302482</v>
      </c>
      <c r="B120" s="3">
        <v>2305023</v>
      </c>
      <c r="C120" s="13" t="s">
        <v>27</v>
      </c>
      <c r="D120" s="14">
        <v>45107</v>
      </c>
      <c r="E120" s="14">
        <v>45107</v>
      </c>
      <c r="F120" s="14">
        <v>45243</v>
      </c>
      <c r="G120" s="3" t="s">
        <v>2271</v>
      </c>
      <c r="H120" s="3" t="s">
        <v>2272</v>
      </c>
      <c r="I120" s="3" t="s">
        <v>42</v>
      </c>
      <c r="J120" s="3" t="s">
        <v>2273</v>
      </c>
      <c r="K120" s="4"/>
      <c r="L120" s="4">
        <v>943.79</v>
      </c>
      <c r="M120" s="4">
        <v>0</v>
      </c>
      <c r="N120" s="4">
        <f t="shared" si="3"/>
        <v>943.79</v>
      </c>
      <c r="O120" s="3" t="s">
        <v>32</v>
      </c>
      <c r="P120" s="3" t="s">
        <v>911</v>
      </c>
      <c r="Q120" s="3" t="s">
        <v>805</v>
      </c>
    </row>
    <row r="121" spans="1:17" s="3" customFormat="1" ht="13.95" customHeight="1" x14ac:dyDescent="0.2">
      <c r="A121" s="3">
        <v>2302486</v>
      </c>
      <c r="C121" s="13" t="s">
        <v>27</v>
      </c>
      <c r="D121" s="14">
        <v>45100</v>
      </c>
      <c r="E121" s="14">
        <v>45109</v>
      </c>
      <c r="F121" s="14">
        <v>45110</v>
      </c>
      <c r="G121" s="3" t="s">
        <v>2274</v>
      </c>
      <c r="H121" s="3" t="s">
        <v>24</v>
      </c>
      <c r="I121" s="3" t="s">
        <v>152</v>
      </c>
      <c r="J121" s="3" t="s">
        <v>2275</v>
      </c>
      <c r="K121" s="4"/>
      <c r="L121" s="4">
        <v>0</v>
      </c>
      <c r="M121" s="4">
        <v>0</v>
      </c>
      <c r="N121" s="4">
        <f t="shared" si="3"/>
        <v>0</v>
      </c>
      <c r="O121" s="3" t="s">
        <v>32</v>
      </c>
      <c r="P121" s="3" t="s">
        <v>94</v>
      </c>
      <c r="Q121" s="3" t="s">
        <v>34</v>
      </c>
    </row>
    <row r="122" spans="1:17" s="3" customFormat="1" ht="13.95" customHeight="1" x14ac:dyDescent="0.2">
      <c r="A122" s="3">
        <v>2302488</v>
      </c>
      <c r="C122" s="13" t="s">
        <v>27</v>
      </c>
      <c r="D122" s="14">
        <v>45101</v>
      </c>
      <c r="E122" s="14">
        <v>45109</v>
      </c>
      <c r="F122" s="14">
        <v>45428</v>
      </c>
      <c r="G122" s="3" t="s">
        <v>2276</v>
      </c>
      <c r="H122" s="3" t="s">
        <v>659</v>
      </c>
      <c r="I122" s="3" t="s">
        <v>329</v>
      </c>
      <c r="J122" s="3" t="s">
        <v>2277</v>
      </c>
      <c r="K122" s="4"/>
      <c r="L122" s="4">
        <v>0</v>
      </c>
      <c r="M122" s="4">
        <v>0</v>
      </c>
      <c r="N122" s="4">
        <f t="shared" si="3"/>
        <v>0</v>
      </c>
      <c r="O122" s="3" t="s">
        <v>32</v>
      </c>
      <c r="P122" s="3" t="s">
        <v>94</v>
      </c>
      <c r="Q122" s="3" t="s">
        <v>367</v>
      </c>
    </row>
    <row r="123" spans="1:17" s="3" customFormat="1" ht="13.95" customHeight="1" x14ac:dyDescent="0.2">
      <c r="A123" s="3">
        <v>2302489</v>
      </c>
      <c r="B123" s="3">
        <v>2305273</v>
      </c>
      <c r="C123" s="13" t="s">
        <v>27</v>
      </c>
      <c r="D123" s="14">
        <v>45108</v>
      </c>
      <c r="E123" s="14">
        <v>45109</v>
      </c>
      <c r="F123" s="14">
        <v>45253</v>
      </c>
      <c r="G123" s="3" t="s">
        <v>2278</v>
      </c>
      <c r="H123" s="3" t="s">
        <v>156</v>
      </c>
      <c r="I123" s="3" t="s">
        <v>1051</v>
      </c>
      <c r="J123" s="3" t="s">
        <v>2279</v>
      </c>
      <c r="K123" s="4"/>
      <c r="L123" s="4">
        <v>655.94</v>
      </c>
      <c r="M123" s="4">
        <v>0</v>
      </c>
      <c r="N123" s="4">
        <f t="shared" si="3"/>
        <v>655.94</v>
      </c>
      <c r="O123" s="3" t="s">
        <v>32</v>
      </c>
      <c r="P123" s="3" t="s">
        <v>911</v>
      </c>
      <c r="Q123" s="3" t="s">
        <v>805</v>
      </c>
    </row>
    <row r="124" spans="1:17" s="3" customFormat="1" ht="13.95" customHeight="1" x14ac:dyDescent="0.2">
      <c r="A124" s="3">
        <v>2302491</v>
      </c>
      <c r="B124" s="3">
        <v>2304918</v>
      </c>
      <c r="C124" s="13" t="s">
        <v>27</v>
      </c>
      <c r="D124" s="14">
        <v>45002</v>
      </c>
      <c r="E124" s="14">
        <v>45110</v>
      </c>
      <c r="F124" s="14">
        <v>45238</v>
      </c>
      <c r="G124" s="3" t="s">
        <v>2280</v>
      </c>
      <c r="H124" s="3" t="s">
        <v>156</v>
      </c>
      <c r="I124" s="3" t="s">
        <v>42</v>
      </c>
      <c r="J124" s="3" t="s">
        <v>2281</v>
      </c>
      <c r="K124" s="4"/>
      <c r="L124" s="4">
        <v>350.25</v>
      </c>
      <c r="M124" s="4">
        <v>0</v>
      </c>
      <c r="N124" s="4">
        <f>SUM(K124:M124)</f>
        <v>350.25</v>
      </c>
      <c r="O124" s="3" t="s">
        <v>32</v>
      </c>
      <c r="P124" s="3" t="s">
        <v>911</v>
      </c>
      <c r="Q124" s="3" t="s">
        <v>965</v>
      </c>
    </row>
    <row r="125" spans="1:17" s="3" customFormat="1" ht="13.95" customHeight="1" x14ac:dyDescent="0.2">
      <c r="A125" s="3">
        <v>2302525</v>
      </c>
      <c r="C125" s="13" t="s">
        <v>27</v>
      </c>
      <c r="D125" s="14">
        <v>45023</v>
      </c>
      <c r="E125" s="14">
        <v>45111</v>
      </c>
      <c r="F125" s="14">
        <v>45898</v>
      </c>
      <c r="G125" s="3" t="s">
        <v>2282</v>
      </c>
      <c r="H125" s="3" t="s">
        <v>123</v>
      </c>
      <c r="I125" s="3" t="s">
        <v>2283</v>
      </c>
      <c r="J125" s="3" t="s">
        <v>2284</v>
      </c>
      <c r="K125" s="4"/>
      <c r="L125" s="4">
        <v>0</v>
      </c>
      <c r="M125" s="4">
        <v>0</v>
      </c>
      <c r="N125" s="4">
        <f t="shared" ref="N125:N142" si="4">SUM(K125:M125)</f>
        <v>0</v>
      </c>
      <c r="O125" s="3" t="s">
        <v>32</v>
      </c>
      <c r="P125" s="3" t="s">
        <v>33</v>
      </c>
      <c r="Q125" s="3" t="s">
        <v>1649</v>
      </c>
    </row>
    <row r="126" spans="1:17" s="3" customFormat="1" ht="13.95" customHeight="1" x14ac:dyDescent="0.2">
      <c r="A126" s="3">
        <v>2302549</v>
      </c>
      <c r="B126" s="3">
        <v>2303502</v>
      </c>
      <c r="C126" s="13" t="s">
        <v>27</v>
      </c>
      <c r="D126" s="14">
        <v>45109</v>
      </c>
      <c r="E126" s="14">
        <v>45110</v>
      </c>
      <c r="F126" s="14">
        <v>45162</v>
      </c>
      <c r="G126" s="3" t="s">
        <v>2285</v>
      </c>
      <c r="H126" s="3" t="s">
        <v>2286</v>
      </c>
      <c r="I126" s="3" t="s">
        <v>58</v>
      </c>
      <c r="J126" s="3" t="s">
        <v>2287</v>
      </c>
      <c r="K126" s="4"/>
      <c r="L126" s="4">
        <v>250</v>
      </c>
      <c r="M126" s="4">
        <v>0</v>
      </c>
      <c r="N126" s="4">
        <f t="shared" si="4"/>
        <v>250</v>
      </c>
      <c r="O126" s="3" t="s">
        <v>32</v>
      </c>
      <c r="P126" s="3" t="s">
        <v>911</v>
      </c>
      <c r="Q126" s="3" t="s">
        <v>805</v>
      </c>
    </row>
    <row r="127" spans="1:17" s="3" customFormat="1" ht="13.95" customHeight="1" x14ac:dyDescent="0.2">
      <c r="A127" s="3">
        <v>2302551</v>
      </c>
      <c r="B127" s="3">
        <v>2303298</v>
      </c>
      <c r="C127" s="13" t="s">
        <v>27</v>
      </c>
      <c r="D127" s="14">
        <v>45087</v>
      </c>
      <c r="E127" s="14">
        <v>45110</v>
      </c>
      <c r="F127" s="14">
        <v>45133</v>
      </c>
      <c r="G127" s="3" t="s">
        <v>2288</v>
      </c>
      <c r="H127" s="3" t="s">
        <v>2217</v>
      </c>
      <c r="I127" s="3" t="s">
        <v>329</v>
      </c>
      <c r="J127" s="3" t="s">
        <v>2289</v>
      </c>
      <c r="K127" s="4"/>
      <c r="L127" s="4">
        <v>77.5</v>
      </c>
      <c r="M127" s="4">
        <v>0</v>
      </c>
      <c r="N127" s="4">
        <f t="shared" si="4"/>
        <v>77.5</v>
      </c>
      <c r="O127" s="3" t="s">
        <v>32</v>
      </c>
      <c r="P127" s="3" t="s">
        <v>911</v>
      </c>
      <c r="Q127" s="3" t="s">
        <v>965</v>
      </c>
    </row>
    <row r="128" spans="1:17" s="3" customFormat="1" ht="13.95" customHeight="1" x14ac:dyDescent="0.2">
      <c r="A128" s="3">
        <v>2302556</v>
      </c>
      <c r="B128" s="3">
        <v>2303882</v>
      </c>
      <c r="C128" s="13" t="s">
        <v>27</v>
      </c>
      <c r="D128" s="14">
        <v>44998</v>
      </c>
      <c r="E128" s="14">
        <v>45111</v>
      </c>
      <c r="F128" s="14">
        <v>45184</v>
      </c>
      <c r="G128" s="3" t="s">
        <v>2290</v>
      </c>
      <c r="H128" s="3" t="s">
        <v>2159</v>
      </c>
      <c r="I128" s="3" t="s">
        <v>42</v>
      </c>
      <c r="J128" s="3" t="s">
        <v>2291</v>
      </c>
      <c r="K128" s="4"/>
      <c r="L128" s="4">
        <v>595.16</v>
      </c>
      <c r="M128" s="4">
        <v>0</v>
      </c>
      <c r="N128" s="4">
        <f t="shared" si="4"/>
        <v>595.16</v>
      </c>
      <c r="P128" s="3" t="s">
        <v>911</v>
      </c>
      <c r="Q128" s="3" t="s">
        <v>965</v>
      </c>
    </row>
    <row r="129" spans="1:17" s="3" customFormat="1" ht="13.95" customHeight="1" x14ac:dyDescent="0.2">
      <c r="A129" s="3">
        <v>2302585</v>
      </c>
      <c r="B129" s="3">
        <v>2304604</v>
      </c>
      <c r="C129" s="13" t="s">
        <v>432</v>
      </c>
      <c r="D129" s="14">
        <v>45094</v>
      </c>
      <c r="E129" s="14">
        <v>45111</v>
      </c>
      <c r="G129" s="3" t="s">
        <v>2292</v>
      </c>
      <c r="H129" s="3" t="s">
        <v>1118</v>
      </c>
      <c r="I129" s="3" t="s">
        <v>2293</v>
      </c>
      <c r="J129" s="3" t="s">
        <v>2294</v>
      </c>
      <c r="K129" s="4"/>
      <c r="L129" s="4"/>
      <c r="M129" s="4"/>
      <c r="N129" s="4">
        <f t="shared" si="4"/>
        <v>0</v>
      </c>
    </row>
    <row r="130" spans="1:17" s="3" customFormat="1" ht="13.95" customHeight="1" x14ac:dyDescent="0.2">
      <c r="A130" s="3">
        <v>2302590</v>
      </c>
      <c r="B130" s="3">
        <v>2303277</v>
      </c>
      <c r="C130" s="13" t="s">
        <v>27</v>
      </c>
      <c r="D130" s="14">
        <v>45079</v>
      </c>
      <c r="E130" s="14">
        <v>45112</v>
      </c>
      <c r="F130" s="14">
        <v>45148</v>
      </c>
      <c r="G130" s="3" t="s">
        <v>2295</v>
      </c>
      <c r="H130" s="3" t="s">
        <v>2296</v>
      </c>
      <c r="I130" s="3" t="s">
        <v>2297</v>
      </c>
      <c r="J130" s="3" t="s">
        <v>2298</v>
      </c>
      <c r="K130" s="4"/>
      <c r="L130" s="4">
        <v>909.92</v>
      </c>
      <c r="M130" s="4">
        <v>133.71</v>
      </c>
      <c r="N130" s="4">
        <f t="shared" si="4"/>
        <v>1043.6299999999999</v>
      </c>
      <c r="O130" s="3" t="s">
        <v>32</v>
      </c>
      <c r="P130" s="3" t="s">
        <v>911</v>
      </c>
      <c r="Q130" s="3" t="s">
        <v>805</v>
      </c>
    </row>
    <row r="131" spans="1:17" s="3" customFormat="1" ht="13.95" customHeight="1" x14ac:dyDescent="0.2">
      <c r="A131" s="3">
        <v>2302592</v>
      </c>
      <c r="C131" s="13" t="s">
        <v>27</v>
      </c>
      <c r="D131" s="14">
        <v>45107</v>
      </c>
      <c r="E131" s="14">
        <v>45112</v>
      </c>
      <c r="F131" s="14">
        <v>45415</v>
      </c>
      <c r="G131" s="3" t="s">
        <v>2299</v>
      </c>
      <c r="H131" s="3" t="s">
        <v>769</v>
      </c>
      <c r="I131" s="3" t="s">
        <v>2261</v>
      </c>
      <c r="J131" s="3" t="s">
        <v>2300</v>
      </c>
      <c r="K131" s="4"/>
      <c r="L131" s="4">
        <v>0</v>
      </c>
      <c r="M131" s="4">
        <v>0</v>
      </c>
      <c r="N131" s="4">
        <f t="shared" si="4"/>
        <v>0</v>
      </c>
      <c r="O131" s="3" t="s">
        <v>32</v>
      </c>
      <c r="P131" s="3" t="s">
        <v>94</v>
      </c>
      <c r="Q131" s="3" t="s">
        <v>367</v>
      </c>
    </row>
    <row r="132" spans="1:17" s="3" customFormat="1" ht="13.95" customHeight="1" x14ac:dyDescent="0.2">
      <c r="A132" s="3">
        <v>2302600</v>
      </c>
      <c r="B132" s="3">
        <v>2306183</v>
      </c>
      <c r="C132" s="13" t="s">
        <v>27</v>
      </c>
      <c r="D132" s="14">
        <v>45109</v>
      </c>
      <c r="E132" s="14">
        <v>45112</v>
      </c>
      <c r="F132" s="14">
        <v>45337</v>
      </c>
      <c r="G132" s="3" t="s">
        <v>2301</v>
      </c>
      <c r="H132" s="3" t="s">
        <v>287</v>
      </c>
      <c r="I132" s="3" t="s">
        <v>42</v>
      </c>
      <c r="J132" s="3" t="s">
        <v>2302</v>
      </c>
      <c r="K132" s="4"/>
      <c r="L132" s="4">
        <v>914.87</v>
      </c>
      <c r="M132" s="4">
        <v>0</v>
      </c>
      <c r="N132" s="4">
        <f t="shared" si="4"/>
        <v>914.87</v>
      </c>
      <c r="O132" s="3" t="s">
        <v>32</v>
      </c>
      <c r="P132" s="3" t="s">
        <v>911</v>
      </c>
      <c r="Q132" s="3" t="s">
        <v>988</v>
      </c>
    </row>
    <row r="133" spans="1:17" s="3" customFormat="1" ht="13.95" customHeight="1" x14ac:dyDescent="0.2">
      <c r="A133" s="3">
        <v>2302633</v>
      </c>
      <c r="B133" s="3">
        <v>2302642</v>
      </c>
      <c r="C133" s="13" t="s">
        <v>22</v>
      </c>
      <c r="D133" s="14">
        <v>45098</v>
      </c>
      <c r="E133" s="14">
        <v>45116</v>
      </c>
      <c r="F133" s="14">
        <v>45392</v>
      </c>
      <c r="G133" s="3" t="s">
        <v>2303</v>
      </c>
      <c r="H133" s="3" t="s">
        <v>328</v>
      </c>
      <c r="I133" s="3" t="s">
        <v>2304</v>
      </c>
      <c r="J133" s="3" t="s">
        <v>2305</v>
      </c>
      <c r="K133" s="4"/>
      <c r="L133" s="4">
        <f>750+3915.56+7000+3352.3</f>
        <v>15017.86</v>
      </c>
      <c r="M133" s="4">
        <v>0</v>
      </c>
      <c r="N133" s="4">
        <f t="shared" si="4"/>
        <v>15017.86</v>
      </c>
      <c r="O133" s="3" t="s">
        <v>32</v>
      </c>
      <c r="P133" s="3" t="s">
        <v>911</v>
      </c>
      <c r="Q133" s="3" t="s">
        <v>805</v>
      </c>
    </row>
    <row r="134" spans="1:17" s="3" customFormat="1" ht="13.95" customHeight="1" x14ac:dyDescent="0.2">
      <c r="A134" s="3">
        <v>2302711</v>
      </c>
      <c r="B134" s="3">
        <v>2303457</v>
      </c>
      <c r="C134" s="13" t="s">
        <v>27</v>
      </c>
      <c r="D134" s="14">
        <v>45027</v>
      </c>
      <c r="E134" s="14">
        <v>45118</v>
      </c>
      <c r="F134" s="14">
        <v>45160</v>
      </c>
      <c r="G134" s="3" t="s">
        <v>2306</v>
      </c>
      <c r="H134" s="3" t="s">
        <v>1109</v>
      </c>
      <c r="I134" s="3" t="s">
        <v>58</v>
      </c>
      <c r="J134" s="3" t="s">
        <v>2307</v>
      </c>
      <c r="K134" s="4"/>
      <c r="L134" s="4">
        <v>1860.51</v>
      </c>
      <c r="M134" s="4">
        <v>133.71</v>
      </c>
      <c r="N134" s="4">
        <f t="shared" si="4"/>
        <v>1994.22</v>
      </c>
      <c r="O134" s="3" t="s">
        <v>32</v>
      </c>
      <c r="P134" s="3" t="s">
        <v>911</v>
      </c>
      <c r="Q134" s="3" t="s">
        <v>805</v>
      </c>
    </row>
    <row r="135" spans="1:17" s="3" customFormat="1" ht="13.95" customHeight="1" x14ac:dyDescent="0.2">
      <c r="A135" s="3">
        <v>2302766</v>
      </c>
      <c r="B135" s="3">
        <v>2303553</v>
      </c>
      <c r="C135" s="13" t="s">
        <v>27</v>
      </c>
      <c r="D135" s="14">
        <v>45115</v>
      </c>
      <c r="E135" s="14">
        <v>45120</v>
      </c>
      <c r="F135" s="14">
        <v>45166</v>
      </c>
      <c r="G135" s="3" t="s">
        <v>2308</v>
      </c>
      <c r="H135" s="3" t="s">
        <v>902</v>
      </c>
      <c r="I135" s="3" t="s">
        <v>58</v>
      </c>
      <c r="J135" s="3" t="s">
        <v>2309</v>
      </c>
      <c r="K135" s="4"/>
      <c r="L135" s="4">
        <v>1495</v>
      </c>
      <c r="M135" s="4">
        <v>133.71</v>
      </c>
      <c r="N135" s="4">
        <f t="shared" si="4"/>
        <v>1628.71</v>
      </c>
      <c r="O135" s="3" t="s">
        <v>32</v>
      </c>
      <c r="P135" s="3" t="s">
        <v>911</v>
      </c>
      <c r="Q135" s="3" t="s">
        <v>805</v>
      </c>
    </row>
    <row r="136" spans="1:17" s="3" customFormat="1" ht="13.95" customHeight="1" x14ac:dyDescent="0.2">
      <c r="A136" s="3">
        <v>2302777</v>
      </c>
      <c r="C136" s="13" t="s">
        <v>27</v>
      </c>
      <c r="D136" s="14">
        <v>45091</v>
      </c>
      <c r="E136" s="14">
        <v>45120</v>
      </c>
      <c r="F136" s="14">
        <v>45415</v>
      </c>
      <c r="G136" s="3" t="s">
        <v>2310</v>
      </c>
      <c r="H136" s="3" t="s">
        <v>75</v>
      </c>
      <c r="I136" s="3" t="s">
        <v>42</v>
      </c>
      <c r="J136" s="3" t="s">
        <v>2311</v>
      </c>
      <c r="K136" s="4"/>
      <c r="L136" s="4">
        <v>0</v>
      </c>
      <c r="M136" s="4">
        <v>0</v>
      </c>
      <c r="N136" s="4">
        <f t="shared" si="4"/>
        <v>0</v>
      </c>
      <c r="O136" s="3" t="s">
        <v>32</v>
      </c>
      <c r="P136" s="3" t="s">
        <v>33</v>
      </c>
      <c r="Q136" s="3" t="s">
        <v>367</v>
      </c>
    </row>
    <row r="137" spans="1:17" s="3" customFormat="1" ht="13.95" customHeight="1" x14ac:dyDescent="0.2">
      <c r="A137" s="3">
        <v>2302792</v>
      </c>
      <c r="B137" s="3">
        <v>2303485</v>
      </c>
      <c r="C137" s="13" t="s">
        <v>27</v>
      </c>
      <c r="D137" s="14">
        <v>45119</v>
      </c>
      <c r="E137" s="14">
        <v>45121</v>
      </c>
      <c r="F137" s="14">
        <v>45301</v>
      </c>
      <c r="G137" s="3" t="s">
        <v>2312</v>
      </c>
      <c r="H137" s="3" t="s">
        <v>109</v>
      </c>
      <c r="I137" s="3" t="s">
        <v>42</v>
      </c>
      <c r="J137" s="3" t="s">
        <v>2313</v>
      </c>
      <c r="K137" s="4"/>
      <c r="L137" s="4">
        <v>1321.33</v>
      </c>
      <c r="M137" s="4">
        <v>133.71</v>
      </c>
      <c r="N137" s="4">
        <f>SUM(K137:M137)</f>
        <v>1455.04</v>
      </c>
      <c r="O137" s="3" t="s">
        <v>32</v>
      </c>
      <c r="P137" s="3" t="s">
        <v>911</v>
      </c>
      <c r="Q137" s="3" t="s">
        <v>965</v>
      </c>
    </row>
    <row r="138" spans="1:17" s="3" customFormat="1" ht="13.95" customHeight="1" x14ac:dyDescent="0.2">
      <c r="A138" s="3">
        <v>2302818</v>
      </c>
      <c r="B138" s="3">
        <v>2306377</v>
      </c>
      <c r="C138" s="13" t="s">
        <v>27</v>
      </c>
      <c r="D138" s="14">
        <v>45122</v>
      </c>
      <c r="E138" s="14">
        <v>45124</v>
      </c>
      <c r="F138" s="14">
        <v>45411</v>
      </c>
      <c r="G138" s="3" t="s">
        <v>2314</v>
      </c>
      <c r="H138" s="3" t="s">
        <v>91</v>
      </c>
      <c r="I138" s="3" t="s">
        <v>42</v>
      </c>
      <c r="J138" s="3" t="s">
        <v>2315</v>
      </c>
      <c r="K138" s="4"/>
      <c r="L138" s="4">
        <v>1085.04</v>
      </c>
      <c r="M138" s="4">
        <v>0</v>
      </c>
      <c r="N138" s="4">
        <f t="shared" si="4"/>
        <v>1085.04</v>
      </c>
      <c r="O138" s="3" t="s">
        <v>32</v>
      </c>
      <c r="P138" s="3" t="s">
        <v>911</v>
      </c>
      <c r="Q138" s="3" t="s">
        <v>805</v>
      </c>
    </row>
    <row r="139" spans="1:17" s="3" customFormat="1" ht="13.95" customHeight="1" x14ac:dyDescent="0.2">
      <c r="A139" s="3">
        <v>2302898</v>
      </c>
      <c r="C139" s="13" t="s">
        <v>27</v>
      </c>
      <c r="D139" s="14">
        <v>45112</v>
      </c>
      <c r="E139" s="14">
        <v>45124</v>
      </c>
      <c r="F139" s="14">
        <v>45428</v>
      </c>
      <c r="G139" s="3" t="s">
        <v>2316</v>
      </c>
      <c r="H139" s="3" t="s">
        <v>57</v>
      </c>
      <c r="I139" s="3" t="s">
        <v>42</v>
      </c>
      <c r="J139" s="3" t="s">
        <v>2317</v>
      </c>
      <c r="K139" s="4"/>
      <c r="L139" s="4">
        <v>0</v>
      </c>
      <c r="M139" s="4">
        <v>0</v>
      </c>
      <c r="N139" s="4">
        <f t="shared" si="4"/>
        <v>0</v>
      </c>
      <c r="O139" s="3" t="s">
        <v>32</v>
      </c>
      <c r="P139" s="3" t="s">
        <v>33</v>
      </c>
      <c r="Q139" s="3" t="s">
        <v>367</v>
      </c>
    </row>
    <row r="140" spans="1:17" s="3" customFormat="1" ht="13.95" customHeight="1" x14ac:dyDescent="0.2">
      <c r="A140" s="3">
        <v>2302899</v>
      </c>
      <c r="B140" s="3">
        <v>2303330</v>
      </c>
      <c r="C140" s="13" t="s">
        <v>27</v>
      </c>
      <c r="D140" s="14">
        <v>45103</v>
      </c>
      <c r="E140" s="14">
        <v>45125</v>
      </c>
      <c r="F140" s="14">
        <v>45152</v>
      </c>
      <c r="G140" s="3" t="s">
        <v>2318</v>
      </c>
      <c r="H140" s="3" t="s">
        <v>91</v>
      </c>
      <c r="I140" s="3" t="s">
        <v>2319</v>
      </c>
      <c r="J140" s="3" t="s">
        <v>2320</v>
      </c>
      <c r="K140" s="4"/>
      <c r="L140" s="4">
        <v>800</v>
      </c>
      <c r="M140" s="4">
        <v>43.26</v>
      </c>
      <c r="N140" s="4">
        <f t="shared" si="4"/>
        <v>843.26</v>
      </c>
      <c r="O140" s="3" t="s">
        <v>32</v>
      </c>
      <c r="P140" s="3" t="s">
        <v>911</v>
      </c>
      <c r="Q140" s="3" t="s">
        <v>1968</v>
      </c>
    </row>
    <row r="141" spans="1:17" s="3" customFormat="1" ht="13.95" customHeight="1" x14ac:dyDescent="0.2">
      <c r="A141" s="3">
        <v>2302902</v>
      </c>
      <c r="B141" s="3">
        <v>2303294</v>
      </c>
      <c r="C141" s="13" t="s">
        <v>27</v>
      </c>
      <c r="D141" s="14">
        <v>45125</v>
      </c>
      <c r="E141" s="14">
        <v>45125</v>
      </c>
      <c r="F141" s="14">
        <v>45149</v>
      </c>
      <c r="G141" s="3" t="s">
        <v>2321</v>
      </c>
      <c r="H141" s="3" t="s">
        <v>320</v>
      </c>
      <c r="I141" s="3" t="s">
        <v>2322</v>
      </c>
      <c r="J141" s="3" t="s">
        <v>2323</v>
      </c>
      <c r="K141" s="4"/>
      <c r="L141" s="4">
        <v>589.15</v>
      </c>
      <c r="M141" s="4">
        <v>0</v>
      </c>
      <c r="N141" s="4">
        <f t="shared" si="4"/>
        <v>589.15</v>
      </c>
      <c r="O141" s="3" t="s">
        <v>32</v>
      </c>
      <c r="P141" s="3" t="s">
        <v>911</v>
      </c>
      <c r="Q141" s="3" t="s">
        <v>805</v>
      </c>
    </row>
    <row r="142" spans="1:17" s="3" customFormat="1" ht="13.95" customHeight="1" x14ac:dyDescent="0.2">
      <c r="A142" s="3">
        <v>2302903</v>
      </c>
      <c r="B142" s="3">
        <v>2302909</v>
      </c>
      <c r="C142" s="13" t="s">
        <v>27</v>
      </c>
      <c r="D142" s="14">
        <v>45082</v>
      </c>
      <c r="E142" s="14">
        <v>45126</v>
      </c>
      <c r="F142" s="14">
        <v>45127</v>
      </c>
      <c r="G142" s="3" t="s">
        <v>2324</v>
      </c>
      <c r="H142" s="3" t="s">
        <v>2325</v>
      </c>
      <c r="I142" s="3" t="s">
        <v>58</v>
      </c>
      <c r="J142" s="3" t="s">
        <v>2326</v>
      </c>
      <c r="K142" s="4"/>
      <c r="L142" s="4">
        <v>300</v>
      </c>
      <c r="M142" s="4">
        <v>0</v>
      </c>
      <c r="N142" s="4">
        <f t="shared" si="4"/>
        <v>300</v>
      </c>
      <c r="O142" s="3" t="s">
        <v>32</v>
      </c>
      <c r="P142" s="3" t="s">
        <v>911</v>
      </c>
      <c r="Q142" s="3" t="s">
        <v>2327</v>
      </c>
    </row>
    <row r="143" spans="1:17" s="3" customFormat="1" ht="13.95" customHeight="1" x14ac:dyDescent="0.2">
      <c r="A143" s="3">
        <v>2302905</v>
      </c>
      <c r="C143" s="13" t="s">
        <v>27</v>
      </c>
      <c r="D143" s="14">
        <v>45054</v>
      </c>
      <c r="E143" s="14">
        <v>45126</v>
      </c>
      <c r="G143" s="3" t="s">
        <v>169</v>
      </c>
      <c r="H143" s="3" t="s">
        <v>46</v>
      </c>
      <c r="I143" s="3" t="s">
        <v>2328</v>
      </c>
      <c r="J143" s="3" t="s">
        <v>2329</v>
      </c>
      <c r="K143" s="4"/>
      <c r="L143" s="4"/>
      <c r="M143" s="4"/>
      <c r="N143" s="4">
        <f>SUM(K143:M143)</f>
        <v>0</v>
      </c>
    </row>
    <row r="144" spans="1:17" s="3" customFormat="1" ht="13.95" customHeight="1" x14ac:dyDescent="0.2">
      <c r="A144" s="3">
        <v>2302916</v>
      </c>
      <c r="C144" s="13" t="s">
        <v>27</v>
      </c>
      <c r="D144" s="14">
        <v>45114</v>
      </c>
      <c r="E144" s="14">
        <v>45126</v>
      </c>
      <c r="G144" s="3" t="s">
        <v>2330</v>
      </c>
      <c r="H144" s="3" t="s">
        <v>739</v>
      </c>
      <c r="I144" s="3" t="s">
        <v>2331</v>
      </c>
      <c r="J144" s="3" t="s">
        <v>2332</v>
      </c>
      <c r="K144" s="4"/>
      <c r="L144" s="4">
        <v>0</v>
      </c>
      <c r="M144" s="4">
        <v>0</v>
      </c>
      <c r="N144" s="4">
        <f t="shared" ref="N144:N167" si="5">SUM(K144:M144)</f>
        <v>0</v>
      </c>
      <c r="O144" s="3" t="s">
        <v>32</v>
      </c>
      <c r="P144" s="3" t="s">
        <v>94</v>
      </c>
      <c r="Q144" s="3" t="s">
        <v>34</v>
      </c>
    </row>
    <row r="145" spans="1:17" s="3" customFormat="1" ht="13.95" customHeight="1" x14ac:dyDescent="0.2">
      <c r="A145" s="3">
        <v>2302918</v>
      </c>
      <c r="C145" s="13" t="s">
        <v>27</v>
      </c>
      <c r="D145" s="14">
        <v>45118</v>
      </c>
      <c r="E145" s="14">
        <v>45126</v>
      </c>
      <c r="G145" s="3" t="s">
        <v>2333</v>
      </c>
      <c r="H145" s="3" t="s">
        <v>769</v>
      </c>
      <c r="I145" s="3" t="s">
        <v>1392</v>
      </c>
      <c r="J145" s="3" t="s">
        <v>432</v>
      </c>
      <c r="K145" s="4"/>
      <c r="L145" s="4"/>
      <c r="M145" s="4"/>
      <c r="N145" s="4">
        <f t="shared" si="5"/>
        <v>0</v>
      </c>
    </row>
    <row r="146" spans="1:17" s="3" customFormat="1" ht="13.95" customHeight="1" x14ac:dyDescent="0.2">
      <c r="A146" s="3">
        <v>2302919</v>
      </c>
      <c r="C146" s="13" t="s">
        <v>27</v>
      </c>
      <c r="D146" s="14">
        <v>45122</v>
      </c>
      <c r="E146" s="14">
        <v>45126</v>
      </c>
      <c r="F146" s="14">
        <v>45414</v>
      </c>
      <c r="G146" s="3" t="s">
        <v>2334</v>
      </c>
      <c r="H146" s="3" t="s">
        <v>46</v>
      </c>
      <c r="I146" s="3" t="s">
        <v>336</v>
      </c>
      <c r="J146" s="3" t="s">
        <v>2335</v>
      </c>
      <c r="K146" s="4"/>
      <c r="L146" s="4">
        <v>0</v>
      </c>
      <c r="M146" s="4">
        <v>0</v>
      </c>
      <c r="N146" s="4">
        <f t="shared" si="5"/>
        <v>0</v>
      </c>
      <c r="O146" s="3" t="s">
        <v>32</v>
      </c>
      <c r="P146" s="3" t="s">
        <v>33</v>
      </c>
      <c r="Q146" s="3" t="s">
        <v>367</v>
      </c>
    </row>
    <row r="147" spans="1:17" s="3" customFormat="1" ht="13.95" customHeight="1" x14ac:dyDescent="0.2">
      <c r="A147" s="3">
        <v>2302931</v>
      </c>
      <c r="C147" s="13" t="s">
        <v>27</v>
      </c>
      <c r="D147" s="14">
        <v>45125</v>
      </c>
      <c r="E147" s="14">
        <v>45127</v>
      </c>
      <c r="G147" s="3" t="s">
        <v>2336</v>
      </c>
      <c r="H147" s="3" t="s">
        <v>646</v>
      </c>
      <c r="I147" s="3" t="s">
        <v>58</v>
      </c>
      <c r="J147" s="3" t="s">
        <v>2337</v>
      </c>
      <c r="K147" s="4"/>
      <c r="L147" s="4"/>
      <c r="M147" s="4"/>
      <c r="N147" s="4">
        <f t="shared" si="5"/>
        <v>0</v>
      </c>
    </row>
    <row r="148" spans="1:17" s="3" customFormat="1" ht="13.95" customHeight="1" x14ac:dyDescent="0.2">
      <c r="A148" s="3">
        <v>2302932</v>
      </c>
      <c r="B148" s="3">
        <v>2305671</v>
      </c>
      <c r="C148" s="13" t="s">
        <v>27</v>
      </c>
      <c r="D148" s="14">
        <v>45077</v>
      </c>
      <c r="E148" s="14">
        <v>45127</v>
      </c>
      <c r="F148" s="14">
        <v>45273</v>
      </c>
      <c r="G148" s="3" t="s">
        <v>2338</v>
      </c>
      <c r="H148" s="3" t="s">
        <v>490</v>
      </c>
      <c r="I148" s="3" t="s">
        <v>2339</v>
      </c>
      <c r="J148" s="3" t="s">
        <v>2340</v>
      </c>
      <c r="K148" s="4"/>
      <c r="L148" s="4">
        <v>474.75</v>
      </c>
      <c r="M148" s="4">
        <v>0</v>
      </c>
      <c r="N148" s="4">
        <f t="shared" si="5"/>
        <v>474.75</v>
      </c>
      <c r="O148" s="3" t="s">
        <v>32</v>
      </c>
      <c r="P148" s="3" t="s">
        <v>911</v>
      </c>
      <c r="Q148" s="3" t="s">
        <v>965</v>
      </c>
    </row>
    <row r="149" spans="1:17" s="3" customFormat="1" ht="13.95" customHeight="1" x14ac:dyDescent="0.2">
      <c r="A149" s="3">
        <v>2302934</v>
      </c>
      <c r="C149" s="13" t="s">
        <v>27</v>
      </c>
      <c r="D149" s="14">
        <v>45123</v>
      </c>
      <c r="E149" s="14">
        <v>45127</v>
      </c>
      <c r="G149" s="3" t="s">
        <v>2341</v>
      </c>
      <c r="H149" s="3" t="s">
        <v>1046</v>
      </c>
      <c r="I149" s="3" t="s">
        <v>58</v>
      </c>
      <c r="J149" s="3" t="s">
        <v>2342</v>
      </c>
      <c r="K149" s="4"/>
      <c r="L149" s="4"/>
      <c r="M149" s="4"/>
      <c r="N149" s="4">
        <f t="shared" si="5"/>
        <v>0</v>
      </c>
    </row>
    <row r="150" spans="1:17" s="3" customFormat="1" ht="13.95" customHeight="1" x14ac:dyDescent="0.2">
      <c r="A150" s="3">
        <v>2303011</v>
      </c>
      <c r="B150" s="3">
        <v>2305983</v>
      </c>
      <c r="C150" s="13" t="s">
        <v>27</v>
      </c>
      <c r="D150" s="14">
        <v>45119</v>
      </c>
      <c r="E150" s="14">
        <v>45131</v>
      </c>
      <c r="G150" s="3" t="s">
        <v>2343</v>
      </c>
      <c r="H150" s="3" t="s">
        <v>109</v>
      </c>
      <c r="I150" s="3" t="s">
        <v>2344</v>
      </c>
      <c r="J150" s="3" t="s">
        <v>2345</v>
      </c>
      <c r="K150" s="4"/>
      <c r="L150" s="4">
        <v>1696.57</v>
      </c>
      <c r="M150" s="4">
        <v>141.87</v>
      </c>
      <c r="N150" s="4">
        <f t="shared" si="5"/>
        <v>1838.44</v>
      </c>
      <c r="O150" s="3" t="s">
        <v>32</v>
      </c>
      <c r="P150" s="3" t="s">
        <v>911</v>
      </c>
      <c r="Q150" s="3" t="s">
        <v>805</v>
      </c>
    </row>
    <row r="151" spans="1:17" s="3" customFormat="1" ht="13.95" customHeight="1" x14ac:dyDescent="0.2">
      <c r="A151" s="3">
        <v>2303027</v>
      </c>
      <c r="B151" s="3">
        <v>2303455</v>
      </c>
      <c r="C151" s="13" t="s">
        <v>27</v>
      </c>
      <c r="D151" s="14">
        <v>45133</v>
      </c>
      <c r="E151" s="14">
        <v>45133</v>
      </c>
      <c r="F151" s="14">
        <v>45160</v>
      </c>
      <c r="G151" s="3" t="s">
        <v>2346</v>
      </c>
      <c r="H151" s="3" t="s">
        <v>2347</v>
      </c>
      <c r="I151" s="3" t="s">
        <v>58</v>
      </c>
      <c r="J151" s="3" t="s">
        <v>2348</v>
      </c>
      <c r="K151" s="4"/>
      <c r="L151" s="4">
        <v>974.49</v>
      </c>
      <c r="M151" s="4">
        <v>133.71</v>
      </c>
      <c r="N151" s="4">
        <f t="shared" si="5"/>
        <v>1108.2</v>
      </c>
      <c r="O151" s="3" t="s">
        <v>32</v>
      </c>
      <c r="P151" s="3" t="s">
        <v>911</v>
      </c>
      <c r="Q151" s="3" t="s">
        <v>805</v>
      </c>
    </row>
    <row r="152" spans="1:17" s="3" customFormat="1" ht="13.95" customHeight="1" x14ac:dyDescent="0.2">
      <c r="A152" s="3">
        <v>2303051</v>
      </c>
      <c r="C152" s="13" t="s">
        <v>27</v>
      </c>
      <c r="D152" s="14">
        <v>45111</v>
      </c>
      <c r="E152" s="14">
        <v>45119</v>
      </c>
      <c r="F152" s="14">
        <v>45204</v>
      </c>
      <c r="G152" s="3" t="s">
        <v>2349</v>
      </c>
      <c r="H152" s="3" t="s">
        <v>2286</v>
      </c>
      <c r="I152" s="3" t="s">
        <v>2350</v>
      </c>
      <c r="J152" s="3" t="s">
        <v>2351</v>
      </c>
      <c r="K152" s="4"/>
      <c r="L152" s="4">
        <v>0</v>
      </c>
      <c r="M152" s="4">
        <v>0</v>
      </c>
      <c r="N152" s="4">
        <f t="shared" si="5"/>
        <v>0</v>
      </c>
      <c r="O152" s="3" t="s">
        <v>32</v>
      </c>
      <c r="P152" s="3" t="s">
        <v>94</v>
      </c>
      <c r="Q152" s="3" t="s">
        <v>2352</v>
      </c>
    </row>
    <row r="153" spans="1:17" s="3" customFormat="1" ht="13.95" customHeight="1" x14ac:dyDescent="0.2">
      <c r="A153" s="3">
        <v>2303063</v>
      </c>
      <c r="C153" s="13" t="s">
        <v>27</v>
      </c>
      <c r="D153" s="14">
        <v>45133</v>
      </c>
      <c r="E153" s="14">
        <v>45134</v>
      </c>
      <c r="F153" s="14">
        <v>45415</v>
      </c>
      <c r="G153" s="3" t="s">
        <v>2353</v>
      </c>
      <c r="H153" s="3" t="s">
        <v>2354</v>
      </c>
      <c r="I153" s="3" t="s">
        <v>1760</v>
      </c>
      <c r="J153" s="3" t="s">
        <v>2355</v>
      </c>
      <c r="K153" s="4"/>
      <c r="L153" s="4">
        <v>0</v>
      </c>
      <c r="M153" s="4">
        <v>0</v>
      </c>
      <c r="N153" s="4">
        <f t="shared" si="5"/>
        <v>0</v>
      </c>
      <c r="O153" s="3" t="s">
        <v>32</v>
      </c>
      <c r="P153" s="3" t="s">
        <v>33</v>
      </c>
      <c r="Q153" s="3" t="s">
        <v>2356</v>
      </c>
    </row>
    <row r="154" spans="1:17" s="3" customFormat="1" ht="13.95" customHeight="1" x14ac:dyDescent="0.2">
      <c r="A154" s="3">
        <v>2303067</v>
      </c>
      <c r="B154" s="3">
        <v>2303605</v>
      </c>
      <c r="C154" s="13" t="s">
        <v>27</v>
      </c>
      <c r="D154" s="14">
        <v>45097</v>
      </c>
      <c r="E154" s="14">
        <v>45134</v>
      </c>
      <c r="F154" s="14">
        <v>45168</v>
      </c>
      <c r="G154" s="3" t="s">
        <v>2357</v>
      </c>
      <c r="H154" s="3" t="s">
        <v>1223</v>
      </c>
      <c r="I154" s="3" t="s">
        <v>664</v>
      </c>
      <c r="J154" s="3" t="s">
        <v>2358</v>
      </c>
      <c r="K154" s="4"/>
      <c r="L154" s="4">
        <v>692.12</v>
      </c>
      <c r="M154" s="4">
        <v>0</v>
      </c>
      <c r="N154" s="4">
        <f t="shared" si="5"/>
        <v>692.12</v>
      </c>
      <c r="O154" s="3" t="s">
        <v>32</v>
      </c>
      <c r="P154" s="3" t="s">
        <v>911</v>
      </c>
      <c r="Q154" s="3" t="s">
        <v>805</v>
      </c>
    </row>
    <row r="155" spans="1:17" s="3" customFormat="1" ht="13.95" customHeight="1" x14ac:dyDescent="0.2">
      <c r="A155" s="3">
        <v>2303080</v>
      </c>
      <c r="C155" s="13" t="s">
        <v>27</v>
      </c>
      <c r="D155" s="14">
        <v>45133</v>
      </c>
      <c r="E155" s="14">
        <v>45135</v>
      </c>
      <c r="F155" s="14">
        <v>45415</v>
      </c>
      <c r="G155" s="3" t="s">
        <v>2359</v>
      </c>
      <c r="H155" s="3" t="s">
        <v>2360</v>
      </c>
      <c r="I155" s="3" t="s">
        <v>2361</v>
      </c>
      <c r="J155" s="3" t="s">
        <v>2362</v>
      </c>
      <c r="K155" s="4"/>
      <c r="L155" s="4">
        <v>0</v>
      </c>
      <c r="M155" s="4">
        <v>0</v>
      </c>
      <c r="N155" s="4">
        <f t="shared" si="5"/>
        <v>0</v>
      </c>
      <c r="O155" s="3" t="s">
        <v>32</v>
      </c>
      <c r="P155" s="3" t="s">
        <v>33</v>
      </c>
      <c r="Q155" s="3" t="s">
        <v>367</v>
      </c>
    </row>
    <row r="156" spans="1:17" s="3" customFormat="1" ht="13.95" customHeight="1" x14ac:dyDescent="0.2">
      <c r="A156" s="3">
        <v>2303137</v>
      </c>
      <c r="B156" s="3">
        <v>2305984</v>
      </c>
      <c r="C156" s="13" t="s">
        <v>27</v>
      </c>
      <c r="D156" s="14">
        <v>45131</v>
      </c>
      <c r="E156" s="14">
        <v>45138</v>
      </c>
      <c r="F156" s="14">
        <v>45301</v>
      </c>
      <c r="G156" s="3" t="s">
        <v>2363</v>
      </c>
      <c r="H156" s="3" t="s">
        <v>649</v>
      </c>
      <c r="I156" s="3" t="s">
        <v>58</v>
      </c>
      <c r="J156" s="3" t="s">
        <v>2364</v>
      </c>
      <c r="K156" s="4"/>
      <c r="L156" s="4">
        <v>765.65</v>
      </c>
      <c r="M156" s="4">
        <v>0</v>
      </c>
      <c r="N156" s="4">
        <f>SUM(K156:M156)</f>
        <v>765.65</v>
      </c>
      <c r="O156" s="3" t="s">
        <v>32</v>
      </c>
      <c r="P156" s="3" t="s">
        <v>911</v>
      </c>
      <c r="Q156" s="3" t="s">
        <v>805</v>
      </c>
    </row>
    <row r="157" spans="1:17" s="3" customFormat="1" ht="13.95" customHeight="1" x14ac:dyDescent="0.2">
      <c r="A157" s="3">
        <v>2303139</v>
      </c>
      <c r="C157" s="13" t="s">
        <v>27</v>
      </c>
      <c r="D157" s="14">
        <v>45099</v>
      </c>
      <c r="E157" s="14">
        <v>45138</v>
      </c>
      <c r="F157" s="14">
        <v>45271</v>
      </c>
      <c r="G157" s="3" t="s">
        <v>1037</v>
      </c>
      <c r="H157" s="3" t="s">
        <v>91</v>
      </c>
      <c r="I157" s="3" t="s">
        <v>2365</v>
      </c>
      <c r="J157" s="3" t="s">
        <v>2366</v>
      </c>
      <c r="K157" s="4"/>
      <c r="L157" s="4">
        <v>0</v>
      </c>
      <c r="M157" s="4">
        <v>0</v>
      </c>
      <c r="N157" s="4">
        <f t="shared" si="5"/>
        <v>0</v>
      </c>
      <c r="O157" s="3" t="s">
        <v>32</v>
      </c>
      <c r="P157" s="3" t="s">
        <v>94</v>
      </c>
      <c r="Q157" s="3" t="s">
        <v>2367</v>
      </c>
    </row>
    <row r="158" spans="1:17" s="3" customFormat="1" ht="13.95" customHeight="1" x14ac:dyDescent="0.2">
      <c r="A158" s="3">
        <v>2303140</v>
      </c>
      <c r="C158" s="13" t="s">
        <v>27</v>
      </c>
      <c r="D158" s="14">
        <v>45140</v>
      </c>
      <c r="E158" s="14">
        <v>45138</v>
      </c>
      <c r="F158" s="14">
        <v>45415</v>
      </c>
      <c r="G158" s="3" t="s">
        <v>2368</v>
      </c>
      <c r="H158" s="3" t="s">
        <v>1963</v>
      </c>
      <c r="I158" s="3" t="s">
        <v>2369</v>
      </c>
      <c r="J158" s="3" t="s">
        <v>2370</v>
      </c>
      <c r="K158" s="4"/>
      <c r="L158" s="4">
        <v>0</v>
      </c>
      <c r="M158" s="4">
        <v>0</v>
      </c>
      <c r="N158" s="4">
        <f t="shared" si="5"/>
        <v>0</v>
      </c>
      <c r="O158" s="3" t="s">
        <v>32</v>
      </c>
      <c r="P158" s="3" t="s">
        <v>94</v>
      </c>
      <c r="Q158" s="3" t="s">
        <v>2356</v>
      </c>
    </row>
    <row r="159" spans="1:17" s="3" customFormat="1" ht="13.95" customHeight="1" x14ac:dyDescent="0.2">
      <c r="A159" s="3">
        <v>2303142</v>
      </c>
      <c r="B159" s="3">
        <v>2303776</v>
      </c>
      <c r="C159" s="13" t="s">
        <v>27</v>
      </c>
      <c r="D159" s="14">
        <v>45104</v>
      </c>
      <c r="E159" s="14">
        <v>45139</v>
      </c>
      <c r="F159" s="14">
        <v>45177</v>
      </c>
      <c r="G159" s="3" t="s">
        <v>2371</v>
      </c>
      <c r="H159" s="3" t="s">
        <v>1769</v>
      </c>
      <c r="I159" s="3" t="s">
        <v>2372</v>
      </c>
      <c r="J159" s="3" t="s">
        <v>2373</v>
      </c>
      <c r="K159" s="4"/>
      <c r="L159" s="4">
        <v>158.99</v>
      </c>
      <c r="M159" s="4">
        <v>0</v>
      </c>
      <c r="N159" s="4">
        <f t="shared" si="5"/>
        <v>158.99</v>
      </c>
      <c r="O159" s="3" t="s">
        <v>32</v>
      </c>
      <c r="P159" s="3" t="s">
        <v>911</v>
      </c>
      <c r="Q159" s="3" t="s">
        <v>805</v>
      </c>
    </row>
    <row r="160" spans="1:17" s="3" customFormat="1" ht="13.95" customHeight="1" x14ac:dyDescent="0.2">
      <c r="A160" s="3">
        <v>2303153</v>
      </c>
      <c r="B160" s="3">
        <v>2306468</v>
      </c>
      <c r="C160" s="13" t="s">
        <v>27</v>
      </c>
      <c r="D160" s="14">
        <v>45139</v>
      </c>
      <c r="E160" s="14">
        <v>45140</v>
      </c>
      <c r="F160" s="14">
        <v>45553</v>
      </c>
      <c r="G160" s="3" t="s">
        <v>2374</v>
      </c>
      <c r="H160" s="3" t="s">
        <v>75</v>
      </c>
      <c r="I160" s="3" t="s">
        <v>42</v>
      </c>
      <c r="J160" s="3" t="s">
        <v>2375</v>
      </c>
      <c r="K160" s="4"/>
      <c r="L160" s="4">
        <v>502.66</v>
      </c>
      <c r="M160" s="4">
        <v>0</v>
      </c>
      <c r="N160" s="4">
        <f t="shared" si="5"/>
        <v>502.66</v>
      </c>
      <c r="O160" s="3" t="s">
        <v>32</v>
      </c>
      <c r="P160" s="3" t="s">
        <v>911</v>
      </c>
      <c r="Q160" s="3" t="s">
        <v>965</v>
      </c>
    </row>
    <row r="161" spans="1:17" s="3" customFormat="1" ht="13.95" customHeight="1" x14ac:dyDescent="0.2">
      <c r="A161" s="3">
        <v>2303197</v>
      </c>
      <c r="C161" s="15" t="s">
        <v>27</v>
      </c>
      <c r="D161" s="14">
        <v>45141</v>
      </c>
      <c r="E161" s="14">
        <v>45142</v>
      </c>
      <c r="F161" s="14">
        <v>45330</v>
      </c>
      <c r="G161" s="3" t="s">
        <v>2376</v>
      </c>
      <c r="H161" s="3" t="s">
        <v>109</v>
      </c>
      <c r="I161" s="3" t="s">
        <v>42</v>
      </c>
      <c r="J161" s="3" t="s">
        <v>2377</v>
      </c>
      <c r="K161" s="4"/>
      <c r="L161" s="4">
        <v>0</v>
      </c>
      <c r="M161" s="4">
        <v>0</v>
      </c>
      <c r="N161" s="4">
        <f t="shared" si="5"/>
        <v>0</v>
      </c>
      <c r="O161" s="3" t="s">
        <v>32</v>
      </c>
      <c r="P161" s="3" t="s">
        <v>94</v>
      </c>
      <c r="Q161" s="3" t="s">
        <v>367</v>
      </c>
    </row>
    <row r="162" spans="1:17" s="3" customFormat="1" ht="13.95" customHeight="1" x14ac:dyDescent="0.2">
      <c r="A162" s="3">
        <v>2303204</v>
      </c>
      <c r="C162" s="15" t="s">
        <v>27</v>
      </c>
      <c r="D162" s="14">
        <v>45139</v>
      </c>
      <c r="E162" s="14">
        <v>45142</v>
      </c>
      <c r="F162" s="14">
        <v>45420</v>
      </c>
      <c r="G162" s="3" t="s">
        <v>2378</v>
      </c>
      <c r="H162" s="3" t="s">
        <v>2379</v>
      </c>
      <c r="I162" s="3" t="s">
        <v>2380</v>
      </c>
      <c r="J162" s="3" t="s">
        <v>2381</v>
      </c>
      <c r="K162" s="4"/>
      <c r="L162" s="4">
        <v>0</v>
      </c>
      <c r="M162" s="4">
        <v>0</v>
      </c>
      <c r="N162" s="4">
        <f t="shared" si="5"/>
        <v>0</v>
      </c>
      <c r="O162" s="3" t="s">
        <v>32</v>
      </c>
      <c r="P162" s="3" t="s">
        <v>94</v>
      </c>
      <c r="Q162" s="3" t="s">
        <v>367</v>
      </c>
    </row>
    <row r="163" spans="1:17" s="3" customFormat="1" ht="13.95" customHeight="1" x14ac:dyDescent="0.2">
      <c r="A163" s="3">
        <v>2303216</v>
      </c>
      <c r="B163" s="3">
        <v>2303870</v>
      </c>
      <c r="C163" s="13" t="s">
        <v>81</v>
      </c>
      <c r="D163" s="14">
        <v>45134</v>
      </c>
      <c r="E163" s="14">
        <v>45142</v>
      </c>
      <c r="F163" s="14">
        <v>45260</v>
      </c>
      <c r="G163" s="3" t="s">
        <v>2382</v>
      </c>
      <c r="H163" s="3" t="s">
        <v>646</v>
      </c>
      <c r="I163" s="3" t="s">
        <v>329</v>
      </c>
      <c r="J163" s="3" t="s">
        <v>2383</v>
      </c>
      <c r="K163" s="4"/>
      <c r="L163" s="4">
        <f>1500+1900+1666+2479.6</f>
        <v>7545.6</v>
      </c>
      <c r="M163" s="4">
        <v>0</v>
      </c>
      <c r="N163" s="4">
        <f t="shared" si="5"/>
        <v>7545.6</v>
      </c>
      <c r="O163" s="3" t="s">
        <v>32</v>
      </c>
      <c r="P163" s="3" t="s">
        <v>911</v>
      </c>
      <c r="Q163" s="3" t="s">
        <v>805</v>
      </c>
    </row>
    <row r="164" spans="1:17" s="3" customFormat="1" ht="13.95" customHeight="1" x14ac:dyDescent="0.2">
      <c r="A164" s="3">
        <v>2303226</v>
      </c>
      <c r="B164" s="3">
        <v>2303789</v>
      </c>
      <c r="C164" s="15" t="s">
        <v>27</v>
      </c>
      <c r="D164" s="14">
        <v>45134</v>
      </c>
      <c r="E164" s="14">
        <v>45145</v>
      </c>
      <c r="F164" s="14">
        <v>45180</v>
      </c>
      <c r="G164" s="3" t="s">
        <v>2384</v>
      </c>
      <c r="H164" s="3" t="s">
        <v>2325</v>
      </c>
      <c r="I164" s="3" t="s">
        <v>58</v>
      </c>
      <c r="J164" s="3" t="s">
        <v>2385</v>
      </c>
      <c r="K164" s="4"/>
      <c r="L164" s="4">
        <v>1408.6</v>
      </c>
      <c r="M164" s="4">
        <v>0</v>
      </c>
      <c r="N164" s="4">
        <f t="shared" si="5"/>
        <v>1408.6</v>
      </c>
      <c r="O164" s="3" t="s">
        <v>32</v>
      </c>
      <c r="P164" s="3" t="s">
        <v>911</v>
      </c>
      <c r="Q164" s="3" t="s">
        <v>805</v>
      </c>
    </row>
    <row r="165" spans="1:17" s="3" customFormat="1" ht="13.95" customHeight="1" x14ac:dyDescent="0.2">
      <c r="A165" s="3">
        <v>2303257</v>
      </c>
      <c r="B165" s="3">
        <v>2306326</v>
      </c>
      <c r="C165" s="15" t="s">
        <v>27</v>
      </c>
      <c r="D165" s="14">
        <v>45124</v>
      </c>
      <c r="E165" s="14">
        <v>45144</v>
      </c>
      <c r="F165" s="14">
        <v>45371</v>
      </c>
      <c r="G165" s="3" t="s">
        <v>2386</v>
      </c>
      <c r="H165" s="3" t="s">
        <v>1046</v>
      </c>
      <c r="I165" s="3" t="s">
        <v>58</v>
      </c>
      <c r="J165" s="3" t="s">
        <v>2387</v>
      </c>
      <c r="K165" s="4"/>
      <c r="L165" s="4">
        <v>558.84</v>
      </c>
      <c r="M165" s="4">
        <v>0</v>
      </c>
      <c r="N165" s="4">
        <f t="shared" si="5"/>
        <v>558.84</v>
      </c>
      <c r="O165" s="3" t="s">
        <v>32</v>
      </c>
      <c r="P165" s="3" t="s">
        <v>911</v>
      </c>
      <c r="Q165" s="3" t="s">
        <v>805</v>
      </c>
    </row>
    <row r="166" spans="1:17" s="3" customFormat="1" ht="13.95" customHeight="1" x14ac:dyDescent="0.2">
      <c r="A166" s="3">
        <v>2303278</v>
      </c>
      <c r="C166" s="15" t="s">
        <v>27</v>
      </c>
      <c r="D166" s="14">
        <v>45142</v>
      </c>
      <c r="E166" s="14">
        <v>45147</v>
      </c>
      <c r="F166" s="14">
        <v>45428</v>
      </c>
      <c r="G166" s="3" t="s">
        <v>2388</v>
      </c>
      <c r="H166" s="3" t="s">
        <v>2389</v>
      </c>
      <c r="I166" s="3" t="s">
        <v>58</v>
      </c>
      <c r="J166" s="3" t="s">
        <v>2390</v>
      </c>
      <c r="K166" s="4"/>
      <c r="L166" s="4">
        <v>0</v>
      </c>
      <c r="M166" s="4">
        <v>0</v>
      </c>
      <c r="N166" s="4">
        <f t="shared" si="5"/>
        <v>0</v>
      </c>
      <c r="O166" s="3" t="s">
        <v>32</v>
      </c>
      <c r="P166" s="3" t="s">
        <v>94</v>
      </c>
      <c r="Q166" s="3" t="s">
        <v>367</v>
      </c>
    </row>
    <row r="167" spans="1:17" s="3" customFormat="1" ht="13.95" customHeight="1" x14ac:dyDescent="0.2">
      <c r="A167" s="3">
        <v>2303307</v>
      </c>
      <c r="C167" s="15" t="s">
        <v>27</v>
      </c>
      <c r="D167" s="14">
        <v>45131</v>
      </c>
      <c r="E167" s="14">
        <v>45138</v>
      </c>
      <c r="F167" s="14">
        <v>45380</v>
      </c>
      <c r="G167" s="3" t="s">
        <v>2391</v>
      </c>
      <c r="H167" s="3" t="s">
        <v>2325</v>
      </c>
      <c r="I167" s="3" t="s">
        <v>2392</v>
      </c>
      <c r="J167" s="3" t="s">
        <v>38</v>
      </c>
      <c r="K167" s="4"/>
      <c r="L167" s="4">
        <v>0</v>
      </c>
      <c r="M167" s="4">
        <v>0</v>
      </c>
      <c r="N167" s="4">
        <f t="shared" si="5"/>
        <v>0</v>
      </c>
      <c r="O167" s="3" t="s">
        <v>32</v>
      </c>
      <c r="P167" s="3" t="s">
        <v>33</v>
      </c>
      <c r="Q167" s="3" t="s">
        <v>145</v>
      </c>
    </row>
    <row r="168" spans="1:17" s="3" customFormat="1" ht="13.95" customHeight="1" x14ac:dyDescent="0.2">
      <c r="A168" s="3">
        <v>2303308</v>
      </c>
      <c r="C168" s="15" t="s">
        <v>27</v>
      </c>
      <c r="D168" s="14">
        <v>45149</v>
      </c>
      <c r="E168" s="14">
        <v>45149</v>
      </c>
      <c r="F168" s="14">
        <v>45420</v>
      </c>
      <c r="G168" s="3" t="s">
        <v>2393</v>
      </c>
      <c r="H168" s="3" t="s">
        <v>100</v>
      </c>
      <c r="I168" s="3" t="s">
        <v>2394</v>
      </c>
      <c r="J168" s="3" t="s">
        <v>2395</v>
      </c>
      <c r="K168" s="4"/>
      <c r="L168" s="4">
        <v>0</v>
      </c>
      <c r="M168" s="4">
        <v>0</v>
      </c>
      <c r="N168" s="4">
        <f>SUM(K168:M168)</f>
        <v>0</v>
      </c>
      <c r="O168" s="3" t="s">
        <v>32</v>
      </c>
      <c r="P168" s="3" t="s">
        <v>94</v>
      </c>
      <c r="Q168" s="3" t="s">
        <v>2356</v>
      </c>
    </row>
    <row r="169" spans="1:17" s="3" customFormat="1" ht="13.95" customHeight="1" x14ac:dyDescent="0.2">
      <c r="A169" s="3">
        <v>2303339</v>
      </c>
      <c r="B169" s="3">
        <v>2305109</v>
      </c>
      <c r="C169" s="15" t="s">
        <v>27</v>
      </c>
      <c r="D169" s="14">
        <v>45136</v>
      </c>
      <c r="E169" s="14">
        <v>45152</v>
      </c>
      <c r="F169" s="14">
        <v>45245</v>
      </c>
      <c r="G169" s="3" t="s">
        <v>2396</v>
      </c>
      <c r="H169" s="3" t="s">
        <v>1073</v>
      </c>
      <c r="I169" s="3" t="s">
        <v>2397</v>
      </c>
      <c r="J169" s="3" t="s">
        <v>2398</v>
      </c>
      <c r="K169" s="4"/>
      <c r="L169" s="4">
        <v>757.76</v>
      </c>
      <c r="M169" s="4">
        <v>0</v>
      </c>
      <c r="N169" s="4">
        <f t="shared" ref="N169:N186" si="6">SUM(K169:M169)</f>
        <v>757.76</v>
      </c>
      <c r="O169" s="3" t="s">
        <v>32</v>
      </c>
      <c r="P169" s="3" t="s">
        <v>911</v>
      </c>
      <c r="Q169" s="3" t="s">
        <v>805</v>
      </c>
    </row>
    <row r="170" spans="1:17" s="3" customFormat="1" ht="13.95" customHeight="1" x14ac:dyDescent="0.2">
      <c r="A170" s="3">
        <v>2303414</v>
      </c>
      <c r="C170" s="15" t="s">
        <v>27</v>
      </c>
      <c r="D170" s="14">
        <v>45153</v>
      </c>
      <c r="E170" s="14">
        <v>45153</v>
      </c>
      <c r="F170" s="14">
        <v>45428</v>
      </c>
      <c r="G170" s="3" t="s">
        <v>2399</v>
      </c>
      <c r="H170" s="3" t="s">
        <v>320</v>
      </c>
      <c r="I170" s="3" t="s">
        <v>2400</v>
      </c>
      <c r="J170" s="3" t="s">
        <v>2401</v>
      </c>
      <c r="K170" s="4"/>
      <c r="L170" s="4">
        <v>0</v>
      </c>
      <c r="M170" s="4">
        <v>0</v>
      </c>
      <c r="N170" s="4">
        <f t="shared" si="6"/>
        <v>0</v>
      </c>
      <c r="O170" s="3" t="s">
        <v>32</v>
      </c>
      <c r="P170" s="3" t="s">
        <v>94</v>
      </c>
      <c r="Q170" s="3" t="s">
        <v>2356</v>
      </c>
    </row>
    <row r="171" spans="1:17" s="3" customFormat="1" ht="13.95" customHeight="1" x14ac:dyDescent="0.2">
      <c r="A171" s="3">
        <v>2303430</v>
      </c>
      <c r="B171" s="3">
        <v>2304115</v>
      </c>
      <c r="C171" s="15" t="s">
        <v>27</v>
      </c>
      <c r="D171" s="14">
        <v>45147</v>
      </c>
      <c r="E171" s="14">
        <v>45154</v>
      </c>
      <c r="F171" s="14">
        <v>45196</v>
      </c>
      <c r="G171" s="3" t="s">
        <v>2402</v>
      </c>
      <c r="H171" s="3" t="s">
        <v>29</v>
      </c>
      <c r="I171" s="3" t="s">
        <v>2403</v>
      </c>
      <c r="J171" s="3" t="s">
        <v>2404</v>
      </c>
      <c r="K171" s="4"/>
      <c r="L171" s="4">
        <v>1180</v>
      </c>
      <c r="M171" s="4">
        <v>157.91</v>
      </c>
      <c r="N171" s="4">
        <f t="shared" si="6"/>
        <v>1337.91</v>
      </c>
      <c r="O171" s="3" t="s">
        <v>32</v>
      </c>
      <c r="P171" s="3" t="s">
        <v>911</v>
      </c>
      <c r="Q171" s="3" t="s">
        <v>805</v>
      </c>
    </row>
    <row r="172" spans="1:17" s="3" customFormat="1" ht="13.95" customHeight="1" x14ac:dyDescent="0.2">
      <c r="A172" s="3">
        <v>2303435</v>
      </c>
      <c r="C172" s="15" t="s">
        <v>27</v>
      </c>
      <c r="D172" s="14">
        <v>45098</v>
      </c>
      <c r="E172" s="14">
        <v>45154</v>
      </c>
      <c r="G172" s="3" t="s">
        <v>1037</v>
      </c>
      <c r="H172" s="3" t="s">
        <v>1422</v>
      </c>
      <c r="I172" s="3" t="s">
        <v>2405</v>
      </c>
      <c r="J172" s="3" t="s">
        <v>2406</v>
      </c>
      <c r="K172" s="4"/>
      <c r="L172" s="4">
        <v>0</v>
      </c>
      <c r="M172" s="4">
        <v>0</v>
      </c>
      <c r="N172" s="4">
        <f t="shared" si="6"/>
        <v>0</v>
      </c>
      <c r="O172" s="3" t="s">
        <v>32</v>
      </c>
      <c r="P172" s="3" t="s">
        <v>94</v>
      </c>
      <c r="Q172" s="3" t="s">
        <v>2407</v>
      </c>
    </row>
    <row r="173" spans="1:17" s="3" customFormat="1" ht="13.95" customHeight="1" x14ac:dyDescent="0.2">
      <c r="A173" s="3">
        <v>2303438</v>
      </c>
      <c r="C173" s="15" t="s">
        <v>27</v>
      </c>
      <c r="D173" s="14">
        <v>45147</v>
      </c>
      <c r="E173" s="14">
        <v>45155</v>
      </c>
      <c r="F173" s="14">
        <v>45428</v>
      </c>
      <c r="G173" s="3" t="s">
        <v>2408</v>
      </c>
      <c r="H173" s="3" t="s">
        <v>2409</v>
      </c>
      <c r="I173" s="3" t="s">
        <v>58</v>
      </c>
      <c r="J173" s="3" t="s">
        <v>2410</v>
      </c>
      <c r="K173" s="4"/>
      <c r="L173" s="4">
        <v>0</v>
      </c>
      <c r="M173" s="4">
        <v>0</v>
      </c>
      <c r="N173" s="4">
        <f t="shared" si="6"/>
        <v>0</v>
      </c>
      <c r="O173" s="3" t="s">
        <v>32</v>
      </c>
      <c r="P173" s="3" t="s">
        <v>94</v>
      </c>
      <c r="Q173" s="3" t="s">
        <v>367</v>
      </c>
    </row>
    <row r="174" spans="1:17" s="3" customFormat="1" ht="13.95" customHeight="1" x14ac:dyDescent="0.2">
      <c r="A174" s="3">
        <v>2303499</v>
      </c>
      <c r="B174" s="3">
        <v>2303516</v>
      </c>
      <c r="C174" s="15" t="s">
        <v>27</v>
      </c>
      <c r="D174" s="14">
        <v>45160</v>
      </c>
      <c r="E174" s="14">
        <v>45160</v>
      </c>
      <c r="G174" s="3" t="s">
        <v>2411</v>
      </c>
      <c r="H174" s="3" t="s">
        <v>257</v>
      </c>
      <c r="I174" s="3" t="s">
        <v>2412</v>
      </c>
      <c r="J174" s="3" t="s">
        <v>2413</v>
      </c>
      <c r="K174" s="4"/>
      <c r="L174" s="4">
        <v>46.21</v>
      </c>
      <c r="M174" s="4">
        <v>0</v>
      </c>
      <c r="N174" s="4">
        <f t="shared" si="6"/>
        <v>46.21</v>
      </c>
      <c r="O174" s="3" t="s">
        <v>32</v>
      </c>
      <c r="P174" s="3" t="s">
        <v>911</v>
      </c>
      <c r="Q174" s="3" t="s">
        <v>805</v>
      </c>
    </row>
    <row r="175" spans="1:17" s="3" customFormat="1" ht="13.95" customHeight="1" x14ac:dyDescent="0.2">
      <c r="A175" s="3">
        <v>2303500</v>
      </c>
      <c r="C175" s="15" t="s">
        <v>27</v>
      </c>
      <c r="D175" s="14">
        <v>45161</v>
      </c>
      <c r="E175" s="14">
        <v>45161</v>
      </c>
      <c r="F175" s="14">
        <v>45183</v>
      </c>
      <c r="G175" s="3" t="s">
        <v>2414</v>
      </c>
      <c r="H175" s="3" t="s">
        <v>2415</v>
      </c>
      <c r="I175" s="3" t="s">
        <v>2416</v>
      </c>
      <c r="J175" s="3" t="s">
        <v>2417</v>
      </c>
      <c r="K175" s="4"/>
      <c r="L175" s="4">
        <v>0</v>
      </c>
      <c r="M175" s="4">
        <v>0</v>
      </c>
      <c r="N175" s="4">
        <f t="shared" si="6"/>
        <v>0</v>
      </c>
      <c r="O175" s="3" t="s">
        <v>32</v>
      </c>
      <c r="P175" s="3" t="s">
        <v>94</v>
      </c>
      <c r="Q175" s="3" t="s">
        <v>2418</v>
      </c>
    </row>
    <row r="176" spans="1:17" s="3" customFormat="1" ht="13.95" customHeight="1" x14ac:dyDescent="0.2">
      <c r="A176" s="3">
        <v>2303549</v>
      </c>
      <c r="C176" s="15" t="s">
        <v>27</v>
      </c>
      <c r="D176" s="14">
        <v>45124</v>
      </c>
      <c r="E176" s="14">
        <v>45155</v>
      </c>
      <c r="F176" s="14">
        <v>45898</v>
      </c>
      <c r="G176" s="3" t="s">
        <v>1580</v>
      </c>
      <c r="H176" s="3" t="s">
        <v>260</v>
      </c>
      <c r="I176" s="3" t="s">
        <v>2419</v>
      </c>
      <c r="K176" s="4"/>
      <c r="L176" s="4">
        <v>0</v>
      </c>
      <c r="M176" s="4">
        <v>0</v>
      </c>
      <c r="N176" s="4">
        <f t="shared" si="6"/>
        <v>0</v>
      </c>
      <c r="O176" s="3" t="s">
        <v>32</v>
      </c>
      <c r="P176" s="3" t="s">
        <v>33</v>
      </c>
      <c r="Q176" s="3" t="s">
        <v>34</v>
      </c>
    </row>
    <row r="177" spans="1:17" s="3" customFormat="1" ht="13.95" customHeight="1" x14ac:dyDescent="0.2">
      <c r="A177" s="3">
        <v>2303608</v>
      </c>
      <c r="B177" s="3">
        <v>2306186</v>
      </c>
      <c r="C177" s="15" t="s">
        <v>27</v>
      </c>
      <c r="D177" s="14">
        <v>45160</v>
      </c>
      <c r="E177" s="14">
        <v>45166</v>
      </c>
      <c r="F177" s="14">
        <v>45336</v>
      </c>
      <c r="G177" s="3" t="s">
        <v>2420</v>
      </c>
      <c r="H177" s="3" t="s">
        <v>179</v>
      </c>
      <c r="I177" s="3" t="s">
        <v>986</v>
      </c>
      <c r="J177" s="3" t="s">
        <v>2421</v>
      </c>
      <c r="K177" s="4"/>
      <c r="L177" s="4">
        <v>495.71</v>
      </c>
      <c r="M177" s="4">
        <v>0</v>
      </c>
      <c r="N177" s="4">
        <f t="shared" si="6"/>
        <v>495.71</v>
      </c>
      <c r="O177" s="3" t="s">
        <v>32</v>
      </c>
      <c r="P177" s="3" t="s">
        <v>911</v>
      </c>
      <c r="Q177" s="3" t="s">
        <v>965</v>
      </c>
    </row>
    <row r="178" spans="1:17" s="3" customFormat="1" ht="13.95" customHeight="1" x14ac:dyDescent="0.2">
      <c r="A178" s="3">
        <v>2303617</v>
      </c>
      <c r="B178" s="3">
        <v>2304433</v>
      </c>
      <c r="C178" s="15" t="s">
        <v>27</v>
      </c>
      <c r="D178" s="14">
        <v>45147</v>
      </c>
      <c r="E178" s="14">
        <v>45168</v>
      </c>
      <c r="F178" s="14">
        <v>45210</v>
      </c>
      <c r="G178" s="3" t="s">
        <v>2422</v>
      </c>
      <c r="H178" s="3" t="s">
        <v>739</v>
      </c>
      <c r="I178" s="3" t="s">
        <v>2423</v>
      </c>
      <c r="J178" s="3" t="s">
        <v>2424</v>
      </c>
      <c r="K178" s="4"/>
      <c r="L178" s="4">
        <v>123.75</v>
      </c>
      <c r="M178" s="4">
        <v>0</v>
      </c>
      <c r="N178" s="4">
        <f t="shared" si="6"/>
        <v>123.75</v>
      </c>
      <c r="O178" s="3" t="s">
        <v>32</v>
      </c>
      <c r="P178" s="3" t="s">
        <v>911</v>
      </c>
      <c r="Q178" s="3" t="s">
        <v>988</v>
      </c>
    </row>
    <row r="179" spans="1:17" s="3" customFormat="1" ht="13.95" customHeight="1" x14ac:dyDescent="0.2">
      <c r="A179" s="3">
        <v>2303638</v>
      </c>
      <c r="B179" s="3">
        <v>2303647</v>
      </c>
      <c r="C179" s="15" t="s">
        <v>22</v>
      </c>
      <c r="D179" s="14">
        <v>45111</v>
      </c>
      <c r="E179" s="14">
        <v>45169</v>
      </c>
      <c r="F179" s="14">
        <v>45456</v>
      </c>
      <c r="G179" s="3" t="s">
        <v>2425</v>
      </c>
      <c r="H179" s="3" t="s">
        <v>260</v>
      </c>
      <c r="I179" s="3" t="s">
        <v>152</v>
      </c>
      <c r="J179" s="3" t="s">
        <v>2426</v>
      </c>
      <c r="K179" s="4"/>
      <c r="L179" s="4">
        <v>0</v>
      </c>
      <c r="M179" s="4">
        <v>0</v>
      </c>
      <c r="N179" s="4">
        <f t="shared" si="6"/>
        <v>0</v>
      </c>
      <c r="O179" s="3" t="s">
        <v>32</v>
      </c>
      <c r="P179" s="3" t="s">
        <v>94</v>
      </c>
      <c r="Q179" s="3" t="s">
        <v>49</v>
      </c>
    </row>
    <row r="180" spans="1:17" s="3" customFormat="1" ht="13.95" customHeight="1" x14ac:dyDescent="0.2">
      <c r="A180" s="3">
        <v>2303641</v>
      </c>
      <c r="B180" s="3">
        <v>2304682</v>
      </c>
      <c r="C180" s="15" t="s">
        <v>27</v>
      </c>
      <c r="D180" s="14">
        <v>45145</v>
      </c>
      <c r="E180" s="14">
        <v>45169</v>
      </c>
      <c r="F180" s="14">
        <v>45224</v>
      </c>
      <c r="G180" s="3" t="s">
        <v>2427</v>
      </c>
      <c r="H180" s="3" t="s">
        <v>123</v>
      </c>
      <c r="I180" s="3" t="s">
        <v>986</v>
      </c>
      <c r="J180" s="3" t="s">
        <v>2428</v>
      </c>
      <c r="K180" s="4"/>
      <c r="L180" s="4">
        <v>589.88</v>
      </c>
      <c r="M180" s="4">
        <v>0</v>
      </c>
      <c r="N180" s="4">
        <f t="shared" si="6"/>
        <v>589.88</v>
      </c>
      <c r="O180" s="3" t="s">
        <v>32</v>
      </c>
      <c r="P180" s="3" t="s">
        <v>911</v>
      </c>
      <c r="Q180" s="3" t="s">
        <v>954</v>
      </c>
    </row>
    <row r="181" spans="1:17" s="3" customFormat="1" ht="13.95" customHeight="1" x14ac:dyDescent="0.2">
      <c r="A181" s="3">
        <v>2303642</v>
      </c>
      <c r="C181" s="15" t="s">
        <v>27</v>
      </c>
      <c r="D181" s="14">
        <v>45165</v>
      </c>
      <c r="E181" s="14">
        <v>45169</v>
      </c>
      <c r="G181" s="3" t="s">
        <v>2429</v>
      </c>
      <c r="H181" s="3" t="s">
        <v>260</v>
      </c>
      <c r="I181" s="3" t="s">
        <v>152</v>
      </c>
      <c r="J181" s="3" t="s">
        <v>2430</v>
      </c>
      <c r="K181" s="4"/>
      <c r="L181" s="4">
        <v>0</v>
      </c>
      <c r="M181" s="4">
        <v>0</v>
      </c>
      <c r="N181" s="4">
        <f>SUM(K181:M181)</f>
        <v>0</v>
      </c>
      <c r="O181" s="3" t="s">
        <v>32</v>
      </c>
      <c r="P181" s="3" t="s">
        <v>94</v>
      </c>
      <c r="Q181" s="3" t="s">
        <v>34</v>
      </c>
    </row>
    <row r="182" spans="1:17" s="3" customFormat="1" ht="13.95" customHeight="1" x14ac:dyDescent="0.2">
      <c r="A182" s="3">
        <v>2303652</v>
      </c>
      <c r="C182" s="15" t="s">
        <v>27</v>
      </c>
      <c r="D182" s="14">
        <v>45165</v>
      </c>
      <c r="E182" s="14">
        <v>45170</v>
      </c>
      <c r="F182" s="3" t="s">
        <v>2431</v>
      </c>
      <c r="G182" s="3" t="s">
        <v>2432</v>
      </c>
      <c r="H182" s="3" t="s">
        <v>163</v>
      </c>
      <c r="I182" s="3" t="s">
        <v>2433</v>
      </c>
      <c r="J182" s="3" t="s">
        <v>2434</v>
      </c>
      <c r="K182" s="4"/>
      <c r="L182" s="4">
        <v>0</v>
      </c>
      <c r="M182" s="4">
        <v>0</v>
      </c>
      <c r="N182" s="4">
        <f t="shared" si="6"/>
        <v>0</v>
      </c>
      <c r="O182" s="3" t="s">
        <v>32</v>
      </c>
      <c r="P182" s="3" t="s">
        <v>33</v>
      </c>
      <c r="Q182" s="3" t="s">
        <v>2435</v>
      </c>
    </row>
    <row r="183" spans="1:17" s="3" customFormat="1" ht="13.95" customHeight="1" x14ac:dyDescent="0.2">
      <c r="A183" s="3">
        <v>2303740</v>
      </c>
      <c r="C183" s="15" t="s">
        <v>27</v>
      </c>
      <c r="D183" s="14">
        <v>45120</v>
      </c>
      <c r="E183" s="14">
        <v>45138</v>
      </c>
      <c r="G183" s="3" t="s">
        <v>2436</v>
      </c>
      <c r="H183" s="3" t="s">
        <v>119</v>
      </c>
      <c r="I183" s="3" t="s">
        <v>2437</v>
      </c>
      <c r="J183" s="3" t="s">
        <v>2438</v>
      </c>
      <c r="K183" s="4"/>
      <c r="L183" s="4"/>
      <c r="M183" s="4"/>
      <c r="N183" s="4">
        <f t="shared" si="6"/>
        <v>0</v>
      </c>
    </row>
    <row r="184" spans="1:17" s="3" customFormat="1" ht="13.95" customHeight="1" x14ac:dyDescent="0.2">
      <c r="A184" s="3">
        <v>2303742</v>
      </c>
      <c r="B184" s="3">
        <v>2305274</v>
      </c>
      <c r="C184" s="15" t="s">
        <v>27</v>
      </c>
      <c r="D184" s="14">
        <v>45081</v>
      </c>
      <c r="E184" s="14">
        <v>45174</v>
      </c>
      <c r="F184" s="14">
        <v>45253</v>
      </c>
      <c r="G184" s="3" t="s">
        <v>2439</v>
      </c>
      <c r="H184" s="3" t="s">
        <v>218</v>
      </c>
      <c r="I184" s="3" t="s">
        <v>2440</v>
      </c>
      <c r="J184" s="3" t="s">
        <v>2441</v>
      </c>
      <c r="K184" s="4"/>
      <c r="L184" s="4">
        <v>700</v>
      </c>
      <c r="M184" s="4">
        <v>0</v>
      </c>
      <c r="N184" s="4">
        <f t="shared" si="6"/>
        <v>700</v>
      </c>
      <c r="O184" s="3" t="s">
        <v>32</v>
      </c>
      <c r="P184" s="3" t="s">
        <v>911</v>
      </c>
      <c r="Q184" s="3" t="s">
        <v>2442</v>
      </c>
    </row>
    <row r="185" spans="1:17" s="3" customFormat="1" ht="13.95" customHeight="1" x14ac:dyDescent="0.2">
      <c r="A185" s="3">
        <v>2303743</v>
      </c>
      <c r="B185" s="3">
        <v>2306351</v>
      </c>
      <c r="C185" s="15" t="s">
        <v>27</v>
      </c>
      <c r="D185" s="14">
        <v>45167</v>
      </c>
      <c r="E185" s="14">
        <v>45175</v>
      </c>
      <c r="F185" s="14">
        <v>45392</v>
      </c>
      <c r="G185" s="3" t="s">
        <v>2443</v>
      </c>
      <c r="H185" s="3" t="s">
        <v>2444</v>
      </c>
      <c r="I185" s="3" t="s">
        <v>986</v>
      </c>
      <c r="J185" s="3" t="s">
        <v>2445</v>
      </c>
      <c r="K185" s="4"/>
      <c r="L185" s="4">
        <v>2295.14</v>
      </c>
      <c r="M185" s="4">
        <v>0</v>
      </c>
      <c r="N185" s="4">
        <f t="shared" si="6"/>
        <v>2295.14</v>
      </c>
      <c r="O185" s="3" t="s">
        <v>32</v>
      </c>
      <c r="P185" s="3" t="s">
        <v>911</v>
      </c>
      <c r="Q185" s="3" t="s">
        <v>2185</v>
      </c>
    </row>
    <row r="186" spans="1:17" s="3" customFormat="1" ht="13.95" customHeight="1" x14ac:dyDescent="0.2">
      <c r="A186" s="3">
        <v>2303749</v>
      </c>
      <c r="C186" s="15" t="s">
        <v>27</v>
      </c>
      <c r="D186" s="14">
        <v>45129</v>
      </c>
      <c r="E186" s="14">
        <v>45174</v>
      </c>
      <c r="F186" s="14">
        <v>45237</v>
      </c>
      <c r="G186" s="3" t="s">
        <v>2446</v>
      </c>
      <c r="H186" s="3" t="s">
        <v>2447</v>
      </c>
      <c r="I186" s="3" t="s">
        <v>2448</v>
      </c>
      <c r="J186" s="3" t="s">
        <v>2449</v>
      </c>
      <c r="K186" s="4"/>
      <c r="L186" s="4">
        <v>0</v>
      </c>
      <c r="M186" s="4">
        <v>0</v>
      </c>
      <c r="N186" s="4">
        <f t="shared" si="6"/>
        <v>0</v>
      </c>
      <c r="O186" s="3" t="s">
        <v>32</v>
      </c>
      <c r="P186" s="3" t="s">
        <v>94</v>
      </c>
      <c r="Q186" s="3" t="s">
        <v>2450</v>
      </c>
    </row>
    <row r="187" spans="1:17" s="3" customFormat="1" ht="13.95" customHeight="1" x14ac:dyDescent="0.2">
      <c r="A187" s="9">
        <v>2303753</v>
      </c>
      <c r="B187" s="3">
        <v>2306423</v>
      </c>
      <c r="C187" s="13" t="s">
        <v>27</v>
      </c>
      <c r="D187" s="14">
        <v>45107</v>
      </c>
      <c r="E187" s="14">
        <v>45175</v>
      </c>
      <c r="F187" s="14">
        <v>45464</v>
      </c>
      <c r="G187" s="3" t="s">
        <v>2451</v>
      </c>
      <c r="H187" s="3" t="s">
        <v>2452</v>
      </c>
      <c r="I187" s="3" t="s">
        <v>2453</v>
      </c>
      <c r="J187" s="3" t="s">
        <v>2454</v>
      </c>
      <c r="K187" s="4"/>
      <c r="L187" s="4">
        <v>1013.98</v>
      </c>
      <c r="M187" s="4">
        <v>0</v>
      </c>
      <c r="N187" s="4">
        <f>SUM(K187:M187)</f>
        <v>1013.98</v>
      </c>
      <c r="O187" s="3" t="s">
        <v>32</v>
      </c>
      <c r="P187" s="3" t="s">
        <v>911</v>
      </c>
      <c r="Q187" s="3" t="s">
        <v>805</v>
      </c>
    </row>
    <row r="188" spans="1:17" ht="13.95" customHeight="1" x14ac:dyDescent="0.3">
      <c r="A188" s="9">
        <v>2303758</v>
      </c>
      <c r="B188" s="3">
        <v>2305706</v>
      </c>
      <c r="C188" s="15" t="s">
        <v>27</v>
      </c>
      <c r="D188" s="14">
        <v>45115</v>
      </c>
      <c r="E188" s="14">
        <v>45175</v>
      </c>
      <c r="F188" s="14">
        <v>45288</v>
      </c>
      <c r="G188" s="3" t="s">
        <v>2455</v>
      </c>
      <c r="H188" s="3" t="s">
        <v>2456</v>
      </c>
      <c r="I188" s="3" t="s">
        <v>2457</v>
      </c>
      <c r="J188" s="3" t="s">
        <v>2458</v>
      </c>
      <c r="K188" s="4"/>
      <c r="L188" s="4">
        <v>1082.95</v>
      </c>
      <c r="M188" s="4">
        <v>133.71</v>
      </c>
      <c r="N188" s="4">
        <f t="shared" ref="N188:N211" si="7">SUM(K188:M188)</f>
        <v>1216.6600000000001</v>
      </c>
      <c r="O188" s="3" t="s">
        <v>32</v>
      </c>
      <c r="P188" s="3" t="s">
        <v>911</v>
      </c>
      <c r="Q188" s="3" t="s">
        <v>805</v>
      </c>
    </row>
    <row r="189" spans="1:17" s="3" customFormat="1" ht="13.95" customHeight="1" x14ac:dyDescent="0.2">
      <c r="A189" s="9">
        <v>2303765</v>
      </c>
      <c r="B189" s="3">
        <v>2305895</v>
      </c>
      <c r="C189" s="15" t="s">
        <v>27</v>
      </c>
      <c r="D189" s="14">
        <v>45171</v>
      </c>
      <c r="E189" s="14">
        <v>45176</v>
      </c>
      <c r="F189" s="14">
        <v>45294</v>
      </c>
      <c r="G189" s="3" t="s">
        <v>2459</v>
      </c>
      <c r="H189" s="3" t="s">
        <v>2460</v>
      </c>
      <c r="I189" s="3" t="s">
        <v>1051</v>
      </c>
      <c r="J189" s="3" t="s">
        <v>2461</v>
      </c>
      <c r="K189" s="4"/>
      <c r="L189" s="4">
        <v>1892.27</v>
      </c>
      <c r="M189" s="4">
        <v>0</v>
      </c>
      <c r="N189" s="4">
        <f t="shared" si="7"/>
        <v>1892.27</v>
      </c>
      <c r="O189" s="3" t="s">
        <v>32</v>
      </c>
      <c r="P189" s="3" t="s">
        <v>911</v>
      </c>
      <c r="Q189" s="3" t="s">
        <v>805</v>
      </c>
    </row>
    <row r="190" spans="1:17" s="3" customFormat="1" ht="13.95" customHeight="1" x14ac:dyDescent="0.2">
      <c r="A190" s="3">
        <v>2303774</v>
      </c>
      <c r="C190" s="15" t="s">
        <v>27</v>
      </c>
      <c r="D190" s="14">
        <v>45169</v>
      </c>
      <c r="E190" s="14">
        <v>45177</v>
      </c>
      <c r="F190" s="14">
        <v>45177</v>
      </c>
      <c r="G190" s="3" t="s">
        <v>2462</v>
      </c>
      <c r="H190" s="3" t="s">
        <v>1403</v>
      </c>
      <c r="I190" s="3" t="s">
        <v>2463</v>
      </c>
      <c r="J190" s="3" t="s">
        <v>1403</v>
      </c>
      <c r="K190" s="4"/>
      <c r="L190" s="4"/>
      <c r="M190" s="4"/>
      <c r="N190" s="4">
        <f t="shared" si="7"/>
        <v>0</v>
      </c>
      <c r="Q190" s="3" t="s">
        <v>1764</v>
      </c>
    </row>
    <row r="191" spans="1:17" s="3" customFormat="1" ht="13.95" customHeight="1" x14ac:dyDescent="0.2">
      <c r="A191" s="9">
        <v>2303835</v>
      </c>
      <c r="C191" s="15" t="s">
        <v>27</v>
      </c>
      <c r="D191" s="14">
        <v>45120</v>
      </c>
      <c r="E191" s="14">
        <v>45181</v>
      </c>
      <c r="G191" s="3" t="s">
        <v>2464</v>
      </c>
      <c r="H191" s="3" t="s">
        <v>200</v>
      </c>
      <c r="I191" s="3" t="s">
        <v>2465</v>
      </c>
      <c r="J191" s="3" t="s">
        <v>2466</v>
      </c>
      <c r="K191" s="4"/>
      <c r="L191" s="4">
        <v>0</v>
      </c>
      <c r="M191" s="4">
        <v>0</v>
      </c>
      <c r="N191" s="4">
        <f t="shared" si="7"/>
        <v>0</v>
      </c>
      <c r="O191" s="3" t="s">
        <v>32</v>
      </c>
      <c r="P191" s="3" t="s">
        <v>94</v>
      </c>
      <c r="Q191" s="3" t="s">
        <v>569</v>
      </c>
    </row>
    <row r="192" spans="1:17" s="3" customFormat="1" ht="13.95" customHeight="1" x14ac:dyDescent="0.2">
      <c r="A192" s="9">
        <v>2303837</v>
      </c>
      <c r="B192" s="3">
        <v>2304949</v>
      </c>
      <c r="C192" s="15" t="s">
        <v>27</v>
      </c>
      <c r="D192" s="14">
        <v>45007</v>
      </c>
      <c r="E192" s="14">
        <v>45182</v>
      </c>
      <c r="F192" s="14">
        <v>45238</v>
      </c>
      <c r="G192" s="3" t="s">
        <v>2467</v>
      </c>
      <c r="H192" s="3" t="s">
        <v>260</v>
      </c>
      <c r="I192" s="3" t="s">
        <v>58</v>
      </c>
      <c r="J192" s="3" t="s">
        <v>2468</v>
      </c>
      <c r="K192" s="4"/>
      <c r="L192" s="4">
        <v>911.32</v>
      </c>
      <c r="M192" s="4">
        <v>0</v>
      </c>
      <c r="N192" s="4">
        <f t="shared" si="7"/>
        <v>911.32</v>
      </c>
      <c r="O192" s="3" t="s">
        <v>32</v>
      </c>
      <c r="P192" s="3" t="s">
        <v>911</v>
      </c>
      <c r="Q192" s="3" t="s">
        <v>805</v>
      </c>
    </row>
    <row r="193" spans="1:17" s="3" customFormat="1" ht="13.95" customHeight="1" x14ac:dyDescent="0.2">
      <c r="A193" s="9">
        <v>2303847</v>
      </c>
      <c r="B193" s="3">
        <v>2305743</v>
      </c>
      <c r="C193" s="15" t="s">
        <v>27</v>
      </c>
      <c r="D193" s="14">
        <v>45176</v>
      </c>
      <c r="E193" s="14">
        <v>45182</v>
      </c>
      <c r="F193" s="14">
        <v>45280</v>
      </c>
      <c r="G193" s="3" t="s">
        <v>2469</v>
      </c>
      <c r="H193" s="3" t="s">
        <v>1046</v>
      </c>
      <c r="I193" s="3" t="s">
        <v>58</v>
      </c>
      <c r="J193" s="3" t="s">
        <v>2470</v>
      </c>
      <c r="K193" s="4"/>
      <c r="L193" s="4">
        <v>700</v>
      </c>
      <c r="M193" s="4">
        <v>0</v>
      </c>
      <c r="N193" s="4">
        <f t="shared" si="7"/>
        <v>700</v>
      </c>
      <c r="O193" s="3" t="s">
        <v>32</v>
      </c>
      <c r="P193" s="3" t="s">
        <v>911</v>
      </c>
      <c r="Q193" s="3" t="s">
        <v>2471</v>
      </c>
    </row>
    <row r="194" spans="1:17" ht="13.95" customHeight="1" x14ac:dyDescent="0.3">
      <c r="A194" s="9">
        <v>2303904</v>
      </c>
      <c r="B194" s="3">
        <v>2304432</v>
      </c>
      <c r="C194" s="15" t="s">
        <v>27</v>
      </c>
      <c r="D194" s="14">
        <v>45173</v>
      </c>
      <c r="E194" s="14">
        <v>45187</v>
      </c>
      <c r="F194" s="14">
        <v>45211</v>
      </c>
      <c r="G194" s="3" t="s">
        <v>2472</v>
      </c>
      <c r="H194" s="3" t="s">
        <v>497</v>
      </c>
      <c r="I194" s="3" t="s">
        <v>2473</v>
      </c>
      <c r="J194" s="3" t="s">
        <v>2474</v>
      </c>
      <c r="K194" s="4"/>
      <c r="L194" s="4">
        <v>182.21</v>
      </c>
      <c r="M194" s="4">
        <v>0</v>
      </c>
      <c r="N194" s="4">
        <f t="shared" si="7"/>
        <v>182.21</v>
      </c>
      <c r="O194" s="3" t="s">
        <v>32</v>
      </c>
      <c r="P194" s="3" t="s">
        <v>911</v>
      </c>
      <c r="Q194" s="3" t="s">
        <v>954</v>
      </c>
    </row>
    <row r="195" spans="1:17" s="3" customFormat="1" ht="13.95" customHeight="1" x14ac:dyDescent="0.2">
      <c r="A195" s="3">
        <v>2303936</v>
      </c>
      <c r="C195" s="15" t="s">
        <v>27</v>
      </c>
      <c r="D195" s="14">
        <v>45171</v>
      </c>
      <c r="E195" s="14">
        <v>45188</v>
      </c>
      <c r="F195" s="14">
        <v>45898</v>
      </c>
      <c r="G195" s="3" t="s">
        <v>2475</v>
      </c>
      <c r="H195" s="3" t="s">
        <v>2476</v>
      </c>
      <c r="I195" s="3" t="s">
        <v>2477</v>
      </c>
      <c r="J195" s="3" t="s">
        <v>2478</v>
      </c>
      <c r="K195" s="4"/>
      <c r="L195" s="4">
        <v>0</v>
      </c>
      <c r="M195" s="4">
        <v>0</v>
      </c>
      <c r="N195" s="4">
        <f t="shared" si="7"/>
        <v>0</v>
      </c>
      <c r="O195" s="3" t="s">
        <v>32</v>
      </c>
      <c r="P195" s="3" t="s">
        <v>33</v>
      </c>
    </row>
    <row r="196" spans="1:17" s="3" customFormat="1" ht="13.95" customHeight="1" x14ac:dyDescent="0.2">
      <c r="A196" s="3">
        <v>2303946</v>
      </c>
      <c r="C196" s="15" t="s">
        <v>27</v>
      </c>
      <c r="D196" s="14">
        <v>45180</v>
      </c>
      <c r="E196" s="14">
        <v>45188</v>
      </c>
      <c r="F196" s="14">
        <v>45097</v>
      </c>
      <c r="G196" s="3" t="s">
        <v>2479</v>
      </c>
      <c r="H196" s="3" t="s">
        <v>2480</v>
      </c>
      <c r="I196" s="3" t="s">
        <v>42</v>
      </c>
      <c r="J196" s="3" t="s">
        <v>2481</v>
      </c>
      <c r="K196" s="4"/>
      <c r="L196" s="4">
        <v>0</v>
      </c>
      <c r="M196" s="4">
        <v>0</v>
      </c>
      <c r="N196" s="4">
        <f t="shared" si="7"/>
        <v>0</v>
      </c>
      <c r="O196" s="3" t="s">
        <v>32</v>
      </c>
      <c r="P196" s="3" t="s">
        <v>33</v>
      </c>
      <c r="Q196" s="3" t="s">
        <v>1686</v>
      </c>
    </row>
    <row r="197" spans="1:17" ht="13.95" customHeight="1" x14ac:dyDescent="0.3">
      <c r="A197" s="9">
        <v>2303949</v>
      </c>
      <c r="B197" s="3"/>
      <c r="C197" s="15" t="s">
        <v>27</v>
      </c>
      <c r="D197" s="14">
        <v>45178</v>
      </c>
      <c r="E197" s="14">
        <v>45183</v>
      </c>
      <c r="F197" s="3"/>
      <c r="G197" s="3" t="s">
        <v>2482</v>
      </c>
      <c r="H197" s="3" t="s">
        <v>504</v>
      </c>
      <c r="I197" s="3" t="s">
        <v>2483</v>
      </c>
      <c r="J197" s="3" t="s">
        <v>2484</v>
      </c>
      <c r="K197" s="4"/>
      <c r="L197" s="4"/>
      <c r="M197" s="4"/>
      <c r="N197" s="4">
        <f t="shared" si="7"/>
        <v>0</v>
      </c>
      <c r="O197" s="3"/>
      <c r="P197" s="3"/>
      <c r="Q197" s="3"/>
    </row>
    <row r="198" spans="1:17" ht="13.95" customHeight="1" x14ac:dyDescent="0.3">
      <c r="A198" s="9">
        <v>2304004</v>
      </c>
      <c r="B198" s="3">
        <v>2304306</v>
      </c>
      <c r="C198" s="15" t="s">
        <v>22</v>
      </c>
      <c r="D198" s="14">
        <v>45159</v>
      </c>
      <c r="E198" s="14">
        <v>45188</v>
      </c>
      <c r="F198" s="14">
        <v>45211</v>
      </c>
      <c r="G198" s="3" t="s">
        <v>2485</v>
      </c>
      <c r="H198" s="3" t="s">
        <v>257</v>
      </c>
      <c r="I198" s="3" t="s">
        <v>2486</v>
      </c>
      <c r="J198" s="3" t="s">
        <v>2487</v>
      </c>
      <c r="K198" s="4"/>
      <c r="L198" s="4">
        <v>350</v>
      </c>
      <c r="M198" s="4">
        <v>0</v>
      </c>
      <c r="N198" s="4">
        <f t="shared" si="7"/>
        <v>350</v>
      </c>
      <c r="O198" s="3" t="s">
        <v>32</v>
      </c>
      <c r="P198" s="3" t="s">
        <v>911</v>
      </c>
      <c r="Q198" s="3" t="s">
        <v>805</v>
      </c>
    </row>
    <row r="199" spans="1:17" ht="13.95" customHeight="1" x14ac:dyDescent="0.3">
      <c r="A199" s="9">
        <v>2304062</v>
      </c>
      <c r="B199" s="3">
        <v>2305742</v>
      </c>
      <c r="C199" s="15" t="s">
        <v>27</v>
      </c>
      <c r="D199" s="14">
        <v>45144</v>
      </c>
      <c r="E199" s="14">
        <v>45187</v>
      </c>
      <c r="F199" s="14">
        <v>45464</v>
      </c>
      <c r="G199" s="3" t="s">
        <v>2488</v>
      </c>
      <c r="H199" s="3" t="s">
        <v>537</v>
      </c>
      <c r="I199" s="3" t="s">
        <v>42</v>
      </c>
      <c r="J199" s="3" t="s">
        <v>2489</v>
      </c>
      <c r="K199" s="4"/>
      <c r="L199" s="4">
        <f>2714.61+224.77</f>
        <v>2939.38</v>
      </c>
      <c r="M199" s="4">
        <v>133.71</v>
      </c>
      <c r="N199" s="4">
        <f t="shared" si="7"/>
        <v>3073.09</v>
      </c>
      <c r="O199" s="3" t="s">
        <v>32</v>
      </c>
      <c r="P199" s="3" t="s">
        <v>911</v>
      </c>
      <c r="Q199" s="3" t="s">
        <v>2490</v>
      </c>
    </row>
    <row r="200" spans="1:17" ht="13.95" customHeight="1" x14ac:dyDescent="0.3">
      <c r="A200" s="9">
        <v>2304068</v>
      </c>
      <c r="B200" s="3">
        <v>2306365</v>
      </c>
      <c r="C200" s="15" t="s">
        <v>27</v>
      </c>
      <c r="D200" s="14">
        <v>45177</v>
      </c>
      <c r="E200" s="14">
        <v>45188</v>
      </c>
      <c r="F200" s="14">
        <v>45408</v>
      </c>
      <c r="G200" s="3" t="s">
        <v>2491</v>
      </c>
      <c r="H200" s="3" t="s">
        <v>739</v>
      </c>
      <c r="I200" s="3" t="s">
        <v>42</v>
      </c>
      <c r="J200" s="3" t="s">
        <v>2492</v>
      </c>
      <c r="K200" s="4"/>
      <c r="L200" s="4">
        <v>1581.49</v>
      </c>
      <c r="M200" s="4">
        <v>0</v>
      </c>
      <c r="N200" s="4">
        <f>SUM(K200:M200)</f>
        <v>1581.49</v>
      </c>
      <c r="O200" s="3" t="s">
        <v>32</v>
      </c>
      <c r="P200" s="3" t="s">
        <v>911</v>
      </c>
      <c r="Q200" s="3" t="s">
        <v>2493</v>
      </c>
    </row>
    <row r="201" spans="1:17" ht="13.95" customHeight="1" x14ac:dyDescent="0.3">
      <c r="A201" s="9">
        <v>2304070</v>
      </c>
      <c r="B201" s="3"/>
      <c r="C201" s="15" t="s">
        <v>22</v>
      </c>
      <c r="D201" s="14">
        <v>45160</v>
      </c>
      <c r="E201" s="14">
        <v>45189</v>
      </c>
      <c r="F201" s="14">
        <v>45196</v>
      </c>
      <c r="G201" s="3" t="s">
        <v>2494</v>
      </c>
      <c r="H201" s="3" t="s">
        <v>320</v>
      </c>
      <c r="I201" s="3" t="s">
        <v>2495</v>
      </c>
      <c r="J201" s="3" t="s">
        <v>2496</v>
      </c>
      <c r="K201" s="4"/>
      <c r="L201" s="4">
        <v>0</v>
      </c>
      <c r="M201" s="4">
        <v>0</v>
      </c>
      <c r="N201" s="4">
        <f t="shared" si="7"/>
        <v>0</v>
      </c>
      <c r="O201" s="3" t="s">
        <v>32</v>
      </c>
      <c r="P201" s="3" t="s">
        <v>94</v>
      </c>
      <c r="Q201" s="3" t="s">
        <v>2497</v>
      </c>
    </row>
    <row r="202" spans="1:17" s="3" customFormat="1" ht="13.95" customHeight="1" x14ac:dyDescent="0.2">
      <c r="A202" s="3">
        <v>2304084</v>
      </c>
      <c r="C202" s="15" t="s">
        <v>27</v>
      </c>
      <c r="D202" s="14">
        <v>45184</v>
      </c>
      <c r="E202" s="14">
        <v>45195</v>
      </c>
      <c r="G202" s="3" t="s">
        <v>2498</v>
      </c>
      <c r="H202" s="3" t="s">
        <v>2499</v>
      </c>
      <c r="I202" s="3" t="s">
        <v>2500</v>
      </c>
      <c r="J202" s="3" t="s">
        <v>2501</v>
      </c>
      <c r="K202" s="4"/>
      <c r="L202" s="4"/>
      <c r="M202" s="4"/>
      <c r="N202" s="4">
        <f t="shared" si="7"/>
        <v>0</v>
      </c>
    </row>
    <row r="203" spans="1:17" s="3" customFormat="1" ht="13.95" customHeight="1" x14ac:dyDescent="0.2">
      <c r="A203" s="3">
        <v>2304085</v>
      </c>
      <c r="C203" s="15" t="s">
        <v>27</v>
      </c>
      <c r="D203" s="14">
        <v>45184</v>
      </c>
      <c r="E203" s="14">
        <v>45195</v>
      </c>
      <c r="G203" s="3" t="s">
        <v>2502</v>
      </c>
      <c r="H203" s="3" t="s">
        <v>2503</v>
      </c>
      <c r="I203" s="3" t="s">
        <v>2504</v>
      </c>
      <c r="K203" s="4"/>
      <c r="L203" s="4"/>
      <c r="M203" s="4"/>
      <c r="N203" s="4">
        <f t="shared" si="7"/>
        <v>0</v>
      </c>
    </row>
    <row r="204" spans="1:17" ht="13.95" customHeight="1" x14ac:dyDescent="0.3">
      <c r="A204" s="9">
        <v>2304126</v>
      </c>
      <c r="B204" s="3"/>
      <c r="C204" s="15" t="s">
        <v>27</v>
      </c>
      <c r="D204" s="14">
        <v>45162</v>
      </c>
      <c r="E204" s="14">
        <v>45191</v>
      </c>
      <c r="F204" s="3"/>
      <c r="G204" s="3" t="s">
        <v>2505</v>
      </c>
      <c r="H204" s="3" t="s">
        <v>2286</v>
      </c>
      <c r="I204" s="3" t="s">
        <v>58</v>
      </c>
      <c r="J204" s="3" t="s">
        <v>2506</v>
      </c>
      <c r="K204" s="4"/>
      <c r="L204" s="4"/>
      <c r="M204" s="4"/>
      <c r="N204" s="4">
        <f t="shared" si="7"/>
        <v>0</v>
      </c>
      <c r="O204" s="3"/>
      <c r="P204" s="3"/>
      <c r="Q204" s="3"/>
    </row>
    <row r="205" spans="1:17" ht="13.95" customHeight="1" x14ac:dyDescent="0.3">
      <c r="A205" s="9">
        <v>2304131</v>
      </c>
      <c r="B205" s="3">
        <v>2304680</v>
      </c>
      <c r="C205" s="15" t="s">
        <v>27</v>
      </c>
      <c r="D205" s="14">
        <v>45138</v>
      </c>
      <c r="E205" s="14">
        <v>45196</v>
      </c>
      <c r="F205" s="14">
        <v>45224</v>
      </c>
      <c r="G205" s="3" t="s">
        <v>2507</v>
      </c>
      <c r="H205" s="3" t="s">
        <v>606</v>
      </c>
      <c r="I205" s="3" t="s">
        <v>58</v>
      </c>
      <c r="J205" s="3" t="s">
        <v>2508</v>
      </c>
      <c r="K205" s="4"/>
      <c r="L205" s="4">
        <v>391.25</v>
      </c>
      <c r="M205" s="4">
        <v>0</v>
      </c>
      <c r="N205" s="4">
        <f t="shared" si="7"/>
        <v>391.25</v>
      </c>
      <c r="O205" s="4" t="s">
        <v>32</v>
      </c>
      <c r="P205" s="3" t="s">
        <v>911</v>
      </c>
      <c r="Q205" s="3" t="s">
        <v>805</v>
      </c>
    </row>
    <row r="206" spans="1:17" ht="13.95" customHeight="1" x14ac:dyDescent="0.3">
      <c r="A206" s="9">
        <v>2304164</v>
      </c>
      <c r="B206" s="3"/>
      <c r="C206" s="15" t="s">
        <v>27</v>
      </c>
      <c r="D206" s="14">
        <v>45134</v>
      </c>
      <c r="E206" s="14">
        <v>45197</v>
      </c>
      <c r="F206" s="3"/>
      <c r="G206" s="3" t="s">
        <v>2509</v>
      </c>
      <c r="H206" s="3" t="s">
        <v>659</v>
      </c>
      <c r="I206" s="3" t="s">
        <v>1528</v>
      </c>
      <c r="J206" s="3" t="s">
        <v>2510</v>
      </c>
      <c r="K206" s="4"/>
      <c r="L206" s="4"/>
      <c r="M206" s="4"/>
      <c r="N206" s="4">
        <f t="shared" si="7"/>
        <v>0</v>
      </c>
      <c r="O206" s="3"/>
      <c r="P206" s="3"/>
      <c r="Q206" s="3"/>
    </row>
    <row r="207" spans="1:17" ht="13.95" customHeight="1" x14ac:dyDescent="0.3">
      <c r="A207" s="9">
        <v>2304175</v>
      </c>
      <c r="B207" s="3">
        <v>2305360</v>
      </c>
      <c r="C207" s="15" t="s">
        <v>27</v>
      </c>
      <c r="D207" s="14">
        <v>45093</v>
      </c>
      <c r="E207" s="14">
        <v>45196</v>
      </c>
      <c r="F207" s="14">
        <v>45259</v>
      </c>
      <c r="G207" s="3" t="s">
        <v>2511</v>
      </c>
      <c r="H207" s="3" t="s">
        <v>320</v>
      </c>
      <c r="I207" s="3" t="s">
        <v>58</v>
      </c>
      <c r="J207" s="3" t="s">
        <v>2512</v>
      </c>
      <c r="K207" s="4"/>
      <c r="L207" s="4">
        <v>1028.5</v>
      </c>
      <c r="M207" s="4">
        <v>133.71</v>
      </c>
      <c r="N207" s="4">
        <f t="shared" si="7"/>
        <v>1162.21</v>
      </c>
      <c r="O207" s="3" t="s">
        <v>32</v>
      </c>
      <c r="P207" s="3" t="s">
        <v>911</v>
      </c>
      <c r="Q207" s="3" t="s">
        <v>805</v>
      </c>
    </row>
    <row r="208" spans="1:17" ht="13.95" customHeight="1" x14ac:dyDescent="0.3">
      <c r="A208" s="9">
        <v>2304178</v>
      </c>
      <c r="B208" s="3"/>
      <c r="C208" s="15" t="s">
        <v>27</v>
      </c>
      <c r="D208" s="14">
        <v>45184</v>
      </c>
      <c r="E208" s="14">
        <v>45898</v>
      </c>
      <c r="F208" s="14">
        <v>45898</v>
      </c>
      <c r="G208" s="3" t="s">
        <v>2513</v>
      </c>
      <c r="H208" s="3"/>
      <c r="I208" s="3"/>
      <c r="J208" s="3"/>
      <c r="K208" s="4"/>
      <c r="L208" s="4">
        <v>0</v>
      </c>
      <c r="M208" s="4">
        <v>0</v>
      </c>
      <c r="N208" s="4">
        <f t="shared" si="7"/>
        <v>0</v>
      </c>
      <c r="O208" s="3" t="s">
        <v>32</v>
      </c>
      <c r="P208" s="3" t="s">
        <v>33</v>
      </c>
      <c r="Q208" s="3" t="s">
        <v>1649</v>
      </c>
    </row>
    <row r="209" spans="1:17" ht="13.95" customHeight="1" x14ac:dyDescent="0.3">
      <c r="A209" s="9">
        <v>2304180</v>
      </c>
      <c r="B209" s="3">
        <v>2304592</v>
      </c>
      <c r="C209" s="15" t="s">
        <v>27</v>
      </c>
      <c r="D209" s="14">
        <v>45173</v>
      </c>
      <c r="E209" s="14">
        <v>45198</v>
      </c>
      <c r="F209" s="14">
        <v>45217</v>
      </c>
      <c r="G209" s="3" t="s">
        <v>2514</v>
      </c>
      <c r="H209" s="3" t="s">
        <v>163</v>
      </c>
      <c r="I209" s="3" t="s">
        <v>58</v>
      </c>
      <c r="J209" s="3" t="s">
        <v>2515</v>
      </c>
      <c r="K209" s="4"/>
      <c r="L209" s="4">
        <v>390</v>
      </c>
      <c r="M209" s="4">
        <v>0</v>
      </c>
      <c r="N209" s="4">
        <f t="shared" si="7"/>
        <v>390</v>
      </c>
      <c r="O209" s="3" t="s">
        <v>32</v>
      </c>
      <c r="P209" s="3" t="s">
        <v>911</v>
      </c>
      <c r="Q209" s="3" t="s">
        <v>805</v>
      </c>
    </row>
    <row r="210" spans="1:17" ht="13.95" customHeight="1" x14ac:dyDescent="0.3">
      <c r="A210" s="9">
        <v>2304181</v>
      </c>
      <c r="B210" s="3">
        <v>2306510</v>
      </c>
      <c r="C210" s="15" t="s">
        <v>27</v>
      </c>
      <c r="D210" s="14">
        <v>45130</v>
      </c>
      <c r="E210" s="14">
        <v>45197</v>
      </c>
      <c r="F210" s="14">
        <v>45680</v>
      </c>
      <c r="G210" s="3" t="s">
        <v>2516</v>
      </c>
      <c r="H210" s="3" t="s">
        <v>1118</v>
      </c>
      <c r="I210" s="3" t="s">
        <v>42</v>
      </c>
      <c r="J210" s="3" t="s">
        <v>2517</v>
      </c>
      <c r="K210" s="4"/>
      <c r="L210" s="4">
        <v>2274.04</v>
      </c>
      <c r="M210" s="4">
        <v>0</v>
      </c>
      <c r="N210" s="4">
        <f t="shared" si="7"/>
        <v>2274.04</v>
      </c>
      <c r="O210" s="3" t="s">
        <v>32</v>
      </c>
      <c r="P210" s="3" t="s">
        <v>911</v>
      </c>
      <c r="Q210" s="3" t="s">
        <v>805</v>
      </c>
    </row>
    <row r="211" spans="1:17" ht="13.95" customHeight="1" x14ac:dyDescent="0.3">
      <c r="A211" s="9">
        <v>2304184</v>
      </c>
      <c r="B211" s="3">
        <v>2306489</v>
      </c>
      <c r="C211" s="15" t="s">
        <v>27</v>
      </c>
      <c r="D211" s="14">
        <v>45197</v>
      </c>
      <c r="E211" s="14">
        <v>45199</v>
      </c>
      <c r="F211" s="14">
        <v>45582</v>
      </c>
      <c r="G211" s="3" t="s">
        <v>2518</v>
      </c>
      <c r="H211" s="3" t="s">
        <v>729</v>
      </c>
      <c r="I211" s="3" t="s">
        <v>336</v>
      </c>
      <c r="J211" s="3" t="s">
        <v>2519</v>
      </c>
      <c r="K211" s="4"/>
      <c r="L211" s="4">
        <v>2483.69</v>
      </c>
      <c r="M211" s="4">
        <v>0</v>
      </c>
      <c r="N211" s="4">
        <f t="shared" si="7"/>
        <v>2483.69</v>
      </c>
      <c r="O211" s="3" t="s">
        <v>32</v>
      </c>
      <c r="P211" s="3" t="s">
        <v>911</v>
      </c>
      <c r="Q211" s="3" t="s">
        <v>805</v>
      </c>
    </row>
    <row r="212" spans="1:17" ht="13.95" customHeight="1" x14ac:dyDescent="0.3">
      <c r="A212" s="9">
        <v>2304219</v>
      </c>
      <c r="B212" s="3"/>
      <c r="C212" s="15" t="s">
        <v>27</v>
      </c>
      <c r="D212" s="14">
        <v>45188</v>
      </c>
      <c r="E212" s="14">
        <v>45202</v>
      </c>
      <c r="F212" s="3"/>
      <c r="G212" s="3" t="s">
        <v>2520</v>
      </c>
      <c r="H212" s="3" t="s">
        <v>2521</v>
      </c>
      <c r="I212" s="3" t="s">
        <v>2522</v>
      </c>
      <c r="J212" s="3" t="s">
        <v>2523</v>
      </c>
      <c r="K212" s="4"/>
      <c r="L212" s="4"/>
      <c r="M212" s="4"/>
      <c r="N212" s="4">
        <f>SUM(K212:M212)</f>
        <v>0</v>
      </c>
      <c r="O212" s="3"/>
      <c r="P212" s="3"/>
      <c r="Q212" s="3"/>
    </row>
    <row r="213" spans="1:17" ht="13.95" customHeight="1" x14ac:dyDescent="0.3">
      <c r="A213" s="9">
        <v>2304227</v>
      </c>
      <c r="B213" s="3"/>
      <c r="C213" s="15" t="s">
        <v>27</v>
      </c>
      <c r="D213" s="14">
        <v>45114</v>
      </c>
      <c r="E213" s="14">
        <v>45202</v>
      </c>
      <c r="F213" s="14">
        <v>45898</v>
      </c>
      <c r="G213" s="3" t="s">
        <v>306</v>
      </c>
      <c r="H213" s="3" t="s">
        <v>1090</v>
      </c>
      <c r="I213" s="3" t="s">
        <v>2524</v>
      </c>
      <c r="J213" s="3" t="s">
        <v>2525</v>
      </c>
      <c r="K213" s="4"/>
      <c r="L213" s="4">
        <v>0</v>
      </c>
      <c r="M213" s="4">
        <v>0</v>
      </c>
      <c r="N213" s="4">
        <f t="shared" ref="N213:N249" si="8">SUM(K213:M213)</f>
        <v>0</v>
      </c>
      <c r="O213" s="3" t="s">
        <v>32</v>
      </c>
      <c r="P213" s="3" t="s">
        <v>33</v>
      </c>
      <c r="Q213" s="3" t="s">
        <v>34</v>
      </c>
    </row>
    <row r="214" spans="1:17" s="3" customFormat="1" ht="13.95" customHeight="1" x14ac:dyDescent="0.2">
      <c r="A214" s="9">
        <v>2304291</v>
      </c>
      <c r="B214" s="3">
        <v>2304706</v>
      </c>
      <c r="C214" s="15" t="s">
        <v>27</v>
      </c>
      <c r="D214" s="14">
        <v>45196</v>
      </c>
      <c r="E214" s="14">
        <v>45204</v>
      </c>
      <c r="F214" s="14">
        <v>45226</v>
      </c>
      <c r="G214" s="3" t="s">
        <v>2526</v>
      </c>
      <c r="H214" s="3" t="s">
        <v>151</v>
      </c>
      <c r="I214" s="3" t="s">
        <v>2527</v>
      </c>
      <c r="J214" s="3" t="s">
        <v>2528</v>
      </c>
      <c r="K214" s="4"/>
      <c r="L214" s="4">
        <v>150</v>
      </c>
      <c r="M214" s="4">
        <v>0</v>
      </c>
      <c r="N214" s="4">
        <f t="shared" si="8"/>
        <v>150</v>
      </c>
      <c r="O214" s="3" t="s">
        <v>32</v>
      </c>
      <c r="P214" s="3" t="s">
        <v>911</v>
      </c>
      <c r="Q214" s="3" t="s">
        <v>2529</v>
      </c>
    </row>
    <row r="215" spans="1:17" ht="13.95" customHeight="1" x14ac:dyDescent="0.3">
      <c r="A215" s="9">
        <v>2304296</v>
      </c>
      <c r="B215" s="3">
        <v>2304947</v>
      </c>
      <c r="C215" s="15" t="s">
        <v>27</v>
      </c>
      <c r="D215" s="14">
        <v>45182</v>
      </c>
      <c r="E215" s="14">
        <v>45204</v>
      </c>
      <c r="F215" s="14">
        <v>45238</v>
      </c>
      <c r="G215" s="3" t="s">
        <v>2530</v>
      </c>
      <c r="H215" s="3" t="s">
        <v>24</v>
      </c>
      <c r="I215" s="3" t="s">
        <v>58</v>
      </c>
      <c r="J215" s="3" t="s">
        <v>2531</v>
      </c>
      <c r="K215" s="4"/>
      <c r="L215" s="4">
        <v>175</v>
      </c>
      <c r="M215" s="4">
        <v>0</v>
      </c>
      <c r="N215" s="4">
        <f t="shared" si="8"/>
        <v>175</v>
      </c>
      <c r="O215" s="3" t="s">
        <v>32</v>
      </c>
      <c r="P215" s="3" t="s">
        <v>911</v>
      </c>
      <c r="Q215" s="3" t="s">
        <v>805</v>
      </c>
    </row>
    <row r="216" spans="1:17" ht="13.95" customHeight="1" x14ac:dyDescent="0.3">
      <c r="A216" s="9">
        <v>2304302</v>
      </c>
      <c r="B216" s="3">
        <v>2305844</v>
      </c>
      <c r="C216" s="15" t="s">
        <v>27</v>
      </c>
      <c r="D216" s="14">
        <v>45194</v>
      </c>
      <c r="E216" s="14">
        <v>45204</v>
      </c>
      <c r="F216" s="14">
        <v>45300</v>
      </c>
      <c r="G216" s="3" t="s">
        <v>2532</v>
      </c>
      <c r="H216" s="3" t="s">
        <v>91</v>
      </c>
      <c r="I216" s="3" t="s">
        <v>2533</v>
      </c>
      <c r="J216" s="3" t="s">
        <v>2534</v>
      </c>
      <c r="K216" s="4"/>
      <c r="L216" s="4">
        <v>86</v>
      </c>
      <c r="M216" s="4">
        <v>0</v>
      </c>
      <c r="N216" s="4">
        <f t="shared" si="8"/>
        <v>86</v>
      </c>
      <c r="O216" s="3" t="s">
        <v>32</v>
      </c>
      <c r="P216" s="3" t="s">
        <v>911</v>
      </c>
      <c r="Q216" s="3" t="s">
        <v>2535</v>
      </c>
    </row>
    <row r="217" spans="1:17" ht="13.95" customHeight="1" x14ac:dyDescent="0.3">
      <c r="A217" s="9">
        <v>2304319</v>
      </c>
      <c r="B217" s="3">
        <v>2306181</v>
      </c>
      <c r="C217" s="15" t="s">
        <v>27</v>
      </c>
      <c r="D217" s="14">
        <v>45204</v>
      </c>
      <c r="E217" s="14">
        <v>45205</v>
      </c>
      <c r="F217" s="14">
        <v>45337</v>
      </c>
      <c r="G217" s="3" t="s">
        <v>2536</v>
      </c>
      <c r="H217" s="3" t="s">
        <v>287</v>
      </c>
      <c r="I217" s="3" t="s">
        <v>152</v>
      </c>
      <c r="J217" s="3" t="s">
        <v>2537</v>
      </c>
      <c r="K217" s="4"/>
      <c r="L217" s="4">
        <f>1041+676.88</f>
        <v>1717.88</v>
      </c>
      <c r="M217" s="4">
        <v>0</v>
      </c>
      <c r="N217" s="4">
        <f t="shared" si="8"/>
        <v>1717.88</v>
      </c>
      <c r="O217" s="3" t="s">
        <v>32</v>
      </c>
      <c r="P217" s="3" t="s">
        <v>911</v>
      </c>
      <c r="Q217" s="3" t="s">
        <v>954</v>
      </c>
    </row>
    <row r="218" spans="1:17" s="3" customFormat="1" ht="13.95" customHeight="1" x14ac:dyDescent="0.2">
      <c r="A218" s="9">
        <v>2304327</v>
      </c>
      <c r="C218" s="15" t="s">
        <v>27</v>
      </c>
      <c r="D218" s="14">
        <v>45148</v>
      </c>
      <c r="E218" s="14">
        <v>45208</v>
      </c>
      <c r="G218" s="3" t="s">
        <v>2538</v>
      </c>
      <c r="H218" s="3" t="s">
        <v>606</v>
      </c>
      <c r="I218" s="3" t="s">
        <v>2539</v>
      </c>
      <c r="J218" s="3" t="s">
        <v>2540</v>
      </c>
      <c r="K218" s="4"/>
      <c r="L218" s="4"/>
      <c r="M218" s="4"/>
      <c r="N218" s="4">
        <f t="shared" si="8"/>
        <v>0</v>
      </c>
    </row>
    <row r="219" spans="1:17" s="3" customFormat="1" ht="13.95" customHeight="1" x14ac:dyDescent="0.2">
      <c r="A219" s="9">
        <v>2304339</v>
      </c>
      <c r="C219" s="15" t="s">
        <v>27</v>
      </c>
      <c r="D219" s="14">
        <v>45195</v>
      </c>
      <c r="E219" s="14">
        <v>45208</v>
      </c>
      <c r="F219" s="14">
        <v>45215</v>
      </c>
      <c r="G219" s="3" t="s">
        <v>2541</v>
      </c>
      <c r="H219" s="3" t="s">
        <v>46</v>
      </c>
      <c r="I219" s="3" t="s">
        <v>2542</v>
      </c>
      <c r="J219" s="3" t="s">
        <v>1230</v>
      </c>
      <c r="K219" s="4"/>
      <c r="L219" s="4">
        <v>0</v>
      </c>
      <c r="M219" s="4">
        <v>0</v>
      </c>
      <c r="N219" s="4">
        <f t="shared" si="8"/>
        <v>0</v>
      </c>
      <c r="O219" s="3" t="s">
        <v>32</v>
      </c>
      <c r="P219" s="3" t="s">
        <v>94</v>
      </c>
      <c r="Q219" s="3" t="s">
        <v>569</v>
      </c>
    </row>
    <row r="220" spans="1:17" s="3" customFormat="1" ht="13.95" customHeight="1" x14ac:dyDescent="0.2">
      <c r="A220" s="9">
        <v>2304358</v>
      </c>
      <c r="C220" s="15" t="s">
        <v>27</v>
      </c>
      <c r="D220" s="14">
        <v>45197</v>
      </c>
      <c r="E220" s="14">
        <v>45208</v>
      </c>
      <c r="G220" s="3" t="s">
        <v>2543</v>
      </c>
      <c r="H220" s="3" t="s">
        <v>1542</v>
      </c>
      <c r="I220" s="3" t="s">
        <v>2544</v>
      </c>
      <c r="J220" s="3" t="s">
        <v>2545</v>
      </c>
      <c r="K220" s="4"/>
      <c r="L220" s="4"/>
      <c r="M220" s="4"/>
      <c r="N220" s="4">
        <f t="shared" si="8"/>
        <v>0</v>
      </c>
    </row>
    <row r="221" spans="1:17" ht="13.95" customHeight="1" x14ac:dyDescent="0.3">
      <c r="A221" s="9">
        <v>2304378</v>
      </c>
      <c r="B221" s="3">
        <v>2305474</v>
      </c>
      <c r="C221" s="15" t="s">
        <v>27</v>
      </c>
      <c r="D221" s="14">
        <v>45097</v>
      </c>
      <c r="E221" s="14">
        <v>45208</v>
      </c>
      <c r="F221" s="14">
        <v>45267</v>
      </c>
      <c r="G221" s="3" t="s">
        <v>2546</v>
      </c>
      <c r="H221" s="3" t="s">
        <v>2547</v>
      </c>
      <c r="I221" s="3" t="s">
        <v>2548</v>
      </c>
      <c r="J221" s="3" t="s">
        <v>2549</v>
      </c>
      <c r="K221" s="4"/>
      <c r="L221" s="4">
        <v>355.14</v>
      </c>
      <c r="M221" s="4">
        <v>0</v>
      </c>
      <c r="N221" s="4">
        <f t="shared" si="8"/>
        <v>355.14</v>
      </c>
      <c r="O221" s="3" t="s">
        <v>32</v>
      </c>
      <c r="P221" s="3" t="s">
        <v>911</v>
      </c>
      <c r="Q221" s="3" t="s">
        <v>965</v>
      </c>
    </row>
    <row r="222" spans="1:17" s="3" customFormat="1" ht="13.95" customHeight="1" x14ac:dyDescent="0.2">
      <c r="A222" s="9">
        <v>2304411</v>
      </c>
      <c r="C222" s="15" t="s">
        <v>27</v>
      </c>
      <c r="D222" s="14">
        <v>45124</v>
      </c>
      <c r="E222" s="14">
        <v>45208</v>
      </c>
      <c r="G222" s="3" t="s">
        <v>1037</v>
      </c>
      <c r="H222" s="3" t="s">
        <v>123</v>
      </c>
      <c r="I222" s="3" t="s">
        <v>2550</v>
      </c>
      <c r="J222" s="3" t="s">
        <v>2551</v>
      </c>
      <c r="K222" s="4"/>
      <c r="L222" s="4"/>
      <c r="M222" s="4"/>
      <c r="N222" s="4">
        <f t="shared" si="8"/>
        <v>0</v>
      </c>
    </row>
    <row r="223" spans="1:17" s="3" customFormat="1" ht="13.95" customHeight="1" x14ac:dyDescent="0.2">
      <c r="A223" s="9">
        <v>2304416</v>
      </c>
      <c r="C223" s="15" t="s">
        <v>27</v>
      </c>
      <c r="D223" s="14">
        <v>45148</v>
      </c>
      <c r="E223" s="14">
        <v>45209</v>
      </c>
      <c r="F223" s="14">
        <v>45555</v>
      </c>
      <c r="G223" s="3" t="s">
        <v>2552</v>
      </c>
      <c r="H223" s="3" t="s">
        <v>287</v>
      </c>
      <c r="I223" s="3" t="s">
        <v>152</v>
      </c>
      <c r="J223" s="3" t="s">
        <v>2553</v>
      </c>
      <c r="K223" s="4"/>
      <c r="L223" s="4">
        <v>0</v>
      </c>
      <c r="M223" s="4">
        <v>0</v>
      </c>
      <c r="N223" s="4">
        <f t="shared" si="8"/>
        <v>0</v>
      </c>
      <c r="O223" s="3" t="s">
        <v>32</v>
      </c>
      <c r="P223" s="3" t="s">
        <v>33</v>
      </c>
      <c r="Q223" s="3" t="s">
        <v>1649</v>
      </c>
    </row>
    <row r="224" spans="1:17" s="3" customFormat="1" ht="13.95" customHeight="1" x14ac:dyDescent="0.2">
      <c r="A224" s="3">
        <v>2304419</v>
      </c>
      <c r="C224" s="15" t="s">
        <v>27</v>
      </c>
      <c r="D224" s="14">
        <v>45195</v>
      </c>
      <c r="E224" s="14">
        <v>45209</v>
      </c>
      <c r="F224" s="14">
        <v>45572</v>
      </c>
      <c r="G224" s="3" t="s">
        <v>2554</v>
      </c>
      <c r="H224" s="3" t="s">
        <v>2555</v>
      </c>
      <c r="I224" s="3" t="s">
        <v>2556</v>
      </c>
      <c r="J224" s="3" t="s">
        <v>2557</v>
      </c>
      <c r="K224" s="4"/>
      <c r="L224" s="4">
        <v>0</v>
      </c>
      <c r="M224" s="4">
        <v>0</v>
      </c>
      <c r="N224" s="4">
        <f t="shared" si="8"/>
        <v>0</v>
      </c>
      <c r="O224" s="3" t="s">
        <v>32</v>
      </c>
      <c r="P224" s="3" t="s">
        <v>33</v>
      </c>
      <c r="Q224" s="3" t="s">
        <v>34</v>
      </c>
    </row>
    <row r="225" spans="1:17" s="3" customFormat="1" ht="13.95" customHeight="1" x14ac:dyDescent="0.2">
      <c r="A225" s="3">
        <v>2304421</v>
      </c>
      <c r="B225" s="3">
        <v>2306185</v>
      </c>
      <c r="C225" s="15" t="s">
        <v>27</v>
      </c>
      <c r="D225" s="14">
        <v>45199</v>
      </c>
      <c r="E225" s="14">
        <v>45210</v>
      </c>
      <c r="F225" s="14">
        <v>45336</v>
      </c>
      <c r="G225" s="3" t="s">
        <v>2558</v>
      </c>
      <c r="H225" s="3" t="s">
        <v>504</v>
      </c>
      <c r="I225" s="3" t="s">
        <v>1528</v>
      </c>
      <c r="J225" s="3" t="s">
        <v>2559</v>
      </c>
      <c r="K225" s="4"/>
      <c r="L225" s="4">
        <v>1182.8499999999999</v>
      </c>
      <c r="M225" s="4">
        <v>0</v>
      </c>
      <c r="N225" s="4">
        <f>SUM(K225:M225)</f>
        <v>1182.8499999999999</v>
      </c>
      <c r="O225" s="3" t="s">
        <v>32</v>
      </c>
      <c r="P225" s="3" t="s">
        <v>911</v>
      </c>
      <c r="Q225" s="3" t="s">
        <v>965</v>
      </c>
    </row>
    <row r="226" spans="1:17" s="3" customFormat="1" ht="13.95" customHeight="1" x14ac:dyDescent="0.2">
      <c r="A226" s="3">
        <v>2304424</v>
      </c>
      <c r="C226" s="15" t="s">
        <v>27</v>
      </c>
      <c r="D226" s="14">
        <v>45209</v>
      </c>
      <c r="E226" s="14">
        <v>45210</v>
      </c>
      <c r="G226" s="3" t="s">
        <v>2560</v>
      </c>
      <c r="H226" s="3" t="s">
        <v>614</v>
      </c>
      <c r="I226" s="3" t="s">
        <v>2561</v>
      </c>
      <c r="J226" s="3" t="s">
        <v>2562</v>
      </c>
      <c r="K226" s="4"/>
      <c r="L226" s="4">
        <v>0</v>
      </c>
      <c r="M226" s="4">
        <v>0</v>
      </c>
      <c r="N226" s="4">
        <f t="shared" si="8"/>
        <v>0</v>
      </c>
      <c r="O226" s="3" t="s">
        <v>32</v>
      </c>
      <c r="P226" s="3" t="s">
        <v>94</v>
      </c>
      <c r="Q226" s="3" t="s">
        <v>569</v>
      </c>
    </row>
    <row r="227" spans="1:17" s="3" customFormat="1" ht="13.95" customHeight="1" x14ac:dyDescent="0.2">
      <c r="A227" s="3">
        <v>2304458</v>
      </c>
      <c r="B227" s="3">
        <v>2305870</v>
      </c>
      <c r="C227" s="15" t="s">
        <v>27</v>
      </c>
      <c r="D227" s="14">
        <v>45209</v>
      </c>
      <c r="E227" s="14">
        <v>45211</v>
      </c>
      <c r="G227" s="3" t="s">
        <v>2563</v>
      </c>
      <c r="H227" s="3" t="s">
        <v>142</v>
      </c>
      <c r="I227" s="3" t="s">
        <v>79</v>
      </c>
      <c r="J227" s="3" t="s">
        <v>2564</v>
      </c>
      <c r="K227" s="4">
        <v>50000</v>
      </c>
      <c r="L227" s="4"/>
      <c r="M227" s="4"/>
      <c r="N227" s="4">
        <f t="shared" si="8"/>
        <v>50000</v>
      </c>
    </row>
    <row r="228" spans="1:17" s="3" customFormat="1" ht="13.95" customHeight="1" x14ac:dyDescent="0.2">
      <c r="A228" s="3">
        <v>2304462</v>
      </c>
      <c r="B228" s="3">
        <v>2305272</v>
      </c>
      <c r="C228" s="15" t="s">
        <v>27</v>
      </c>
      <c r="D228" s="14">
        <v>45138</v>
      </c>
      <c r="E228" s="14">
        <v>45211</v>
      </c>
      <c r="F228" s="14">
        <v>45253</v>
      </c>
      <c r="G228" s="3" t="s">
        <v>2565</v>
      </c>
      <c r="H228" s="3" t="s">
        <v>497</v>
      </c>
      <c r="I228" s="3" t="s">
        <v>2566</v>
      </c>
      <c r="J228" s="3" t="s">
        <v>2567</v>
      </c>
      <c r="K228" s="4"/>
      <c r="L228" s="4">
        <v>1167.6500000000001</v>
      </c>
      <c r="M228" s="4">
        <v>133.71</v>
      </c>
      <c r="N228" s="4">
        <f t="shared" si="8"/>
        <v>1301.3600000000001</v>
      </c>
      <c r="O228" s="3" t="s">
        <v>32</v>
      </c>
      <c r="P228" s="3" t="s">
        <v>911</v>
      </c>
      <c r="Q228" s="3" t="s">
        <v>805</v>
      </c>
    </row>
    <row r="229" spans="1:17" s="3" customFormat="1" ht="13.95" customHeight="1" x14ac:dyDescent="0.2">
      <c r="A229" s="3">
        <v>2304465</v>
      </c>
      <c r="C229" s="15" t="s">
        <v>27</v>
      </c>
      <c r="D229" s="14">
        <v>45102</v>
      </c>
      <c r="E229" s="14">
        <v>45211</v>
      </c>
      <c r="F229" s="14">
        <v>45253</v>
      </c>
      <c r="G229" s="3" t="s">
        <v>2568</v>
      </c>
      <c r="H229" s="3" t="s">
        <v>497</v>
      </c>
      <c r="I229" s="3" t="s">
        <v>2569</v>
      </c>
      <c r="J229" s="3" t="s">
        <v>2567</v>
      </c>
      <c r="K229" s="4"/>
      <c r="L229" s="4">
        <v>0</v>
      </c>
      <c r="M229" s="4">
        <v>0</v>
      </c>
      <c r="N229" s="4">
        <f t="shared" si="8"/>
        <v>0</v>
      </c>
      <c r="O229" s="3" t="s">
        <v>32</v>
      </c>
      <c r="P229" s="3" t="s">
        <v>94</v>
      </c>
      <c r="Q229" s="3" t="s">
        <v>2570</v>
      </c>
    </row>
    <row r="230" spans="1:17" s="3" customFormat="1" ht="13.95" customHeight="1" x14ac:dyDescent="0.2">
      <c r="A230" s="3">
        <v>2304481</v>
      </c>
      <c r="C230" s="15" t="s">
        <v>27</v>
      </c>
      <c r="D230" s="14">
        <v>45213</v>
      </c>
      <c r="E230" s="14">
        <v>45213</v>
      </c>
      <c r="G230" s="3" t="s">
        <v>2571</v>
      </c>
      <c r="H230" s="3" t="s">
        <v>1184</v>
      </c>
      <c r="I230" s="3" t="s">
        <v>1051</v>
      </c>
      <c r="J230" s="3" t="s">
        <v>2572</v>
      </c>
      <c r="K230" s="4"/>
      <c r="L230" s="4">
        <v>0</v>
      </c>
      <c r="M230" s="4"/>
      <c r="N230" s="4">
        <f t="shared" si="8"/>
        <v>0</v>
      </c>
    </row>
    <row r="231" spans="1:17" s="3" customFormat="1" ht="13.95" customHeight="1" x14ac:dyDescent="0.2">
      <c r="A231" s="3">
        <v>2304499</v>
      </c>
      <c r="B231" s="3">
        <v>2305349</v>
      </c>
      <c r="C231" s="15" t="s">
        <v>22</v>
      </c>
      <c r="D231" s="14">
        <v>45199</v>
      </c>
      <c r="E231" s="14">
        <v>45212</v>
      </c>
      <c r="F231" s="14">
        <v>45366</v>
      </c>
      <c r="G231" s="3" t="s">
        <v>2573</v>
      </c>
      <c r="H231" s="3" t="s">
        <v>2574</v>
      </c>
      <c r="I231" s="3" t="s">
        <v>2575</v>
      </c>
      <c r="J231" s="3" t="s">
        <v>2576</v>
      </c>
      <c r="K231" s="4"/>
      <c r="L231" s="4">
        <f>542+250</f>
        <v>792</v>
      </c>
      <c r="M231" s="4">
        <v>0</v>
      </c>
      <c r="N231" s="4">
        <f t="shared" si="8"/>
        <v>792</v>
      </c>
      <c r="O231" s="3" t="s">
        <v>32</v>
      </c>
      <c r="P231" s="3" t="s">
        <v>911</v>
      </c>
      <c r="Q231" s="3" t="s">
        <v>805</v>
      </c>
    </row>
    <row r="232" spans="1:17" s="3" customFormat="1" ht="13.95" customHeight="1" x14ac:dyDescent="0.2">
      <c r="A232" s="3">
        <v>2304506</v>
      </c>
      <c r="B232" s="3">
        <v>2304955</v>
      </c>
      <c r="C232" s="15" t="s">
        <v>22</v>
      </c>
      <c r="D232" s="14">
        <v>45209</v>
      </c>
      <c r="E232" s="14">
        <v>45212</v>
      </c>
      <c r="F232" s="14">
        <v>45240</v>
      </c>
      <c r="G232" s="3" t="s">
        <v>2577</v>
      </c>
      <c r="H232" s="3" t="s">
        <v>297</v>
      </c>
      <c r="I232" s="3" t="s">
        <v>1241</v>
      </c>
      <c r="J232" s="3" t="s">
        <v>2578</v>
      </c>
      <c r="K232" s="4"/>
      <c r="L232" s="4">
        <v>500</v>
      </c>
      <c r="M232" s="4">
        <v>0</v>
      </c>
      <c r="N232" s="4">
        <f t="shared" si="8"/>
        <v>500</v>
      </c>
      <c r="O232" s="3" t="s">
        <v>32</v>
      </c>
      <c r="P232" s="3" t="s">
        <v>911</v>
      </c>
      <c r="Q232" s="18" t="s">
        <v>805</v>
      </c>
    </row>
    <row r="233" spans="1:17" s="3" customFormat="1" ht="13.95" customHeight="1" x14ac:dyDescent="0.2">
      <c r="A233" s="3">
        <v>2304516</v>
      </c>
      <c r="B233" s="3">
        <v>2306440</v>
      </c>
      <c r="C233" s="15" t="s">
        <v>27</v>
      </c>
      <c r="D233" s="14">
        <v>45162</v>
      </c>
      <c r="E233" s="14">
        <v>45216</v>
      </c>
      <c r="F233" s="14">
        <v>45482</v>
      </c>
      <c r="G233" s="3" t="s">
        <v>2579</v>
      </c>
      <c r="H233" s="3" t="s">
        <v>2580</v>
      </c>
      <c r="I233" s="3" t="s">
        <v>2240</v>
      </c>
      <c r="J233" s="3" t="s">
        <v>2581</v>
      </c>
      <c r="K233" s="4"/>
      <c r="L233" s="4">
        <v>423.5</v>
      </c>
      <c r="M233" s="4">
        <v>0</v>
      </c>
      <c r="N233" s="4">
        <f t="shared" si="8"/>
        <v>423.5</v>
      </c>
      <c r="O233" s="3" t="s">
        <v>32</v>
      </c>
      <c r="P233" s="3" t="s">
        <v>911</v>
      </c>
      <c r="Q233" s="3" t="s">
        <v>805</v>
      </c>
    </row>
    <row r="234" spans="1:17" s="3" customFormat="1" ht="13.95" customHeight="1" x14ac:dyDescent="0.2">
      <c r="A234" s="3">
        <v>2304536</v>
      </c>
      <c r="B234" s="3">
        <v>2305617</v>
      </c>
      <c r="C234" s="15" t="s">
        <v>2582</v>
      </c>
      <c r="D234" s="14">
        <v>45200</v>
      </c>
      <c r="E234" s="14">
        <v>45216</v>
      </c>
      <c r="F234" s="14">
        <v>45603</v>
      </c>
      <c r="G234" s="3" t="s">
        <v>2583</v>
      </c>
      <c r="H234" s="3" t="s">
        <v>2360</v>
      </c>
      <c r="I234" s="3" t="s">
        <v>329</v>
      </c>
      <c r="J234" s="3" t="s">
        <v>2584</v>
      </c>
      <c r="K234" s="4"/>
      <c r="L234" s="4">
        <v>8166</v>
      </c>
      <c r="M234" s="4">
        <v>0</v>
      </c>
      <c r="N234" s="4">
        <f t="shared" si="8"/>
        <v>8166</v>
      </c>
      <c r="O234" s="3" t="s">
        <v>32</v>
      </c>
      <c r="P234" s="3" t="s">
        <v>911</v>
      </c>
      <c r="Q234" s="3" t="s">
        <v>2585</v>
      </c>
    </row>
    <row r="235" spans="1:17" s="3" customFormat="1" ht="13.95" customHeight="1" x14ac:dyDescent="0.2">
      <c r="A235" s="3">
        <v>2304565</v>
      </c>
      <c r="B235" s="3">
        <v>2305667</v>
      </c>
      <c r="C235" s="15" t="s">
        <v>27</v>
      </c>
      <c r="D235" s="14">
        <v>45212</v>
      </c>
      <c r="E235" s="14">
        <v>45218</v>
      </c>
      <c r="F235" s="14">
        <v>45274</v>
      </c>
      <c r="G235" s="3" t="s">
        <v>2586</v>
      </c>
      <c r="H235" s="3" t="s">
        <v>1109</v>
      </c>
      <c r="I235" s="3" t="s">
        <v>2587</v>
      </c>
      <c r="J235" s="3" t="s">
        <v>2588</v>
      </c>
      <c r="K235" s="4"/>
      <c r="L235" s="4">
        <v>344.85</v>
      </c>
      <c r="M235" s="4">
        <v>133.71</v>
      </c>
      <c r="N235" s="4">
        <f t="shared" si="8"/>
        <v>478.56000000000006</v>
      </c>
      <c r="O235" s="3" t="s">
        <v>32</v>
      </c>
      <c r="P235" s="3" t="s">
        <v>911</v>
      </c>
      <c r="Q235" s="3" t="s">
        <v>805</v>
      </c>
    </row>
    <row r="236" spans="1:17" s="3" customFormat="1" ht="13.95" customHeight="1" x14ac:dyDescent="0.2">
      <c r="A236" s="3">
        <v>2304590</v>
      </c>
      <c r="B236" s="3">
        <v>2306454</v>
      </c>
      <c r="C236" s="15" t="s">
        <v>27</v>
      </c>
      <c r="D236" s="14">
        <v>45195</v>
      </c>
      <c r="E236" s="14">
        <v>45218</v>
      </c>
      <c r="F236" s="14">
        <v>45487</v>
      </c>
      <c r="G236" s="3" t="s">
        <v>2589</v>
      </c>
      <c r="H236" s="3" t="s">
        <v>2590</v>
      </c>
      <c r="I236" s="3" t="s">
        <v>2522</v>
      </c>
      <c r="J236" s="3" t="s">
        <v>2591</v>
      </c>
      <c r="K236" s="4"/>
      <c r="L236" s="4">
        <v>1234.6600000000001</v>
      </c>
      <c r="M236" s="4"/>
      <c r="N236" s="4">
        <f t="shared" si="8"/>
        <v>1234.6600000000001</v>
      </c>
      <c r="O236" s="3" t="s">
        <v>32</v>
      </c>
      <c r="P236" s="3" t="s">
        <v>2592</v>
      </c>
    </row>
    <row r="237" spans="1:17" s="3" customFormat="1" ht="13.95" customHeight="1" x14ac:dyDescent="0.2">
      <c r="A237" s="3">
        <v>2304606</v>
      </c>
      <c r="C237" s="15" t="s">
        <v>27</v>
      </c>
      <c r="D237" s="14">
        <v>45186</v>
      </c>
      <c r="E237" s="14">
        <v>45219</v>
      </c>
      <c r="G237" s="3" t="s">
        <v>2593</v>
      </c>
      <c r="H237" s="3" t="s">
        <v>29</v>
      </c>
      <c r="I237" s="3" t="s">
        <v>152</v>
      </c>
      <c r="J237" s="3" t="s">
        <v>2594</v>
      </c>
      <c r="K237" s="4"/>
      <c r="L237" s="4"/>
      <c r="M237" s="4"/>
      <c r="N237" s="4">
        <f t="shared" si="8"/>
        <v>0</v>
      </c>
    </row>
    <row r="238" spans="1:17" s="3" customFormat="1" ht="13.95" customHeight="1" x14ac:dyDescent="0.2">
      <c r="A238" s="3">
        <v>2304652</v>
      </c>
      <c r="C238" s="15" t="s">
        <v>27</v>
      </c>
      <c r="D238" s="14">
        <v>45220</v>
      </c>
      <c r="E238" s="14">
        <v>45222</v>
      </c>
      <c r="F238" s="14">
        <v>45313</v>
      </c>
      <c r="G238" s="3" t="s">
        <v>2595</v>
      </c>
      <c r="H238" s="3" t="s">
        <v>119</v>
      </c>
      <c r="I238" s="3" t="s">
        <v>42</v>
      </c>
      <c r="J238" s="3" t="s">
        <v>2596</v>
      </c>
      <c r="K238" s="4"/>
      <c r="L238" s="4">
        <v>1203.5</v>
      </c>
      <c r="M238" s="4">
        <v>0</v>
      </c>
      <c r="N238" s="4">
        <f>SUM(K238:M238)</f>
        <v>1203.5</v>
      </c>
      <c r="P238" s="3" t="s">
        <v>911</v>
      </c>
      <c r="Q238" s="3" t="s">
        <v>954</v>
      </c>
    </row>
    <row r="239" spans="1:17" s="3" customFormat="1" ht="13.95" customHeight="1" x14ac:dyDescent="0.2">
      <c r="A239" s="3">
        <v>2304665</v>
      </c>
      <c r="C239" s="15" t="s">
        <v>27</v>
      </c>
      <c r="D239" s="14">
        <v>45170</v>
      </c>
      <c r="E239" s="14">
        <v>45224</v>
      </c>
      <c r="G239" s="3" t="s">
        <v>788</v>
      </c>
      <c r="H239" s="3" t="s">
        <v>24</v>
      </c>
      <c r="I239" s="3" t="s">
        <v>2597</v>
      </c>
      <c r="J239" s="3" t="s">
        <v>2598</v>
      </c>
      <c r="K239" s="4"/>
      <c r="L239" s="4"/>
      <c r="M239" s="4"/>
      <c r="N239" s="4">
        <f t="shared" si="8"/>
        <v>0</v>
      </c>
    </row>
    <row r="240" spans="1:17" ht="13.95" customHeight="1" x14ac:dyDescent="0.3">
      <c r="A240" s="3">
        <v>2304701</v>
      </c>
      <c r="B240" s="3"/>
      <c r="C240" s="15" t="s">
        <v>27</v>
      </c>
      <c r="D240" s="14">
        <v>45208</v>
      </c>
      <c r="E240" s="14">
        <v>45224</v>
      </c>
      <c r="F240" s="14">
        <v>45320</v>
      </c>
      <c r="G240" s="3" t="s">
        <v>788</v>
      </c>
      <c r="H240" s="3" t="s">
        <v>490</v>
      </c>
      <c r="I240" s="3" t="s">
        <v>2599</v>
      </c>
      <c r="J240" s="3" t="s">
        <v>2600</v>
      </c>
      <c r="K240" s="4"/>
      <c r="L240" s="4">
        <v>0</v>
      </c>
      <c r="M240" s="4">
        <v>0</v>
      </c>
      <c r="N240" s="4">
        <f t="shared" si="8"/>
        <v>0</v>
      </c>
      <c r="O240" s="3" t="s">
        <v>32</v>
      </c>
      <c r="P240" s="3" t="s">
        <v>94</v>
      </c>
      <c r="Q240" s="3" t="s">
        <v>569</v>
      </c>
    </row>
    <row r="241" spans="1:17" s="3" customFormat="1" ht="13.95" customHeight="1" x14ac:dyDescent="0.2">
      <c r="A241" s="3">
        <v>2304722</v>
      </c>
      <c r="B241" s="3">
        <v>2305107</v>
      </c>
      <c r="C241" s="15" t="s">
        <v>27</v>
      </c>
      <c r="D241" s="14">
        <v>45222</v>
      </c>
      <c r="E241" s="14">
        <v>45229</v>
      </c>
      <c r="F241" s="14">
        <v>45245</v>
      </c>
      <c r="G241" s="3" t="s">
        <v>2601</v>
      </c>
      <c r="H241" s="3" t="s">
        <v>1616</v>
      </c>
      <c r="I241" s="3" t="s">
        <v>58</v>
      </c>
      <c r="J241" s="3" t="s">
        <v>2602</v>
      </c>
      <c r="K241" s="4"/>
      <c r="L241" s="4">
        <v>935.86</v>
      </c>
      <c r="M241" s="4">
        <v>0</v>
      </c>
      <c r="N241" s="4">
        <f t="shared" si="8"/>
        <v>935.86</v>
      </c>
      <c r="O241" s="3" t="s">
        <v>32</v>
      </c>
      <c r="P241" s="3" t="s">
        <v>911</v>
      </c>
      <c r="Q241" s="3" t="s">
        <v>805</v>
      </c>
    </row>
    <row r="242" spans="1:17" s="3" customFormat="1" ht="13.95" customHeight="1" x14ac:dyDescent="0.2">
      <c r="A242" s="3">
        <v>2304760</v>
      </c>
      <c r="C242" s="15" t="s">
        <v>27</v>
      </c>
      <c r="D242" s="14">
        <v>45198</v>
      </c>
      <c r="E242" s="14">
        <v>45223</v>
      </c>
      <c r="F242" s="14">
        <v>45470</v>
      </c>
      <c r="G242" s="3" t="s">
        <v>2603</v>
      </c>
      <c r="H242" s="3" t="s">
        <v>24</v>
      </c>
      <c r="I242" s="3" t="s">
        <v>2604</v>
      </c>
      <c r="J242" s="3" t="s">
        <v>2605</v>
      </c>
      <c r="K242" s="4"/>
      <c r="L242" s="4">
        <v>0</v>
      </c>
      <c r="M242" s="4">
        <v>0</v>
      </c>
      <c r="N242" s="4">
        <f t="shared" si="8"/>
        <v>0</v>
      </c>
      <c r="O242" s="3" t="s">
        <v>32</v>
      </c>
      <c r="P242" s="3" t="s">
        <v>33</v>
      </c>
      <c r="Q242" s="3" t="s">
        <v>2606</v>
      </c>
    </row>
    <row r="243" spans="1:17" s="3" customFormat="1" ht="13.95" customHeight="1" x14ac:dyDescent="0.2">
      <c r="A243" s="3">
        <v>2304778</v>
      </c>
      <c r="B243" s="3">
        <v>2305744</v>
      </c>
      <c r="C243" s="15" t="s">
        <v>27</v>
      </c>
      <c r="D243" s="14">
        <v>45231</v>
      </c>
      <c r="E243" s="14">
        <v>45231</v>
      </c>
      <c r="F243" s="14">
        <v>45280</v>
      </c>
      <c r="G243" s="3" t="s">
        <v>2607</v>
      </c>
      <c r="H243" s="3" t="s">
        <v>1769</v>
      </c>
      <c r="I243" s="3" t="s">
        <v>58</v>
      </c>
      <c r="J243" s="3" t="s">
        <v>2608</v>
      </c>
      <c r="K243" s="4"/>
      <c r="L243" s="4">
        <v>1930</v>
      </c>
      <c r="M243" s="4">
        <v>133.71</v>
      </c>
      <c r="N243" s="4">
        <f t="shared" si="8"/>
        <v>2063.71</v>
      </c>
      <c r="O243" s="3" t="s">
        <v>32</v>
      </c>
      <c r="P243" s="3" t="s">
        <v>911</v>
      </c>
      <c r="Q243" s="3" t="s">
        <v>805</v>
      </c>
    </row>
    <row r="244" spans="1:17" s="3" customFormat="1" ht="13.95" customHeight="1" x14ac:dyDescent="0.2">
      <c r="A244" s="3">
        <v>2304781</v>
      </c>
      <c r="C244" s="15" t="s">
        <v>27</v>
      </c>
      <c r="D244" s="14">
        <v>45173</v>
      </c>
      <c r="E244" s="14">
        <v>45230</v>
      </c>
      <c r="G244" s="3" t="s">
        <v>2609</v>
      </c>
      <c r="H244" s="3" t="s">
        <v>75</v>
      </c>
      <c r="I244" s="3" t="s">
        <v>42</v>
      </c>
      <c r="J244" s="3" t="s">
        <v>2610</v>
      </c>
      <c r="K244" s="4"/>
      <c r="L244" s="4"/>
      <c r="M244" s="4"/>
      <c r="N244" s="4">
        <f t="shared" si="8"/>
        <v>0</v>
      </c>
    </row>
    <row r="245" spans="1:17" s="3" customFormat="1" ht="13.95" customHeight="1" x14ac:dyDescent="0.2">
      <c r="A245" s="3">
        <v>2304788</v>
      </c>
      <c r="C245" s="15" t="s">
        <v>27</v>
      </c>
      <c r="D245" s="14">
        <v>45187</v>
      </c>
      <c r="E245" s="14">
        <v>45209</v>
      </c>
      <c r="G245" s="3" t="s">
        <v>2611</v>
      </c>
      <c r="H245" s="3" t="s">
        <v>260</v>
      </c>
      <c r="I245" s="3" t="s">
        <v>2612</v>
      </c>
      <c r="J245" s="3" t="s">
        <v>2613</v>
      </c>
      <c r="K245" s="4"/>
      <c r="L245" s="4">
        <v>0</v>
      </c>
      <c r="M245" s="4">
        <v>0</v>
      </c>
      <c r="N245" s="4">
        <f t="shared" si="8"/>
        <v>0</v>
      </c>
      <c r="O245" s="3" t="s">
        <v>32</v>
      </c>
      <c r="P245" s="3" t="s">
        <v>94</v>
      </c>
      <c r="Q245" s="3" t="s">
        <v>2418</v>
      </c>
    </row>
    <row r="246" spans="1:17" s="3" customFormat="1" ht="13.95" customHeight="1" x14ac:dyDescent="0.2">
      <c r="A246" s="3">
        <v>2304792</v>
      </c>
      <c r="C246" s="15" t="s">
        <v>27</v>
      </c>
      <c r="D246" s="14">
        <v>45181</v>
      </c>
      <c r="E246" s="14">
        <v>45215</v>
      </c>
      <c r="F246" s="14">
        <v>45239</v>
      </c>
      <c r="G246" s="3" t="s">
        <v>2614</v>
      </c>
      <c r="H246" s="3" t="s">
        <v>729</v>
      </c>
      <c r="I246" s="3" t="s">
        <v>2615</v>
      </c>
      <c r="J246" s="3" t="s">
        <v>2616</v>
      </c>
      <c r="K246" s="4"/>
      <c r="L246" s="4">
        <v>0</v>
      </c>
      <c r="M246" s="4">
        <v>0</v>
      </c>
      <c r="N246" s="4">
        <f t="shared" si="8"/>
        <v>0</v>
      </c>
      <c r="O246" s="3" t="s">
        <v>32</v>
      </c>
      <c r="P246" s="3" t="s">
        <v>94</v>
      </c>
      <c r="Q246" s="3" t="s">
        <v>367</v>
      </c>
    </row>
    <row r="247" spans="1:17" s="3" customFormat="1" ht="13.95" customHeight="1" x14ac:dyDescent="0.2">
      <c r="A247" s="3">
        <v>2304795</v>
      </c>
      <c r="C247" s="15" t="s">
        <v>27</v>
      </c>
      <c r="D247" s="14">
        <v>45207</v>
      </c>
      <c r="E247" s="14">
        <v>45217</v>
      </c>
      <c r="G247" s="3" t="s">
        <v>2617</v>
      </c>
      <c r="H247" s="3" t="s">
        <v>24</v>
      </c>
      <c r="I247" s="3" t="s">
        <v>2618</v>
      </c>
      <c r="J247" s="3" t="s">
        <v>2619</v>
      </c>
      <c r="K247" s="4"/>
      <c r="L247" s="4"/>
      <c r="M247" s="4"/>
      <c r="N247" s="4">
        <f t="shared" si="8"/>
        <v>0</v>
      </c>
    </row>
    <row r="248" spans="1:17" s="3" customFormat="1" ht="13.95" customHeight="1" x14ac:dyDescent="0.2">
      <c r="A248" s="3">
        <v>2304855</v>
      </c>
      <c r="C248" s="15" t="s">
        <v>27</v>
      </c>
      <c r="D248" s="14">
        <v>45194</v>
      </c>
      <c r="E248" s="14">
        <v>45233</v>
      </c>
      <c r="G248" s="3" t="s">
        <v>2620</v>
      </c>
      <c r="H248" s="3" t="s">
        <v>497</v>
      </c>
      <c r="I248" s="3" t="s">
        <v>42</v>
      </c>
      <c r="J248" s="3" t="s">
        <v>2621</v>
      </c>
      <c r="K248" s="4"/>
      <c r="L248" s="4"/>
      <c r="M248" s="4"/>
      <c r="N248" s="4">
        <f t="shared" si="8"/>
        <v>0</v>
      </c>
    </row>
    <row r="249" spans="1:17" s="3" customFormat="1" ht="13.95" customHeight="1" x14ac:dyDescent="0.2">
      <c r="A249" s="3">
        <v>2304858</v>
      </c>
      <c r="B249" s="3">
        <v>2305141</v>
      </c>
      <c r="C249" s="15" t="s">
        <v>27</v>
      </c>
      <c r="D249" s="14">
        <v>45225</v>
      </c>
      <c r="E249" s="14">
        <v>45236</v>
      </c>
      <c r="F249" s="14">
        <v>45246</v>
      </c>
      <c r="G249" s="3" t="s">
        <v>2622</v>
      </c>
      <c r="H249" s="3" t="s">
        <v>29</v>
      </c>
      <c r="I249" s="3" t="s">
        <v>1023</v>
      </c>
      <c r="J249" s="3" t="s">
        <v>2623</v>
      </c>
      <c r="K249" s="4"/>
      <c r="L249" s="4">
        <v>1815</v>
      </c>
      <c r="M249" s="4">
        <v>133.71</v>
      </c>
      <c r="N249" s="4">
        <f t="shared" si="8"/>
        <v>1948.71</v>
      </c>
      <c r="O249" s="3" t="s">
        <v>32</v>
      </c>
      <c r="P249" s="3" t="s">
        <v>911</v>
      </c>
      <c r="Q249" s="3" t="s">
        <v>805</v>
      </c>
    </row>
    <row r="250" spans="1:17" s="3" customFormat="1" ht="13.95" customHeight="1" x14ac:dyDescent="0.2">
      <c r="A250" s="3">
        <v>2304946</v>
      </c>
      <c r="C250" s="15" t="s">
        <v>27</v>
      </c>
      <c r="D250" s="14">
        <v>45226</v>
      </c>
      <c r="E250" s="14">
        <v>45236</v>
      </c>
      <c r="F250" s="14">
        <v>45572</v>
      </c>
      <c r="G250" s="3" t="s">
        <v>2624</v>
      </c>
      <c r="H250" s="3" t="s">
        <v>553</v>
      </c>
      <c r="I250" s="3" t="s">
        <v>986</v>
      </c>
      <c r="J250" s="3" t="s">
        <v>2625</v>
      </c>
      <c r="K250" s="4"/>
      <c r="L250" s="4">
        <v>0</v>
      </c>
      <c r="M250" s="4">
        <v>0</v>
      </c>
      <c r="N250" s="4">
        <f>SUM(K250:M250)</f>
        <v>0</v>
      </c>
      <c r="O250" s="3" t="s">
        <v>32</v>
      </c>
      <c r="P250" s="3" t="s">
        <v>33</v>
      </c>
    </row>
    <row r="251" spans="1:17" s="3" customFormat="1" ht="13.95" customHeight="1" x14ac:dyDescent="0.2">
      <c r="A251" s="3">
        <v>2304966</v>
      </c>
      <c r="B251" s="3">
        <v>2305348</v>
      </c>
      <c r="C251" s="15" t="s">
        <v>27</v>
      </c>
      <c r="D251" s="14">
        <v>45237</v>
      </c>
      <c r="E251" s="14">
        <v>45237</v>
      </c>
      <c r="F251" s="14">
        <v>45259</v>
      </c>
      <c r="G251" s="3" t="s">
        <v>2626</v>
      </c>
      <c r="H251" s="3" t="s">
        <v>213</v>
      </c>
      <c r="I251" s="3" t="s">
        <v>329</v>
      </c>
      <c r="J251" s="3" t="s">
        <v>2627</v>
      </c>
      <c r="K251" s="4"/>
      <c r="L251" s="4">
        <v>2187.8000000000002</v>
      </c>
      <c r="M251" s="4">
        <v>133.71</v>
      </c>
      <c r="N251" s="4">
        <f t="shared" ref="N251:N272" si="9">SUM(K251:M251)</f>
        <v>2321.5100000000002</v>
      </c>
      <c r="O251" s="3" t="s">
        <v>32</v>
      </c>
      <c r="P251" s="3" t="s">
        <v>911</v>
      </c>
      <c r="Q251" s="3" t="s">
        <v>805</v>
      </c>
    </row>
    <row r="252" spans="1:17" s="3" customFormat="1" ht="13.95" customHeight="1" x14ac:dyDescent="0.2">
      <c r="A252" s="3">
        <v>2304972</v>
      </c>
      <c r="C252" s="15" t="s">
        <v>27</v>
      </c>
      <c r="D252" s="14">
        <v>45233</v>
      </c>
      <c r="E252" s="14">
        <v>45238</v>
      </c>
      <c r="F252" s="14">
        <v>45315</v>
      </c>
      <c r="G252" s="3" t="s">
        <v>2628</v>
      </c>
      <c r="H252" s="3" t="s">
        <v>2360</v>
      </c>
      <c r="I252" s="3" t="s">
        <v>2629</v>
      </c>
      <c r="J252" s="3" t="s">
        <v>73</v>
      </c>
      <c r="K252" s="4"/>
      <c r="L252" s="4">
        <v>0</v>
      </c>
      <c r="M252" s="4">
        <v>0</v>
      </c>
      <c r="N252" s="4">
        <f t="shared" si="9"/>
        <v>0</v>
      </c>
      <c r="O252" s="3" t="s">
        <v>32</v>
      </c>
      <c r="P252" s="3" t="s">
        <v>94</v>
      </c>
      <c r="Q252" s="3" t="s">
        <v>34</v>
      </c>
    </row>
    <row r="253" spans="1:17" s="3" customFormat="1" ht="13.95" customHeight="1" x14ac:dyDescent="0.2">
      <c r="A253" s="3">
        <v>2304991</v>
      </c>
      <c r="C253" s="15" t="s">
        <v>27</v>
      </c>
      <c r="D253" s="14">
        <v>45123</v>
      </c>
      <c r="E253" s="14">
        <v>45237</v>
      </c>
      <c r="F253" s="14">
        <v>45336</v>
      </c>
      <c r="G253" s="3" t="s">
        <v>2630</v>
      </c>
      <c r="H253" s="3" t="s">
        <v>179</v>
      </c>
      <c r="I253" s="3" t="s">
        <v>2631</v>
      </c>
      <c r="J253" s="3" t="s">
        <v>2632</v>
      </c>
      <c r="K253" s="4"/>
      <c r="L253" s="4">
        <v>967.4</v>
      </c>
      <c r="M253" s="4">
        <v>141.87</v>
      </c>
      <c r="N253" s="4">
        <f t="shared" si="9"/>
        <v>1109.27</v>
      </c>
      <c r="O253" s="3" t="s">
        <v>32</v>
      </c>
      <c r="P253" s="3" t="s">
        <v>911</v>
      </c>
      <c r="Q253" s="3" t="s">
        <v>805</v>
      </c>
    </row>
    <row r="254" spans="1:17" s="3" customFormat="1" ht="13.95" customHeight="1" x14ac:dyDescent="0.2">
      <c r="A254" s="3">
        <v>2304999</v>
      </c>
      <c r="C254" s="15" t="s">
        <v>27</v>
      </c>
      <c r="D254" s="14">
        <v>45047</v>
      </c>
      <c r="E254" s="14">
        <v>45210</v>
      </c>
      <c r="G254" s="3" t="s">
        <v>2633</v>
      </c>
      <c r="H254" s="3" t="s">
        <v>2634</v>
      </c>
      <c r="I254" s="3" t="s">
        <v>2635</v>
      </c>
      <c r="J254" s="3" t="s">
        <v>2636</v>
      </c>
      <c r="K254" s="4"/>
      <c r="L254" s="4"/>
      <c r="M254" s="4"/>
      <c r="N254" s="4">
        <f t="shared" si="9"/>
        <v>0</v>
      </c>
    </row>
    <row r="255" spans="1:17" s="3" customFormat="1" ht="13.95" customHeight="1" x14ac:dyDescent="0.2">
      <c r="A255" s="3">
        <v>2305004</v>
      </c>
      <c r="B255" s="3">
        <v>2306524</v>
      </c>
      <c r="C255" s="15" t="s">
        <v>27</v>
      </c>
      <c r="D255" s="14">
        <v>45240</v>
      </c>
      <c r="E255" s="14">
        <v>45240</v>
      </c>
      <c r="F255" s="14">
        <v>45799</v>
      </c>
      <c r="G255" s="3" t="s">
        <v>2637</v>
      </c>
      <c r="H255" s="3" t="s">
        <v>142</v>
      </c>
      <c r="I255" s="3" t="s">
        <v>42</v>
      </c>
      <c r="J255" s="3" t="s">
        <v>2638</v>
      </c>
      <c r="K255" s="4"/>
      <c r="L255" s="4">
        <v>700</v>
      </c>
      <c r="M255" s="4">
        <v>0</v>
      </c>
      <c r="N255" s="4">
        <f t="shared" si="9"/>
        <v>700</v>
      </c>
      <c r="O255" s="3" t="s">
        <v>32</v>
      </c>
      <c r="P255" s="3" t="s">
        <v>911</v>
      </c>
      <c r="Q255" s="3" t="s">
        <v>2639</v>
      </c>
    </row>
    <row r="256" spans="1:17" s="3" customFormat="1" ht="13.95" customHeight="1" x14ac:dyDescent="0.2">
      <c r="A256" s="3">
        <v>2305096</v>
      </c>
      <c r="B256" s="3">
        <v>2401479</v>
      </c>
      <c r="C256" s="15" t="s">
        <v>22</v>
      </c>
      <c r="D256" s="14">
        <v>45099</v>
      </c>
      <c r="E256" s="14">
        <v>45245</v>
      </c>
      <c r="F256" s="14">
        <v>45889</v>
      </c>
      <c r="G256" s="3" t="s">
        <v>2640</v>
      </c>
      <c r="H256" s="3" t="s">
        <v>504</v>
      </c>
      <c r="I256" s="3" t="s">
        <v>2641</v>
      </c>
      <c r="J256" s="3" t="s">
        <v>2642</v>
      </c>
      <c r="K256" s="4"/>
      <c r="L256" s="4">
        <f>10000+1395.95+165.82</f>
        <v>11561.77</v>
      </c>
      <c r="M256" s="4">
        <f>1524.4+455.27+2967.53</f>
        <v>4947.2000000000007</v>
      </c>
      <c r="N256" s="4">
        <f t="shared" si="9"/>
        <v>16508.97</v>
      </c>
      <c r="O256" s="3" t="s">
        <v>32</v>
      </c>
      <c r="P256" s="3" t="s">
        <v>911</v>
      </c>
      <c r="Q256" s="3" t="s">
        <v>2643</v>
      </c>
    </row>
    <row r="257" spans="1:17" s="3" customFormat="1" ht="13.95" customHeight="1" x14ac:dyDescent="0.2">
      <c r="A257" s="3">
        <v>2305104</v>
      </c>
      <c r="B257" s="3">
        <v>2305985</v>
      </c>
      <c r="C257" s="15" t="s">
        <v>27</v>
      </c>
      <c r="D257" s="14">
        <v>45230</v>
      </c>
      <c r="E257" s="14">
        <v>45245</v>
      </c>
      <c r="F257" s="14">
        <v>45301</v>
      </c>
      <c r="G257" s="3" t="s">
        <v>2644</v>
      </c>
      <c r="H257" s="3" t="s">
        <v>2645</v>
      </c>
      <c r="I257" s="3" t="s">
        <v>58</v>
      </c>
      <c r="J257" s="3" t="s">
        <v>2646</v>
      </c>
      <c r="K257" s="4"/>
      <c r="L257" s="4">
        <v>577.78</v>
      </c>
      <c r="M257" s="4">
        <v>141.87</v>
      </c>
      <c r="N257" s="4">
        <f t="shared" si="9"/>
        <v>719.65</v>
      </c>
      <c r="O257" s="3" t="s">
        <v>32</v>
      </c>
      <c r="P257" s="3" t="s">
        <v>911</v>
      </c>
      <c r="Q257" s="3" t="s">
        <v>805</v>
      </c>
    </row>
    <row r="258" spans="1:17" s="3" customFormat="1" ht="13.95" customHeight="1" x14ac:dyDescent="0.2">
      <c r="A258" s="3">
        <v>2305112</v>
      </c>
      <c r="B258" s="3">
        <v>2305143</v>
      </c>
      <c r="C258" s="15" t="s">
        <v>27</v>
      </c>
      <c r="D258" s="14">
        <v>45209</v>
      </c>
      <c r="E258" s="14">
        <v>45245</v>
      </c>
      <c r="G258" s="3" t="s">
        <v>2647</v>
      </c>
      <c r="H258" s="3" t="s">
        <v>504</v>
      </c>
      <c r="I258" s="3" t="s">
        <v>329</v>
      </c>
      <c r="J258" s="3" t="s">
        <v>2648</v>
      </c>
      <c r="K258" s="4"/>
      <c r="L258" s="4">
        <v>40</v>
      </c>
      <c r="M258" s="4">
        <v>0</v>
      </c>
      <c r="N258" s="4">
        <f t="shared" si="9"/>
        <v>40</v>
      </c>
      <c r="O258" s="3" t="s">
        <v>32</v>
      </c>
      <c r="P258" s="3" t="s">
        <v>911</v>
      </c>
      <c r="Q258" s="3" t="s">
        <v>805</v>
      </c>
    </row>
    <row r="259" spans="1:17" s="3" customFormat="1" ht="13.95" customHeight="1" x14ac:dyDescent="0.2">
      <c r="A259" s="3">
        <v>2305122</v>
      </c>
      <c r="B259" s="3">
        <v>2305896</v>
      </c>
      <c r="C259" s="15" t="s">
        <v>27</v>
      </c>
      <c r="D259" s="14">
        <v>45230</v>
      </c>
      <c r="E259" s="14">
        <v>45245</v>
      </c>
      <c r="F259" s="14">
        <v>45294</v>
      </c>
      <c r="G259" s="3" t="s">
        <v>2649</v>
      </c>
      <c r="H259" s="3" t="s">
        <v>2650</v>
      </c>
      <c r="I259" s="3" t="s">
        <v>2651</v>
      </c>
      <c r="J259" s="3" t="s">
        <v>2652</v>
      </c>
      <c r="K259" s="4"/>
      <c r="L259" s="4">
        <v>931.88</v>
      </c>
      <c r="M259" s="4">
        <v>133.71</v>
      </c>
      <c r="N259" s="4">
        <f t="shared" si="9"/>
        <v>1065.5899999999999</v>
      </c>
      <c r="O259" s="3" t="s">
        <v>32</v>
      </c>
      <c r="P259" s="3" t="s">
        <v>911</v>
      </c>
      <c r="Q259" s="3" t="s">
        <v>805</v>
      </c>
    </row>
    <row r="260" spans="1:17" s="3" customFormat="1" ht="13.95" customHeight="1" x14ac:dyDescent="0.2">
      <c r="A260" s="3">
        <v>2305154</v>
      </c>
      <c r="B260" s="3">
        <v>2306042</v>
      </c>
      <c r="C260" s="15" t="s">
        <v>22</v>
      </c>
      <c r="D260" s="14">
        <v>45211</v>
      </c>
      <c r="E260" s="14">
        <v>45246</v>
      </c>
      <c r="F260" s="14">
        <v>45736</v>
      </c>
      <c r="G260" s="3" t="s">
        <v>2653</v>
      </c>
      <c r="H260" s="3" t="s">
        <v>123</v>
      </c>
      <c r="I260" s="3" t="s">
        <v>2654</v>
      </c>
      <c r="J260" s="3" t="s">
        <v>2655</v>
      </c>
      <c r="K260" s="4"/>
      <c r="L260" s="4">
        <f>1000+1116.53+1000+1179.85+9610+3170.48</f>
        <v>17076.86</v>
      </c>
      <c r="M260" s="4">
        <f>715.45+541.6</f>
        <v>1257.0500000000002</v>
      </c>
      <c r="N260" s="4">
        <f t="shared" si="9"/>
        <v>18333.91</v>
      </c>
      <c r="O260" s="3" t="s">
        <v>32</v>
      </c>
      <c r="P260" s="3" t="s">
        <v>911</v>
      </c>
      <c r="Q260" s="3" t="s">
        <v>954</v>
      </c>
    </row>
    <row r="261" spans="1:17" s="3" customFormat="1" ht="13.95" customHeight="1" x14ac:dyDescent="0.2">
      <c r="A261" s="3">
        <v>2305177</v>
      </c>
      <c r="B261" s="3">
        <v>2305298</v>
      </c>
      <c r="C261" s="15" t="s">
        <v>22</v>
      </c>
      <c r="D261" s="14">
        <v>45183</v>
      </c>
      <c r="E261" s="14">
        <v>45250</v>
      </c>
      <c r="G261" s="3" t="s">
        <v>2656</v>
      </c>
      <c r="H261" s="3" t="s">
        <v>2272</v>
      </c>
      <c r="I261" s="3" t="s">
        <v>2657</v>
      </c>
      <c r="J261" s="3" t="s">
        <v>2658</v>
      </c>
      <c r="K261" s="4">
        <v>19000</v>
      </c>
      <c r="L261" s="4"/>
      <c r="M261" s="4"/>
      <c r="N261" s="4">
        <f t="shared" si="9"/>
        <v>19000</v>
      </c>
    </row>
    <row r="262" spans="1:17" s="3" customFormat="1" ht="13.95" customHeight="1" x14ac:dyDescent="0.2">
      <c r="A262" s="3">
        <v>2305227</v>
      </c>
      <c r="C262" s="15" t="s">
        <v>27</v>
      </c>
      <c r="D262" s="14">
        <v>45245</v>
      </c>
      <c r="E262" s="14">
        <v>45252</v>
      </c>
      <c r="F262" s="14">
        <v>45572</v>
      </c>
      <c r="G262" s="3" t="s">
        <v>2659</v>
      </c>
      <c r="H262" s="3" t="s">
        <v>1434</v>
      </c>
      <c r="I262" s="3" t="s">
        <v>986</v>
      </c>
      <c r="J262" s="3" t="s">
        <v>2660</v>
      </c>
      <c r="K262" s="4"/>
      <c r="L262" s="4">
        <v>0</v>
      </c>
      <c r="M262" s="4">
        <v>0</v>
      </c>
      <c r="N262" s="4">
        <f t="shared" si="9"/>
        <v>0</v>
      </c>
      <c r="O262" s="3" t="s">
        <v>32</v>
      </c>
      <c r="P262" s="3" t="s">
        <v>94</v>
      </c>
      <c r="Q262" s="3" t="s">
        <v>34</v>
      </c>
    </row>
    <row r="263" spans="1:17" s="3" customFormat="1" ht="13.95" customHeight="1" x14ac:dyDescent="0.2">
      <c r="A263" s="3">
        <v>2305257</v>
      </c>
      <c r="B263" s="3">
        <v>2306410</v>
      </c>
      <c r="C263" s="15" t="s">
        <v>27</v>
      </c>
      <c r="D263" s="14">
        <v>45000</v>
      </c>
      <c r="E263" s="14">
        <v>45253</v>
      </c>
      <c r="F263" s="14">
        <v>45448</v>
      </c>
      <c r="G263" s="3" t="s">
        <v>2661</v>
      </c>
      <c r="H263" s="3" t="s">
        <v>208</v>
      </c>
      <c r="I263" s="3" t="s">
        <v>58</v>
      </c>
      <c r="J263" s="3" t="s">
        <v>1970</v>
      </c>
      <c r="K263" s="4"/>
      <c r="L263" s="4">
        <v>1969.63</v>
      </c>
      <c r="M263" s="4">
        <v>0</v>
      </c>
      <c r="N263" s="4">
        <f>SUM(K263:M263)</f>
        <v>1969.63</v>
      </c>
      <c r="O263" s="3" t="s">
        <v>32</v>
      </c>
      <c r="P263" s="3" t="s">
        <v>911</v>
      </c>
      <c r="Q263" s="3" t="s">
        <v>805</v>
      </c>
    </row>
    <row r="264" spans="1:17" s="3" customFormat="1" ht="13.95" customHeight="1" x14ac:dyDescent="0.2">
      <c r="A264" s="3">
        <v>2305258</v>
      </c>
      <c r="C264" s="15" t="s">
        <v>27</v>
      </c>
      <c r="D264" s="14">
        <v>45193</v>
      </c>
      <c r="E264" s="14">
        <v>45253</v>
      </c>
      <c r="G264" s="3" t="s">
        <v>2662</v>
      </c>
      <c r="H264" s="3" t="s">
        <v>1422</v>
      </c>
      <c r="I264" s="3" t="s">
        <v>1964</v>
      </c>
      <c r="J264" s="3" t="s">
        <v>2663</v>
      </c>
      <c r="K264" s="4"/>
      <c r="L264" s="4"/>
      <c r="M264" s="4"/>
      <c r="N264" s="4">
        <f t="shared" si="9"/>
        <v>0</v>
      </c>
    </row>
    <row r="265" spans="1:17" s="3" customFormat="1" ht="13.95" customHeight="1" x14ac:dyDescent="0.2">
      <c r="A265" s="3">
        <v>2305271</v>
      </c>
      <c r="B265" s="3">
        <v>2306241</v>
      </c>
      <c r="C265" s="15" t="s">
        <v>27</v>
      </c>
      <c r="D265" s="14">
        <v>45243</v>
      </c>
      <c r="E265" s="14">
        <v>45254</v>
      </c>
      <c r="F265" s="14">
        <v>45351</v>
      </c>
      <c r="G265" s="3" t="s">
        <v>2664</v>
      </c>
      <c r="H265" s="3" t="s">
        <v>257</v>
      </c>
      <c r="I265" s="3" t="s">
        <v>2665</v>
      </c>
      <c r="J265" s="3" t="s">
        <v>2666</v>
      </c>
      <c r="K265" s="4"/>
      <c r="L265" s="4">
        <v>118.58</v>
      </c>
      <c r="M265" s="4">
        <v>0</v>
      </c>
      <c r="N265" s="4">
        <f t="shared" si="9"/>
        <v>118.58</v>
      </c>
      <c r="O265" s="3" t="s">
        <v>32</v>
      </c>
      <c r="P265" s="3" t="s">
        <v>911</v>
      </c>
      <c r="Q265" s="3" t="s">
        <v>805</v>
      </c>
    </row>
    <row r="266" spans="1:17" s="3" customFormat="1" ht="13.95" customHeight="1" x14ac:dyDescent="0.2">
      <c r="A266" s="3">
        <v>2305296</v>
      </c>
      <c r="B266" s="3">
        <v>2306131</v>
      </c>
      <c r="C266" s="15" t="s">
        <v>81</v>
      </c>
      <c r="D266" s="14">
        <v>45255</v>
      </c>
      <c r="E266" s="14">
        <v>45257</v>
      </c>
      <c r="F266" s="14">
        <v>45351</v>
      </c>
      <c r="G266" s="3" t="s">
        <v>2667</v>
      </c>
      <c r="H266" s="3" t="s">
        <v>739</v>
      </c>
      <c r="I266" s="3" t="s">
        <v>84</v>
      </c>
      <c r="J266" s="3" t="s">
        <v>2668</v>
      </c>
      <c r="K266" s="4"/>
      <c r="L266" s="4">
        <f>700+150</f>
        <v>850</v>
      </c>
      <c r="M266" s="4">
        <v>167.59</v>
      </c>
      <c r="N266" s="4">
        <f t="shared" si="9"/>
        <v>1017.59</v>
      </c>
      <c r="O266" s="3" t="s">
        <v>32</v>
      </c>
      <c r="P266" s="3" t="s">
        <v>911</v>
      </c>
      <c r="Q266" s="18" t="s">
        <v>965</v>
      </c>
    </row>
    <row r="267" spans="1:17" s="3" customFormat="1" ht="13.95" customHeight="1" x14ac:dyDescent="0.2">
      <c r="A267" s="3">
        <v>2305303</v>
      </c>
      <c r="C267" s="15" t="s">
        <v>27</v>
      </c>
      <c r="D267" s="14">
        <v>45250</v>
      </c>
      <c r="E267" s="14">
        <v>45257</v>
      </c>
      <c r="G267" s="3" t="s">
        <v>788</v>
      </c>
      <c r="H267" s="3" t="s">
        <v>2669</v>
      </c>
      <c r="I267" s="3" t="s">
        <v>2670</v>
      </c>
      <c r="J267" s="3" t="s">
        <v>2671</v>
      </c>
      <c r="K267" s="4"/>
      <c r="L267" s="4"/>
      <c r="M267" s="4"/>
      <c r="N267" s="4">
        <f t="shared" si="9"/>
        <v>0</v>
      </c>
    </row>
    <row r="268" spans="1:17" s="3" customFormat="1" ht="13.95" customHeight="1" x14ac:dyDescent="0.2">
      <c r="A268" s="3">
        <v>2305366</v>
      </c>
      <c r="C268" s="15" t="s">
        <v>27</v>
      </c>
      <c r="D268" s="14">
        <v>45184</v>
      </c>
      <c r="E268" s="14">
        <v>45258</v>
      </c>
      <c r="F268" s="14">
        <v>45356</v>
      </c>
      <c r="G268" s="3" t="s">
        <v>2672</v>
      </c>
      <c r="H268" s="3" t="s">
        <v>2673</v>
      </c>
      <c r="I268" s="3" t="s">
        <v>2674</v>
      </c>
      <c r="J268" s="3" t="s">
        <v>2675</v>
      </c>
      <c r="K268" s="4"/>
      <c r="L268" s="4">
        <v>0</v>
      </c>
      <c r="M268" s="4">
        <v>0</v>
      </c>
      <c r="N268" s="4">
        <f t="shared" si="9"/>
        <v>0</v>
      </c>
      <c r="O268" s="3" t="s">
        <v>32</v>
      </c>
      <c r="P268" s="3" t="s">
        <v>33</v>
      </c>
      <c r="Q268" s="3" t="s">
        <v>2676</v>
      </c>
    </row>
    <row r="269" spans="1:17" s="3" customFormat="1" ht="13.95" customHeight="1" x14ac:dyDescent="0.2">
      <c r="A269" s="3">
        <v>2305491</v>
      </c>
      <c r="C269" s="15" t="s">
        <v>27</v>
      </c>
      <c r="D269" s="14">
        <v>45167</v>
      </c>
      <c r="E269" s="14">
        <v>45265</v>
      </c>
      <c r="F269" s="14">
        <v>45572</v>
      </c>
      <c r="G269" s="3" t="s">
        <v>2677</v>
      </c>
      <c r="H269" s="3" t="s">
        <v>307</v>
      </c>
      <c r="I269" s="3" t="s">
        <v>2678</v>
      </c>
      <c r="J269" s="3" t="s">
        <v>2679</v>
      </c>
      <c r="K269" s="4"/>
      <c r="L269" s="4">
        <v>0</v>
      </c>
      <c r="M269" s="4">
        <v>0</v>
      </c>
      <c r="N269" s="4">
        <f t="shared" si="9"/>
        <v>0</v>
      </c>
      <c r="O269" s="3" t="s">
        <v>32</v>
      </c>
      <c r="P269" s="3" t="s">
        <v>33</v>
      </c>
      <c r="Q269" s="3" t="s">
        <v>569</v>
      </c>
    </row>
    <row r="270" spans="1:17" s="3" customFormat="1" ht="13.95" customHeight="1" x14ac:dyDescent="0.2">
      <c r="A270" s="3">
        <v>2305503</v>
      </c>
      <c r="C270" s="15" t="s">
        <v>27</v>
      </c>
      <c r="D270" s="14">
        <v>45258</v>
      </c>
      <c r="E270" s="14">
        <v>45265</v>
      </c>
      <c r="F270" s="14">
        <v>45572</v>
      </c>
      <c r="G270" s="3" t="s">
        <v>2680</v>
      </c>
      <c r="H270" s="3" t="s">
        <v>559</v>
      </c>
      <c r="I270" s="3" t="s">
        <v>2261</v>
      </c>
      <c r="J270" s="3" t="s">
        <v>2681</v>
      </c>
      <c r="K270" s="4"/>
      <c r="L270" s="4">
        <v>0</v>
      </c>
      <c r="M270" s="4">
        <v>0</v>
      </c>
      <c r="N270" s="4">
        <f t="shared" si="9"/>
        <v>0</v>
      </c>
      <c r="O270" s="3" t="s">
        <v>32</v>
      </c>
      <c r="P270" s="3" t="s">
        <v>94</v>
      </c>
      <c r="Q270" s="3" t="s">
        <v>367</v>
      </c>
    </row>
    <row r="271" spans="1:17" s="3" customFormat="1" ht="13.95" customHeight="1" x14ac:dyDescent="0.2">
      <c r="A271" s="3">
        <v>2305505</v>
      </c>
      <c r="B271" s="3">
        <v>2305901</v>
      </c>
      <c r="C271" s="15" t="s">
        <v>27</v>
      </c>
      <c r="D271" s="14">
        <v>45244</v>
      </c>
      <c r="E271" s="14">
        <v>45258</v>
      </c>
      <c r="F271" s="14">
        <v>45296</v>
      </c>
      <c r="G271" s="3" t="s">
        <v>2682</v>
      </c>
      <c r="H271" s="3" t="s">
        <v>614</v>
      </c>
      <c r="I271" s="3" t="s">
        <v>329</v>
      </c>
      <c r="J271" s="3" t="s">
        <v>2683</v>
      </c>
      <c r="K271" s="4"/>
      <c r="L271" s="4">
        <v>73.45</v>
      </c>
      <c r="M271" s="4">
        <v>0</v>
      </c>
      <c r="N271" s="4">
        <f t="shared" si="9"/>
        <v>73.45</v>
      </c>
      <c r="O271" s="3" t="s">
        <v>32</v>
      </c>
      <c r="P271" s="3" t="s">
        <v>911</v>
      </c>
      <c r="Q271" s="3" t="s">
        <v>805</v>
      </c>
    </row>
    <row r="272" spans="1:17" s="3" customFormat="1" ht="13.95" customHeight="1" x14ac:dyDescent="0.2">
      <c r="A272" s="3">
        <v>2305599</v>
      </c>
      <c r="C272" s="15" t="s">
        <v>27</v>
      </c>
      <c r="D272" s="14">
        <v>45265</v>
      </c>
      <c r="E272" s="14">
        <v>45265</v>
      </c>
      <c r="G272" s="3" t="s">
        <v>2684</v>
      </c>
      <c r="H272" s="3" t="s">
        <v>1022</v>
      </c>
      <c r="I272" s="3" t="s">
        <v>2685</v>
      </c>
      <c r="J272" s="3" t="s">
        <v>2686</v>
      </c>
      <c r="K272" s="4"/>
      <c r="L272" s="4">
        <v>0</v>
      </c>
      <c r="M272" s="4">
        <v>0</v>
      </c>
      <c r="N272" s="4">
        <f t="shared" si="9"/>
        <v>0</v>
      </c>
      <c r="O272" s="3" t="s">
        <v>32</v>
      </c>
      <c r="P272" s="3" t="s">
        <v>94</v>
      </c>
    </row>
    <row r="273" spans="1:17" s="3" customFormat="1" ht="13.95" customHeight="1" x14ac:dyDescent="0.2">
      <c r="A273" s="3">
        <v>2305626</v>
      </c>
      <c r="B273" s="3">
        <v>2306337</v>
      </c>
      <c r="C273" s="15" t="s">
        <v>27</v>
      </c>
      <c r="D273" s="14">
        <v>45216</v>
      </c>
      <c r="E273" s="14">
        <v>45265</v>
      </c>
      <c r="F273" s="14">
        <v>45406</v>
      </c>
      <c r="G273" s="3" t="s">
        <v>2687</v>
      </c>
      <c r="H273" s="3" t="s">
        <v>490</v>
      </c>
      <c r="I273" s="3" t="s">
        <v>42</v>
      </c>
      <c r="J273" s="3" t="s">
        <v>2688</v>
      </c>
      <c r="K273" s="4"/>
      <c r="L273" s="4">
        <v>312.5</v>
      </c>
      <c r="M273" s="4">
        <v>167.59</v>
      </c>
      <c r="N273" s="4">
        <f>SUM(K273:M273)</f>
        <v>480.09000000000003</v>
      </c>
      <c r="O273" s="3" t="s">
        <v>32</v>
      </c>
      <c r="P273" s="3" t="s">
        <v>911</v>
      </c>
      <c r="Q273" s="3" t="s">
        <v>988</v>
      </c>
    </row>
    <row r="274" spans="1:17" s="3" customFormat="1" ht="13.95" customHeight="1" x14ac:dyDescent="0.2">
      <c r="A274" s="3">
        <v>2305632</v>
      </c>
      <c r="B274" s="3">
        <v>2306487</v>
      </c>
      <c r="C274" s="15" t="s">
        <v>27</v>
      </c>
      <c r="D274" s="14">
        <v>45265</v>
      </c>
      <c r="E274" s="14">
        <v>45268</v>
      </c>
      <c r="F274" s="14">
        <v>45581</v>
      </c>
      <c r="G274" s="3" t="s">
        <v>2689</v>
      </c>
      <c r="H274" s="3" t="s">
        <v>156</v>
      </c>
      <c r="I274" s="3" t="s">
        <v>986</v>
      </c>
      <c r="J274" s="3" t="s">
        <v>2690</v>
      </c>
      <c r="K274" s="4"/>
      <c r="L274" s="4">
        <v>567.72</v>
      </c>
      <c r="M274" s="4">
        <v>0</v>
      </c>
      <c r="N274" s="4">
        <f t="shared" ref="N274:N296" si="10">SUM(K274:M274)</f>
        <v>567.72</v>
      </c>
      <c r="O274" s="3" t="s">
        <v>32</v>
      </c>
      <c r="P274" s="3" t="s">
        <v>911</v>
      </c>
      <c r="Q274" s="3" t="s">
        <v>965</v>
      </c>
    </row>
    <row r="275" spans="1:17" s="3" customFormat="1" ht="13.95" customHeight="1" x14ac:dyDescent="0.2">
      <c r="A275" s="3">
        <v>2305634</v>
      </c>
      <c r="B275" s="3">
        <v>2306325</v>
      </c>
      <c r="C275" s="15" t="s">
        <v>27</v>
      </c>
      <c r="D275" s="14">
        <v>45263</v>
      </c>
      <c r="E275" s="14">
        <v>45268</v>
      </c>
      <c r="F275" s="14">
        <v>45371</v>
      </c>
      <c r="G275" s="3" t="s">
        <v>2691</v>
      </c>
      <c r="H275" s="3" t="s">
        <v>24</v>
      </c>
      <c r="I275" s="3" t="s">
        <v>986</v>
      </c>
      <c r="J275" s="3" t="s">
        <v>2692</v>
      </c>
      <c r="K275" s="4"/>
      <c r="L275" s="4">
        <v>1611.33</v>
      </c>
      <c r="M275" s="4">
        <v>0</v>
      </c>
      <c r="N275" s="4">
        <f t="shared" si="10"/>
        <v>1611.33</v>
      </c>
      <c r="O275" s="3" t="s">
        <v>32</v>
      </c>
      <c r="P275" s="3" t="s">
        <v>911</v>
      </c>
      <c r="Q275" s="3" t="s">
        <v>805</v>
      </c>
    </row>
    <row r="276" spans="1:17" s="3" customFormat="1" ht="13.95" customHeight="1" x14ac:dyDescent="0.2">
      <c r="A276" s="3">
        <v>2305640</v>
      </c>
      <c r="B276" s="3">
        <v>2306258</v>
      </c>
      <c r="C276" s="15" t="s">
        <v>27</v>
      </c>
      <c r="D276" s="14">
        <v>45257</v>
      </c>
      <c r="E276" s="14">
        <v>45268</v>
      </c>
      <c r="F276" s="14">
        <v>45357</v>
      </c>
      <c r="G276" s="3" t="s">
        <v>2693</v>
      </c>
      <c r="H276" s="3" t="s">
        <v>497</v>
      </c>
      <c r="I276" s="3" t="s">
        <v>986</v>
      </c>
      <c r="J276" s="3" t="s">
        <v>2694</v>
      </c>
      <c r="K276" s="4"/>
      <c r="L276" s="4">
        <v>1674.18</v>
      </c>
      <c r="M276" s="4">
        <v>141.87</v>
      </c>
      <c r="N276" s="4">
        <f t="shared" si="10"/>
        <v>1816.0500000000002</v>
      </c>
      <c r="O276" s="3" t="s">
        <v>32</v>
      </c>
      <c r="P276" s="3" t="s">
        <v>911</v>
      </c>
      <c r="Q276" s="3" t="s">
        <v>805</v>
      </c>
    </row>
    <row r="277" spans="1:17" s="3" customFormat="1" ht="13.95" customHeight="1" x14ac:dyDescent="0.2">
      <c r="A277" s="3">
        <v>2305661</v>
      </c>
      <c r="C277" s="15" t="s">
        <v>27</v>
      </c>
      <c r="D277" s="14">
        <v>45261</v>
      </c>
      <c r="E277" s="14">
        <v>45271</v>
      </c>
      <c r="F277" s="14">
        <v>45572</v>
      </c>
      <c r="G277" s="3" t="s">
        <v>2695</v>
      </c>
      <c r="H277" s="3" t="s">
        <v>29</v>
      </c>
      <c r="I277" s="3" t="s">
        <v>986</v>
      </c>
      <c r="J277" s="3" t="s">
        <v>2696</v>
      </c>
      <c r="K277" s="4"/>
      <c r="L277" s="4">
        <v>0</v>
      </c>
      <c r="M277" s="4">
        <v>0</v>
      </c>
      <c r="N277" s="4">
        <f t="shared" si="10"/>
        <v>0</v>
      </c>
      <c r="O277" s="3" t="s">
        <v>32</v>
      </c>
      <c r="P277" s="3" t="s">
        <v>33</v>
      </c>
      <c r="Q277" s="3" t="s">
        <v>367</v>
      </c>
    </row>
    <row r="278" spans="1:17" s="3" customFormat="1" ht="13.95" customHeight="1" x14ac:dyDescent="0.2">
      <c r="A278" s="3">
        <v>2305662</v>
      </c>
      <c r="C278" s="15" t="s">
        <v>27</v>
      </c>
      <c r="D278" s="14">
        <v>45273</v>
      </c>
      <c r="E278" s="14">
        <v>45278</v>
      </c>
      <c r="G278" s="3" t="s">
        <v>2697</v>
      </c>
      <c r="H278" s="3" t="s">
        <v>649</v>
      </c>
      <c r="I278" s="3" t="s">
        <v>2698</v>
      </c>
      <c r="J278" s="3" t="s">
        <v>2699</v>
      </c>
      <c r="K278" s="4"/>
      <c r="L278" s="4"/>
      <c r="M278" s="4"/>
      <c r="N278" s="4">
        <f t="shared" si="10"/>
        <v>0</v>
      </c>
    </row>
    <row r="279" spans="1:17" s="3" customFormat="1" ht="13.95" customHeight="1" x14ac:dyDescent="0.2">
      <c r="A279" s="3">
        <v>2305672</v>
      </c>
      <c r="C279" s="15" t="s">
        <v>27</v>
      </c>
      <c r="D279" s="14">
        <v>45273</v>
      </c>
      <c r="E279" s="14">
        <v>45275</v>
      </c>
      <c r="F279" s="14">
        <v>45572</v>
      </c>
      <c r="G279" s="3" t="s">
        <v>2700</v>
      </c>
      <c r="H279" s="3" t="s">
        <v>1184</v>
      </c>
      <c r="I279" s="3" t="s">
        <v>986</v>
      </c>
      <c r="J279" s="3" t="s">
        <v>2701</v>
      </c>
      <c r="K279" s="4"/>
      <c r="L279" s="4">
        <v>0</v>
      </c>
      <c r="M279" s="4">
        <v>0</v>
      </c>
      <c r="N279" s="4">
        <f t="shared" si="10"/>
        <v>0</v>
      </c>
      <c r="O279" s="3" t="s">
        <v>32</v>
      </c>
      <c r="P279" s="3" t="s">
        <v>94</v>
      </c>
      <c r="Q279" s="3" t="s">
        <v>367</v>
      </c>
    </row>
    <row r="280" spans="1:17" s="3" customFormat="1" ht="13.95" customHeight="1" x14ac:dyDescent="0.2">
      <c r="A280" s="3">
        <v>2305686</v>
      </c>
      <c r="B280" s="3">
        <v>2305704</v>
      </c>
      <c r="C280" s="15" t="s">
        <v>27</v>
      </c>
      <c r="D280" s="14">
        <v>45164</v>
      </c>
      <c r="E280" s="14">
        <v>45272</v>
      </c>
      <c r="F280" s="14">
        <v>45288</v>
      </c>
      <c r="G280" s="3" t="s">
        <v>2702</v>
      </c>
      <c r="H280" s="3" t="s">
        <v>606</v>
      </c>
      <c r="I280" s="3" t="s">
        <v>2703</v>
      </c>
      <c r="J280" s="3" t="s">
        <v>2704</v>
      </c>
      <c r="K280" s="4"/>
      <c r="L280" s="4">
        <v>1299.4000000000001</v>
      </c>
      <c r="M280" s="4">
        <v>0</v>
      </c>
      <c r="N280" s="4">
        <f t="shared" si="10"/>
        <v>1299.4000000000001</v>
      </c>
      <c r="O280" s="3" t="s">
        <v>32</v>
      </c>
      <c r="P280" s="3" t="s">
        <v>911</v>
      </c>
      <c r="Q280" s="3" t="s">
        <v>805</v>
      </c>
    </row>
    <row r="281" spans="1:17" s="3" customFormat="1" ht="13.95" customHeight="1" x14ac:dyDescent="0.2">
      <c r="A281" s="3">
        <v>2305691</v>
      </c>
      <c r="B281" s="3">
        <v>2306041</v>
      </c>
      <c r="C281" s="15" t="s">
        <v>22</v>
      </c>
      <c r="D281" s="14">
        <v>45241</v>
      </c>
      <c r="E281" s="14">
        <v>45273</v>
      </c>
      <c r="F281" s="14">
        <v>45730</v>
      </c>
      <c r="G281" s="3" t="s">
        <v>2705</v>
      </c>
      <c r="H281" s="3" t="s">
        <v>264</v>
      </c>
      <c r="I281" s="3" t="s">
        <v>2706</v>
      </c>
      <c r="J281" s="3" t="s">
        <v>2707</v>
      </c>
      <c r="K281" s="4"/>
      <c r="L281" s="4">
        <v>0</v>
      </c>
      <c r="M281" s="4">
        <v>0</v>
      </c>
      <c r="N281" s="4">
        <f t="shared" si="10"/>
        <v>0</v>
      </c>
      <c r="O281" s="3" t="s">
        <v>32</v>
      </c>
      <c r="P281" s="3" t="s">
        <v>33</v>
      </c>
      <c r="Q281" s="3" t="s">
        <v>367</v>
      </c>
    </row>
    <row r="282" spans="1:17" s="3" customFormat="1" ht="13.95" customHeight="1" x14ac:dyDescent="0.2">
      <c r="A282" s="3">
        <v>2305697</v>
      </c>
      <c r="B282" s="3">
        <v>2306458</v>
      </c>
      <c r="C282" s="15" t="s">
        <v>27</v>
      </c>
      <c r="D282" s="14">
        <v>45173</v>
      </c>
      <c r="E282" s="14">
        <v>45279</v>
      </c>
      <c r="F282" s="14">
        <v>45504</v>
      </c>
      <c r="G282" s="3" t="s">
        <v>2708</v>
      </c>
      <c r="H282" s="3" t="s">
        <v>807</v>
      </c>
      <c r="I282" s="3" t="s">
        <v>2709</v>
      </c>
      <c r="K282" s="4"/>
      <c r="L282" s="4">
        <v>1697.43</v>
      </c>
      <c r="M282" s="4"/>
      <c r="N282" s="4">
        <f t="shared" si="10"/>
        <v>1697.43</v>
      </c>
      <c r="O282" s="3" t="s">
        <v>32</v>
      </c>
      <c r="P282" s="3" t="s">
        <v>911</v>
      </c>
      <c r="Q282" s="3" t="s">
        <v>954</v>
      </c>
    </row>
    <row r="283" spans="1:17" s="3" customFormat="1" ht="13.95" customHeight="1" x14ac:dyDescent="0.2">
      <c r="A283" s="3">
        <v>2305732</v>
      </c>
      <c r="B283" s="3">
        <v>2306457</v>
      </c>
      <c r="C283" s="15" t="s">
        <v>27</v>
      </c>
      <c r="D283" s="14">
        <v>45259</v>
      </c>
      <c r="E283" s="14">
        <v>45275</v>
      </c>
      <c r="F283" s="14">
        <v>45498</v>
      </c>
      <c r="G283" s="3" t="s">
        <v>2710</v>
      </c>
      <c r="H283" s="3" t="s">
        <v>109</v>
      </c>
      <c r="I283" s="3" t="s">
        <v>58</v>
      </c>
      <c r="J283" s="3" t="s">
        <v>2711</v>
      </c>
      <c r="K283" s="4"/>
      <c r="L283" s="4">
        <v>980.73</v>
      </c>
      <c r="M283" s="4">
        <v>0</v>
      </c>
      <c r="N283" s="4">
        <f t="shared" si="10"/>
        <v>980.73</v>
      </c>
      <c r="O283" s="3" t="s">
        <v>32</v>
      </c>
      <c r="P283" s="3" t="s">
        <v>911</v>
      </c>
      <c r="Q283" s="3" t="s">
        <v>805</v>
      </c>
    </row>
    <row r="284" spans="1:17" s="3" customFormat="1" ht="13.95" customHeight="1" x14ac:dyDescent="0.2">
      <c r="A284" s="3">
        <v>2305735</v>
      </c>
      <c r="C284" s="15" t="s">
        <v>27</v>
      </c>
      <c r="D284" s="14">
        <v>37868</v>
      </c>
      <c r="E284" s="14">
        <v>45274</v>
      </c>
      <c r="G284" s="3" t="s">
        <v>2712</v>
      </c>
      <c r="H284" s="3" t="s">
        <v>807</v>
      </c>
      <c r="I284" s="3" t="s">
        <v>986</v>
      </c>
      <c r="J284" s="3" t="s">
        <v>2713</v>
      </c>
      <c r="K284" s="4"/>
      <c r="L284" s="4">
        <v>0</v>
      </c>
      <c r="M284" s="4">
        <v>0</v>
      </c>
      <c r="N284" s="4">
        <f t="shared" si="10"/>
        <v>0</v>
      </c>
      <c r="O284" s="3" t="s">
        <v>32</v>
      </c>
      <c r="P284" s="3" t="s">
        <v>33</v>
      </c>
      <c r="Q284" s="3" t="s">
        <v>367</v>
      </c>
    </row>
    <row r="285" spans="1:17" s="3" customFormat="1" ht="13.95" customHeight="1" x14ac:dyDescent="0.2">
      <c r="A285" s="3">
        <v>2305741</v>
      </c>
      <c r="C285" s="15" t="s">
        <v>27</v>
      </c>
      <c r="D285" s="14">
        <v>45280</v>
      </c>
      <c r="E285" s="14">
        <v>45280</v>
      </c>
      <c r="F285" s="14">
        <v>45572</v>
      </c>
      <c r="G285" s="3" t="s">
        <v>2714</v>
      </c>
      <c r="H285" s="3" t="s">
        <v>614</v>
      </c>
      <c r="I285" s="3" t="s">
        <v>2715</v>
      </c>
      <c r="J285" s="3" t="s">
        <v>2716</v>
      </c>
      <c r="K285" s="4"/>
      <c r="L285" s="4">
        <v>0</v>
      </c>
      <c r="M285" s="4">
        <v>0</v>
      </c>
      <c r="N285" s="4">
        <f t="shared" si="10"/>
        <v>0</v>
      </c>
      <c r="O285" s="3" t="s">
        <v>32</v>
      </c>
      <c r="P285" s="3" t="s">
        <v>94</v>
      </c>
      <c r="Q285" s="3" t="s">
        <v>49</v>
      </c>
    </row>
    <row r="286" spans="1:17" s="3" customFormat="1" ht="13.95" customHeight="1" x14ac:dyDescent="0.2">
      <c r="A286" s="3">
        <v>2305759</v>
      </c>
      <c r="C286" s="15" t="s">
        <v>27</v>
      </c>
      <c r="D286" s="14">
        <v>44968</v>
      </c>
      <c r="E286" s="14">
        <v>45281</v>
      </c>
      <c r="F286" s="14">
        <v>45281</v>
      </c>
      <c r="G286" s="3" t="s">
        <v>2717</v>
      </c>
      <c r="H286" s="3" t="s">
        <v>200</v>
      </c>
      <c r="I286" s="3" t="s">
        <v>2718</v>
      </c>
      <c r="J286" s="3" t="s">
        <v>2719</v>
      </c>
      <c r="K286" s="4"/>
      <c r="L286" s="4">
        <v>0</v>
      </c>
      <c r="M286" s="4">
        <v>0</v>
      </c>
      <c r="N286" s="4">
        <f>SUM(K286:M286)</f>
        <v>0</v>
      </c>
      <c r="O286" s="3" t="s">
        <v>32</v>
      </c>
      <c r="P286" s="3" t="s">
        <v>94</v>
      </c>
      <c r="Q286" s="3" t="s">
        <v>569</v>
      </c>
    </row>
    <row r="287" spans="1:17" s="3" customFormat="1" ht="13.95" customHeight="1" x14ac:dyDescent="0.2">
      <c r="A287" s="3">
        <v>2305792</v>
      </c>
      <c r="C287" s="15" t="s">
        <v>27</v>
      </c>
      <c r="D287" s="14">
        <v>45281</v>
      </c>
      <c r="E287" s="14">
        <v>45281</v>
      </c>
      <c r="F287" s="14">
        <v>45301</v>
      </c>
      <c r="G287" s="3" t="s">
        <v>2720</v>
      </c>
      <c r="H287" s="3" t="s">
        <v>320</v>
      </c>
      <c r="I287" s="3" t="s">
        <v>2721</v>
      </c>
      <c r="J287" s="3" t="s">
        <v>2722</v>
      </c>
      <c r="K287" s="4"/>
      <c r="L287" s="4"/>
      <c r="M287" s="4"/>
      <c r="N287" s="4">
        <f t="shared" si="10"/>
        <v>0</v>
      </c>
    </row>
    <row r="288" spans="1:17" s="3" customFormat="1" ht="13.95" customHeight="1" x14ac:dyDescent="0.2">
      <c r="A288" s="3">
        <v>2305794</v>
      </c>
      <c r="C288" s="15" t="s">
        <v>27</v>
      </c>
      <c r="D288" s="14">
        <v>45275</v>
      </c>
      <c r="E288" s="14">
        <v>45282</v>
      </c>
      <c r="G288" s="3" t="s">
        <v>2723</v>
      </c>
      <c r="H288" s="3" t="s">
        <v>2724</v>
      </c>
      <c r="I288" s="3" t="s">
        <v>2725</v>
      </c>
      <c r="J288" s="3" t="s">
        <v>2726</v>
      </c>
      <c r="K288" s="4"/>
      <c r="L288" s="4"/>
      <c r="M288" s="4"/>
      <c r="N288" s="4">
        <f t="shared" si="10"/>
        <v>0</v>
      </c>
    </row>
    <row r="289" spans="1:17" s="3" customFormat="1" ht="13.95" customHeight="1" x14ac:dyDescent="0.2">
      <c r="A289" s="3">
        <v>2305801</v>
      </c>
      <c r="B289" s="3">
        <v>2306380</v>
      </c>
      <c r="C289" s="15" t="s">
        <v>27</v>
      </c>
      <c r="D289" s="14">
        <v>45259</v>
      </c>
      <c r="E289" s="14">
        <v>45287</v>
      </c>
      <c r="F289" s="14">
        <v>45413</v>
      </c>
      <c r="G289" s="3" t="s">
        <v>2727</v>
      </c>
      <c r="H289" s="3" t="s">
        <v>119</v>
      </c>
      <c r="I289" s="3" t="s">
        <v>42</v>
      </c>
      <c r="J289" s="3" t="s">
        <v>2728</v>
      </c>
      <c r="K289" s="4"/>
      <c r="L289" s="4">
        <v>1034.47</v>
      </c>
      <c r="M289" s="4">
        <v>0</v>
      </c>
      <c r="N289" s="4">
        <f t="shared" si="10"/>
        <v>1034.47</v>
      </c>
      <c r="O289" s="3" t="s">
        <v>32</v>
      </c>
      <c r="P289" s="3" t="s">
        <v>911</v>
      </c>
      <c r="Q289" s="3" t="s">
        <v>965</v>
      </c>
    </row>
    <row r="290" spans="1:17" s="3" customFormat="1" ht="13.95" customHeight="1" x14ac:dyDescent="0.2">
      <c r="A290" s="3">
        <v>2305803</v>
      </c>
      <c r="B290" s="3">
        <v>2306511</v>
      </c>
      <c r="C290" s="15" t="s">
        <v>27</v>
      </c>
      <c r="D290" s="14">
        <v>45268</v>
      </c>
      <c r="E290" s="14">
        <v>45286</v>
      </c>
      <c r="F290" s="14">
        <v>45680</v>
      </c>
      <c r="G290" s="3" t="s">
        <v>2729</v>
      </c>
      <c r="H290" s="3" t="s">
        <v>1046</v>
      </c>
      <c r="I290" s="3" t="s">
        <v>58</v>
      </c>
      <c r="J290" s="3" t="s">
        <v>2730</v>
      </c>
      <c r="K290" s="4"/>
      <c r="L290" s="4">
        <v>0</v>
      </c>
      <c r="M290" s="4">
        <v>53.24</v>
      </c>
      <c r="N290" s="4">
        <f t="shared" si="10"/>
        <v>53.24</v>
      </c>
      <c r="O290" s="3" t="s">
        <v>32</v>
      </c>
      <c r="P290" s="3" t="s">
        <v>911</v>
      </c>
      <c r="Q290" s="3" t="s">
        <v>1142</v>
      </c>
    </row>
    <row r="291" spans="1:17" s="3" customFormat="1" ht="13.95" customHeight="1" x14ac:dyDescent="0.2">
      <c r="A291" s="3">
        <v>2305812</v>
      </c>
      <c r="B291" s="3">
        <v>2306424</v>
      </c>
      <c r="C291" s="15" t="s">
        <v>27</v>
      </c>
      <c r="D291" s="14">
        <v>45278</v>
      </c>
      <c r="E291" s="14">
        <v>45288</v>
      </c>
      <c r="F291" s="14">
        <v>45462</v>
      </c>
      <c r="G291" s="3" t="s">
        <v>2731</v>
      </c>
      <c r="H291" s="3" t="s">
        <v>1109</v>
      </c>
      <c r="I291" s="3" t="s">
        <v>42</v>
      </c>
      <c r="J291" s="3" t="s">
        <v>2732</v>
      </c>
      <c r="K291" s="4"/>
      <c r="L291" s="4">
        <v>1544.48</v>
      </c>
      <c r="M291" s="4">
        <v>0</v>
      </c>
      <c r="N291" s="4">
        <f t="shared" si="10"/>
        <v>1544.48</v>
      </c>
      <c r="O291" s="3" t="s">
        <v>32</v>
      </c>
      <c r="P291" s="3" t="s">
        <v>911</v>
      </c>
      <c r="Q291" s="3" t="s">
        <v>965</v>
      </c>
    </row>
    <row r="292" spans="1:17" s="3" customFormat="1" ht="13.95" customHeight="1" x14ac:dyDescent="0.2">
      <c r="A292" s="3">
        <v>2305859</v>
      </c>
      <c r="B292" s="3">
        <v>2306078</v>
      </c>
      <c r="C292" s="15" t="s">
        <v>27</v>
      </c>
      <c r="D292" s="14">
        <v>45247</v>
      </c>
      <c r="E292" s="14">
        <v>45293</v>
      </c>
      <c r="F292" s="14">
        <v>45313</v>
      </c>
      <c r="G292" s="3" t="s">
        <v>2733</v>
      </c>
      <c r="H292" s="3" t="s">
        <v>192</v>
      </c>
      <c r="I292" s="3" t="s">
        <v>2734</v>
      </c>
      <c r="J292" s="3" t="s">
        <v>2735</v>
      </c>
      <c r="K292" s="4"/>
      <c r="L292" s="4">
        <v>465.85</v>
      </c>
      <c r="M292" s="4">
        <v>0</v>
      </c>
      <c r="N292" s="4">
        <f t="shared" si="10"/>
        <v>465.85</v>
      </c>
      <c r="O292" s="3" t="s">
        <v>32</v>
      </c>
      <c r="P292" s="3" t="s">
        <v>911</v>
      </c>
      <c r="Q292" s="3" t="s">
        <v>805</v>
      </c>
    </row>
    <row r="293" spans="1:17" s="3" customFormat="1" ht="13.95" customHeight="1" x14ac:dyDescent="0.2">
      <c r="A293" s="3">
        <v>2305881</v>
      </c>
      <c r="C293" s="15" t="s">
        <v>27</v>
      </c>
      <c r="D293" s="14">
        <v>45273</v>
      </c>
      <c r="E293" s="14">
        <v>45295</v>
      </c>
      <c r="F293" s="14">
        <v>45310</v>
      </c>
      <c r="G293" s="3" t="s">
        <v>2736</v>
      </c>
      <c r="H293" s="3" t="s">
        <v>24</v>
      </c>
      <c r="I293" s="3" t="s">
        <v>2737</v>
      </c>
      <c r="J293" s="3" t="s">
        <v>2738</v>
      </c>
      <c r="K293" s="4"/>
      <c r="L293" s="4">
        <v>0</v>
      </c>
      <c r="M293" s="4">
        <v>0</v>
      </c>
      <c r="N293" s="4">
        <f t="shared" si="10"/>
        <v>0</v>
      </c>
      <c r="O293" s="3" t="s">
        <v>32</v>
      </c>
      <c r="P293" s="3" t="s">
        <v>94</v>
      </c>
      <c r="Q293" s="3" t="s">
        <v>569</v>
      </c>
    </row>
    <row r="294" spans="1:17" s="3" customFormat="1" ht="13.95" customHeight="1" x14ac:dyDescent="0.2">
      <c r="A294" s="3">
        <v>2305903</v>
      </c>
      <c r="C294" s="15" t="s">
        <v>27</v>
      </c>
      <c r="D294" s="14">
        <v>45290</v>
      </c>
      <c r="E294" s="14">
        <v>45296</v>
      </c>
      <c r="F294" s="14">
        <v>45572</v>
      </c>
      <c r="G294" s="3" t="s">
        <v>2739</v>
      </c>
      <c r="H294" s="3" t="s">
        <v>230</v>
      </c>
      <c r="I294" s="3" t="s">
        <v>2740</v>
      </c>
      <c r="J294" s="3" t="s">
        <v>2741</v>
      </c>
      <c r="K294" s="4"/>
      <c r="L294" s="4">
        <v>0</v>
      </c>
      <c r="M294" s="4">
        <v>0</v>
      </c>
      <c r="N294" s="4">
        <f t="shared" si="10"/>
        <v>0</v>
      </c>
      <c r="O294" s="3" t="s">
        <v>32</v>
      </c>
      <c r="P294" s="3" t="s">
        <v>94</v>
      </c>
      <c r="Q294" s="3" t="s">
        <v>367</v>
      </c>
    </row>
    <row r="295" spans="1:17" s="3" customFormat="1" ht="13.95" customHeight="1" x14ac:dyDescent="0.2">
      <c r="A295" s="3">
        <v>2305904</v>
      </c>
      <c r="B295" s="3">
        <v>2306218</v>
      </c>
      <c r="C295" s="15" t="s">
        <v>27</v>
      </c>
      <c r="D295" s="14">
        <v>45246</v>
      </c>
      <c r="E295" s="14">
        <v>45297</v>
      </c>
      <c r="F295" s="14">
        <v>45343</v>
      </c>
      <c r="G295" s="3" t="s">
        <v>2742</v>
      </c>
      <c r="H295" s="3" t="s">
        <v>100</v>
      </c>
      <c r="I295" s="3" t="s">
        <v>42</v>
      </c>
      <c r="J295" s="3" t="s">
        <v>2743</v>
      </c>
      <c r="K295" s="4"/>
      <c r="L295" s="4">
        <v>564.16999999999996</v>
      </c>
      <c r="M295" s="4">
        <v>0</v>
      </c>
      <c r="N295" s="4">
        <f t="shared" si="10"/>
        <v>564.16999999999996</v>
      </c>
      <c r="O295" s="3" t="s">
        <v>32</v>
      </c>
      <c r="P295" s="3" t="s">
        <v>911</v>
      </c>
      <c r="Q295" s="3" t="s">
        <v>965</v>
      </c>
    </row>
    <row r="296" spans="1:17" ht="13.95" customHeight="1" x14ac:dyDescent="0.3">
      <c r="A296" s="3">
        <v>2305976</v>
      </c>
      <c r="B296" s="3"/>
      <c r="C296" s="15" t="s">
        <v>27</v>
      </c>
      <c r="D296" s="14">
        <v>45288</v>
      </c>
      <c r="E296" s="14">
        <v>45301</v>
      </c>
      <c r="F296" s="14">
        <v>45576</v>
      </c>
      <c r="G296" s="3" t="s">
        <v>2744</v>
      </c>
      <c r="H296" s="3" t="s">
        <v>279</v>
      </c>
      <c r="I296" s="3" t="s">
        <v>2745</v>
      </c>
      <c r="J296" s="3" t="s">
        <v>38</v>
      </c>
      <c r="K296" s="4"/>
      <c r="L296" s="4">
        <v>0</v>
      </c>
      <c r="M296" s="4">
        <v>0</v>
      </c>
      <c r="N296" s="4">
        <f t="shared" si="10"/>
        <v>0</v>
      </c>
      <c r="O296" s="3" t="s">
        <v>32</v>
      </c>
      <c r="P296" s="3" t="s">
        <v>33</v>
      </c>
      <c r="Q296" s="3" t="s">
        <v>2746</v>
      </c>
    </row>
    <row r="297" spans="1:17" ht="13.95" customHeight="1" x14ac:dyDescent="0.3">
      <c r="A297" s="3">
        <v>2306012</v>
      </c>
      <c r="B297" s="3"/>
      <c r="C297" s="15" t="s">
        <v>27</v>
      </c>
      <c r="D297" s="14">
        <v>45167</v>
      </c>
      <c r="E297" s="14">
        <v>45301</v>
      </c>
      <c r="F297" s="14">
        <v>45408</v>
      </c>
      <c r="G297" s="3" t="s">
        <v>1580</v>
      </c>
      <c r="H297" s="3" t="s">
        <v>307</v>
      </c>
      <c r="I297" s="3" t="s">
        <v>2747</v>
      </c>
      <c r="J297" s="3" t="s">
        <v>2748</v>
      </c>
      <c r="K297" s="4"/>
      <c r="L297" s="4">
        <v>0</v>
      </c>
      <c r="M297" s="4">
        <v>0</v>
      </c>
      <c r="N297" s="4">
        <f>SUM(K297:M297)</f>
        <v>0</v>
      </c>
      <c r="O297" s="3" t="s">
        <v>32</v>
      </c>
      <c r="P297" s="3" t="s">
        <v>33</v>
      </c>
      <c r="Q297" s="3" t="s">
        <v>2749</v>
      </c>
    </row>
    <row r="298" spans="1:17" ht="13.95" customHeight="1" x14ac:dyDescent="0.3">
      <c r="A298" s="3">
        <v>2306019</v>
      </c>
      <c r="B298" s="3">
        <v>2306184</v>
      </c>
      <c r="C298" s="15" t="s">
        <v>27</v>
      </c>
      <c r="D298" s="14">
        <v>45281</v>
      </c>
      <c r="E298" s="14">
        <v>45305</v>
      </c>
      <c r="F298" s="14">
        <v>45898</v>
      </c>
      <c r="G298" s="3" t="s">
        <v>2750</v>
      </c>
      <c r="H298" s="3" t="s">
        <v>2751</v>
      </c>
      <c r="I298" s="3" t="s">
        <v>2752</v>
      </c>
      <c r="J298" s="3" t="s">
        <v>2753</v>
      </c>
      <c r="K298" s="4"/>
      <c r="L298" s="4">
        <v>2026.4</v>
      </c>
      <c r="M298" s="4">
        <v>141.87</v>
      </c>
      <c r="N298" s="4">
        <f t="shared" ref="N298:N317" si="11">SUM(K298:M298)</f>
        <v>2168.27</v>
      </c>
      <c r="O298" s="3" t="s">
        <v>32</v>
      </c>
      <c r="P298" s="3" t="s">
        <v>911</v>
      </c>
      <c r="Q298" s="3" t="s">
        <v>805</v>
      </c>
    </row>
    <row r="299" spans="1:17" ht="13.95" customHeight="1" x14ac:dyDescent="0.3">
      <c r="A299" s="3">
        <v>2306021</v>
      </c>
      <c r="B299" s="3">
        <v>2306280</v>
      </c>
      <c r="C299" s="15" t="s">
        <v>27</v>
      </c>
      <c r="D299" s="14">
        <v>45289</v>
      </c>
      <c r="E299" s="14">
        <v>45307</v>
      </c>
      <c r="F299" s="14">
        <v>45364</v>
      </c>
      <c r="G299" s="3" t="s">
        <v>2754</v>
      </c>
      <c r="H299" s="3" t="s">
        <v>83</v>
      </c>
      <c r="I299" s="3" t="s">
        <v>2755</v>
      </c>
      <c r="J299" s="3" t="s">
        <v>2756</v>
      </c>
      <c r="K299" s="4"/>
      <c r="L299" s="4">
        <v>885.12</v>
      </c>
      <c r="M299" s="4">
        <v>141.87</v>
      </c>
      <c r="N299" s="4">
        <f t="shared" si="11"/>
        <v>1026.99</v>
      </c>
      <c r="O299" s="3" t="s">
        <v>32</v>
      </c>
      <c r="P299" s="3" t="s">
        <v>911</v>
      </c>
      <c r="Q299" s="3" t="s">
        <v>965</v>
      </c>
    </row>
    <row r="300" spans="1:17" ht="13.95" customHeight="1" x14ac:dyDescent="0.3">
      <c r="A300" s="3">
        <v>2306066</v>
      </c>
      <c r="B300" s="3">
        <v>2306239</v>
      </c>
      <c r="C300" s="15" t="s">
        <v>27</v>
      </c>
      <c r="D300" s="14">
        <v>45236</v>
      </c>
      <c r="E300" s="14">
        <v>45313</v>
      </c>
      <c r="F300" s="14">
        <v>45350</v>
      </c>
      <c r="G300" s="3" t="s">
        <v>2757</v>
      </c>
      <c r="H300" s="3" t="s">
        <v>559</v>
      </c>
      <c r="I300" s="3" t="s">
        <v>42</v>
      </c>
      <c r="J300" s="3" t="s">
        <v>2758</v>
      </c>
      <c r="K300" s="4"/>
      <c r="L300" s="4">
        <v>127.05</v>
      </c>
      <c r="M300" s="4">
        <v>0</v>
      </c>
      <c r="N300" s="4">
        <f t="shared" si="11"/>
        <v>127.05</v>
      </c>
      <c r="O300" s="3" t="s">
        <v>32</v>
      </c>
      <c r="P300" s="3" t="s">
        <v>911</v>
      </c>
      <c r="Q300" s="3" t="s">
        <v>2759</v>
      </c>
    </row>
    <row r="301" spans="1:17" ht="13.95" customHeight="1" x14ac:dyDescent="0.3">
      <c r="A301" s="3">
        <v>2306052</v>
      </c>
      <c r="B301" s="3"/>
      <c r="C301" s="15" t="s">
        <v>27</v>
      </c>
      <c r="D301" s="14">
        <v>45273</v>
      </c>
      <c r="E301" s="14">
        <v>45313</v>
      </c>
      <c r="F301" s="14"/>
      <c r="G301" s="3" t="s">
        <v>2760</v>
      </c>
      <c r="H301" s="3" t="s">
        <v>2761</v>
      </c>
      <c r="I301" s="3" t="s">
        <v>294</v>
      </c>
      <c r="J301" s="3"/>
      <c r="K301" s="4"/>
      <c r="L301" s="4"/>
      <c r="M301" s="4"/>
      <c r="N301" s="4">
        <f t="shared" si="11"/>
        <v>0</v>
      </c>
      <c r="O301" s="3"/>
      <c r="P301" s="3"/>
      <c r="Q301" s="3"/>
    </row>
    <row r="302" spans="1:17" ht="13.95" customHeight="1" x14ac:dyDescent="0.3">
      <c r="A302" s="3">
        <v>2306089</v>
      </c>
      <c r="B302" s="3">
        <v>2306257</v>
      </c>
      <c r="C302" s="15" t="s">
        <v>22</v>
      </c>
      <c r="D302" s="14">
        <v>45282</v>
      </c>
      <c r="E302" s="14">
        <v>45313</v>
      </c>
      <c r="F302" s="3"/>
      <c r="G302" s="3" t="s">
        <v>2762</v>
      </c>
      <c r="H302" s="3" t="s">
        <v>818</v>
      </c>
      <c r="I302" s="3" t="s">
        <v>152</v>
      </c>
      <c r="J302" s="3" t="s">
        <v>2763</v>
      </c>
      <c r="K302" s="4">
        <v>13621</v>
      </c>
      <c r="L302" s="4"/>
      <c r="M302" s="4"/>
      <c r="N302" s="4">
        <f t="shared" si="11"/>
        <v>13621</v>
      </c>
      <c r="O302" s="3"/>
      <c r="P302" s="3"/>
      <c r="Q302" s="3"/>
    </row>
    <row r="303" spans="1:17" ht="13.95" customHeight="1" x14ac:dyDescent="0.3">
      <c r="A303" s="3">
        <v>2306101</v>
      </c>
      <c r="B303" s="3"/>
      <c r="C303" s="15" t="s">
        <v>27</v>
      </c>
      <c r="D303" s="14">
        <v>45232</v>
      </c>
      <c r="E303" s="14">
        <v>45320</v>
      </c>
      <c r="F303" s="3"/>
      <c r="G303" s="3" t="s">
        <v>2764</v>
      </c>
      <c r="H303" s="3" t="s">
        <v>2765</v>
      </c>
      <c r="I303" s="3" t="s">
        <v>2766</v>
      </c>
      <c r="J303" s="3" t="s">
        <v>2767</v>
      </c>
      <c r="K303" s="4"/>
      <c r="L303" s="4">
        <v>1800</v>
      </c>
      <c r="M303" s="4"/>
      <c r="N303" s="4">
        <f t="shared" si="11"/>
        <v>1800</v>
      </c>
      <c r="O303" s="3"/>
      <c r="P303" s="3" t="s">
        <v>33</v>
      </c>
      <c r="Q303" s="3" t="s">
        <v>2768</v>
      </c>
    </row>
    <row r="304" spans="1:17" ht="13.95" customHeight="1" x14ac:dyDescent="0.3">
      <c r="A304" s="3">
        <v>2306107</v>
      </c>
      <c r="B304" s="3"/>
      <c r="C304" s="15" t="s">
        <v>27</v>
      </c>
      <c r="D304" s="14">
        <v>45101</v>
      </c>
      <c r="E304" s="14">
        <v>45321</v>
      </c>
      <c r="F304" s="14">
        <v>45384</v>
      </c>
      <c r="G304" s="3"/>
      <c r="H304" s="3" t="s">
        <v>2769</v>
      </c>
      <c r="I304" s="3" t="s">
        <v>2770</v>
      </c>
      <c r="J304" s="3" t="s">
        <v>2771</v>
      </c>
      <c r="K304" s="4"/>
      <c r="L304" s="4">
        <v>580.63</v>
      </c>
      <c r="M304" s="4">
        <v>141.87</v>
      </c>
      <c r="N304" s="4">
        <f t="shared" si="11"/>
        <v>722.5</v>
      </c>
      <c r="O304" s="3" t="s">
        <v>32</v>
      </c>
      <c r="P304" s="3" t="s">
        <v>1294</v>
      </c>
      <c r="Q304" s="18">
        <v>1</v>
      </c>
    </row>
    <row r="305" spans="1:18" ht="13.95" customHeight="1" x14ac:dyDescent="0.3">
      <c r="A305" s="3">
        <v>2306128</v>
      </c>
      <c r="B305" s="3"/>
      <c r="C305" s="15" t="s">
        <v>27</v>
      </c>
      <c r="D305" s="14">
        <v>45232</v>
      </c>
      <c r="E305" s="14">
        <v>45322</v>
      </c>
      <c r="F305" s="14">
        <v>45363</v>
      </c>
      <c r="G305" s="3" t="s">
        <v>1580</v>
      </c>
      <c r="H305" s="3" t="s">
        <v>1580</v>
      </c>
      <c r="I305" s="3" t="s">
        <v>2772</v>
      </c>
      <c r="J305" s="3" t="s">
        <v>2773</v>
      </c>
      <c r="K305" s="4"/>
      <c r="L305" s="4">
        <v>0</v>
      </c>
      <c r="M305" s="4">
        <v>0</v>
      </c>
      <c r="N305" s="4">
        <f t="shared" si="11"/>
        <v>0</v>
      </c>
      <c r="O305" s="3" t="s">
        <v>32</v>
      </c>
      <c r="P305" s="3" t="s">
        <v>33</v>
      </c>
      <c r="Q305" s="3" t="s">
        <v>569</v>
      </c>
    </row>
    <row r="306" spans="1:18" ht="13.95" customHeight="1" x14ac:dyDescent="0.3">
      <c r="A306" s="3">
        <v>2306141</v>
      </c>
      <c r="B306" s="3"/>
      <c r="C306" s="15" t="s">
        <v>27</v>
      </c>
      <c r="D306" s="14">
        <v>45202</v>
      </c>
      <c r="E306" s="14">
        <v>45327</v>
      </c>
      <c r="F306" s="14">
        <v>45348</v>
      </c>
      <c r="G306" s="3" t="s">
        <v>1580</v>
      </c>
      <c r="H306" s="3" t="s">
        <v>213</v>
      </c>
      <c r="I306" s="3" t="s">
        <v>2774</v>
      </c>
      <c r="J306" s="3" t="s">
        <v>2775</v>
      </c>
      <c r="K306" s="4"/>
      <c r="L306" s="4">
        <v>0</v>
      </c>
      <c r="M306" s="4">
        <v>0</v>
      </c>
      <c r="N306" s="4">
        <f t="shared" si="11"/>
        <v>0</v>
      </c>
      <c r="O306" s="3" t="s">
        <v>32</v>
      </c>
      <c r="P306" s="3" t="s">
        <v>33</v>
      </c>
      <c r="Q306" s="3" t="s">
        <v>2749</v>
      </c>
    </row>
    <row r="307" spans="1:18" ht="13.95" customHeight="1" x14ac:dyDescent="0.3">
      <c r="A307" s="3">
        <v>2306144</v>
      </c>
      <c r="B307" s="3">
        <v>2402430</v>
      </c>
      <c r="C307" s="15" t="s">
        <v>22</v>
      </c>
      <c r="D307" s="14">
        <v>45280</v>
      </c>
      <c r="E307" s="14">
        <v>45328</v>
      </c>
      <c r="F307" s="14"/>
      <c r="G307" s="3" t="s">
        <v>2776</v>
      </c>
      <c r="H307" s="3" t="s">
        <v>279</v>
      </c>
      <c r="I307" s="3" t="s">
        <v>2777</v>
      </c>
      <c r="J307" s="3" t="s">
        <v>2778</v>
      </c>
      <c r="K307" s="4"/>
      <c r="L307" s="4"/>
      <c r="M307" s="4"/>
      <c r="N307" s="4">
        <f t="shared" si="11"/>
        <v>0</v>
      </c>
      <c r="O307" s="3"/>
      <c r="P307" s="3"/>
      <c r="Q307" s="3"/>
    </row>
    <row r="308" spans="1:18" ht="13.95" customHeight="1" x14ac:dyDescent="0.3">
      <c r="A308" s="3">
        <v>2306195</v>
      </c>
      <c r="B308" s="3"/>
      <c r="C308" s="15" t="s">
        <v>27</v>
      </c>
      <c r="D308" s="14">
        <v>45214</v>
      </c>
      <c r="E308" s="14">
        <v>45334</v>
      </c>
      <c r="F308" s="3"/>
      <c r="G308" s="3" t="s">
        <v>2779</v>
      </c>
      <c r="H308" s="3" t="s">
        <v>213</v>
      </c>
      <c r="I308" s="3" t="s">
        <v>2780</v>
      </c>
      <c r="J308" s="3" t="s">
        <v>2781</v>
      </c>
      <c r="K308" s="4"/>
      <c r="L308" s="4">
        <v>0</v>
      </c>
      <c r="M308" s="4">
        <v>0</v>
      </c>
      <c r="N308" s="4">
        <f t="shared" si="11"/>
        <v>0</v>
      </c>
      <c r="O308" s="3" t="s">
        <v>32</v>
      </c>
      <c r="P308" s="3" t="s">
        <v>33</v>
      </c>
      <c r="Q308" s="3" t="s">
        <v>569</v>
      </c>
    </row>
    <row r="309" spans="1:18" ht="13.95" customHeight="1" x14ac:dyDescent="0.3">
      <c r="A309" s="3">
        <v>2306196</v>
      </c>
      <c r="B309" s="3"/>
      <c r="C309" s="15" t="s">
        <v>27</v>
      </c>
      <c r="D309" s="14">
        <v>45214</v>
      </c>
      <c r="E309" s="14">
        <v>45334</v>
      </c>
      <c r="F309" s="3"/>
      <c r="G309" s="3" t="s">
        <v>2779</v>
      </c>
      <c r="H309" s="3" t="s">
        <v>213</v>
      </c>
      <c r="I309" s="3" t="s">
        <v>2780</v>
      </c>
      <c r="J309" s="3" t="s">
        <v>2782</v>
      </c>
      <c r="K309" s="4"/>
      <c r="L309" s="4">
        <v>0</v>
      </c>
      <c r="M309" s="4">
        <v>0</v>
      </c>
      <c r="N309" s="4">
        <f t="shared" si="11"/>
        <v>0</v>
      </c>
      <c r="O309" s="3" t="s">
        <v>32</v>
      </c>
      <c r="P309" s="3" t="s">
        <v>33</v>
      </c>
      <c r="Q309" s="3" t="s">
        <v>569</v>
      </c>
    </row>
    <row r="310" spans="1:18" ht="13.95" customHeight="1" x14ac:dyDescent="0.3">
      <c r="A310" s="3">
        <v>2306198</v>
      </c>
      <c r="B310" s="3">
        <v>2306499</v>
      </c>
      <c r="C310" s="15" t="s">
        <v>27</v>
      </c>
      <c r="D310" s="14">
        <v>45244</v>
      </c>
      <c r="E310" s="14">
        <v>45334</v>
      </c>
      <c r="F310" s="14">
        <v>45610</v>
      </c>
      <c r="G310" s="3" t="s">
        <v>2783</v>
      </c>
      <c r="H310" s="3" t="s">
        <v>29</v>
      </c>
      <c r="I310" s="3" t="s">
        <v>2085</v>
      </c>
      <c r="J310" s="3" t="s">
        <v>2784</v>
      </c>
      <c r="K310" s="4"/>
      <c r="L310" s="4">
        <v>0</v>
      </c>
      <c r="M310" s="4">
        <f>45.98+49.01</f>
        <v>94.99</v>
      </c>
      <c r="N310" s="4">
        <f>SUM(K310:M310)</f>
        <v>94.99</v>
      </c>
      <c r="O310" s="4" t="s">
        <v>32</v>
      </c>
      <c r="P310" s="3" t="s">
        <v>911</v>
      </c>
      <c r="Q310" s="3" t="s">
        <v>2785</v>
      </c>
    </row>
    <row r="311" spans="1:18" s="3" customFormat="1" ht="13.95" customHeight="1" x14ac:dyDescent="0.2">
      <c r="A311" s="3">
        <v>2306199</v>
      </c>
      <c r="B311" s="3">
        <v>2306465</v>
      </c>
      <c r="C311" s="19" t="s">
        <v>27</v>
      </c>
      <c r="D311" s="14">
        <v>45194</v>
      </c>
      <c r="E311" s="14">
        <v>45338</v>
      </c>
      <c r="F311" s="14">
        <v>45533</v>
      </c>
      <c r="G311" s="3" t="s">
        <v>2786</v>
      </c>
      <c r="H311" s="20" t="s">
        <v>2787</v>
      </c>
      <c r="I311" s="21" t="s">
        <v>2788</v>
      </c>
      <c r="J311" s="22" t="s">
        <v>2789</v>
      </c>
      <c r="K311" s="4"/>
      <c r="L311" s="4">
        <v>4882.8599999999997</v>
      </c>
      <c r="M311" s="4">
        <v>141.87</v>
      </c>
      <c r="N311" s="4">
        <f t="shared" si="11"/>
        <v>5024.7299999999996</v>
      </c>
      <c r="O311" s="4" t="s">
        <v>32</v>
      </c>
      <c r="P311" s="3" t="s">
        <v>911</v>
      </c>
      <c r="Q311" s="3" t="s">
        <v>805</v>
      </c>
    </row>
    <row r="312" spans="1:18" s="3" customFormat="1" ht="13.95" customHeight="1" x14ac:dyDescent="0.2">
      <c r="A312" s="3">
        <v>2306211</v>
      </c>
      <c r="B312" s="3">
        <v>2306496</v>
      </c>
      <c r="C312" s="15" t="s">
        <v>27</v>
      </c>
      <c r="D312" s="14">
        <v>45252</v>
      </c>
      <c r="E312" s="14">
        <v>45252</v>
      </c>
      <c r="F312" s="14">
        <v>45572</v>
      </c>
      <c r="G312" s="3" t="s">
        <v>2790</v>
      </c>
      <c r="H312" s="3" t="s">
        <v>24</v>
      </c>
      <c r="I312" s="3" t="s">
        <v>58</v>
      </c>
      <c r="J312" s="3" t="s">
        <v>2791</v>
      </c>
      <c r="K312" s="4"/>
      <c r="L312" s="4">
        <v>492.59</v>
      </c>
      <c r="M312" s="4">
        <v>0</v>
      </c>
      <c r="N312" s="4">
        <f t="shared" si="11"/>
        <v>492.59</v>
      </c>
      <c r="O312" s="4" t="s">
        <v>32</v>
      </c>
      <c r="P312" s="3" t="s">
        <v>911</v>
      </c>
      <c r="Q312" s="3" t="s">
        <v>805</v>
      </c>
      <c r="R312" s="4"/>
    </row>
    <row r="313" spans="1:18" s="3" customFormat="1" ht="13.95" customHeight="1" x14ac:dyDescent="0.2">
      <c r="A313" s="3">
        <v>2306247</v>
      </c>
      <c r="B313" s="3">
        <v>2306298</v>
      </c>
      <c r="C313" s="15" t="s">
        <v>22</v>
      </c>
      <c r="D313" s="14">
        <v>45052</v>
      </c>
      <c r="E313" s="14">
        <v>45355</v>
      </c>
      <c r="F313" s="14">
        <v>45827</v>
      </c>
      <c r="G313" s="3" t="s">
        <v>2792</v>
      </c>
      <c r="H313" s="3" t="s">
        <v>91</v>
      </c>
      <c r="I313" s="3" t="s">
        <v>2793</v>
      </c>
      <c r="J313" s="3" t="s">
        <v>2794</v>
      </c>
      <c r="K313" s="4"/>
      <c r="L313" s="4">
        <v>13387.91</v>
      </c>
      <c r="M313" s="4">
        <v>2221.38</v>
      </c>
      <c r="N313" s="4">
        <f t="shared" si="11"/>
        <v>15609.29</v>
      </c>
      <c r="O313" s="4" t="s">
        <v>32</v>
      </c>
      <c r="P313" s="3" t="s">
        <v>1867</v>
      </c>
      <c r="Q313" s="3" t="s">
        <v>805</v>
      </c>
    </row>
    <row r="314" spans="1:18" s="3" customFormat="1" ht="13.95" customHeight="1" x14ac:dyDescent="0.2">
      <c r="A314" s="3">
        <v>2306265</v>
      </c>
      <c r="C314" s="15" t="s">
        <v>27</v>
      </c>
      <c r="D314" s="14">
        <v>45287</v>
      </c>
      <c r="E314" s="14">
        <v>45363</v>
      </c>
      <c r="F314" s="14">
        <v>45747</v>
      </c>
      <c r="G314" s="3" t="s">
        <v>73</v>
      </c>
      <c r="H314" s="3" t="s">
        <v>2669</v>
      </c>
      <c r="I314" s="3" t="s">
        <v>2795</v>
      </c>
      <c r="J314" s="3" t="s">
        <v>2796</v>
      </c>
      <c r="K314" s="4"/>
      <c r="L314" s="4"/>
      <c r="M314" s="4"/>
      <c r="N314" s="4">
        <f t="shared" si="11"/>
        <v>0</v>
      </c>
      <c r="O314" s="4"/>
    </row>
    <row r="315" spans="1:18" s="3" customFormat="1" ht="13.95" customHeight="1" x14ac:dyDescent="0.2">
      <c r="A315" s="3">
        <v>2306295</v>
      </c>
      <c r="C315" s="15" t="s">
        <v>27</v>
      </c>
      <c r="D315" s="14">
        <v>45231</v>
      </c>
      <c r="E315" s="14">
        <v>45366</v>
      </c>
      <c r="F315" s="14">
        <v>45392</v>
      </c>
      <c r="G315" s="3" t="s">
        <v>2797</v>
      </c>
      <c r="H315" s="3" t="s">
        <v>769</v>
      </c>
      <c r="I315" s="3" t="s">
        <v>148</v>
      </c>
      <c r="J315" s="3" t="s">
        <v>432</v>
      </c>
      <c r="K315" s="4"/>
      <c r="L315" s="4">
        <v>0</v>
      </c>
      <c r="M315" s="4">
        <v>0</v>
      </c>
      <c r="N315" s="4">
        <f t="shared" si="11"/>
        <v>0</v>
      </c>
      <c r="O315" s="3" t="s">
        <v>32</v>
      </c>
      <c r="P315" s="3" t="s">
        <v>33</v>
      </c>
      <c r="Q315" s="3" t="s">
        <v>34</v>
      </c>
    </row>
    <row r="316" spans="1:18" s="3" customFormat="1" ht="13.95" customHeight="1" x14ac:dyDescent="0.2">
      <c r="A316" s="3">
        <v>2306310</v>
      </c>
      <c r="C316" s="15" t="s">
        <v>27</v>
      </c>
      <c r="D316" s="14">
        <v>45093</v>
      </c>
      <c r="E316" s="14">
        <v>45372</v>
      </c>
      <c r="G316" s="3" t="s">
        <v>2798</v>
      </c>
      <c r="H316" s="3" t="s">
        <v>29</v>
      </c>
      <c r="I316" s="3" t="s">
        <v>2678</v>
      </c>
      <c r="J316" s="3" t="s">
        <v>2799</v>
      </c>
      <c r="K316" s="4"/>
      <c r="L316" s="4"/>
      <c r="M316" s="4"/>
      <c r="N316" s="4">
        <f t="shared" si="11"/>
        <v>0</v>
      </c>
    </row>
    <row r="317" spans="1:18" s="3" customFormat="1" ht="13.95" customHeight="1" x14ac:dyDescent="0.2">
      <c r="A317" s="3">
        <v>2306331</v>
      </c>
      <c r="C317" s="15" t="s">
        <v>27</v>
      </c>
      <c r="D317" s="14">
        <v>45274</v>
      </c>
      <c r="E317" s="14">
        <v>45379</v>
      </c>
      <c r="G317" s="3" t="s">
        <v>2800</v>
      </c>
      <c r="H317" s="3" t="s">
        <v>109</v>
      </c>
      <c r="I317" s="3" t="s">
        <v>2801</v>
      </c>
      <c r="J317" s="3" t="s">
        <v>109</v>
      </c>
      <c r="K317" s="4"/>
      <c r="L317" s="4">
        <v>0</v>
      </c>
      <c r="M317" s="4">
        <v>0</v>
      </c>
      <c r="N317" s="4">
        <f t="shared" si="11"/>
        <v>0</v>
      </c>
      <c r="O317" s="3" t="s">
        <v>32</v>
      </c>
      <c r="P317" s="3" t="s">
        <v>33</v>
      </c>
      <c r="Q317" s="3" t="s">
        <v>145</v>
      </c>
    </row>
    <row r="318" spans="1:18" s="3" customFormat="1" ht="13.95" customHeight="1" x14ac:dyDescent="0.2">
      <c r="A318" s="3">
        <v>2306334</v>
      </c>
      <c r="C318" s="15" t="s">
        <v>27</v>
      </c>
      <c r="D318" s="14">
        <v>45195</v>
      </c>
      <c r="E318" s="14">
        <v>45383</v>
      </c>
      <c r="F318" s="14">
        <v>45386</v>
      </c>
      <c r="G318" s="3" t="s">
        <v>2802</v>
      </c>
      <c r="H318" s="3" t="s">
        <v>2803</v>
      </c>
      <c r="I318" s="3" t="s">
        <v>2804</v>
      </c>
      <c r="J318" s="3" t="s">
        <v>432</v>
      </c>
      <c r="K318" s="4"/>
      <c r="L318" s="4">
        <v>0</v>
      </c>
      <c r="M318" s="4">
        <v>0</v>
      </c>
      <c r="N318" s="4">
        <f>SUM(K318:M318)</f>
        <v>0</v>
      </c>
      <c r="O318" s="3" t="s">
        <v>32</v>
      </c>
      <c r="P318" s="3" t="s">
        <v>33</v>
      </c>
      <c r="Q318" s="3" t="s">
        <v>145</v>
      </c>
    </row>
    <row r="319" spans="1:18" s="3" customFormat="1" ht="13.95" customHeight="1" x14ac:dyDescent="0.2">
      <c r="A319" s="3">
        <v>2306346</v>
      </c>
      <c r="C319" s="15" t="s">
        <v>27</v>
      </c>
      <c r="D319" s="14">
        <v>45222</v>
      </c>
      <c r="E319" s="14">
        <v>45390</v>
      </c>
      <c r="G319" s="3" t="s">
        <v>2805</v>
      </c>
      <c r="H319" s="3" t="s">
        <v>91</v>
      </c>
      <c r="I319" s="3" t="s">
        <v>58</v>
      </c>
      <c r="J319" s="3" t="s">
        <v>2806</v>
      </c>
      <c r="K319" s="4"/>
      <c r="L319" s="4"/>
      <c r="M319" s="4"/>
      <c r="N319" s="4">
        <f t="shared" ref="N319:N327" si="12">SUM(K319:M319)</f>
        <v>0</v>
      </c>
    </row>
    <row r="320" spans="1:18" s="3" customFormat="1" ht="13.95" customHeight="1" x14ac:dyDescent="0.2">
      <c r="A320" s="3">
        <v>2306353</v>
      </c>
      <c r="B320" s="3">
        <v>2401398</v>
      </c>
      <c r="C320" s="15" t="s">
        <v>22</v>
      </c>
      <c r="D320" s="14">
        <v>45279</v>
      </c>
      <c r="E320" s="14">
        <v>45393</v>
      </c>
      <c r="G320" s="3" t="s">
        <v>2807</v>
      </c>
      <c r="H320" s="3" t="s">
        <v>328</v>
      </c>
      <c r="I320" s="3" t="s">
        <v>2808</v>
      </c>
      <c r="J320" s="3" t="s">
        <v>2809</v>
      </c>
      <c r="K320" s="4">
        <v>12500</v>
      </c>
      <c r="L320" s="4"/>
      <c r="M320" s="4"/>
      <c r="N320" s="4">
        <f t="shared" si="12"/>
        <v>12500</v>
      </c>
    </row>
    <row r="321" spans="1:17" s="3" customFormat="1" ht="13.95" customHeight="1" x14ac:dyDescent="0.2">
      <c r="A321" s="3">
        <v>2306366</v>
      </c>
      <c r="C321" s="15" t="s">
        <v>27</v>
      </c>
      <c r="D321" s="14">
        <v>45270</v>
      </c>
      <c r="E321" s="14">
        <v>45401</v>
      </c>
      <c r="G321" s="3" t="s">
        <v>2810</v>
      </c>
      <c r="H321" s="3" t="s">
        <v>2811</v>
      </c>
      <c r="I321" s="3" t="s">
        <v>2812</v>
      </c>
      <c r="J321" s="3" t="s">
        <v>2813</v>
      </c>
      <c r="K321" s="4"/>
      <c r="L321" s="4"/>
      <c r="M321" s="4"/>
      <c r="N321" s="4">
        <f t="shared" si="12"/>
        <v>0</v>
      </c>
    </row>
    <row r="322" spans="1:17" s="3" customFormat="1" ht="13.95" customHeight="1" x14ac:dyDescent="0.2">
      <c r="A322" s="3">
        <v>2306382</v>
      </c>
      <c r="C322" s="15" t="s">
        <v>27</v>
      </c>
      <c r="D322" s="14">
        <v>45092</v>
      </c>
      <c r="E322" s="14">
        <v>45413</v>
      </c>
      <c r="F322" s="14">
        <v>45446</v>
      </c>
      <c r="G322" s="3" t="s">
        <v>2814</v>
      </c>
      <c r="H322" s="3" t="s">
        <v>2815</v>
      </c>
      <c r="I322" s="3" t="s">
        <v>58</v>
      </c>
      <c r="J322" s="3" t="s">
        <v>2816</v>
      </c>
      <c r="K322" s="4"/>
      <c r="L322" s="4"/>
      <c r="M322" s="4"/>
      <c r="N322" s="4">
        <f t="shared" si="12"/>
        <v>0</v>
      </c>
    </row>
    <row r="323" spans="1:17" s="3" customFormat="1" ht="13.95" customHeight="1" x14ac:dyDescent="0.2">
      <c r="A323" s="3">
        <v>2306400</v>
      </c>
      <c r="C323" s="15" t="s">
        <v>27</v>
      </c>
      <c r="D323" s="14">
        <v>45107</v>
      </c>
      <c r="E323" s="14">
        <v>45440</v>
      </c>
      <c r="F323" s="14">
        <v>45566</v>
      </c>
      <c r="G323" s="3" t="s">
        <v>2817</v>
      </c>
      <c r="H323" s="3" t="s">
        <v>614</v>
      </c>
      <c r="I323" s="3" t="s">
        <v>2818</v>
      </c>
      <c r="J323" s="3" t="s">
        <v>2819</v>
      </c>
      <c r="K323" s="4"/>
      <c r="L323" s="4">
        <v>922.21</v>
      </c>
      <c r="M323" s="4"/>
      <c r="N323" s="4">
        <f t="shared" si="12"/>
        <v>922.21</v>
      </c>
      <c r="O323" s="3" t="s">
        <v>32</v>
      </c>
      <c r="P323" s="3" t="s">
        <v>1294</v>
      </c>
      <c r="Q323" s="18">
        <v>0.6</v>
      </c>
    </row>
    <row r="324" spans="1:17" s="3" customFormat="1" ht="13.95" customHeight="1" x14ac:dyDescent="0.2">
      <c r="A324" s="3">
        <v>2306414</v>
      </c>
      <c r="C324" s="15" t="s">
        <v>22</v>
      </c>
      <c r="D324" s="14">
        <v>45244</v>
      </c>
      <c r="E324" s="14">
        <v>45450</v>
      </c>
      <c r="G324" s="3" t="s">
        <v>2820</v>
      </c>
      <c r="H324" s="3" t="s">
        <v>659</v>
      </c>
      <c r="I324" s="3" t="s">
        <v>329</v>
      </c>
      <c r="J324" s="3" t="s">
        <v>2821</v>
      </c>
      <c r="K324" s="4"/>
      <c r="L324" s="4"/>
      <c r="M324" s="4"/>
      <c r="N324" s="4">
        <f t="shared" si="12"/>
        <v>0</v>
      </c>
    </row>
    <row r="325" spans="1:17" s="3" customFormat="1" ht="13.95" customHeight="1" x14ac:dyDescent="0.2">
      <c r="A325" s="3">
        <v>2306421</v>
      </c>
      <c r="B325" s="3">
        <v>2306453</v>
      </c>
      <c r="C325" s="15" t="s">
        <v>27</v>
      </c>
      <c r="D325" s="14">
        <v>45180</v>
      </c>
      <c r="E325" s="14">
        <v>45181</v>
      </c>
      <c r="F325" s="14">
        <v>45491</v>
      </c>
      <c r="G325" s="3" t="s">
        <v>2579</v>
      </c>
      <c r="H325" s="3" t="s">
        <v>2822</v>
      </c>
      <c r="I325" s="3" t="s">
        <v>2240</v>
      </c>
      <c r="J325" s="3" t="s">
        <v>2823</v>
      </c>
      <c r="K325" s="4"/>
      <c r="L325" s="4">
        <v>1079.1400000000001</v>
      </c>
      <c r="M325" s="4">
        <v>0</v>
      </c>
      <c r="N325" s="4">
        <f t="shared" si="12"/>
        <v>1079.1400000000001</v>
      </c>
      <c r="O325" s="3" t="s">
        <v>32</v>
      </c>
      <c r="P325" s="3" t="s">
        <v>911</v>
      </c>
      <c r="Q325" s="18">
        <v>1</v>
      </c>
    </row>
    <row r="326" spans="1:17" s="3" customFormat="1" ht="13.95" customHeight="1" x14ac:dyDescent="0.2">
      <c r="A326" s="3">
        <v>2306428</v>
      </c>
      <c r="C326" s="15" t="s">
        <v>27</v>
      </c>
      <c r="D326" s="14">
        <v>45092</v>
      </c>
      <c r="E326" s="14">
        <v>45463</v>
      </c>
      <c r="F326" s="14">
        <v>45743</v>
      </c>
      <c r="G326" s="3" t="s">
        <v>2824</v>
      </c>
      <c r="H326" s="3" t="s">
        <v>445</v>
      </c>
      <c r="I326" s="3" t="s">
        <v>2055</v>
      </c>
      <c r="J326" s="3" t="s">
        <v>2825</v>
      </c>
      <c r="K326" s="4"/>
      <c r="L326" s="4">
        <v>0</v>
      </c>
      <c r="M326" s="4">
        <v>0</v>
      </c>
      <c r="N326" s="4">
        <f t="shared" si="12"/>
        <v>0</v>
      </c>
      <c r="O326" s="3" t="s">
        <v>32</v>
      </c>
      <c r="P326" s="3" t="s">
        <v>33</v>
      </c>
      <c r="Q326" s="3" t="s">
        <v>2826</v>
      </c>
    </row>
    <row r="327" spans="1:17" s="3" customFormat="1" ht="13.95" customHeight="1" x14ac:dyDescent="0.2">
      <c r="C327" s="15"/>
      <c r="K327" s="4"/>
      <c r="L327" s="4"/>
      <c r="M327" s="4"/>
      <c r="N327" s="4">
        <f t="shared" si="12"/>
        <v>0</v>
      </c>
    </row>
    <row r="328" spans="1:17" s="3" customFormat="1" ht="13.95" customHeight="1" x14ac:dyDescent="0.2">
      <c r="C328" s="15"/>
      <c r="I328" s="42" t="s">
        <v>3529</v>
      </c>
      <c r="J328" s="42"/>
      <c r="K328" s="43">
        <f>SUM(K6:K327)</f>
        <v>190769.06</v>
      </c>
      <c r="L328" s="43">
        <f>SUM(L6:L327)</f>
        <v>469195.33999999991</v>
      </c>
      <c r="M328" s="43">
        <f>SUM(M6:M327)</f>
        <v>23103.64999999998</v>
      </c>
      <c r="N328" s="43">
        <f>SUM(N6:N327)</f>
        <v>683068.04999999981</v>
      </c>
    </row>
    <row r="329" spans="1:17" s="3" customFormat="1" ht="13.95" customHeight="1" x14ac:dyDescent="0.2">
      <c r="C329" s="15"/>
      <c r="K329" s="4"/>
      <c r="L329" s="4"/>
      <c r="M329" s="4"/>
      <c r="N329" s="4"/>
    </row>
    <row r="330" spans="1:17" s="3" customFormat="1" ht="13.95" customHeight="1" x14ac:dyDescent="0.2">
      <c r="C330" s="15"/>
      <c r="K330" s="4"/>
      <c r="L330" s="4"/>
      <c r="M330" s="4"/>
      <c r="N330" s="4"/>
    </row>
    <row r="331" spans="1:17" s="3" customFormat="1" ht="13.95" customHeight="1" x14ac:dyDescent="0.2">
      <c r="C331" s="15"/>
      <c r="K331" s="4"/>
      <c r="L331" s="4"/>
      <c r="M331" s="4"/>
      <c r="N331" s="4"/>
    </row>
    <row r="332" spans="1:17" s="3" customFormat="1" ht="13.95" customHeight="1" x14ac:dyDescent="0.2">
      <c r="C332" s="15"/>
      <c r="K332" s="4"/>
      <c r="L332" s="4"/>
      <c r="M332" s="4"/>
      <c r="N332" s="4"/>
    </row>
    <row r="333" spans="1:17" s="3" customFormat="1" ht="13.95" customHeight="1" x14ac:dyDescent="0.2">
      <c r="C333" s="15"/>
      <c r="K333" s="4"/>
      <c r="L333" s="4"/>
      <c r="M333" s="4"/>
      <c r="N333" s="4"/>
    </row>
    <row r="334" spans="1:17" s="3" customFormat="1" ht="13.95" customHeight="1" x14ac:dyDescent="0.2">
      <c r="C334" s="15"/>
      <c r="K334" s="4"/>
      <c r="L334" s="4"/>
      <c r="M334" s="4"/>
      <c r="N334" s="4"/>
    </row>
    <row r="335" spans="1:17" s="3" customFormat="1" ht="13.95" customHeight="1" x14ac:dyDescent="0.2">
      <c r="C335" s="15"/>
      <c r="K335" s="4"/>
      <c r="L335" s="4"/>
      <c r="M335" s="4"/>
      <c r="N335" s="4"/>
    </row>
    <row r="336" spans="1:17" s="3" customFormat="1" ht="13.95" customHeight="1" x14ac:dyDescent="0.2">
      <c r="C336" s="15"/>
      <c r="K336" s="4"/>
      <c r="L336" s="4"/>
      <c r="M336" s="4"/>
      <c r="N336" s="4"/>
    </row>
    <row r="337" spans="3:14" s="3" customFormat="1" ht="13.95" customHeight="1" x14ac:dyDescent="0.2">
      <c r="C337" s="15"/>
      <c r="K337" s="4"/>
      <c r="L337" s="4"/>
      <c r="M337" s="4"/>
      <c r="N337" s="4"/>
    </row>
    <row r="338" spans="3:14" s="3" customFormat="1" ht="13.95" customHeight="1" x14ac:dyDescent="0.2">
      <c r="C338" s="15"/>
      <c r="K338" s="4"/>
      <c r="L338" s="4"/>
      <c r="M338" s="4"/>
      <c r="N338" s="4"/>
    </row>
    <row r="339" spans="3:14" s="3" customFormat="1" ht="13.95" customHeight="1" x14ac:dyDescent="0.2">
      <c r="C339" s="15"/>
      <c r="K339" s="4"/>
      <c r="L339" s="4"/>
      <c r="M339" s="4"/>
      <c r="N339" s="4"/>
    </row>
    <row r="340" spans="3:14" s="3" customFormat="1" ht="13.95" customHeight="1" x14ac:dyDescent="0.2">
      <c r="C340" s="15"/>
      <c r="K340" s="4"/>
      <c r="L340" s="4"/>
      <c r="M340" s="4"/>
      <c r="N340" s="4"/>
    </row>
    <row r="341" spans="3:14" s="3" customFormat="1" ht="13.95" customHeight="1" x14ac:dyDescent="0.2">
      <c r="C341" s="15"/>
      <c r="K341" s="4"/>
      <c r="L341" s="4"/>
      <c r="M341" s="4"/>
      <c r="N341" s="4"/>
    </row>
    <row r="342" spans="3:14" s="3" customFormat="1" ht="13.95" customHeight="1" x14ac:dyDescent="0.2">
      <c r="C342" s="15"/>
      <c r="K342" s="4"/>
      <c r="L342" s="4"/>
      <c r="M342" s="4"/>
      <c r="N342" s="4"/>
    </row>
    <row r="343" spans="3:14" s="3" customFormat="1" ht="13.95" customHeight="1" x14ac:dyDescent="0.2">
      <c r="C343" s="15"/>
      <c r="K343" s="4"/>
      <c r="L343" s="4"/>
      <c r="M343" s="4"/>
      <c r="N343" s="4"/>
    </row>
    <row r="344" spans="3:14" s="3" customFormat="1" ht="13.95" customHeight="1" x14ac:dyDescent="0.2">
      <c r="C344" s="15"/>
      <c r="K344" s="4"/>
      <c r="L344" s="4"/>
      <c r="M344" s="4"/>
      <c r="N344" s="4"/>
    </row>
    <row r="345" spans="3:14" s="3" customFormat="1" ht="13.95" customHeight="1" x14ac:dyDescent="0.2">
      <c r="C345" s="15"/>
      <c r="K345" s="4"/>
      <c r="L345" s="4"/>
      <c r="M345" s="4"/>
      <c r="N345" s="4"/>
    </row>
    <row r="346" spans="3:14" s="3" customFormat="1" ht="13.95" customHeight="1" x14ac:dyDescent="0.2">
      <c r="C346" s="15"/>
      <c r="K346" s="4"/>
      <c r="L346" s="4"/>
      <c r="M346" s="4"/>
      <c r="N346" s="4"/>
    </row>
    <row r="347" spans="3:14" s="3" customFormat="1" ht="13.95" customHeight="1" x14ac:dyDescent="0.2">
      <c r="C347" s="15"/>
      <c r="K347" s="4"/>
      <c r="L347" s="4"/>
      <c r="M347" s="4"/>
      <c r="N347" s="4"/>
    </row>
    <row r="348" spans="3:14" s="3" customFormat="1" ht="13.95" customHeight="1" x14ac:dyDescent="0.2">
      <c r="C348" s="15"/>
      <c r="K348" s="4"/>
      <c r="L348" s="4"/>
      <c r="M348" s="4"/>
      <c r="N348" s="4"/>
    </row>
    <row r="349" spans="3:14" s="3" customFormat="1" ht="13.95" customHeight="1" x14ac:dyDescent="0.2">
      <c r="C349" s="15"/>
      <c r="K349" s="4"/>
      <c r="L349" s="4"/>
      <c r="M349" s="4"/>
      <c r="N349" s="4"/>
    </row>
    <row r="350" spans="3:14" s="3" customFormat="1" ht="13.95" customHeight="1" x14ac:dyDescent="0.2">
      <c r="C350" s="15"/>
      <c r="K350" s="4"/>
      <c r="L350" s="4"/>
      <c r="M350" s="4"/>
      <c r="N350" s="4"/>
    </row>
    <row r="351" spans="3:14" s="3" customFormat="1" ht="13.95" customHeight="1" x14ac:dyDescent="0.2">
      <c r="C351" s="15"/>
      <c r="K351" s="4"/>
      <c r="L351" s="4"/>
      <c r="M351" s="4"/>
      <c r="N351" s="4"/>
    </row>
    <row r="352" spans="3:14" s="3" customFormat="1" ht="13.95" customHeight="1" x14ac:dyDescent="0.2">
      <c r="C352" s="15"/>
      <c r="K352" s="4"/>
      <c r="L352" s="4"/>
      <c r="M352" s="4"/>
      <c r="N352" s="4"/>
    </row>
    <row r="353" spans="3:14" s="3" customFormat="1" ht="13.95" customHeight="1" x14ac:dyDescent="0.2">
      <c r="C353" s="15"/>
      <c r="K353" s="4"/>
      <c r="L353" s="4"/>
      <c r="M353" s="4"/>
      <c r="N353" s="4"/>
    </row>
    <row r="354" spans="3:14" s="3" customFormat="1" ht="13.95" customHeight="1" x14ac:dyDescent="0.2">
      <c r="C354" s="15"/>
      <c r="K354" s="4"/>
      <c r="L354" s="4"/>
      <c r="M354" s="4"/>
      <c r="N354" s="4"/>
    </row>
    <row r="355" spans="3:14" s="3" customFormat="1" ht="13.95" customHeight="1" x14ac:dyDescent="0.2">
      <c r="C355" s="15"/>
      <c r="K355" s="4"/>
      <c r="L355" s="4"/>
      <c r="M355" s="4"/>
      <c r="N355" s="4"/>
    </row>
    <row r="356" spans="3:14" s="3" customFormat="1" ht="13.95" customHeight="1" x14ac:dyDescent="0.2">
      <c r="C356" s="15"/>
      <c r="K356" s="4"/>
      <c r="L356" s="4"/>
      <c r="M356" s="4"/>
      <c r="N356" s="4"/>
    </row>
    <row r="357" spans="3:14" s="3" customFormat="1" ht="13.95" customHeight="1" x14ac:dyDescent="0.2">
      <c r="C357" s="15"/>
      <c r="K357" s="4"/>
      <c r="L357" s="4"/>
      <c r="M357" s="4"/>
      <c r="N357" s="4"/>
    </row>
    <row r="358" spans="3:14" s="3" customFormat="1" ht="13.95" customHeight="1" x14ac:dyDescent="0.2">
      <c r="C358" s="15"/>
      <c r="K358" s="4"/>
      <c r="L358" s="4"/>
      <c r="M358" s="4"/>
      <c r="N358" s="4"/>
    </row>
    <row r="359" spans="3:14" s="3" customFormat="1" ht="13.95" customHeight="1" x14ac:dyDescent="0.2">
      <c r="C359" s="15"/>
      <c r="K359" s="4"/>
      <c r="L359" s="4"/>
      <c r="M359" s="4"/>
      <c r="N359" s="4"/>
    </row>
    <row r="360" spans="3:14" s="3" customFormat="1" ht="13.95" customHeight="1" x14ac:dyDescent="0.2">
      <c r="C360" s="15"/>
      <c r="K360" s="4"/>
      <c r="L360" s="4"/>
      <c r="M360" s="4"/>
      <c r="N360" s="4"/>
    </row>
    <row r="361" spans="3:14" s="3" customFormat="1" ht="13.95" customHeight="1" x14ac:dyDescent="0.2">
      <c r="C361" s="15"/>
      <c r="K361" s="4"/>
      <c r="L361" s="4"/>
      <c r="M361" s="4"/>
      <c r="N361" s="4"/>
    </row>
    <row r="362" spans="3:14" s="3" customFormat="1" ht="13.95" customHeight="1" x14ac:dyDescent="0.2">
      <c r="C362" s="15"/>
      <c r="K362" s="4"/>
      <c r="L362" s="4"/>
      <c r="M362" s="4"/>
      <c r="N362" s="4"/>
    </row>
    <row r="363" spans="3:14" s="3" customFormat="1" ht="13.95" customHeight="1" x14ac:dyDescent="0.2">
      <c r="C363" s="15"/>
      <c r="K363" s="4"/>
      <c r="L363" s="4"/>
      <c r="M363" s="4"/>
      <c r="N363" s="4"/>
    </row>
    <row r="364" spans="3:14" s="3" customFormat="1" ht="13.95" customHeight="1" x14ac:dyDescent="0.2">
      <c r="C364" s="15"/>
      <c r="K364" s="4"/>
      <c r="L364" s="4"/>
      <c r="M364" s="4"/>
      <c r="N364" s="4"/>
    </row>
    <row r="365" spans="3:14" s="3" customFormat="1" ht="13.95" customHeight="1" x14ac:dyDescent="0.2">
      <c r="C365" s="15"/>
      <c r="K365" s="4"/>
      <c r="L365" s="4"/>
      <c r="M365" s="4"/>
      <c r="N365" s="4"/>
    </row>
    <row r="366" spans="3:14" s="3" customFormat="1" ht="13.95" customHeight="1" x14ac:dyDescent="0.2">
      <c r="C366" s="15"/>
      <c r="K366" s="4"/>
      <c r="L366" s="4"/>
      <c r="M366" s="4"/>
      <c r="N366" s="4"/>
    </row>
    <row r="367" spans="3:14" s="3" customFormat="1" ht="13.95" customHeight="1" x14ac:dyDescent="0.2">
      <c r="C367" s="15"/>
      <c r="K367" s="4"/>
      <c r="L367" s="4"/>
      <c r="M367" s="4"/>
      <c r="N367" s="4"/>
    </row>
    <row r="368" spans="3:14" s="3" customFormat="1" ht="13.95" customHeight="1" x14ac:dyDescent="0.2">
      <c r="C368" s="15"/>
      <c r="K368" s="4"/>
      <c r="L368" s="4"/>
      <c r="M368" s="4"/>
      <c r="N368" s="4"/>
    </row>
    <row r="369" spans="3:14" s="3" customFormat="1" ht="13.95" customHeight="1" x14ac:dyDescent="0.2">
      <c r="C369" s="15"/>
      <c r="K369" s="4"/>
      <c r="L369" s="4"/>
      <c r="M369" s="4"/>
      <c r="N369" s="4"/>
    </row>
    <row r="370" spans="3:14" s="3" customFormat="1" ht="13.95" customHeight="1" x14ac:dyDescent="0.2">
      <c r="C370" s="15"/>
      <c r="K370" s="4"/>
      <c r="L370" s="4"/>
      <c r="M370" s="4"/>
      <c r="N370" s="4"/>
    </row>
    <row r="371" spans="3:14" s="3" customFormat="1" ht="13.95" customHeight="1" x14ac:dyDescent="0.2">
      <c r="C371" s="15"/>
      <c r="K371" s="4"/>
      <c r="L371" s="4"/>
      <c r="M371" s="4"/>
      <c r="N371" s="4"/>
    </row>
    <row r="372" spans="3:14" s="3" customFormat="1" ht="13.95" customHeight="1" x14ac:dyDescent="0.2">
      <c r="C372" s="15"/>
      <c r="K372" s="4"/>
      <c r="L372" s="4"/>
      <c r="M372" s="4"/>
      <c r="N372" s="4"/>
    </row>
    <row r="373" spans="3:14" s="3" customFormat="1" ht="13.95" customHeight="1" x14ac:dyDescent="0.2">
      <c r="C373" s="15"/>
      <c r="K373" s="4"/>
      <c r="L373" s="4"/>
      <c r="M373" s="4"/>
      <c r="N373" s="4"/>
    </row>
    <row r="374" spans="3:14" s="3" customFormat="1" ht="13.95" customHeight="1" x14ac:dyDescent="0.2">
      <c r="C374" s="15"/>
      <c r="K374" s="4"/>
      <c r="L374" s="4"/>
      <c r="M374" s="4"/>
      <c r="N374" s="4"/>
    </row>
    <row r="375" spans="3:14" s="3" customFormat="1" ht="13.95" customHeight="1" x14ac:dyDescent="0.2">
      <c r="C375" s="15"/>
      <c r="K375" s="4"/>
      <c r="L375" s="4"/>
      <c r="M375" s="4"/>
      <c r="N375" s="4"/>
    </row>
    <row r="376" spans="3:14" s="3" customFormat="1" ht="13.95" customHeight="1" x14ac:dyDescent="0.2">
      <c r="C376" s="15"/>
      <c r="K376" s="4"/>
      <c r="L376" s="4"/>
      <c r="M376" s="4"/>
      <c r="N376" s="4"/>
    </row>
    <row r="377" spans="3:14" s="3" customFormat="1" ht="13.95" customHeight="1" x14ac:dyDescent="0.2">
      <c r="C377" s="15"/>
      <c r="K377" s="4"/>
      <c r="L377" s="4"/>
      <c r="M377" s="4"/>
      <c r="N377" s="4"/>
    </row>
    <row r="378" spans="3:14" s="3" customFormat="1" ht="13.95" customHeight="1" x14ac:dyDescent="0.2">
      <c r="C378" s="15"/>
      <c r="K378" s="4"/>
      <c r="L378" s="4"/>
      <c r="M378" s="4"/>
      <c r="N378" s="4"/>
    </row>
    <row r="379" spans="3:14" s="3" customFormat="1" ht="13.95" customHeight="1" x14ac:dyDescent="0.2">
      <c r="C379" s="15"/>
      <c r="K379" s="4"/>
      <c r="L379" s="4"/>
      <c r="M379" s="4"/>
      <c r="N379" s="4"/>
    </row>
    <row r="380" spans="3:14" s="3" customFormat="1" ht="13.95" customHeight="1" x14ac:dyDescent="0.2">
      <c r="C380" s="15"/>
      <c r="K380" s="4"/>
      <c r="L380" s="4"/>
      <c r="M380" s="4"/>
      <c r="N380" s="4"/>
    </row>
    <row r="381" spans="3:14" s="3" customFormat="1" ht="13.95" customHeight="1" x14ac:dyDescent="0.2">
      <c r="C381" s="15"/>
      <c r="K381" s="4"/>
      <c r="L381" s="4"/>
      <c r="M381" s="4"/>
      <c r="N381" s="4"/>
    </row>
    <row r="382" spans="3:14" s="3" customFormat="1" ht="13.95" customHeight="1" x14ac:dyDescent="0.2">
      <c r="C382" s="15"/>
      <c r="K382" s="4"/>
      <c r="L382" s="4"/>
      <c r="M382" s="4"/>
      <c r="N382" s="4"/>
    </row>
    <row r="383" spans="3:14" s="3" customFormat="1" ht="13.95" customHeight="1" x14ac:dyDescent="0.2">
      <c r="C383" s="15"/>
      <c r="K383" s="4"/>
      <c r="L383" s="4"/>
      <c r="M383" s="4"/>
      <c r="N383" s="4"/>
    </row>
    <row r="384" spans="3:14" ht="13.95" customHeight="1" x14ac:dyDescent="0.3">
      <c r="C384" s="23"/>
    </row>
    <row r="385" spans="3:3" ht="13.95" customHeight="1" x14ac:dyDescent="0.3">
      <c r="C385" s="23"/>
    </row>
    <row r="386" spans="3:3" ht="13.95" customHeight="1" x14ac:dyDescent="0.3">
      <c r="C386" s="23"/>
    </row>
    <row r="387" spans="3:3" ht="13.95" customHeight="1" x14ac:dyDescent="0.3">
      <c r="C387" s="23"/>
    </row>
    <row r="388" spans="3:3" ht="13.95" customHeight="1" x14ac:dyDescent="0.3">
      <c r="C388" s="23"/>
    </row>
    <row r="389" spans="3:3" ht="13.95" customHeight="1" x14ac:dyDescent="0.3">
      <c r="C389" s="23"/>
    </row>
    <row r="390" spans="3:3" ht="13.95" customHeight="1" x14ac:dyDescent="0.3">
      <c r="C390" s="23"/>
    </row>
    <row r="391" spans="3:3" ht="13.95" customHeight="1" x14ac:dyDescent="0.3">
      <c r="C391" s="23"/>
    </row>
    <row r="392" spans="3:3" ht="13.95" customHeight="1" x14ac:dyDescent="0.3">
      <c r="C392" s="23"/>
    </row>
    <row r="393" spans="3:3" ht="13.95" customHeight="1" x14ac:dyDescent="0.3">
      <c r="C393" s="23"/>
    </row>
    <row r="394" spans="3:3" ht="13.95" customHeight="1" x14ac:dyDescent="0.3">
      <c r="C394" s="23"/>
    </row>
    <row r="395" spans="3:3" ht="13.95" customHeight="1" x14ac:dyDescent="0.3">
      <c r="C395" s="23"/>
    </row>
    <row r="396" spans="3:3" ht="13.95" customHeight="1" x14ac:dyDescent="0.3">
      <c r="C396" s="23"/>
    </row>
    <row r="397" spans="3:3" ht="13.95" customHeight="1" x14ac:dyDescent="0.3">
      <c r="C397" s="23"/>
    </row>
    <row r="398" spans="3:3" ht="13.95" customHeight="1" x14ac:dyDescent="0.3">
      <c r="C398" s="23"/>
    </row>
    <row r="399" spans="3:3" ht="13.95" customHeight="1" x14ac:dyDescent="0.3">
      <c r="C399" s="23"/>
    </row>
    <row r="400" spans="3:3" ht="13.95" customHeight="1" x14ac:dyDescent="0.3">
      <c r="C400" s="23"/>
    </row>
    <row r="401" spans="3:3" ht="13.95" customHeight="1" x14ac:dyDescent="0.3">
      <c r="C401" s="23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6"/>
  <sheetViews>
    <sheetView workbookViewId="0">
      <selection activeCell="S13" sqref="S13"/>
    </sheetView>
  </sheetViews>
  <sheetFormatPr defaultRowHeight="10.199999999999999" x14ac:dyDescent="0.2"/>
  <cols>
    <col min="1" max="1" width="11.44140625" style="5" customWidth="1"/>
    <col min="2" max="2" width="10.6640625" style="5" customWidth="1"/>
    <col min="3" max="3" width="7.6640625" style="5" customWidth="1"/>
    <col min="4" max="4" width="11" style="5" customWidth="1"/>
    <col min="5" max="5" width="13" style="5" hidden="1" customWidth="1"/>
    <col min="6" max="6" width="15.109375" style="5" customWidth="1"/>
    <col min="7" max="7" width="83.33203125" style="5" hidden="1" customWidth="1"/>
    <col min="8" max="8" width="18.44140625" style="5" bestFit="1" customWidth="1"/>
    <col min="9" max="9" width="43.88671875" style="5" customWidth="1"/>
    <col min="10" max="10" width="32" style="5" hidden="1" customWidth="1"/>
    <col min="11" max="11" width="13" style="25" customWidth="1"/>
    <col min="12" max="12" width="12" style="5" bestFit="1" customWidth="1"/>
    <col min="13" max="13" width="9.6640625" style="5" customWidth="1"/>
    <col min="14" max="14" width="11.109375" style="5" customWidth="1"/>
    <col min="15" max="15" width="8.88671875" style="5"/>
    <col min="16" max="16" width="16.5546875" style="5" hidden="1" customWidth="1"/>
    <col min="17" max="17" width="32.44140625" style="5" hidden="1" customWidth="1"/>
    <col min="18" max="256" width="8.88671875" style="5"/>
    <col min="257" max="257" width="11.44140625" style="5" customWidth="1"/>
    <col min="258" max="258" width="14.5546875" style="5" customWidth="1"/>
    <col min="259" max="259" width="12.6640625" style="5" customWidth="1"/>
    <col min="260" max="260" width="13.5546875" style="5" customWidth="1"/>
    <col min="261" max="261" width="13" style="5" customWidth="1"/>
    <col min="262" max="262" width="15.109375" style="5" customWidth="1"/>
    <col min="263" max="263" width="83.33203125" style="5" customWidth="1"/>
    <col min="264" max="264" width="18.44140625" style="5" bestFit="1" customWidth="1"/>
    <col min="265" max="265" width="59.44140625" style="5" bestFit="1" customWidth="1"/>
    <col min="266" max="266" width="32" style="5" bestFit="1" customWidth="1"/>
    <col min="267" max="267" width="13" style="5" customWidth="1"/>
    <col min="268" max="268" width="12" style="5" bestFit="1" customWidth="1"/>
    <col min="269" max="269" width="9.6640625" style="5" customWidth="1"/>
    <col min="270" max="270" width="11.109375" style="5" customWidth="1"/>
    <col min="271" max="271" width="8.88671875" style="5"/>
    <col min="272" max="272" width="16.5546875" style="5" bestFit="1" customWidth="1"/>
    <col min="273" max="273" width="32.44140625" style="5" bestFit="1" customWidth="1"/>
    <col min="274" max="512" width="8.88671875" style="5"/>
    <col min="513" max="513" width="11.44140625" style="5" customWidth="1"/>
    <col min="514" max="514" width="14.5546875" style="5" customWidth="1"/>
    <col min="515" max="515" width="12.6640625" style="5" customWidth="1"/>
    <col min="516" max="516" width="13.5546875" style="5" customWidth="1"/>
    <col min="517" max="517" width="13" style="5" customWidth="1"/>
    <col min="518" max="518" width="15.109375" style="5" customWidth="1"/>
    <col min="519" max="519" width="83.33203125" style="5" customWidth="1"/>
    <col min="520" max="520" width="18.44140625" style="5" bestFit="1" customWidth="1"/>
    <col min="521" max="521" width="59.44140625" style="5" bestFit="1" customWidth="1"/>
    <col min="522" max="522" width="32" style="5" bestFit="1" customWidth="1"/>
    <col min="523" max="523" width="13" style="5" customWidth="1"/>
    <col min="524" max="524" width="12" style="5" bestFit="1" customWidth="1"/>
    <col min="525" max="525" width="9.6640625" style="5" customWidth="1"/>
    <col min="526" max="526" width="11.109375" style="5" customWidth="1"/>
    <col min="527" max="527" width="8.88671875" style="5"/>
    <col min="528" max="528" width="16.5546875" style="5" bestFit="1" customWidth="1"/>
    <col min="529" max="529" width="32.44140625" style="5" bestFit="1" customWidth="1"/>
    <col min="530" max="768" width="8.88671875" style="5"/>
    <col min="769" max="769" width="11.44140625" style="5" customWidth="1"/>
    <col min="770" max="770" width="14.5546875" style="5" customWidth="1"/>
    <col min="771" max="771" width="12.6640625" style="5" customWidth="1"/>
    <col min="772" max="772" width="13.5546875" style="5" customWidth="1"/>
    <col min="773" max="773" width="13" style="5" customWidth="1"/>
    <col min="774" max="774" width="15.109375" style="5" customWidth="1"/>
    <col min="775" max="775" width="83.33203125" style="5" customWidth="1"/>
    <col min="776" max="776" width="18.44140625" style="5" bestFit="1" customWidth="1"/>
    <col min="777" max="777" width="59.44140625" style="5" bestFit="1" customWidth="1"/>
    <col min="778" max="778" width="32" style="5" bestFit="1" customWidth="1"/>
    <col min="779" max="779" width="13" style="5" customWidth="1"/>
    <col min="780" max="780" width="12" style="5" bestFit="1" customWidth="1"/>
    <col min="781" max="781" width="9.6640625" style="5" customWidth="1"/>
    <col min="782" max="782" width="11.109375" style="5" customWidth="1"/>
    <col min="783" max="783" width="8.88671875" style="5"/>
    <col min="784" max="784" width="16.5546875" style="5" bestFit="1" customWidth="1"/>
    <col min="785" max="785" width="32.44140625" style="5" bestFit="1" customWidth="1"/>
    <col min="786" max="1024" width="8.88671875" style="5"/>
    <col min="1025" max="1025" width="11.44140625" style="5" customWidth="1"/>
    <col min="1026" max="1026" width="14.5546875" style="5" customWidth="1"/>
    <col min="1027" max="1027" width="12.6640625" style="5" customWidth="1"/>
    <col min="1028" max="1028" width="13.5546875" style="5" customWidth="1"/>
    <col min="1029" max="1029" width="13" style="5" customWidth="1"/>
    <col min="1030" max="1030" width="15.109375" style="5" customWidth="1"/>
    <col min="1031" max="1031" width="83.33203125" style="5" customWidth="1"/>
    <col min="1032" max="1032" width="18.44140625" style="5" bestFit="1" customWidth="1"/>
    <col min="1033" max="1033" width="59.44140625" style="5" bestFit="1" customWidth="1"/>
    <col min="1034" max="1034" width="32" style="5" bestFit="1" customWidth="1"/>
    <col min="1035" max="1035" width="13" style="5" customWidth="1"/>
    <col min="1036" max="1036" width="12" style="5" bestFit="1" customWidth="1"/>
    <col min="1037" max="1037" width="9.6640625" style="5" customWidth="1"/>
    <col min="1038" max="1038" width="11.109375" style="5" customWidth="1"/>
    <col min="1039" max="1039" width="8.88671875" style="5"/>
    <col min="1040" max="1040" width="16.5546875" style="5" bestFit="1" customWidth="1"/>
    <col min="1041" max="1041" width="32.44140625" style="5" bestFit="1" customWidth="1"/>
    <col min="1042" max="1280" width="8.88671875" style="5"/>
    <col min="1281" max="1281" width="11.44140625" style="5" customWidth="1"/>
    <col min="1282" max="1282" width="14.5546875" style="5" customWidth="1"/>
    <col min="1283" max="1283" width="12.6640625" style="5" customWidth="1"/>
    <col min="1284" max="1284" width="13.5546875" style="5" customWidth="1"/>
    <col min="1285" max="1285" width="13" style="5" customWidth="1"/>
    <col min="1286" max="1286" width="15.109375" style="5" customWidth="1"/>
    <col min="1287" max="1287" width="83.33203125" style="5" customWidth="1"/>
    <col min="1288" max="1288" width="18.44140625" style="5" bestFit="1" customWidth="1"/>
    <col min="1289" max="1289" width="59.44140625" style="5" bestFit="1" customWidth="1"/>
    <col min="1290" max="1290" width="32" style="5" bestFit="1" customWidth="1"/>
    <col min="1291" max="1291" width="13" style="5" customWidth="1"/>
    <col min="1292" max="1292" width="12" style="5" bestFit="1" customWidth="1"/>
    <col min="1293" max="1293" width="9.6640625" style="5" customWidth="1"/>
    <col min="1294" max="1294" width="11.109375" style="5" customWidth="1"/>
    <col min="1295" max="1295" width="8.88671875" style="5"/>
    <col min="1296" max="1296" width="16.5546875" style="5" bestFit="1" customWidth="1"/>
    <col min="1297" max="1297" width="32.44140625" style="5" bestFit="1" customWidth="1"/>
    <col min="1298" max="1536" width="8.88671875" style="5"/>
    <col min="1537" max="1537" width="11.44140625" style="5" customWidth="1"/>
    <col min="1538" max="1538" width="14.5546875" style="5" customWidth="1"/>
    <col min="1539" max="1539" width="12.6640625" style="5" customWidth="1"/>
    <col min="1540" max="1540" width="13.5546875" style="5" customWidth="1"/>
    <col min="1541" max="1541" width="13" style="5" customWidth="1"/>
    <col min="1542" max="1542" width="15.109375" style="5" customWidth="1"/>
    <col min="1543" max="1543" width="83.33203125" style="5" customWidth="1"/>
    <col min="1544" max="1544" width="18.44140625" style="5" bestFit="1" customWidth="1"/>
    <col min="1545" max="1545" width="59.44140625" style="5" bestFit="1" customWidth="1"/>
    <col min="1546" max="1546" width="32" style="5" bestFit="1" customWidth="1"/>
    <col min="1547" max="1547" width="13" style="5" customWidth="1"/>
    <col min="1548" max="1548" width="12" style="5" bestFit="1" customWidth="1"/>
    <col min="1549" max="1549" width="9.6640625" style="5" customWidth="1"/>
    <col min="1550" max="1550" width="11.109375" style="5" customWidth="1"/>
    <col min="1551" max="1551" width="8.88671875" style="5"/>
    <col min="1552" max="1552" width="16.5546875" style="5" bestFit="1" customWidth="1"/>
    <col min="1553" max="1553" width="32.44140625" style="5" bestFit="1" customWidth="1"/>
    <col min="1554" max="1792" width="8.88671875" style="5"/>
    <col min="1793" max="1793" width="11.44140625" style="5" customWidth="1"/>
    <col min="1794" max="1794" width="14.5546875" style="5" customWidth="1"/>
    <col min="1795" max="1795" width="12.6640625" style="5" customWidth="1"/>
    <col min="1796" max="1796" width="13.5546875" style="5" customWidth="1"/>
    <col min="1797" max="1797" width="13" style="5" customWidth="1"/>
    <col min="1798" max="1798" width="15.109375" style="5" customWidth="1"/>
    <col min="1799" max="1799" width="83.33203125" style="5" customWidth="1"/>
    <col min="1800" max="1800" width="18.44140625" style="5" bestFit="1" customWidth="1"/>
    <col min="1801" max="1801" width="59.44140625" style="5" bestFit="1" customWidth="1"/>
    <col min="1802" max="1802" width="32" style="5" bestFit="1" customWidth="1"/>
    <col min="1803" max="1803" width="13" style="5" customWidth="1"/>
    <col min="1804" max="1804" width="12" style="5" bestFit="1" customWidth="1"/>
    <col min="1805" max="1805" width="9.6640625" style="5" customWidth="1"/>
    <col min="1806" max="1806" width="11.109375" style="5" customWidth="1"/>
    <col min="1807" max="1807" width="8.88671875" style="5"/>
    <col min="1808" max="1808" width="16.5546875" style="5" bestFit="1" customWidth="1"/>
    <col min="1809" max="1809" width="32.44140625" style="5" bestFit="1" customWidth="1"/>
    <col min="1810" max="2048" width="8.88671875" style="5"/>
    <col min="2049" max="2049" width="11.44140625" style="5" customWidth="1"/>
    <col min="2050" max="2050" width="14.5546875" style="5" customWidth="1"/>
    <col min="2051" max="2051" width="12.6640625" style="5" customWidth="1"/>
    <col min="2052" max="2052" width="13.5546875" style="5" customWidth="1"/>
    <col min="2053" max="2053" width="13" style="5" customWidth="1"/>
    <col min="2054" max="2054" width="15.109375" style="5" customWidth="1"/>
    <col min="2055" max="2055" width="83.33203125" style="5" customWidth="1"/>
    <col min="2056" max="2056" width="18.44140625" style="5" bestFit="1" customWidth="1"/>
    <col min="2057" max="2057" width="59.44140625" style="5" bestFit="1" customWidth="1"/>
    <col min="2058" max="2058" width="32" style="5" bestFit="1" customWidth="1"/>
    <col min="2059" max="2059" width="13" style="5" customWidth="1"/>
    <col min="2060" max="2060" width="12" style="5" bestFit="1" customWidth="1"/>
    <col min="2061" max="2061" width="9.6640625" style="5" customWidth="1"/>
    <col min="2062" max="2062" width="11.109375" style="5" customWidth="1"/>
    <col min="2063" max="2063" width="8.88671875" style="5"/>
    <col min="2064" max="2064" width="16.5546875" style="5" bestFit="1" customWidth="1"/>
    <col min="2065" max="2065" width="32.44140625" style="5" bestFit="1" customWidth="1"/>
    <col min="2066" max="2304" width="8.88671875" style="5"/>
    <col min="2305" max="2305" width="11.44140625" style="5" customWidth="1"/>
    <col min="2306" max="2306" width="14.5546875" style="5" customWidth="1"/>
    <col min="2307" max="2307" width="12.6640625" style="5" customWidth="1"/>
    <col min="2308" max="2308" width="13.5546875" style="5" customWidth="1"/>
    <col min="2309" max="2309" width="13" style="5" customWidth="1"/>
    <col min="2310" max="2310" width="15.109375" style="5" customWidth="1"/>
    <col min="2311" max="2311" width="83.33203125" style="5" customWidth="1"/>
    <col min="2312" max="2312" width="18.44140625" style="5" bestFit="1" customWidth="1"/>
    <col min="2313" max="2313" width="59.44140625" style="5" bestFit="1" customWidth="1"/>
    <col min="2314" max="2314" width="32" style="5" bestFit="1" customWidth="1"/>
    <col min="2315" max="2315" width="13" style="5" customWidth="1"/>
    <col min="2316" max="2316" width="12" style="5" bestFit="1" customWidth="1"/>
    <col min="2317" max="2317" width="9.6640625" style="5" customWidth="1"/>
    <col min="2318" max="2318" width="11.109375" style="5" customWidth="1"/>
    <col min="2319" max="2319" width="8.88671875" style="5"/>
    <col min="2320" max="2320" width="16.5546875" style="5" bestFit="1" customWidth="1"/>
    <col min="2321" max="2321" width="32.44140625" style="5" bestFit="1" customWidth="1"/>
    <col min="2322" max="2560" width="8.88671875" style="5"/>
    <col min="2561" max="2561" width="11.44140625" style="5" customWidth="1"/>
    <col min="2562" max="2562" width="14.5546875" style="5" customWidth="1"/>
    <col min="2563" max="2563" width="12.6640625" style="5" customWidth="1"/>
    <col min="2564" max="2564" width="13.5546875" style="5" customWidth="1"/>
    <col min="2565" max="2565" width="13" style="5" customWidth="1"/>
    <col min="2566" max="2566" width="15.109375" style="5" customWidth="1"/>
    <col min="2567" max="2567" width="83.33203125" style="5" customWidth="1"/>
    <col min="2568" max="2568" width="18.44140625" style="5" bestFit="1" customWidth="1"/>
    <col min="2569" max="2569" width="59.44140625" style="5" bestFit="1" customWidth="1"/>
    <col min="2570" max="2570" width="32" style="5" bestFit="1" customWidth="1"/>
    <col min="2571" max="2571" width="13" style="5" customWidth="1"/>
    <col min="2572" max="2572" width="12" style="5" bestFit="1" customWidth="1"/>
    <col min="2573" max="2573" width="9.6640625" style="5" customWidth="1"/>
    <col min="2574" max="2574" width="11.109375" style="5" customWidth="1"/>
    <col min="2575" max="2575" width="8.88671875" style="5"/>
    <col min="2576" max="2576" width="16.5546875" style="5" bestFit="1" customWidth="1"/>
    <col min="2577" max="2577" width="32.44140625" style="5" bestFit="1" customWidth="1"/>
    <col min="2578" max="2816" width="8.88671875" style="5"/>
    <col min="2817" max="2817" width="11.44140625" style="5" customWidth="1"/>
    <col min="2818" max="2818" width="14.5546875" style="5" customWidth="1"/>
    <col min="2819" max="2819" width="12.6640625" style="5" customWidth="1"/>
    <col min="2820" max="2820" width="13.5546875" style="5" customWidth="1"/>
    <col min="2821" max="2821" width="13" style="5" customWidth="1"/>
    <col min="2822" max="2822" width="15.109375" style="5" customWidth="1"/>
    <col min="2823" max="2823" width="83.33203125" style="5" customWidth="1"/>
    <col min="2824" max="2824" width="18.44140625" style="5" bestFit="1" customWidth="1"/>
    <col min="2825" max="2825" width="59.44140625" style="5" bestFit="1" customWidth="1"/>
    <col min="2826" max="2826" width="32" style="5" bestFit="1" customWidth="1"/>
    <col min="2827" max="2827" width="13" style="5" customWidth="1"/>
    <col min="2828" max="2828" width="12" style="5" bestFit="1" customWidth="1"/>
    <col min="2829" max="2829" width="9.6640625" style="5" customWidth="1"/>
    <col min="2830" max="2830" width="11.109375" style="5" customWidth="1"/>
    <col min="2831" max="2831" width="8.88671875" style="5"/>
    <col min="2832" max="2832" width="16.5546875" style="5" bestFit="1" customWidth="1"/>
    <col min="2833" max="2833" width="32.44140625" style="5" bestFit="1" customWidth="1"/>
    <col min="2834" max="3072" width="8.88671875" style="5"/>
    <col min="3073" max="3073" width="11.44140625" style="5" customWidth="1"/>
    <col min="3074" max="3074" width="14.5546875" style="5" customWidth="1"/>
    <col min="3075" max="3075" width="12.6640625" style="5" customWidth="1"/>
    <col min="3076" max="3076" width="13.5546875" style="5" customWidth="1"/>
    <col min="3077" max="3077" width="13" style="5" customWidth="1"/>
    <col min="3078" max="3078" width="15.109375" style="5" customWidth="1"/>
    <col min="3079" max="3079" width="83.33203125" style="5" customWidth="1"/>
    <col min="3080" max="3080" width="18.44140625" style="5" bestFit="1" customWidth="1"/>
    <col min="3081" max="3081" width="59.44140625" style="5" bestFit="1" customWidth="1"/>
    <col min="3082" max="3082" width="32" style="5" bestFit="1" customWidth="1"/>
    <col min="3083" max="3083" width="13" style="5" customWidth="1"/>
    <col min="3084" max="3084" width="12" style="5" bestFit="1" customWidth="1"/>
    <col min="3085" max="3085" width="9.6640625" style="5" customWidth="1"/>
    <col min="3086" max="3086" width="11.109375" style="5" customWidth="1"/>
    <col min="3087" max="3087" width="8.88671875" style="5"/>
    <col min="3088" max="3088" width="16.5546875" style="5" bestFit="1" customWidth="1"/>
    <col min="3089" max="3089" width="32.44140625" style="5" bestFit="1" customWidth="1"/>
    <col min="3090" max="3328" width="8.88671875" style="5"/>
    <col min="3329" max="3329" width="11.44140625" style="5" customWidth="1"/>
    <col min="3330" max="3330" width="14.5546875" style="5" customWidth="1"/>
    <col min="3331" max="3331" width="12.6640625" style="5" customWidth="1"/>
    <col min="3332" max="3332" width="13.5546875" style="5" customWidth="1"/>
    <col min="3333" max="3333" width="13" style="5" customWidth="1"/>
    <col min="3334" max="3334" width="15.109375" style="5" customWidth="1"/>
    <col min="3335" max="3335" width="83.33203125" style="5" customWidth="1"/>
    <col min="3336" max="3336" width="18.44140625" style="5" bestFit="1" customWidth="1"/>
    <col min="3337" max="3337" width="59.44140625" style="5" bestFit="1" customWidth="1"/>
    <col min="3338" max="3338" width="32" style="5" bestFit="1" customWidth="1"/>
    <col min="3339" max="3339" width="13" style="5" customWidth="1"/>
    <col min="3340" max="3340" width="12" style="5" bestFit="1" customWidth="1"/>
    <col min="3341" max="3341" width="9.6640625" style="5" customWidth="1"/>
    <col min="3342" max="3342" width="11.109375" style="5" customWidth="1"/>
    <col min="3343" max="3343" width="8.88671875" style="5"/>
    <col min="3344" max="3344" width="16.5546875" style="5" bestFit="1" customWidth="1"/>
    <col min="3345" max="3345" width="32.44140625" style="5" bestFit="1" customWidth="1"/>
    <col min="3346" max="3584" width="8.88671875" style="5"/>
    <col min="3585" max="3585" width="11.44140625" style="5" customWidth="1"/>
    <col min="3586" max="3586" width="14.5546875" style="5" customWidth="1"/>
    <col min="3587" max="3587" width="12.6640625" style="5" customWidth="1"/>
    <col min="3588" max="3588" width="13.5546875" style="5" customWidth="1"/>
    <col min="3589" max="3589" width="13" style="5" customWidth="1"/>
    <col min="3590" max="3590" width="15.109375" style="5" customWidth="1"/>
    <col min="3591" max="3591" width="83.33203125" style="5" customWidth="1"/>
    <col min="3592" max="3592" width="18.44140625" style="5" bestFit="1" customWidth="1"/>
    <col min="3593" max="3593" width="59.44140625" style="5" bestFit="1" customWidth="1"/>
    <col min="3594" max="3594" width="32" style="5" bestFit="1" customWidth="1"/>
    <col min="3595" max="3595" width="13" style="5" customWidth="1"/>
    <col min="3596" max="3596" width="12" style="5" bestFit="1" customWidth="1"/>
    <col min="3597" max="3597" width="9.6640625" style="5" customWidth="1"/>
    <col min="3598" max="3598" width="11.109375" style="5" customWidth="1"/>
    <col min="3599" max="3599" width="8.88671875" style="5"/>
    <col min="3600" max="3600" width="16.5546875" style="5" bestFit="1" customWidth="1"/>
    <col min="3601" max="3601" width="32.44140625" style="5" bestFit="1" customWidth="1"/>
    <col min="3602" max="3840" width="8.88671875" style="5"/>
    <col min="3841" max="3841" width="11.44140625" style="5" customWidth="1"/>
    <col min="3842" max="3842" width="14.5546875" style="5" customWidth="1"/>
    <col min="3843" max="3843" width="12.6640625" style="5" customWidth="1"/>
    <col min="3844" max="3844" width="13.5546875" style="5" customWidth="1"/>
    <col min="3845" max="3845" width="13" style="5" customWidth="1"/>
    <col min="3846" max="3846" width="15.109375" style="5" customWidth="1"/>
    <col min="3847" max="3847" width="83.33203125" style="5" customWidth="1"/>
    <col min="3848" max="3848" width="18.44140625" style="5" bestFit="1" customWidth="1"/>
    <col min="3849" max="3849" width="59.44140625" style="5" bestFit="1" customWidth="1"/>
    <col min="3850" max="3850" width="32" style="5" bestFit="1" customWidth="1"/>
    <col min="3851" max="3851" width="13" style="5" customWidth="1"/>
    <col min="3852" max="3852" width="12" style="5" bestFit="1" customWidth="1"/>
    <col min="3853" max="3853" width="9.6640625" style="5" customWidth="1"/>
    <col min="3854" max="3854" width="11.109375" style="5" customWidth="1"/>
    <col min="3855" max="3855" width="8.88671875" style="5"/>
    <col min="3856" max="3856" width="16.5546875" style="5" bestFit="1" customWidth="1"/>
    <col min="3857" max="3857" width="32.44140625" style="5" bestFit="1" customWidth="1"/>
    <col min="3858" max="4096" width="8.88671875" style="5"/>
    <col min="4097" max="4097" width="11.44140625" style="5" customWidth="1"/>
    <col min="4098" max="4098" width="14.5546875" style="5" customWidth="1"/>
    <col min="4099" max="4099" width="12.6640625" style="5" customWidth="1"/>
    <col min="4100" max="4100" width="13.5546875" style="5" customWidth="1"/>
    <col min="4101" max="4101" width="13" style="5" customWidth="1"/>
    <col min="4102" max="4102" width="15.109375" style="5" customWidth="1"/>
    <col min="4103" max="4103" width="83.33203125" style="5" customWidth="1"/>
    <col min="4104" max="4104" width="18.44140625" style="5" bestFit="1" customWidth="1"/>
    <col min="4105" max="4105" width="59.44140625" style="5" bestFit="1" customWidth="1"/>
    <col min="4106" max="4106" width="32" style="5" bestFit="1" customWidth="1"/>
    <col min="4107" max="4107" width="13" style="5" customWidth="1"/>
    <col min="4108" max="4108" width="12" style="5" bestFit="1" customWidth="1"/>
    <col min="4109" max="4109" width="9.6640625" style="5" customWidth="1"/>
    <col min="4110" max="4110" width="11.109375" style="5" customWidth="1"/>
    <col min="4111" max="4111" width="8.88671875" style="5"/>
    <col min="4112" max="4112" width="16.5546875" style="5" bestFit="1" customWidth="1"/>
    <col min="4113" max="4113" width="32.44140625" style="5" bestFit="1" customWidth="1"/>
    <col min="4114" max="4352" width="8.88671875" style="5"/>
    <col min="4353" max="4353" width="11.44140625" style="5" customWidth="1"/>
    <col min="4354" max="4354" width="14.5546875" style="5" customWidth="1"/>
    <col min="4355" max="4355" width="12.6640625" style="5" customWidth="1"/>
    <col min="4356" max="4356" width="13.5546875" style="5" customWidth="1"/>
    <col min="4357" max="4357" width="13" style="5" customWidth="1"/>
    <col min="4358" max="4358" width="15.109375" style="5" customWidth="1"/>
    <col min="4359" max="4359" width="83.33203125" style="5" customWidth="1"/>
    <col min="4360" max="4360" width="18.44140625" style="5" bestFit="1" customWidth="1"/>
    <col min="4361" max="4361" width="59.44140625" style="5" bestFit="1" customWidth="1"/>
    <col min="4362" max="4362" width="32" style="5" bestFit="1" customWidth="1"/>
    <col min="4363" max="4363" width="13" style="5" customWidth="1"/>
    <col min="4364" max="4364" width="12" style="5" bestFit="1" customWidth="1"/>
    <col min="4365" max="4365" width="9.6640625" style="5" customWidth="1"/>
    <col min="4366" max="4366" width="11.109375" style="5" customWidth="1"/>
    <col min="4367" max="4367" width="8.88671875" style="5"/>
    <col min="4368" max="4368" width="16.5546875" style="5" bestFit="1" customWidth="1"/>
    <col min="4369" max="4369" width="32.44140625" style="5" bestFit="1" customWidth="1"/>
    <col min="4370" max="4608" width="8.88671875" style="5"/>
    <col min="4609" max="4609" width="11.44140625" style="5" customWidth="1"/>
    <col min="4610" max="4610" width="14.5546875" style="5" customWidth="1"/>
    <col min="4611" max="4611" width="12.6640625" style="5" customWidth="1"/>
    <col min="4612" max="4612" width="13.5546875" style="5" customWidth="1"/>
    <col min="4613" max="4613" width="13" style="5" customWidth="1"/>
    <col min="4614" max="4614" width="15.109375" style="5" customWidth="1"/>
    <col min="4615" max="4615" width="83.33203125" style="5" customWidth="1"/>
    <col min="4616" max="4616" width="18.44140625" style="5" bestFit="1" customWidth="1"/>
    <col min="4617" max="4617" width="59.44140625" style="5" bestFit="1" customWidth="1"/>
    <col min="4618" max="4618" width="32" style="5" bestFit="1" customWidth="1"/>
    <col min="4619" max="4619" width="13" style="5" customWidth="1"/>
    <col min="4620" max="4620" width="12" style="5" bestFit="1" customWidth="1"/>
    <col min="4621" max="4621" width="9.6640625" style="5" customWidth="1"/>
    <col min="4622" max="4622" width="11.109375" style="5" customWidth="1"/>
    <col min="4623" max="4623" width="8.88671875" style="5"/>
    <col min="4624" max="4624" width="16.5546875" style="5" bestFit="1" customWidth="1"/>
    <col min="4625" max="4625" width="32.44140625" style="5" bestFit="1" customWidth="1"/>
    <col min="4626" max="4864" width="8.88671875" style="5"/>
    <col min="4865" max="4865" width="11.44140625" style="5" customWidth="1"/>
    <col min="4866" max="4866" width="14.5546875" style="5" customWidth="1"/>
    <col min="4867" max="4867" width="12.6640625" style="5" customWidth="1"/>
    <col min="4868" max="4868" width="13.5546875" style="5" customWidth="1"/>
    <col min="4869" max="4869" width="13" style="5" customWidth="1"/>
    <col min="4870" max="4870" width="15.109375" style="5" customWidth="1"/>
    <col min="4871" max="4871" width="83.33203125" style="5" customWidth="1"/>
    <col min="4872" max="4872" width="18.44140625" style="5" bestFit="1" customWidth="1"/>
    <col min="4873" max="4873" width="59.44140625" style="5" bestFit="1" customWidth="1"/>
    <col min="4874" max="4874" width="32" style="5" bestFit="1" customWidth="1"/>
    <col min="4875" max="4875" width="13" style="5" customWidth="1"/>
    <col min="4876" max="4876" width="12" style="5" bestFit="1" customWidth="1"/>
    <col min="4877" max="4877" width="9.6640625" style="5" customWidth="1"/>
    <col min="4878" max="4878" width="11.109375" style="5" customWidth="1"/>
    <col min="4879" max="4879" width="8.88671875" style="5"/>
    <col min="4880" max="4880" width="16.5546875" style="5" bestFit="1" customWidth="1"/>
    <col min="4881" max="4881" width="32.44140625" style="5" bestFit="1" customWidth="1"/>
    <col min="4882" max="5120" width="8.88671875" style="5"/>
    <col min="5121" max="5121" width="11.44140625" style="5" customWidth="1"/>
    <col min="5122" max="5122" width="14.5546875" style="5" customWidth="1"/>
    <col min="5123" max="5123" width="12.6640625" style="5" customWidth="1"/>
    <col min="5124" max="5124" width="13.5546875" style="5" customWidth="1"/>
    <col min="5125" max="5125" width="13" style="5" customWidth="1"/>
    <col min="5126" max="5126" width="15.109375" style="5" customWidth="1"/>
    <col min="5127" max="5127" width="83.33203125" style="5" customWidth="1"/>
    <col min="5128" max="5128" width="18.44140625" style="5" bestFit="1" customWidth="1"/>
    <col min="5129" max="5129" width="59.44140625" style="5" bestFit="1" customWidth="1"/>
    <col min="5130" max="5130" width="32" style="5" bestFit="1" customWidth="1"/>
    <col min="5131" max="5131" width="13" style="5" customWidth="1"/>
    <col min="5132" max="5132" width="12" style="5" bestFit="1" customWidth="1"/>
    <col min="5133" max="5133" width="9.6640625" style="5" customWidth="1"/>
    <col min="5134" max="5134" width="11.109375" style="5" customWidth="1"/>
    <col min="5135" max="5135" width="8.88671875" style="5"/>
    <col min="5136" max="5136" width="16.5546875" style="5" bestFit="1" customWidth="1"/>
    <col min="5137" max="5137" width="32.44140625" style="5" bestFit="1" customWidth="1"/>
    <col min="5138" max="5376" width="8.88671875" style="5"/>
    <col min="5377" max="5377" width="11.44140625" style="5" customWidth="1"/>
    <col min="5378" max="5378" width="14.5546875" style="5" customWidth="1"/>
    <col min="5379" max="5379" width="12.6640625" style="5" customWidth="1"/>
    <col min="5380" max="5380" width="13.5546875" style="5" customWidth="1"/>
    <col min="5381" max="5381" width="13" style="5" customWidth="1"/>
    <col min="5382" max="5382" width="15.109375" style="5" customWidth="1"/>
    <col min="5383" max="5383" width="83.33203125" style="5" customWidth="1"/>
    <col min="5384" max="5384" width="18.44140625" style="5" bestFit="1" customWidth="1"/>
    <col min="5385" max="5385" width="59.44140625" style="5" bestFit="1" customWidth="1"/>
    <col min="5386" max="5386" width="32" style="5" bestFit="1" customWidth="1"/>
    <col min="5387" max="5387" width="13" style="5" customWidth="1"/>
    <col min="5388" max="5388" width="12" style="5" bestFit="1" customWidth="1"/>
    <col min="5389" max="5389" width="9.6640625" style="5" customWidth="1"/>
    <col min="5390" max="5390" width="11.109375" style="5" customWidth="1"/>
    <col min="5391" max="5391" width="8.88671875" style="5"/>
    <col min="5392" max="5392" width="16.5546875" style="5" bestFit="1" customWidth="1"/>
    <col min="5393" max="5393" width="32.44140625" style="5" bestFit="1" customWidth="1"/>
    <col min="5394" max="5632" width="8.88671875" style="5"/>
    <col min="5633" max="5633" width="11.44140625" style="5" customWidth="1"/>
    <col min="5634" max="5634" width="14.5546875" style="5" customWidth="1"/>
    <col min="5635" max="5635" width="12.6640625" style="5" customWidth="1"/>
    <col min="5636" max="5636" width="13.5546875" style="5" customWidth="1"/>
    <col min="5637" max="5637" width="13" style="5" customWidth="1"/>
    <col min="5638" max="5638" width="15.109375" style="5" customWidth="1"/>
    <col min="5639" max="5639" width="83.33203125" style="5" customWidth="1"/>
    <col min="5640" max="5640" width="18.44140625" style="5" bestFit="1" customWidth="1"/>
    <col min="5641" max="5641" width="59.44140625" style="5" bestFit="1" customWidth="1"/>
    <col min="5642" max="5642" width="32" style="5" bestFit="1" customWidth="1"/>
    <col min="5643" max="5643" width="13" style="5" customWidth="1"/>
    <col min="5644" max="5644" width="12" style="5" bestFit="1" customWidth="1"/>
    <col min="5645" max="5645" width="9.6640625" style="5" customWidth="1"/>
    <col min="5646" max="5646" width="11.109375" style="5" customWidth="1"/>
    <col min="5647" max="5647" width="8.88671875" style="5"/>
    <col min="5648" max="5648" width="16.5546875" style="5" bestFit="1" customWidth="1"/>
    <col min="5649" max="5649" width="32.44140625" style="5" bestFit="1" customWidth="1"/>
    <col min="5650" max="5888" width="8.88671875" style="5"/>
    <col min="5889" max="5889" width="11.44140625" style="5" customWidth="1"/>
    <col min="5890" max="5890" width="14.5546875" style="5" customWidth="1"/>
    <col min="5891" max="5891" width="12.6640625" style="5" customWidth="1"/>
    <col min="5892" max="5892" width="13.5546875" style="5" customWidth="1"/>
    <col min="5893" max="5893" width="13" style="5" customWidth="1"/>
    <col min="5894" max="5894" width="15.109375" style="5" customWidth="1"/>
    <col min="5895" max="5895" width="83.33203125" style="5" customWidth="1"/>
    <col min="5896" max="5896" width="18.44140625" style="5" bestFit="1" customWidth="1"/>
    <col min="5897" max="5897" width="59.44140625" style="5" bestFit="1" customWidth="1"/>
    <col min="5898" max="5898" width="32" style="5" bestFit="1" customWidth="1"/>
    <col min="5899" max="5899" width="13" style="5" customWidth="1"/>
    <col min="5900" max="5900" width="12" style="5" bestFit="1" customWidth="1"/>
    <col min="5901" max="5901" width="9.6640625" style="5" customWidth="1"/>
    <col min="5902" max="5902" width="11.109375" style="5" customWidth="1"/>
    <col min="5903" max="5903" width="8.88671875" style="5"/>
    <col min="5904" max="5904" width="16.5546875" style="5" bestFit="1" customWidth="1"/>
    <col min="5905" max="5905" width="32.44140625" style="5" bestFit="1" customWidth="1"/>
    <col min="5906" max="6144" width="8.88671875" style="5"/>
    <col min="6145" max="6145" width="11.44140625" style="5" customWidth="1"/>
    <col min="6146" max="6146" width="14.5546875" style="5" customWidth="1"/>
    <col min="6147" max="6147" width="12.6640625" style="5" customWidth="1"/>
    <col min="6148" max="6148" width="13.5546875" style="5" customWidth="1"/>
    <col min="6149" max="6149" width="13" style="5" customWidth="1"/>
    <col min="6150" max="6150" width="15.109375" style="5" customWidth="1"/>
    <col min="6151" max="6151" width="83.33203125" style="5" customWidth="1"/>
    <col min="6152" max="6152" width="18.44140625" style="5" bestFit="1" customWidth="1"/>
    <col min="6153" max="6153" width="59.44140625" style="5" bestFit="1" customWidth="1"/>
    <col min="6154" max="6154" width="32" style="5" bestFit="1" customWidth="1"/>
    <col min="6155" max="6155" width="13" style="5" customWidth="1"/>
    <col min="6156" max="6156" width="12" style="5" bestFit="1" customWidth="1"/>
    <col min="6157" max="6157" width="9.6640625" style="5" customWidth="1"/>
    <col min="6158" max="6158" width="11.109375" style="5" customWidth="1"/>
    <col min="6159" max="6159" width="8.88671875" style="5"/>
    <col min="6160" max="6160" width="16.5546875" style="5" bestFit="1" customWidth="1"/>
    <col min="6161" max="6161" width="32.44140625" style="5" bestFit="1" customWidth="1"/>
    <col min="6162" max="6400" width="8.88671875" style="5"/>
    <col min="6401" max="6401" width="11.44140625" style="5" customWidth="1"/>
    <col min="6402" max="6402" width="14.5546875" style="5" customWidth="1"/>
    <col min="6403" max="6403" width="12.6640625" style="5" customWidth="1"/>
    <col min="6404" max="6404" width="13.5546875" style="5" customWidth="1"/>
    <col min="6405" max="6405" width="13" style="5" customWidth="1"/>
    <col min="6406" max="6406" width="15.109375" style="5" customWidth="1"/>
    <col min="6407" max="6407" width="83.33203125" style="5" customWidth="1"/>
    <col min="6408" max="6408" width="18.44140625" style="5" bestFit="1" customWidth="1"/>
    <col min="6409" max="6409" width="59.44140625" style="5" bestFit="1" customWidth="1"/>
    <col min="6410" max="6410" width="32" style="5" bestFit="1" customWidth="1"/>
    <col min="6411" max="6411" width="13" style="5" customWidth="1"/>
    <col min="6412" max="6412" width="12" style="5" bestFit="1" customWidth="1"/>
    <col min="6413" max="6413" width="9.6640625" style="5" customWidth="1"/>
    <col min="6414" max="6414" width="11.109375" style="5" customWidth="1"/>
    <col min="6415" max="6415" width="8.88671875" style="5"/>
    <col min="6416" max="6416" width="16.5546875" style="5" bestFit="1" customWidth="1"/>
    <col min="6417" max="6417" width="32.44140625" style="5" bestFit="1" customWidth="1"/>
    <col min="6418" max="6656" width="8.88671875" style="5"/>
    <col min="6657" max="6657" width="11.44140625" style="5" customWidth="1"/>
    <col min="6658" max="6658" width="14.5546875" style="5" customWidth="1"/>
    <col min="6659" max="6659" width="12.6640625" style="5" customWidth="1"/>
    <col min="6660" max="6660" width="13.5546875" style="5" customWidth="1"/>
    <col min="6661" max="6661" width="13" style="5" customWidth="1"/>
    <col min="6662" max="6662" width="15.109375" style="5" customWidth="1"/>
    <col min="6663" max="6663" width="83.33203125" style="5" customWidth="1"/>
    <col min="6664" max="6664" width="18.44140625" style="5" bestFit="1" customWidth="1"/>
    <col min="6665" max="6665" width="59.44140625" style="5" bestFit="1" customWidth="1"/>
    <col min="6666" max="6666" width="32" style="5" bestFit="1" customWidth="1"/>
    <col min="6667" max="6667" width="13" style="5" customWidth="1"/>
    <col min="6668" max="6668" width="12" style="5" bestFit="1" customWidth="1"/>
    <col min="6669" max="6669" width="9.6640625" style="5" customWidth="1"/>
    <col min="6670" max="6670" width="11.109375" style="5" customWidth="1"/>
    <col min="6671" max="6671" width="8.88671875" style="5"/>
    <col min="6672" max="6672" width="16.5546875" style="5" bestFit="1" customWidth="1"/>
    <col min="6673" max="6673" width="32.44140625" style="5" bestFit="1" customWidth="1"/>
    <col min="6674" max="6912" width="8.88671875" style="5"/>
    <col min="6913" max="6913" width="11.44140625" style="5" customWidth="1"/>
    <col min="6914" max="6914" width="14.5546875" style="5" customWidth="1"/>
    <col min="6915" max="6915" width="12.6640625" style="5" customWidth="1"/>
    <col min="6916" max="6916" width="13.5546875" style="5" customWidth="1"/>
    <col min="6917" max="6917" width="13" style="5" customWidth="1"/>
    <col min="6918" max="6918" width="15.109375" style="5" customWidth="1"/>
    <col min="6919" max="6919" width="83.33203125" style="5" customWidth="1"/>
    <col min="6920" max="6920" width="18.44140625" style="5" bestFit="1" customWidth="1"/>
    <col min="6921" max="6921" width="59.44140625" style="5" bestFit="1" customWidth="1"/>
    <col min="6922" max="6922" width="32" style="5" bestFit="1" customWidth="1"/>
    <col min="6923" max="6923" width="13" style="5" customWidth="1"/>
    <col min="6924" max="6924" width="12" style="5" bestFit="1" customWidth="1"/>
    <col min="6925" max="6925" width="9.6640625" style="5" customWidth="1"/>
    <col min="6926" max="6926" width="11.109375" style="5" customWidth="1"/>
    <col min="6927" max="6927" width="8.88671875" style="5"/>
    <col min="6928" max="6928" width="16.5546875" style="5" bestFit="1" customWidth="1"/>
    <col min="6929" max="6929" width="32.44140625" style="5" bestFit="1" customWidth="1"/>
    <col min="6930" max="7168" width="8.88671875" style="5"/>
    <col min="7169" max="7169" width="11.44140625" style="5" customWidth="1"/>
    <col min="7170" max="7170" width="14.5546875" style="5" customWidth="1"/>
    <col min="7171" max="7171" width="12.6640625" style="5" customWidth="1"/>
    <col min="7172" max="7172" width="13.5546875" style="5" customWidth="1"/>
    <col min="7173" max="7173" width="13" style="5" customWidth="1"/>
    <col min="7174" max="7174" width="15.109375" style="5" customWidth="1"/>
    <col min="7175" max="7175" width="83.33203125" style="5" customWidth="1"/>
    <col min="7176" max="7176" width="18.44140625" style="5" bestFit="1" customWidth="1"/>
    <col min="7177" max="7177" width="59.44140625" style="5" bestFit="1" customWidth="1"/>
    <col min="7178" max="7178" width="32" style="5" bestFit="1" customWidth="1"/>
    <col min="7179" max="7179" width="13" style="5" customWidth="1"/>
    <col min="7180" max="7180" width="12" style="5" bestFit="1" customWidth="1"/>
    <col min="7181" max="7181" width="9.6640625" style="5" customWidth="1"/>
    <col min="7182" max="7182" width="11.109375" style="5" customWidth="1"/>
    <col min="7183" max="7183" width="8.88671875" style="5"/>
    <col min="7184" max="7184" width="16.5546875" style="5" bestFit="1" customWidth="1"/>
    <col min="7185" max="7185" width="32.44140625" style="5" bestFit="1" customWidth="1"/>
    <col min="7186" max="7424" width="8.88671875" style="5"/>
    <col min="7425" max="7425" width="11.44140625" style="5" customWidth="1"/>
    <col min="7426" max="7426" width="14.5546875" style="5" customWidth="1"/>
    <col min="7427" max="7427" width="12.6640625" style="5" customWidth="1"/>
    <col min="7428" max="7428" width="13.5546875" style="5" customWidth="1"/>
    <col min="7429" max="7429" width="13" style="5" customWidth="1"/>
    <col min="7430" max="7430" width="15.109375" style="5" customWidth="1"/>
    <col min="7431" max="7431" width="83.33203125" style="5" customWidth="1"/>
    <col min="7432" max="7432" width="18.44140625" style="5" bestFit="1" customWidth="1"/>
    <col min="7433" max="7433" width="59.44140625" style="5" bestFit="1" customWidth="1"/>
    <col min="7434" max="7434" width="32" style="5" bestFit="1" customWidth="1"/>
    <col min="7435" max="7435" width="13" style="5" customWidth="1"/>
    <col min="7436" max="7436" width="12" style="5" bestFit="1" customWidth="1"/>
    <col min="7437" max="7437" width="9.6640625" style="5" customWidth="1"/>
    <col min="7438" max="7438" width="11.109375" style="5" customWidth="1"/>
    <col min="7439" max="7439" width="8.88671875" style="5"/>
    <col min="7440" max="7440" width="16.5546875" style="5" bestFit="1" customWidth="1"/>
    <col min="7441" max="7441" width="32.44140625" style="5" bestFit="1" customWidth="1"/>
    <col min="7442" max="7680" width="8.88671875" style="5"/>
    <col min="7681" max="7681" width="11.44140625" style="5" customWidth="1"/>
    <col min="7682" max="7682" width="14.5546875" style="5" customWidth="1"/>
    <col min="7683" max="7683" width="12.6640625" style="5" customWidth="1"/>
    <col min="7684" max="7684" width="13.5546875" style="5" customWidth="1"/>
    <col min="7685" max="7685" width="13" style="5" customWidth="1"/>
    <col min="7686" max="7686" width="15.109375" style="5" customWidth="1"/>
    <col min="7687" max="7687" width="83.33203125" style="5" customWidth="1"/>
    <col min="7688" max="7688" width="18.44140625" style="5" bestFit="1" customWidth="1"/>
    <col min="7689" max="7689" width="59.44140625" style="5" bestFit="1" customWidth="1"/>
    <col min="7690" max="7690" width="32" style="5" bestFit="1" customWidth="1"/>
    <col min="7691" max="7691" width="13" style="5" customWidth="1"/>
    <col min="7692" max="7692" width="12" style="5" bestFit="1" customWidth="1"/>
    <col min="7693" max="7693" width="9.6640625" style="5" customWidth="1"/>
    <col min="7694" max="7694" width="11.109375" style="5" customWidth="1"/>
    <col min="7695" max="7695" width="8.88671875" style="5"/>
    <col min="7696" max="7696" width="16.5546875" style="5" bestFit="1" customWidth="1"/>
    <col min="7697" max="7697" width="32.44140625" style="5" bestFit="1" customWidth="1"/>
    <col min="7698" max="7936" width="8.88671875" style="5"/>
    <col min="7937" max="7937" width="11.44140625" style="5" customWidth="1"/>
    <col min="7938" max="7938" width="14.5546875" style="5" customWidth="1"/>
    <col min="7939" max="7939" width="12.6640625" style="5" customWidth="1"/>
    <col min="7940" max="7940" width="13.5546875" style="5" customWidth="1"/>
    <col min="7941" max="7941" width="13" style="5" customWidth="1"/>
    <col min="7942" max="7942" width="15.109375" style="5" customWidth="1"/>
    <col min="7943" max="7943" width="83.33203125" style="5" customWidth="1"/>
    <col min="7944" max="7944" width="18.44140625" style="5" bestFit="1" customWidth="1"/>
    <col min="7945" max="7945" width="59.44140625" style="5" bestFit="1" customWidth="1"/>
    <col min="7946" max="7946" width="32" style="5" bestFit="1" customWidth="1"/>
    <col min="7947" max="7947" width="13" style="5" customWidth="1"/>
    <col min="7948" max="7948" width="12" style="5" bestFit="1" customWidth="1"/>
    <col min="7949" max="7949" width="9.6640625" style="5" customWidth="1"/>
    <col min="7950" max="7950" width="11.109375" style="5" customWidth="1"/>
    <col min="7951" max="7951" width="8.88671875" style="5"/>
    <col min="7952" max="7952" width="16.5546875" style="5" bestFit="1" customWidth="1"/>
    <col min="7953" max="7953" width="32.44140625" style="5" bestFit="1" customWidth="1"/>
    <col min="7954" max="8192" width="8.88671875" style="5"/>
    <col min="8193" max="8193" width="11.44140625" style="5" customWidth="1"/>
    <col min="8194" max="8194" width="14.5546875" style="5" customWidth="1"/>
    <col min="8195" max="8195" width="12.6640625" style="5" customWidth="1"/>
    <col min="8196" max="8196" width="13.5546875" style="5" customWidth="1"/>
    <col min="8197" max="8197" width="13" style="5" customWidth="1"/>
    <col min="8198" max="8198" width="15.109375" style="5" customWidth="1"/>
    <col min="8199" max="8199" width="83.33203125" style="5" customWidth="1"/>
    <col min="8200" max="8200" width="18.44140625" style="5" bestFit="1" customWidth="1"/>
    <col min="8201" max="8201" width="59.44140625" style="5" bestFit="1" customWidth="1"/>
    <col min="8202" max="8202" width="32" style="5" bestFit="1" customWidth="1"/>
    <col min="8203" max="8203" width="13" style="5" customWidth="1"/>
    <col min="8204" max="8204" width="12" style="5" bestFit="1" customWidth="1"/>
    <col min="8205" max="8205" width="9.6640625" style="5" customWidth="1"/>
    <col min="8206" max="8206" width="11.109375" style="5" customWidth="1"/>
    <col min="8207" max="8207" width="8.88671875" style="5"/>
    <col min="8208" max="8208" width="16.5546875" style="5" bestFit="1" customWidth="1"/>
    <col min="8209" max="8209" width="32.44140625" style="5" bestFit="1" customWidth="1"/>
    <col min="8210" max="8448" width="8.88671875" style="5"/>
    <col min="8449" max="8449" width="11.44140625" style="5" customWidth="1"/>
    <col min="8450" max="8450" width="14.5546875" style="5" customWidth="1"/>
    <col min="8451" max="8451" width="12.6640625" style="5" customWidth="1"/>
    <col min="8452" max="8452" width="13.5546875" style="5" customWidth="1"/>
    <col min="8453" max="8453" width="13" style="5" customWidth="1"/>
    <col min="8454" max="8454" width="15.109375" style="5" customWidth="1"/>
    <col min="8455" max="8455" width="83.33203125" style="5" customWidth="1"/>
    <col min="8456" max="8456" width="18.44140625" style="5" bestFit="1" customWidth="1"/>
    <col min="8457" max="8457" width="59.44140625" style="5" bestFit="1" customWidth="1"/>
    <col min="8458" max="8458" width="32" style="5" bestFit="1" customWidth="1"/>
    <col min="8459" max="8459" width="13" style="5" customWidth="1"/>
    <col min="8460" max="8460" width="12" style="5" bestFit="1" customWidth="1"/>
    <col min="8461" max="8461" width="9.6640625" style="5" customWidth="1"/>
    <col min="8462" max="8462" width="11.109375" style="5" customWidth="1"/>
    <col min="8463" max="8463" width="8.88671875" style="5"/>
    <col min="8464" max="8464" width="16.5546875" style="5" bestFit="1" customWidth="1"/>
    <col min="8465" max="8465" width="32.44140625" style="5" bestFit="1" customWidth="1"/>
    <col min="8466" max="8704" width="8.88671875" style="5"/>
    <col min="8705" max="8705" width="11.44140625" style="5" customWidth="1"/>
    <col min="8706" max="8706" width="14.5546875" style="5" customWidth="1"/>
    <col min="8707" max="8707" width="12.6640625" style="5" customWidth="1"/>
    <col min="8708" max="8708" width="13.5546875" style="5" customWidth="1"/>
    <col min="8709" max="8709" width="13" style="5" customWidth="1"/>
    <col min="8710" max="8710" width="15.109375" style="5" customWidth="1"/>
    <col min="8711" max="8711" width="83.33203125" style="5" customWidth="1"/>
    <col min="8712" max="8712" width="18.44140625" style="5" bestFit="1" customWidth="1"/>
    <col min="8713" max="8713" width="59.44140625" style="5" bestFit="1" customWidth="1"/>
    <col min="8714" max="8714" width="32" style="5" bestFit="1" customWidth="1"/>
    <col min="8715" max="8715" width="13" style="5" customWidth="1"/>
    <col min="8716" max="8716" width="12" style="5" bestFit="1" customWidth="1"/>
    <col min="8717" max="8717" width="9.6640625" style="5" customWidth="1"/>
    <col min="8718" max="8718" width="11.109375" style="5" customWidth="1"/>
    <col min="8719" max="8719" width="8.88671875" style="5"/>
    <col min="8720" max="8720" width="16.5546875" style="5" bestFit="1" customWidth="1"/>
    <col min="8721" max="8721" width="32.44140625" style="5" bestFit="1" customWidth="1"/>
    <col min="8722" max="8960" width="8.88671875" style="5"/>
    <col min="8961" max="8961" width="11.44140625" style="5" customWidth="1"/>
    <col min="8962" max="8962" width="14.5546875" style="5" customWidth="1"/>
    <col min="8963" max="8963" width="12.6640625" style="5" customWidth="1"/>
    <col min="8964" max="8964" width="13.5546875" style="5" customWidth="1"/>
    <col min="8965" max="8965" width="13" style="5" customWidth="1"/>
    <col min="8966" max="8966" width="15.109375" style="5" customWidth="1"/>
    <col min="8967" max="8967" width="83.33203125" style="5" customWidth="1"/>
    <col min="8968" max="8968" width="18.44140625" style="5" bestFit="1" customWidth="1"/>
    <col min="8969" max="8969" width="59.44140625" style="5" bestFit="1" customWidth="1"/>
    <col min="8970" max="8970" width="32" style="5" bestFit="1" customWidth="1"/>
    <col min="8971" max="8971" width="13" style="5" customWidth="1"/>
    <col min="8972" max="8972" width="12" style="5" bestFit="1" customWidth="1"/>
    <col min="8973" max="8973" width="9.6640625" style="5" customWidth="1"/>
    <col min="8974" max="8974" width="11.109375" style="5" customWidth="1"/>
    <col min="8975" max="8975" width="8.88671875" style="5"/>
    <col min="8976" max="8976" width="16.5546875" style="5" bestFit="1" customWidth="1"/>
    <col min="8977" max="8977" width="32.44140625" style="5" bestFit="1" customWidth="1"/>
    <col min="8978" max="9216" width="8.88671875" style="5"/>
    <col min="9217" max="9217" width="11.44140625" style="5" customWidth="1"/>
    <col min="9218" max="9218" width="14.5546875" style="5" customWidth="1"/>
    <col min="9219" max="9219" width="12.6640625" style="5" customWidth="1"/>
    <col min="9220" max="9220" width="13.5546875" style="5" customWidth="1"/>
    <col min="9221" max="9221" width="13" style="5" customWidth="1"/>
    <col min="9222" max="9222" width="15.109375" style="5" customWidth="1"/>
    <col min="9223" max="9223" width="83.33203125" style="5" customWidth="1"/>
    <col min="9224" max="9224" width="18.44140625" style="5" bestFit="1" customWidth="1"/>
    <col min="9225" max="9225" width="59.44140625" style="5" bestFit="1" customWidth="1"/>
    <col min="9226" max="9226" width="32" style="5" bestFit="1" customWidth="1"/>
    <col min="9227" max="9227" width="13" style="5" customWidth="1"/>
    <col min="9228" max="9228" width="12" style="5" bestFit="1" customWidth="1"/>
    <col min="9229" max="9229" width="9.6640625" style="5" customWidth="1"/>
    <col min="9230" max="9230" width="11.109375" style="5" customWidth="1"/>
    <col min="9231" max="9231" width="8.88671875" style="5"/>
    <col min="9232" max="9232" width="16.5546875" style="5" bestFit="1" customWidth="1"/>
    <col min="9233" max="9233" width="32.44140625" style="5" bestFit="1" customWidth="1"/>
    <col min="9234" max="9472" width="8.88671875" style="5"/>
    <col min="9473" max="9473" width="11.44140625" style="5" customWidth="1"/>
    <col min="9474" max="9474" width="14.5546875" style="5" customWidth="1"/>
    <col min="9475" max="9475" width="12.6640625" style="5" customWidth="1"/>
    <col min="9476" max="9476" width="13.5546875" style="5" customWidth="1"/>
    <col min="9477" max="9477" width="13" style="5" customWidth="1"/>
    <col min="9478" max="9478" width="15.109375" style="5" customWidth="1"/>
    <col min="9479" max="9479" width="83.33203125" style="5" customWidth="1"/>
    <col min="9480" max="9480" width="18.44140625" style="5" bestFit="1" customWidth="1"/>
    <col min="9481" max="9481" width="59.44140625" style="5" bestFit="1" customWidth="1"/>
    <col min="9482" max="9482" width="32" style="5" bestFit="1" customWidth="1"/>
    <col min="9483" max="9483" width="13" style="5" customWidth="1"/>
    <col min="9484" max="9484" width="12" style="5" bestFit="1" customWidth="1"/>
    <col min="9485" max="9485" width="9.6640625" style="5" customWidth="1"/>
    <col min="9486" max="9486" width="11.109375" style="5" customWidth="1"/>
    <col min="9487" max="9487" width="8.88671875" style="5"/>
    <col min="9488" max="9488" width="16.5546875" style="5" bestFit="1" customWidth="1"/>
    <col min="9489" max="9489" width="32.44140625" style="5" bestFit="1" customWidth="1"/>
    <col min="9490" max="9728" width="8.88671875" style="5"/>
    <col min="9729" max="9729" width="11.44140625" style="5" customWidth="1"/>
    <col min="9730" max="9730" width="14.5546875" style="5" customWidth="1"/>
    <col min="9731" max="9731" width="12.6640625" style="5" customWidth="1"/>
    <col min="9732" max="9732" width="13.5546875" style="5" customWidth="1"/>
    <col min="9733" max="9733" width="13" style="5" customWidth="1"/>
    <col min="9734" max="9734" width="15.109375" style="5" customWidth="1"/>
    <col min="9735" max="9735" width="83.33203125" style="5" customWidth="1"/>
    <col min="9736" max="9736" width="18.44140625" style="5" bestFit="1" customWidth="1"/>
    <col min="9737" max="9737" width="59.44140625" style="5" bestFit="1" customWidth="1"/>
    <col min="9738" max="9738" width="32" style="5" bestFit="1" customWidth="1"/>
    <col min="9739" max="9739" width="13" style="5" customWidth="1"/>
    <col min="9740" max="9740" width="12" style="5" bestFit="1" customWidth="1"/>
    <col min="9741" max="9741" width="9.6640625" style="5" customWidth="1"/>
    <col min="9742" max="9742" width="11.109375" style="5" customWidth="1"/>
    <col min="9743" max="9743" width="8.88671875" style="5"/>
    <col min="9744" max="9744" width="16.5546875" style="5" bestFit="1" customWidth="1"/>
    <col min="9745" max="9745" width="32.44140625" style="5" bestFit="1" customWidth="1"/>
    <col min="9746" max="9984" width="8.88671875" style="5"/>
    <col min="9985" max="9985" width="11.44140625" style="5" customWidth="1"/>
    <col min="9986" max="9986" width="14.5546875" style="5" customWidth="1"/>
    <col min="9987" max="9987" width="12.6640625" style="5" customWidth="1"/>
    <col min="9988" max="9988" width="13.5546875" style="5" customWidth="1"/>
    <col min="9989" max="9989" width="13" style="5" customWidth="1"/>
    <col min="9990" max="9990" width="15.109375" style="5" customWidth="1"/>
    <col min="9991" max="9991" width="83.33203125" style="5" customWidth="1"/>
    <col min="9992" max="9992" width="18.44140625" style="5" bestFit="1" customWidth="1"/>
    <col min="9993" max="9993" width="59.44140625" style="5" bestFit="1" customWidth="1"/>
    <col min="9994" max="9994" width="32" style="5" bestFit="1" customWidth="1"/>
    <col min="9995" max="9995" width="13" style="5" customWidth="1"/>
    <col min="9996" max="9996" width="12" style="5" bestFit="1" customWidth="1"/>
    <col min="9997" max="9997" width="9.6640625" style="5" customWidth="1"/>
    <col min="9998" max="9998" width="11.109375" style="5" customWidth="1"/>
    <col min="9999" max="9999" width="8.88671875" style="5"/>
    <col min="10000" max="10000" width="16.5546875" style="5" bestFit="1" customWidth="1"/>
    <col min="10001" max="10001" width="32.44140625" style="5" bestFit="1" customWidth="1"/>
    <col min="10002" max="10240" width="8.88671875" style="5"/>
    <col min="10241" max="10241" width="11.44140625" style="5" customWidth="1"/>
    <col min="10242" max="10242" width="14.5546875" style="5" customWidth="1"/>
    <col min="10243" max="10243" width="12.6640625" style="5" customWidth="1"/>
    <col min="10244" max="10244" width="13.5546875" style="5" customWidth="1"/>
    <col min="10245" max="10245" width="13" style="5" customWidth="1"/>
    <col min="10246" max="10246" width="15.109375" style="5" customWidth="1"/>
    <col min="10247" max="10247" width="83.33203125" style="5" customWidth="1"/>
    <col min="10248" max="10248" width="18.44140625" style="5" bestFit="1" customWidth="1"/>
    <col min="10249" max="10249" width="59.44140625" style="5" bestFit="1" customWidth="1"/>
    <col min="10250" max="10250" width="32" style="5" bestFit="1" customWidth="1"/>
    <col min="10251" max="10251" width="13" style="5" customWidth="1"/>
    <col min="10252" max="10252" width="12" style="5" bestFit="1" customWidth="1"/>
    <col min="10253" max="10253" width="9.6640625" style="5" customWidth="1"/>
    <col min="10254" max="10254" width="11.109375" style="5" customWidth="1"/>
    <col min="10255" max="10255" width="8.88671875" style="5"/>
    <col min="10256" max="10256" width="16.5546875" style="5" bestFit="1" customWidth="1"/>
    <col min="10257" max="10257" width="32.44140625" style="5" bestFit="1" customWidth="1"/>
    <col min="10258" max="10496" width="8.88671875" style="5"/>
    <col min="10497" max="10497" width="11.44140625" style="5" customWidth="1"/>
    <col min="10498" max="10498" width="14.5546875" style="5" customWidth="1"/>
    <col min="10499" max="10499" width="12.6640625" style="5" customWidth="1"/>
    <col min="10500" max="10500" width="13.5546875" style="5" customWidth="1"/>
    <col min="10501" max="10501" width="13" style="5" customWidth="1"/>
    <col min="10502" max="10502" width="15.109375" style="5" customWidth="1"/>
    <col min="10503" max="10503" width="83.33203125" style="5" customWidth="1"/>
    <col min="10504" max="10504" width="18.44140625" style="5" bestFit="1" customWidth="1"/>
    <col min="10505" max="10505" width="59.44140625" style="5" bestFit="1" customWidth="1"/>
    <col min="10506" max="10506" width="32" style="5" bestFit="1" customWidth="1"/>
    <col min="10507" max="10507" width="13" style="5" customWidth="1"/>
    <col min="10508" max="10508" width="12" style="5" bestFit="1" customWidth="1"/>
    <col min="10509" max="10509" width="9.6640625" style="5" customWidth="1"/>
    <col min="10510" max="10510" width="11.109375" style="5" customWidth="1"/>
    <col min="10511" max="10511" width="8.88671875" style="5"/>
    <col min="10512" max="10512" width="16.5546875" style="5" bestFit="1" customWidth="1"/>
    <col min="10513" max="10513" width="32.44140625" style="5" bestFit="1" customWidth="1"/>
    <col min="10514" max="10752" width="8.88671875" style="5"/>
    <col min="10753" max="10753" width="11.44140625" style="5" customWidth="1"/>
    <col min="10754" max="10754" width="14.5546875" style="5" customWidth="1"/>
    <col min="10755" max="10755" width="12.6640625" style="5" customWidth="1"/>
    <col min="10756" max="10756" width="13.5546875" style="5" customWidth="1"/>
    <col min="10757" max="10757" width="13" style="5" customWidth="1"/>
    <col min="10758" max="10758" width="15.109375" style="5" customWidth="1"/>
    <col min="10759" max="10759" width="83.33203125" style="5" customWidth="1"/>
    <col min="10760" max="10760" width="18.44140625" style="5" bestFit="1" customWidth="1"/>
    <col min="10761" max="10761" width="59.44140625" style="5" bestFit="1" customWidth="1"/>
    <col min="10762" max="10762" width="32" style="5" bestFit="1" customWidth="1"/>
    <col min="10763" max="10763" width="13" style="5" customWidth="1"/>
    <col min="10764" max="10764" width="12" style="5" bestFit="1" customWidth="1"/>
    <col min="10765" max="10765" width="9.6640625" style="5" customWidth="1"/>
    <col min="10766" max="10766" width="11.109375" style="5" customWidth="1"/>
    <col min="10767" max="10767" width="8.88671875" style="5"/>
    <col min="10768" max="10768" width="16.5546875" style="5" bestFit="1" customWidth="1"/>
    <col min="10769" max="10769" width="32.44140625" style="5" bestFit="1" customWidth="1"/>
    <col min="10770" max="11008" width="8.88671875" style="5"/>
    <col min="11009" max="11009" width="11.44140625" style="5" customWidth="1"/>
    <col min="11010" max="11010" width="14.5546875" style="5" customWidth="1"/>
    <col min="11011" max="11011" width="12.6640625" style="5" customWidth="1"/>
    <col min="11012" max="11012" width="13.5546875" style="5" customWidth="1"/>
    <col min="11013" max="11013" width="13" style="5" customWidth="1"/>
    <col min="11014" max="11014" width="15.109375" style="5" customWidth="1"/>
    <col min="11015" max="11015" width="83.33203125" style="5" customWidth="1"/>
    <col min="11016" max="11016" width="18.44140625" style="5" bestFit="1" customWidth="1"/>
    <col min="11017" max="11017" width="59.44140625" style="5" bestFit="1" customWidth="1"/>
    <col min="11018" max="11018" width="32" style="5" bestFit="1" customWidth="1"/>
    <col min="11019" max="11019" width="13" style="5" customWidth="1"/>
    <col min="11020" max="11020" width="12" style="5" bestFit="1" customWidth="1"/>
    <col min="11021" max="11021" width="9.6640625" style="5" customWidth="1"/>
    <col min="11022" max="11022" width="11.109375" style="5" customWidth="1"/>
    <col min="11023" max="11023" width="8.88671875" style="5"/>
    <col min="11024" max="11024" width="16.5546875" style="5" bestFit="1" customWidth="1"/>
    <col min="11025" max="11025" width="32.44140625" style="5" bestFit="1" customWidth="1"/>
    <col min="11026" max="11264" width="8.88671875" style="5"/>
    <col min="11265" max="11265" width="11.44140625" style="5" customWidth="1"/>
    <col min="11266" max="11266" width="14.5546875" style="5" customWidth="1"/>
    <col min="11267" max="11267" width="12.6640625" style="5" customWidth="1"/>
    <col min="11268" max="11268" width="13.5546875" style="5" customWidth="1"/>
    <col min="11269" max="11269" width="13" style="5" customWidth="1"/>
    <col min="11270" max="11270" width="15.109375" style="5" customWidth="1"/>
    <col min="11271" max="11271" width="83.33203125" style="5" customWidth="1"/>
    <col min="11272" max="11272" width="18.44140625" style="5" bestFit="1" customWidth="1"/>
    <col min="11273" max="11273" width="59.44140625" style="5" bestFit="1" customWidth="1"/>
    <col min="11274" max="11274" width="32" style="5" bestFit="1" customWidth="1"/>
    <col min="11275" max="11275" width="13" style="5" customWidth="1"/>
    <col min="11276" max="11276" width="12" style="5" bestFit="1" customWidth="1"/>
    <col min="11277" max="11277" width="9.6640625" style="5" customWidth="1"/>
    <col min="11278" max="11278" width="11.109375" style="5" customWidth="1"/>
    <col min="11279" max="11279" width="8.88671875" style="5"/>
    <col min="11280" max="11280" width="16.5546875" style="5" bestFit="1" customWidth="1"/>
    <col min="11281" max="11281" width="32.44140625" style="5" bestFit="1" customWidth="1"/>
    <col min="11282" max="11520" width="8.88671875" style="5"/>
    <col min="11521" max="11521" width="11.44140625" style="5" customWidth="1"/>
    <col min="11522" max="11522" width="14.5546875" style="5" customWidth="1"/>
    <col min="11523" max="11523" width="12.6640625" style="5" customWidth="1"/>
    <col min="11524" max="11524" width="13.5546875" style="5" customWidth="1"/>
    <col min="11525" max="11525" width="13" style="5" customWidth="1"/>
    <col min="11526" max="11526" width="15.109375" style="5" customWidth="1"/>
    <col min="11527" max="11527" width="83.33203125" style="5" customWidth="1"/>
    <col min="11528" max="11528" width="18.44140625" style="5" bestFit="1" customWidth="1"/>
    <col min="11529" max="11529" width="59.44140625" style="5" bestFit="1" customWidth="1"/>
    <col min="11530" max="11530" width="32" style="5" bestFit="1" customWidth="1"/>
    <col min="11531" max="11531" width="13" style="5" customWidth="1"/>
    <col min="11532" max="11532" width="12" style="5" bestFit="1" customWidth="1"/>
    <col min="11533" max="11533" width="9.6640625" style="5" customWidth="1"/>
    <col min="11534" max="11534" width="11.109375" style="5" customWidth="1"/>
    <col min="11535" max="11535" width="8.88671875" style="5"/>
    <col min="11536" max="11536" width="16.5546875" style="5" bestFit="1" customWidth="1"/>
    <col min="11537" max="11537" width="32.44140625" style="5" bestFit="1" customWidth="1"/>
    <col min="11538" max="11776" width="8.88671875" style="5"/>
    <col min="11777" max="11777" width="11.44140625" style="5" customWidth="1"/>
    <col min="11778" max="11778" width="14.5546875" style="5" customWidth="1"/>
    <col min="11779" max="11779" width="12.6640625" style="5" customWidth="1"/>
    <col min="11780" max="11780" width="13.5546875" style="5" customWidth="1"/>
    <col min="11781" max="11781" width="13" style="5" customWidth="1"/>
    <col min="11782" max="11782" width="15.109375" style="5" customWidth="1"/>
    <col min="11783" max="11783" width="83.33203125" style="5" customWidth="1"/>
    <col min="11784" max="11784" width="18.44140625" style="5" bestFit="1" customWidth="1"/>
    <col min="11785" max="11785" width="59.44140625" style="5" bestFit="1" customWidth="1"/>
    <col min="11786" max="11786" width="32" style="5" bestFit="1" customWidth="1"/>
    <col min="11787" max="11787" width="13" style="5" customWidth="1"/>
    <col min="11788" max="11788" width="12" style="5" bestFit="1" customWidth="1"/>
    <col min="11789" max="11789" width="9.6640625" style="5" customWidth="1"/>
    <col min="11790" max="11790" width="11.109375" style="5" customWidth="1"/>
    <col min="11791" max="11791" width="8.88671875" style="5"/>
    <col min="11792" max="11792" width="16.5546875" style="5" bestFit="1" customWidth="1"/>
    <col min="11793" max="11793" width="32.44140625" style="5" bestFit="1" customWidth="1"/>
    <col min="11794" max="12032" width="8.88671875" style="5"/>
    <col min="12033" max="12033" width="11.44140625" style="5" customWidth="1"/>
    <col min="12034" max="12034" width="14.5546875" style="5" customWidth="1"/>
    <col min="12035" max="12035" width="12.6640625" style="5" customWidth="1"/>
    <col min="12036" max="12036" width="13.5546875" style="5" customWidth="1"/>
    <col min="12037" max="12037" width="13" style="5" customWidth="1"/>
    <col min="12038" max="12038" width="15.109375" style="5" customWidth="1"/>
    <col min="12039" max="12039" width="83.33203125" style="5" customWidth="1"/>
    <col min="12040" max="12040" width="18.44140625" style="5" bestFit="1" customWidth="1"/>
    <col min="12041" max="12041" width="59.44140625" style="5" bestFit="1" customWidth="1"/>
    <col min="12042" max="12042" width="32" style="5" bestFit="1" customWidth="1"/>
    <col min="12043" max="12043" width="13" style="5" customWidth="1"/>
    <col min="12044" max="12044" width="12" style="5" bestFit="1" customWidth="1"/>
    <col min="12045" max="12045" width="9.6640625" style="5" customWidth="1"/>
    <col min="12046" max="12046" width="11.109375" style="5" customWidth="1"/>
    <col min="12047" max="12047" width="8.88671875" style="5"/>
    <col min="12048" max="12048" width="16.5546875" style="5" bestFit="1" customWidth="1"/>
    <col min="12049" max="12049" width="32.44140625" style="5" bestFit="1" customWidth="1"/>
    <col min="12050" max="12288" width="8.88671875" style="5"/>
    <col min="12289" max="12289" width="11.44140625" style="5" customWidth="1"/>
    <col min="12290" max="12290" width="14.5546875" style="5" customWidth="1"/>
    <col min="12291" max="12291" width="12.6640625" style="5" customWidth="1"/>
    <col min="12292" max="12292" width="13.5546875" style="5" customWidth="1"/>
    <col min="12293" max="12293" width="13" style="5" customWidth="1"/>
    <col min="12294" max="12294" width="15.109375" style="5" customWidth="1"/>
    <col min="12295" max="12295" width="83.33203125" style="5" customWidth="1"/>
    <col min="12296" max="12296" width="18.44140625" style="5" bestFit="1" customWidth="1"/>
    <col min="12297" max="12297" width="59.44140625" style="5" bestFit="1" customWidth="1"/>
    <col min="12298" max="12298" width="32" style="5" bestFit="1" customWidth="1"/>
    <col min="12299" max="12299" width="13" style="5" customWidth="1"/>
    <col min="12300" max="12300" width="12" style="5" bestFit="1" customWidth="1"/>
    <col min="12301" max="12301" width="9.6640625" style="5" customWidth="1"/>
    <col min="12302" max="12302" width="11.109375" style="5" customWidth="1"/>
    <col min="12303" max="12303" width="8.88671875" style="5"/>
    <col min="12304" max="12304" width="16.5546875" style="5" bestFit="1" customWidth="1"/>
    <col min="12305" max="12305" width="32.44140625" style="5" bestFit="1" customWidth="1"/>
    <col min="12306" max="12544" width="8.88671875" style="5"/>
    <col min="12545" max="12545" width="11.44140625" style="5" customWidth="1"/>
    <col min="12546" max="12546" width="14.5546875" style="5" customWidth="1"/>
    <col min="12547" max="12547" width="12.6640625" style="5" customWidth="1"/>
    <col min="12548" max="12548" width="13.5546875" style="5" customWidth="1"/>
    <col min="12549" max="12549" width="13" style="5" customWidth="1"/>
    <col min="12550" max="12550" width="15.109375" style="5" customWidth="1"/>
    <col min="12551" max="12551" width="83.33203125" style="5" customWidth="1"/>
    <col min="12552" max="12552" width="18.44140625" style="5" bestFit="1" customWidth="1"/>
    <col min="12553" max="12553" width="59.44140625" style="5" bestFit="1" customWidth="1"/>
    <col min="12554" max="12554" width="32" style="5" bestFit="1" customWidth="1"/>
    <col min="12555" max="12555" width="13" style="5" customWidth="1"/>
    <col min="12556" max="12556" width="12" style="5" bestFit="1" customWidth="1"/>
    <col min="12557" max="12557" width="9.6640625" style="5" customWidth="1"/>
    <col min="12558" max="12558" width="11.109375" style="5" customWidth="1"/>
    <col min="12559" max="12559" width="8.88671875" style="5"/>
    <col min="12560" max="12560" width="16.5546875" style="5" bestFit="1" customWidth="1"/>
    <col min="12561" max="12561" width="32.44140625" style="5" bestFit="1" customWidth="1"/>
    <col min="12562" max="12800" width="8.88671875" style="5"/>
    <col min="12801" max="12801" width="11.44140625" style="5" customWidth="1"/>
    <col min="12802" max="12802" width="14.5546875" style="5" customWidth="1"/>
    <col min="12803" max="12803" width="12.6640625" style="5" customWidth="1"/>
    <col min="12804" max="12804" width="13.5546875" style="5" customWidth="1"/>
    <col min="12805" max="12805" width="13" style="5" customWidth="1"/>
    <col min="12806" max="12806" width="15.109375" style="5" customWidth="1"/>
    <col min="12807" max="12807" width="83.33203125" style="5" customWidth="1"/>
    <col min="12808" max="12808" width="18.44140625" style="5" bestFit="1" customWidth="1"/>
    <col min="12809" max="12809" width="59.44140625" style="5" bestFit="1" customWidth="1"/>
    <col min="12810" max="12810" width="32" style="5" bestFit="1" customWidth="1"/>
    <col min="12811" max="12811" width="13" style="5" customWidth="1"/>
    <col min="12812" max="12812" width="12" style="5" bestFit="1" customWidth="1"/>
    <col min="12813" max="12813" width="9.6640625" style="5" customWidth="1"/>
    <col min="12814" max="12814" width="11.109375" style="5" customWidth="1"/>
    <col min="12815" max="12815" width="8.88671875" style="5"/>
    <col min="12816" max="12816" width="16.5546875" style="5" bestFit="1" customWidth="1"/>
    <col min="12817" max="12817" width="32.44140625" style="5" bestFit="1" customWidth="1"/>
    <col min="12818" max="13056" width="8.88671875" style="5"/>
    <col min="13057" max="13057" width="11.44140625" style="5" customWidth="1"/>
    <col min="13058" max="13058" width="14.5546875" style="5" customWidth="1"/>
    <col min="13059" max="13059" width="12.6640625" style="5" customWidth="1"/>
    <col min="13060" max="13060" width="13.5546875" style="5" customWidth="1"/>
    <col min="13061" max="13061" width="13" style="5" customWidth="1"/>
    <col min="13062" max="13062" width="15.109375" style="5" customWidth="1"/>
    <col min="13063" max="13063" width="83.33203125" style="5" customWidth="1"/>
    <col min="13064" max="13064" width="18.44140625" style="5" bestFit="1" customWidth="1"/>
    <col min="13065" max="13065" width="59.44140625" style="5" bestFit="1" customWidth="1"/>
    <col min="13066" max="13066" width="32" style="5" bestFit="1" customWidth="1"/>
    <col min="13067" max="13067" width="13" style="5" customWidth="1"/>
    <col min="13068" max="13068" width="12" style="5" bestFit="1" customWidth="1"/>
    <col min="13069" max="13069" width="9.6640625" style="5" customWidth="1"/>
    <col min="13070" max="13070" width="11.109375" style="5" customWidth="1"/>
    <col min="13071" max="13071" width="8.88671875" style="5"/>
    <col min="13072" max="13072" width="16.5546875" style="5" bestFit="1" customWidth="1"/>
    <col min="13073" max="13073" width="32.44140625" style="5" bestFit="1" customWidth="1"/>
    <col min="13074" max="13312" width="8.88671875" style="5"/>
    <col min="13313" max="13313" width="11.44140625" style="5" customWidth="1"/>
    <col min="13314" max="13314" width="14.5546875" style="5" customWidth="1"/>
    <col min="13315" max="13315" width="12.6640625" style="5" customWidth="1"/>
    <col min="13316" max="13316" width="13.5546875" style="5" customWidth="1"/>
    <col min="13317" max="13317" width="13" style="5" customWidth="1"/>
    <col min="13318" max="13318" width="15.109375" style="5" customWidth="1"/>
    <col min="13319" max="13319" width="83.33203125" style="5" customWidth="1"/>
    <col min="13320" max="13320" width="18.44140625" style="5" bestFit="1" customWidth="1"/>
    <col min="13321" max="13321" width="59.44140625" style="5" bestFit="1" customWidth="1"/>
    <col min="13322" max="13322" width="32" style="5" bestFit="1" customWidth="1"/>
    <col min="13323" max="13323" width="13" style="5" customWidth="1"/>
    <col min="13324" max="13324" width="12" style="5" bestFit="1" customWidth="1"/>
    <col min="13325" max="13325" width="9.6640625" style="5" customWidth="1"/>
    <col min="13326" max="13326" width="11.109375" style="5" customWidth="1"/>
    <col min="13327" max="13327" width="8.88671875" style="5"/>
    <col min="13328" max="13328" width="16.5546875" style="5" bestFit="1" customWidth="1"/>
    <col min="13329" max="13329" width="32.44140625" style="5" bestFit="1" customWidth="1"/>
    <col min="13330" max="13568" width="8.88671875" style="5"/>
    <col min="13569" max="13569" width="11.44140625" style="5" customWidth="1"/>
    <col min="13570" max="13570" width="14.5546875" style="5" customWidth="1"/>
    <col min="13571" max="13571" width="12.6640625" style="5" customWidth="1"/>
    <col min="13572" max="13572" width="13.5546875" style="5" customWidth="1"/>
    <col min="13573" max="13573" width="13" style="5" customWidth="1"/>
    <col min="13574" max="13574" width="15.109375" style="5" customWidth="1"/>
    <col min="13575" max="13575" width="83.33203125" style="5" customWidth="1"/>
    <col min="13576" max="13576" width="18.44140625" style="5" bestFit="1" customWidth="1"/>
    <col min="13577" max="13577" width="59.44140625" style="5" bestFit="1" customWidth="1"/>
    <col min="13578" max="13578" width="32" style="5" bestFit="1" customWidth="1"/>
    <col min="13579" max="13579" width="13" style="5" customWidth="1"/>
    <col min="13580" max="13580" width="12" style="5" bestFit="1" customWidth="1"/>
    <col min="13581" max="13581" width="9.6640625" style="5" customWidth="1"/>
    <col min="13582" max="13582" width="11.109375" style="5" customWidth="1"/>
    <col min="13583" max="13583" width="8.88671875" style="5"/>
    <col min="13584" max="13584" width="16.5546875" style="5" bestFit="1" customWidth="1"/>
    <col min="13585" max="13585" width="32.44140625" style="5" bestFit="1" customWidth="1"/>
    <col min="13586" max="13824" width="8.88671875" style="5"/>
    <col min="13825" max="13825" width="11.44140625" style="5" customWidth="1"/>
    <col min="13826" max="13826" width="14.5546875" style="5" customWidth="1"/>
    <col min="13827" max="13827" width="12.6640625" style="5" customWidth="1"/>
    <col min="13828" max="13828" width="13.5546875" style="5" customWidth="1"/>
    <col min="13829" max="13829" width="13" style="5" customWidth="1"/>
    <col min="13830" max="13830" width="15.109375" style="5" customWidth="1"/>
    <col min="13831" max="13831" width="83.33203125" style="5" customWidth="1"/>
    <col min="13832" max="13832" width="18.44140625" style="5" bestFit="1" customWidth="1"/>
    <col min="13833" max="13833" width="59.44140625" style="5" bestFit="1" customWidth="1"/>
    <col min="13834" max="13834" width="32" style="5" bestFit="1" customWidth="1"/>
    <col min="13835" max="13835" width="13" style="5" customWidth="1"/>
    <col min="13836" max="13836" width="12" style="5" bestFit="1" customWidth="1"/>
    <col min="13837" max="13837" width="9.6640625" style="5" customWidth="1"/>
    <col min="13838" max="13838" width="11.109375" style="5" customWidth="1"/>
    <col min="13839" max="13839" width="8.88671875" style="5"/>
    <col min="13840" max="13840" width="16.5546875" style="5" bestFit="1" customWidth="1"/>
    <col min="13841" max="13841" width="32.44140625" style="5" bestFit="1" customWidth="1"/>
    <col min="13842" max="14080" width="8.88671875" style="5"/>
    <col min="14081" max="14081" width="11.44140625" style="5" customWidth="1"/>
    <col min="14082" max="14082" width="14.5546875" style="5" customWidth="1"/>
    <col min="14083" max="14083" width="12.6640625" style="5" customWidth="1"/>
    <col min="14084" max="14084" width="13.5546875" style="5" customWidth="1"/>
    <col min="14085" max="14085" width="13" style="5" customWidth="1"/>
    <col min="14086" max="14086" width="15.109375" style="5" customWidth="1"/>
    <col min="14087" max="14087" width="83.33203125" style="5" customWidth="1"/>
    <col min="14088" max="14088" width="18.44140625" style="5" bestFit="1" customWidth="1"/>
    <col min="14089" max="14089" width="59.44140625" style="5" bestFit="1" customWidth="1"/>
    <col min="14090" max="14090" width="32" style="5" bestFit="1" customWidth="1"/>
    <col min="14091" max="14091" width="13" style="5" customWidth="1"/>
    <col min="14092" max="14092" width="12" style="5" bestFit="1" customWidth="1"/>
    <col min="14093" max="14093" width="9.6640625" style="5" customWidth="1"/>
    <col min="14094" max="14094" width="11.109375" style="5" customWidth="1"/>
    <col min="14095" max="14095" width="8.88671875" style="5"/>
    <col min="14096" max="14096" width="16.5546875" style="5" bestFit="1" customWidth="1"/>
    <col min="14097" max="14097" width="32.44140625" style="5" bestFit="1" customWidth="1"/>
    <col min="14098" max="14336" width="8.88671875" style="5"/>
    <col min="14337" max="14337" width="11.44140625" style="5" customWidth="1"/>
    <col min="14338" max="14338" width="14.5546875" style="5" customWidth="1"/>
    <col min="14339" max="14339" width="12.6640625" style="5" customWidth="1"/>
    <col min="14340" max="14340" width="13.5546875" style="5" customWidth="1"/>
    <col min="14341" max="14341" width="13" style="5" customWidth="1"/>
    <col min="14342" max="14342" width="15.109375" style="5" customWidth="1"/>
    <col min="14343" max="14343" width="83.33203125" style="5" customWidth="1"/>
    <col min="14344" max="14344" width="18.44140625" style="5" bestFit="1" customWidth="1"/>
    <col min="14345" max="14345" width="59.44140625" style="5" bestFit="1" customWidth="1"/>
    <col min="14346" max="14346" width="32" style="5" bestFit="1" customWidth="1"/>
    <col min="14347" max="14347" width="13" style="5" customWidth="1"/>
    <col min="14348" max="14348" width="12" style="5" bestFit="1" customWidth="1"/>
    <col min="14349" max="14349" width="9.6640625" style="5" customWidth="1"/>
    <col min="14350" max="14350" width="11.109375" style="5" customWidth="1"/>
    <col min="14351" max="14351" width="8.88671875" style="5"/>
    <col min="14352" max="14352" width="16.5546875" style="5" bestFit="1" customWidth="1"/>
    <col min="14353" max="14353" width="32.44140625" style="5" bestFit="1" customWidth="1"/>
    <col min="14354" max="14592" width="8.88671875" style="5"/>
    <col min="14593" max="14593" width="11.44140625" style="5" customWidth="1"/>
    <col min="14594" max="14594" width="14.5546875" style="5" customWidth="1"/>
    <col min="14595" max="14595" width="12.6640625" style="5" customWidth="1"/>
    <col min="14596" max="14596" width="13.5546875" style="5" customWidth="1"/>
    <col min="14597" max="14597" width="13" style="5" customWidth="1"/>
    <col min="14598" max="14598" width="15.109375" style="5" customWidth="1"/>
    <col min="14599" max="14599" width="83.33203125" style="5" customWidth="1"/>
    <col min="14600" max="14600" width="18.44140625" style="5" bestFit="1" customWidth="1"/>
    <col min="14601" max="14601" width="59.44140625" style="5" bestFit="1" customWidth="1"/>
    <col min="14602" max="14602" width="32" style="5" bestFit="1" customWidth="1"/>
    <col min="14603" max="14603" width="13" style="5" customWidth="1"/>
    <col min="14604" max="14604" width="12" style="5" bestFit="1" customWidth="1"/>
    <col min="14605" max="14605" width="9.6640625" style="5" customWidth="1"/>
    <col min="14606" max="14606" width="11.109375" style="5" customWidth="1"/>
    <col min="14607" max="14607" width="8.88671875" style="5"/>
    <col min="14608" max="14608" width="16.5546875" style="5" bestFit="1" customWidth="1"/>
    <col min="14609" max="14609" width="32.44140625" style="5" bestFit="1" customWidth="1"/>
    <col min="14610" max="14848" width="8.88671875" style="5"/>
    <col min="14849" max="14849" width="11.44140625" style="5" customWidth="1"/>
    <col min="14850" max="14850" width="14.5546875" style="5" customWidth="1"/>
    <col min="14851" max="14851" width="12.6640625" style="5" customWidth="1"/>
    <col min="14852" max="14852" width="13.5546875" style="5" customWidth="1"/>
    <col min="14853" max="14853" width="13" style="5" customWidth="1"/>
    <col min="14854" max="14854" width="15.109375" style="5" customWidth="1"/>
    <col min="14855" max="14855" width="83.33203125" style="5" customWidth="1"/>
    <col min="14856" max="14856" width="18.44140625" style="5" bestFit="1" customWidth="1"/>
    <col min="14857" max="14857" width="59.44140625" style="5" bestFit="1" customWidth="1"/>
    <col min="14858" max="14858" width="32" style="5" bestFit="1" customWidth="1"/>
    <col min="14859" max="14859" width="13" style="5" customWidth="1"/>
    <col min="14860" max="14860" width="12" style="5" bestFit="1" customWidth="1"/>
    <col min="14861" max="14861" width="9.6640625" style="5" customWidth="1"/>
    <col min="14862" max="14862" width="11.109375" style="5" customWidth="1"/>
    <col min="14863" max="14863" width="8.88671875" style="5"/>
    <col min="14864" max="14864" width="16.5546875" style="5" bestFit="1" customWidth="1"/>
    <col min="14865" max="14865" width="32.44140625" style="5" bestFit="1" customWidth="1"/>
    <col min="14866" max="15104" width="8.88671875" style="5"/>
    <col min="15105" max="15105" width="11.44140625" style="5" customWidth="1"/>
    <col min="15106" max="15106" width="14.5546875" style="5" customWidth="1"/>
    <col min="15107" max="15107" width="12.6640625" style="5" customWidth="1"/>
    <col min="15108" max="15108" width="13.5546875" style="5" customWidth="1"/>
    <col min="15109" max="15109" width="13" style="5" customWidth="1"/>
    <col min="15110" max="15110" width="15.109375" style="5" customWidth="1"/>
    <col min="15111" max="15111" width="83.33203125" style="5" customWidth="1"/>
    <col min="15112" max="15112" width="18.44140625" style="5" bestFit="1" customWidth="1"/>
    <col min="15113" max="15113" width="59.44140625" style="5" bestFit="1" customWidth="1"/>
    <col min="15114" max="15114" width="32" style="5" bestFit="1" customWidth="1"/>
    <col min="15115" max="15115" width="13" style="5" customWidth="1"/>
    <col min="15116" max="15116" width="12" style="5" bestFit="1" customWidth="1"/>
    <col min="15117" max="15117" width="9.6640625" style="5" customWidth="1"/>
    <col min="15118" max="15118" width="11.109375" style="5" customWidth="1"/>
    <col min="15119" max="15119" width="8.88671875" style="5"/>
    <col min="15120" max="15120" width="16.5546875" style="5" bestFit="1" customWidth="1"/>
    <col min="15121" max="15121" width="32.44140625" style="5" bestFit="1" customWidth="1"/>
    <col min="15122" max="15360" width="8.88671875" style="5"/>
    <col min="15361" max="15361" width="11.44140625" style="5" customWidth="1"/>
    <col min="15362" max="15362" width="14.5546875" style="5" customWidth="1"/>
    <col min="15363" max="15363" width="12.6640625" style="5" customWidth="1"/>
    <col min="15364" max="15364" width="13.5546875" style="5" customWidth="1"/>
    <col min="15365" max="15365" width="13" style="5" customWidth="1"/>
    <col min="15366" max="15366" width="15.109375" style="5" customWidth="1"/>
    <col min="15367" max="15367" width="83.33203125" style="5" customWidth="1"/>
    <col min="15368" max="15368" width="18.44140625" style="5" bestFit="1" customWidth="1"/>
    <col min="15369" max="15369" width="59.44140625" style="5" bestFit="1" customWidth="1"/>
    <col min="15370" max="15370" width="32" style="5" bestFit="1" customWidth="1"/>
    <col min="15371" max="15371" width="13" style="5" customWidth="1"/>
    <col min="15372" max="15372" width="12" style="5" bestFit="1" customWidth="1"/>
    <col min="15373" max="15373" width="9.6640625" style="5" customWidth="1"/>
    <col min="15374" max="15374" width="11.109375" style="5" customWidth="1"/>
    <col min="15375" max="15375" width="8.88671875" style="5"/>
    <col min="15376" max="15376" width="16.5546875" style="5" bestFit="1" customWidth="1"/>
    <col min="15377" max="15377" width="32.44140625" style="5" bestFit="1" customWidth="1"/>
    <col min="15378" max="15616" width="8.88671875" style="5"/>
    <col min="15617" max="15617" width="11.44140625" style="5" customWidth="1"/>
    <col min="15618" max="15618" width="14.5546875" style="5" customWidth="1"/>
    <col min="15619" max="15619" width="12.6640625" style="5" customWidth="1"/>
    <col min="15620" max="15620" width="13.5546875" style="5" customWidth="1"/>
    <col min="15621" max="15621" width="13" style="5" customWidth="1"/>
    <col min="15622" max="15622" width="15.109375" style="5" customWidth="1"/>
    <col min="15623" max="15623" width="83.33203125" style="5" customWidth="1"/>
    <col min="15624" max="15624" width="18.44140625" style="5" bestFit="1" customWidth="1"/>
    <col min="15625" max="15625" width="59.44140625" style="5" bestFit="1" customWidth="1"/>
    <col min="15626" max="15626" width="32" style="5" bestFit="1" customWidth="1"/>
    <col min="15627" max="15627" width="13" style="5" customWidth="1"/>
    <col min="15628" max="15628" width="12" style="5" bestFit="1" customWidth="1"/>
    <col min="15629" max="15629" width="9.6640625" style="5" customWidth="1"/>
    <col min="15630" max="15630" width="11.109375" style="5" customWidth="1"/>
    <col min="15631" max="15631" width="8.88671875" style="5"/>
    <col min="15632" max="15632" width="16.5546875" style="5" bestFit="1" customWidth="1"/>
    <col min="15633" max="15633" width="32.44140625" style="5" bestFit="1" customWidth="1"/>
    <col min="15634" max="15872" width="8.88671875" style="5"/>
    <col min="15873" max="15873" width="11.44140625" style="5" customWidth="1"/>
    <col min="15874" max="15874" width="14.5546875" style="5" customWidth="1"/>
    <col min="15875" max="15875" width="12.6640625" style="5" customWidth="1"/>
    <col min="15876" max="15876" width="13.5546875" style="5" customWidth="1"/>
    <col min="15877" max="15877" width="13" style="5" customWidth="1"/>
    <col min="15878" max="15878" width="15.109375" style="5" customWidth="1"/>
    <col min="15879" max="15879" width="83.33203125" style="5" customWidth="1"/>
    <col min="15880" max="15880" width="18.44140625" style="5" bestFit="1" customWidth="1"/>
    <col min="15881" max="15881" width="59.44140625" style="5" bestFit="1" customWidth="1"/>
    <col min="15882" max="15882" width="32" style="5" bestFit="1" customWidth="1"/>
    <col min="15883" max="15883" width="13" style="5" customWidth="1"/>
    <col min="15884" max="15884" width="12" style="5" bestFit="1" customWidth="1"/>
    <col min="15885" max="15885" width="9.6640625" style="5" customWidth="1"/>
    <col min="15886" max="15886" width="11.109375" style="5" customWidth="1"/>
    <col min="15887" max="15887" width="8.88671875" style="5"/>
    <col min="15888" max="15888" width="16.5546875" style="5" bestFit="1" customWidth="1"/>
    <col min="15889" max="15889" width="32.44140625" style="5" bestFit="1" customWidth="1"/>
    <col min="15890" max="16128" width="8.88671875" style="5"/>
    <col min="16129" max="16129" width="11.44140625" style="5" customWidth="1"/>
    <col min="16130" max="16130" width="14.5546875" style="5" customWidth="1"/>
    <col min="16131" max="16131" width="12.6640625" style="5" customWidth="1"/>
    <col min="16132" max="16132" width="13.5546875" style="5" customWidth="1"/>
    <col min="16133" max="16133" width="13" style="5" customWidth="1"/>
    <col min="16134" max="16134" width="15.109375" style="5" customWidth="1"/>
    <col min="16135" max="16135" width="83.33203125" style="5" customWidth="1"/>
    <col min="16136" max="16136" width="18.44140625" style="5" bestFit="1" customWidth="1"/>
    <col min="16137" max="16137" width="59.44140625" style="5" bestFit="1" customWidth="1"/>
    <col min="16138" max="16138" width="32" style="5" bestFit="1" customWidth="1"/>
    <col min="16139" max="16139" width="13" style="5" customWidth="1"/>
    <col min="16140" max="16140" width="12" style="5" bestFit="1" customWidth="1"/>
    <col min="16141" max="16141" width="9.6640625" style="5" customWidth="1"/>
    <col min="16142" max="16142" width="11.109375" style="5" customWidth="1"/>
    <col min="16143" max="16143" width="8.88671875" style="5"/>
    <col min="16144" max="16144" width="16.5546875" style="5" bestFit="1" customWidth="1"/>
    <col min="16145" max="16145" width="32.44140625" style="5" bestFit="1" customWidth="1"/>
    <col min="16146" max="16384" width="8.88671875" style="5"/>
  </cols>
  <sheetData>
    <row r="1" spans="1:18" ht="13.95" customHeight="1" x14ac:dyDescent="0.2">
      <c r="A1" s="30" t="s">
        <v>2827</v>
      </c>
      <c r="B1" s="31"/>
      <c r="C1" s="31"/>
      <c r="D1" s="31"/>
      <c r="H1" s="30"/>
      <c r="I1" s="31"/>
      <c r="J1" s="31"/>
      <c r="K1" s="32"/>
      <c r="L1" s="25"/>
      <c r="M1" s="25"/>
      <c r="N1" s="25"/>
    </row>
    <row r="2" spans="1:18" ht="13.95" customHeight="1" x14ac:dyDescent="0.2">
      <c r="A2" s="31" t="s">
        <v>1</v>
      </c>
      <c r="B2" s="31"/>
      <c r="C2" s="31"/>
      <c r="D2" s="31"/>
      <c r="H2" s="31"/>
      <c r="I2" s="31"/>
      <c r="J2" s="31"/>
      <c r="K2" s="32"/>
      <c r="L2" s="25"/>
      <c r="M2" s="25"/>
      <c r="N2" s="25"/>
    </row>
    <row r="3" spans="1:18" ht="13.95" customHeight="1" x14ac:dyDescent="0.2">
      <c r="A3" s="31" t="s">
        <v>2</v>
      </c>
      <c r="B3" s="31"/>
      <c r="C3" s="31"/>
      <c r="D3" s="31"/>
      <c r="H3" s="31"/>
      <c r="I3" s="31"/>
      <c r="J3" s="31"/>
      <c r="K3" s="32"/>
      <c r="L3" s="25"/>
      <c r="M3" s="25"/>
      <c r="N3" s="25"/>
    </row>
    <row r="4" spans="1:18" ht="13.95" customHeight="1" x14ac:dyDescent="0.2">
      <c r="L4" s="25"/>
      <c r="M4" s="25"/>
      <c r="N4" s="25"/>
    </row>
    <row r="5" spans="1:18" ht="13.95" customHeight="1" x14ac:dyDescent="0.2">
      <c r="A5" s="44" t="s">
        <v>895</v>
      </c>
      <c r="B5" s="44" t="s">
        <v>4</v>
      </c>
      <c r="C5" s="44" t="s">
        <v>6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12</v>
      </c>
      <c r="J5" s="44" t="s">
        <v>13</v>
      </c>
      <c r="K5" s="45" t="s">
        <v>897</v>
      </c>
      <c r="L5" s="45" t="s">
        <v>898</v>
      </c>
      <c r="M5" s="45" t="s">
        <v>16</v>
      </c>
      <c r="N5" s="45" t="s">
        <v>17</v>
      </c>
      <c r="O5" s="44" t="s">
        <v>18</v>
      </c>
      <c r="P5" s="31" t="s">
        <v>19</v>
      </c>
      <c r="Q5" s="11" t="s">
        <v>20</v>
      </c>
      <c r="R5" s="11"/>
    </row>
    <row r="6" spans="1:18" ht="13.95" customHeight="1" x14ac:dyDescent="0.2">
      <c r="A6" s="5">
        <v>2200127</v>
      </c>
      <c r="B6" s="5">
        <v>2200396</v>
      </c>
      <c r="C6" s="24" t="s">
        <v>27</v>
      </c>
      <c r="D6" s="33">
        <v>44563</v>
      </c>
      <c r="E6" s="33">
        <v>44580</v>
      </c>
      <c r="F6" s="33">
        <v>44601</v>
      </c>
      <c r="G6" s="5" t="s">
        <v>2828</v>
      </c>
      <c r="H6" s="5" t="s">
        <v>230</v>
      </c>
      <c r="I6" s="5" t="s">
        <v>2829</v>
      </c>
      <c r="J6" s="5" t="s">
        <v>2830</v>
      </c>
      <c r="L6" s="25">
        <v>1748.89</v>
      </c>
      <c r="M6" s="25">
        <v>114.95</v>
      </c>
      <c r="N6" s="25">
        <f>SUM(L6:M6)</f>
        <v>1863.8400000000001</v>
      </c>
      <c r="O6" s="5" t="s">
        <v>32</v>
      </c>
      <c r="P6" s="5" t="s">
        <v>911</v>
      </c>
      <c r="Q6" s="5" t="s">
        <v>805</v>
      </c>
    </row>
    <row r="7" spans="1:18" ht="13.95" customHeight="1" x14ac:dyDescent="0.2">
      <c r="A7" s="5">
        <v>2200205</v>
      </c>
      <c r="B7" s="5">
        <v>2200298</v>
      </c>
      <c r="C7" s="24" t="s">
        <v>27</v>
      </c>
      <c r="D7" s="33">
        <v>44563</v>
      </c>
      <c r="E7" s="33">
        <v>44588</v>
      </c>
      <c r="F7" s="33">
        <v>44594</v>
      </c>
      <c r="G7" s="5" t="s">
        <v>2831</v>
      </c>
      <c r="H7" s="5" t="s">
        <v>2832</v>
      </c>
      <c r="I7" s="5" t="s">
        <v>2833</v>
      </c>
      <c r="J7" s="5" t="s">
        <v>2834</v>
      </c>
      <c r="L7" s="25">
        <v>1022.24</v>
      </c>
      <c r="M7" s="25">
        <v>0</v>
      </c>
      <c r="N7" s="25">
        <f t="shared" ref="N7:N70" si="0">SUM(L7:M7)</f>
        <v>1022.24</v>
      </c>
      <c r="O7" s="5" t="s">
        <v>32</v>
      </c>
      <c r="P7" s="5" t="s">
        <v>911</v>
      </c>
      <c r="Q7" s="5" t="s">
        <v>805</v>
      </c>
    </row>
    <row r="8" spans="1:18" ht="13.95" customHeight="1" x14ac:dyDescent="0.2">
      <c r="A8" s="5">
        <v>2200311</v>
      </c>
      <c r="B8" s="5">
        <v>2200315</v>
      </c>
      <c r="C8" s="24" t="s">
        <v>22</v>
      </c>
      <c r="D8" s="33">
        <v>44588</v>
      </c>
      <c r="E8" s="33">
        <v>44595</v>
      </c>
      <c r="F8" s="33">
        <v>45296</v>
      </c>
      <c r="G8" s="5" t="s">
        <v>2835</v>
      </c>
      <c r="H8" s="5" t="s">
        <v>218</v>
      </c>
      <c r="I8" s="5" t="s">
        <v>2836</v>
      </c>
      <c r="J8" s="5" t="s">
        <v>2837</v>
      </c>
      <c r="L8" s="25">
        <v>0</v>
      </c>
      <c r="M8" s="25">
        <v>0</v>
      </c>
      <c r="N8" s="25">
        <f t="shared" si="0"/>
        <v>0</v>
      </c>
      <c r="O8" s="5" t="s">
        <v>32</v>
      </c>
      <c r="P8" s="5" t="s">
        <v>94</v>
      </c>
      <c r="Q8" s="5" t="s">
        <v>2838</v>
      </c>
    </row>
    <row r="9" spans="1:18" ht="13.95" customHeight="1" x14ac:dyDescent="0.2">
      <c r="A9" s="5">
        <v>2200352</v>
      </c>
      <c r="B9" s="5">
        <v>2201483</v>
      </c>
      <c r="C9" s="24" t="s">
        <v>27</v>
      </c>
      <c r="D9" s="33">
        <v>44589</v>
      </c>
      <c r="E9" s="33">
        <v>44600</v>
      </c>
      <c r="F9" s="33">
        <v>44651</v>
      </c>
      <c r="G9" s="5" t="s">
        <v>2839</v>
      </c>
      <c r="H9" s="5" t="s">
        <v>46</v>
      </c>
      <c r="I9" s="5" t="s">
        <v>2840</v>
      </c>
      <c r="J9" s="5" t="s">
        <v>2841</v>
      </c>
      <c r="L9" s="25">
        <v>153.44999999999999</v>
      </c>
      <c r="M9" s="25">
        <v>0</v>
      </c>
      <c r="N9" s="25">
        <f t="shared" si="0"/>
        <v>153.44999999999999</v>
      </c>
      <c r="O9" s="5" t="s">
        <v>32</v>
      </c>
      <c r="P9" s="5" t="s">
        <v>911</v>
      </c>
      <c r="Q9" s="5" t="s">
        <v>805</v>
      </c>
    </row>
    <row r="10" spans="1:18" ht="13.95" customHeight="1" x14ac:dyDescent="0.2">
      <c r="A10" s="5">
        <v>2200386</v>
      </c>
      <c r="B10" s="5">
        <v>2202649</v>
      </c>
      <c r="C10" s="24" t="s">
        <v>27</v>
      </c>
      <c r="D10" s="33">
        <v>44588</v>
      </c>
      <c r="E10" s="33">
        <v>44599</v>
      </c>
      <c r="F10" s="33">
        <v>44728</v>
      </c>
      <c r="G10" s="5" t="s">
        <v>2842</v>
      </c>
      <c r="H10" s="5" t="s">
        <v>179</v>
      </c>
      <c r="I10" s="5" t="s">
        <v>42</v>
      </c>
      <c r="J10" s="5" t="s">
        <v>2843</v>
      </c>
      <c r="L10" s="25">
        <v>370.61</v>
      </c>
      <c r="M10" s="25">
        <v>0</v>
      </c>
      <c r="N10" s="25">
        <f t="shared" si="0"/>
        <v>370.61</v>
      </c>
      <c r="O10" s="5" t="s">
        <v>32</v>
      </c>
      <c r="P10" s="5" t="s">
        <v>911</v>
      </c>
      <c r="Q10" s="5" t="s">
        <v>2844</v>
      </c>
    </row>
    <row r="11" spans="1:18" ht="13.95" customHeight="1" x14ac:dyDescent="0.2">
      <c r="A11" s="5">
        <v>2200400</v>
      </c>
      <c r="C11" s="24" t="s">
        <v>27</v>
      </c>
      <c r="D11" s="33">
        <v>44591</v>
      </c>
      <c r="E11" s="33">
        <v>44602</v>
      </c>
      <c r="F11" s="33">
        <v>44806</v>
      </c>
      <c r="G11" s="5" t="s">
        <v>2845</v>
      </c>
      <c r="H11" s="5" t="s">
        <v>123</v>
      </c>
      <c r="I11" s="5" t="s">
        <v>620</v>
      </c>
      <c r="J11" s="5" t="s">
        <v>2846</v>
      </c>
      <c r="L11" s="25">
        <v>0</v>
      </c>
      <c r="M11" s="25">
        <v>0</v>
      </c>
      <c r="N11" s="25">
        <f t="shared" si="0"/>
        <v>0</v>
      </c>
      <c r="O11" s="5" t="s">
        <v>32</v>
      </c>
      <c r="P11" s="5" t="s">
        <v>94</v>
      </c>
      <c r="Q11" s="5" t="s">
        <v>34</v>
      </c>
    </row>
    <row r="12" spans="1:18" ht="13.95" customHeight="1" x14ac:dyDescent="0.2">
      <c r="A12" s="5">
        <v>2200435</v>
      </c>
      <c r="C12" s="24" t="s">
        <v>27</v>
      </c>
      <c r="D12" s="33">
        <v>44601</v>
      </c>
      <c r="E12" s="33">
        <v>44604</v>
      </c>
      <c r="F12" s="33">
        <v>44889</v>
      </c>
      <c r="G12" s="5" t="s">
        <v>2847</v>
      </c>
      <c r="H12" s="5" t="s">
        <v>2848</v>
      </c>
      <c r="I12" s="5" t="s">
        <v>42</v>
      </c>
      <c r="J12" s="5" t="s">
        <v>2849</v>
      </c>
      <c r="L12" s="25">
        <v>0</v>
      </c>
      <c r="M12" s="25">
        <v>0</v>
      </c>
      <c r="N12" s="25">
        <f t="shared" si="0"/>
        <v>0</v>
      </c>
      <c r="O12" s="5" t="s">
        <v>32</v>
      </c>
      <c r="P12" s="5" t="s">
        <v>94</v>
      </c>
      <c r="Q12" s="5" t="s">
        <v>2850</v>
      </c>
    </row>
    <row r="13" spans="1:18" ht="13.95" customHeight="1" x14ac:dyDescent="0.2">
      <c r="A13" s="5">
        <v>2200443</v>
      </c>
      <c r="B13" s="5">
        <v>2200802</v>
      </c>
      <c r="C13" s="24" t="s">
        <v>27</v>
      </c>
      <c r="D13" s="33">
        <v>44598</v>
      </c>
      <c r="E13" s="33">
        <v>44606</v>
      </c>
      <c r="F13" s="33">
        <v>44620</v>
      </c>
      <c r="G13" s="5" t="s">
        <v>2851</v>
      </c>
      <c r="H13" s="5" t="s">
        <v>287</v>
      </c>
      <c r="I13" s="5" t="s">
        <v>2852</v>
      </c>
      <c r="J13" s="5" t="s">
        <v>2853</v>
      </c>
      <c r="L13" s="25">
        <v>808</v>
      </c>
      <c r="M13" s="25">
        <v>0</v>
      </c>
      <c r="N13" s="25">
        <f t="shared" si="0"/>
        <v>808</v>
      </c>
      <c r="O13" s="5" t="s">
        <v>32</v>
      </c>
      <c r="P13" s="5" t="s">
        <v>911</v>
      </c>
      <c r="Q13" s="5" t="s">
        <v>805</v>
      </c>
    </row>
    <row r="14" spans="1:18" ht="13.95" customHeight="1" x14ac:dyDescent="0.2">
      <c r="A14" s="5">
        <v>2200445</v>
      </c>
      <c r="B14" s="5">
        <v>2201113</v>
      </c>
      <c r="C14" s="24" t="s">
        <v>27</v>
      </c>
      <c r="D14" s="33">
        <v>44593</v>
      </c>
      <c r="E14" s="33">
        <v>44601</v>
      </c>
      <c r="F14" s="33">
        <v>44634</v>
      </c>
      <c r="G14" s="5" t="s">
        <v>2854</v>
      </c>
      <c r="H14" s="5" t="s">
        <v>769</v>
      </c>
      <c r="I14" s="5" t="s">
        <v>2855</v>
      </c>
      <c r="J14" s="5" t="s">
        <v>2856</v>
      </c>
      <c r="L14" s="25">
        <v>1669.05</v>
      </c>
      <c r="M14" s="25">
        <v>123.72</v>
      </c>
      <c r="N14" s="25">
        <f t="shared" si="0"/>
        <v>1792.77</v>
      </c>
      <c r="O14" s="5" t="s">
        <v>32</v>
      </c>
      <c r="P14" s="5" t="s">
        <v>911</v>
      </c>
      <c r="Q14" s="5" t="s">
        <v>805</v>
      </c>
    </row>
    <row r="15" spans="1:18" ht="13.95" customHeight="1" x14ac:dyDescent="0.2">
      <c r="A15" s="5">
        <v>2200474</v>
      </c>
      <c r="B15" s="5">
        <v>2201697</v>
      </c>
      <c r="C15" s="24" t="s">
        <v>27</v>
      </c>
      <c r="D15" s="33">
        <v>44606</v>
      </c>
      <c r="E15" s="33">
        <v>44607</v>
      </c>
      <c r="F15" s="33">
        <v>44665</v>
      </c>
      <c r="G15" s="5" t="s">
        <v>2857</v>
      </c>
      <c r="H15" s="5" t="s">
        <v>2858</v>
      </c>
      <c r="I15" s="5" t="s">
        <v>42</v>
      </c>
      <c r="J15" s="5" t="s">
        <v>2859</v>
      </c>
      <c r="L15" s="25">
        <v>700</v>
      </c>
      <c r="M15" s="25">
        <v>0</v>
      </c>
      <c r="N15" s="25">
        <f t="shared" si="0"/>
        <v>700</v>
      </c>
      <c r="O15" s="5" t="s">
        <v>32</v>
      </c>
      <c r="P15" s="5" t="s">
        <v>911</v>
      </c>
      <c r="Q15" s="5" t="s">
        <v>1468</v>
      </c>
    </row>
    <row r="16" spans="1:18" ht="13.95" customHeight="1" x14ac:dyDescent="0.2">
      <c r="A16" s="5">
        <v>2200475</v>
      </c>
      <c r="C16" s="24" t="s">
        <v>27</v>
      </c>
      <c r="D16" s="33">
        <v>44579</v>
      </c>
      <c r="E16" s="33">
        <v>44607</v>
      </c>
      <c r="F16" s="33">
        <v>44608</v>
      </c>
      <c r="G16" s="5" t="s">
        <v>2860</v>
      </c>
      <c r="H16" s="5" t="s">
        <v>2848</v>
      </c>
      <c r="I16" s="5" t="s">
        <v>2861</v>
      </c>
      <c r="J16" s="5" t="s">
        <v>432</v>
      </c>
      <c r="L16" s="25">
        <v>0</v>
      </c>
      <c r="M16" s="25">
        <v>0</v>
      </c>
      <c r="N16" s="25">
        <f t="shared" si="0"/>
        <v>0</v>
      </c>
      <c r="O16" s="5" t="s">
        <v>32</v>
      </c>
      <c r="P16" s="5" t="s">
        <v>94</v>
      </c>
      <c r="Q16" s="5" t="s">
        <v>34</v>
      </c>
    </row>
    <row r="17" spans="1:17" ht="13.95" customHeight="1" x14ac:dyDescent="0.2">
      <c r="A17" s="5">
        <v>2200477</v>
      </c>
      <c r="B17" s="5">
        <v>2201532</v>
      </c>
      <c r="C17" s="24" t="s">
        <v>27</v>
      </c>
      <c r="D17" s="33">
        <v>44598</v>
      </c>
      <c r="E17" s="33">
        <v>44607</v>
      </c>
      <c r="F17" s="33">
        <v>44655</v>
      </c>
      <c r="G17" s="5" t="s">
        <v>2862</v>
      </c>
      <c r="H17" s="5" t="s">
        <v>606</v>
      </c>
      <c r="I17" s="5" t="s">
        <v>2863</v>
      </c>
      <c r="J17" s="5" t="s">
        <v>2864</v>
      </c>
      <c r="L17" s="25">
        <v>25</v>
      </c>
      <c r="M17" s="25">
        <v>0</v>
      </c>
      <c r="N17" s="25">
        <f t="shared" si="0"/>
        <v>25</v>
      </c>
      <c r="O17" s="5" t="s">
        <v>32</v>
      </c>
      <c r="P17" s="5" t="s">
        <v>911</v>
      </c>
      <c r="Q17" s="5" t="s">
        <v>2865</v>
      </c>
    </row>
    <row r="18" spans="1:17" ht="13.95" customHeight="1" x14ac:dyDescent="0.2">
      <c r="A18" s="5">
        <v>2200480</v>
      </c>
      <c r="C18" s="24" t="s">
        <v>27</v>
      </c>
      <c r="D18" s="33">
        <v>44607</v>
      </c>
      <c r="E18" s="33">
        <v>44607</v>
      </c>
      <c r="F18" s="33">
        <v>44889</v>
      </c>
      <c r="G18" s="5" t="s">
        <v>2866</v>
      </c>
      <c r="H18" s="5" t="s">
        <v>1521</v>
      </c>
      <c r="I18" s="5" t="s">
        <v>42</v>
      </c>
      <c r="J18" s="5" t="s">
        <v>2867</v>
      </c>
      <c r="L18" s="25">
        <v>0</v>
      </c>
      <c r="M18" s="25">
        <v>0</v>
      </c>
      <c r="N18" s="25">
        <f t="shared" si="0"/>
        <v>0</v>
      </c>
      <c r="O18" s="5" t="s">
        <v>32</v>
      </c>
      <c r="P18" s="5" t="s">
        <v>33</v>
      </c>
      <c r="Q18" s="5" t="s">
        <v>2868</v>
      </c>
    </row>
    <row r="19" spans="1:17" ht="13.95" customHeight="1" x14ac:dyDescent="0.2">
      <c r="A19" s="5">
        <v>2200529</v>
      </c>
      <c r="B19" s="5">
        <v>2201941</v>
      </c>
      <c r="C19" s="24" t="s">
        <v>27</v>
      </c>
      <c r="D19" s="33">
        <v>44576</v>
      </c>
      <c r="E19" s="33">
        <v>44610</v>
      </c>
      <c r="F19" s="33">
        <v>44683</v>
      </c>
      <c r="G19" s="5" t="s">
        <v>2869</v>
      </c>
      <c r="H19" s="5" t="s">
        <v>156</v>
      </c>
      <c r="I19" s="5" t="s">
        <v>2870</v>
      </c>
      <c r="J19" s="5" t="s">
        <v>2871</v>
      </c>
      <c r="L19" s="25">
        <v>110</v>
      </c>
      <c r="M19" s="25">
        <v>0</v>
      </c>
      <c r="N19" s="25">
        <f t="shared" si="0"/>
        <v>110</v>
      </c>
      <c r="O19" s="5" t="s">
        <v>32</v>
      </c>
      <c r="P19" s="5" t="s">
        <v>911</v>
      </c>
      <c r="Q19" s="5" t="s">
        <v>805</v>
      </c>
    </row>
    <row r="20" spans="1:17" ht="13.95" customHeight="1" x14ac:dyDescent="0.2">
      <c r="A20" s="5">
        <v>2200574</v>
      </c>
      <c r="B20" s="5">
        <v>2202889</v>
      </c>
      <c r="C20" s="24" t="s">
        <v>27</v>
      </c>
      <c r="D20" s="33">
        <v>44609</v>
      </c>
      <c r="E20" s="33">
        <v>44613</v>
      </c>
      <c r="F20" s="33">
        <v>44907</v>
      </c>
      <c r="G20" s="5" t="s">
        <v>2872</v>
      </c>
      <c r="H20" s="5" t="s">
        <v>1755</v>
      </c>
      <c r="I20" s="5" t="s">
        <v>42</v>
      </c>
      <c r="J20" s="5" t="s">
        <v>2873</v>
      </c>
      <c r="L20" s="25">
        <v>1300</v>
      </c>
      <c r="M20" s="25">
        <v>0</v>
      </c>
      <c r="N20" s="25">
        <f t="shared" si="0"/>
        <v>1300</v>
      </c>
      <c r="O20" s="5" t="s">
        <v>32</v>
      </c>
      <c r="P20" s="5" t="s">
        <v>911</v>
      </c>
      <c r="Q20" s="5" t="s">
        <v>2874</v>
      </c>
    </row>
    <row r="21" spans="1:17" ht="13.95" customHeight="1" x14ac:dyDescent="0.2">
      <c r="A21" s="5">
        <v>2200805</v>
      </c>
      <c r="B21" s="5">
        <v>2201529</v>
      </c>
      <c r="C21" s="24" t="s">
        <v>27</v>
      </c>
      <c r="D21" s="33">
        <v>44616</v>
      </c>
      <c r="E21" s="33">
        <v>44620</v>
      </c>
      <c r="F21" s="33">
        <v>44655</v>
      </c>
      <c r="G21" s="5" t="s">
        <v>2875</v>
      </c>
      <c r="H21" s="5" t="s">
        <v>1041</v>
      </c>
      <c r="I21" s="5" t="s">
        <v>2876</v>
      </c>
      <c r="J21" s="5" t="s">
        <v>2877</v>
      </c>
      <c r="L21" s="25">
        <v>139</v>
      </c>
      <c r="M21" s="25">
        <v>0</v>
      </c>
      <c r="N21" s="25">
        <f t="shared" si="0"/>
        <v>139</v>
      </c>
      <c r="O21" s="5" t="s">
        <v>32</v>
      </c>
      <c r="P21" s="5" t="s">
        <v>911</v>
      </c>
      <c r="Q21" s="5" t="s">
        <v>805</v>
      </c>
    </row>
    <row r="22" spans="1:17" ht="13.95" customHeight="1" x14ac:dyDescent="0.2">
      <c r="A22" s="5">
        <v>2200934</v>
      </c>
      <c r="C22" s="24" t="s">
        <v>27</v>
      </c>
      <c r="D22" s="33">
        <v>44621</v>
      </c>
      <c r="E22" s="33">
        <v>44622</v>
      </c>
      <c r="F22" s="33">
        <v>44623</v>
      </c>
      <c r="G22" s="5" t="s">
        <v>2878</v>
      </c>
      <c r="H22" s="5" t="s">
        <v>1041</v>
      </c>
      <c r="I22" s="5" t="s">
        <v>2879</v>
      </c>
      <c r="J22" s="5" t="s">
        <v>2880</v>
      </c>
      <c r="L22" s="25">
        <v>0</v>
      </c>
      <c r="M22" s="25">
        <v>0</v>
      </c>
      <c r="N22" s="25">
        <f t="shared" si="0"/>
        <v>0</v>
      </c>
      <c r="O22" s="5" t="s">
        <v>32</v>
      </c>
      <c r="P22" s="5" t="s">
        <v>94</v>
      </c>
      <c r="Q22" s="5" t="s">
        <v>34</v>
      </c>
    </row>
    <row r="23" spans="1:17" ht="13.95" customHeight="1" x14ac:dyDescent="0.2">
      <c r="A23" s="5">
        <v>2201070</v>
      </c>
      <c r="B23" s="5">
        <v>2201081</v>
      </c>
      <c r="C23" s="24" t="s">
        <v>22</v>
      </c>
      <c r="D23" s="33">
        <v>44616</v>
      </c>
      <c r="E23" s="33">
        <v>44631</v>
      </c>
      <c r="F23" s="33">
        <v>45553</v>
      </c>
      <c r="G23" s="5" t="s">
        <v>2881</v>
      </c>
      <c r="H23" s="5" t="s">
        <v>977</v>
      </c>
      <c r="I23" s="5" t="s">
        <v>1446</v>
      </c>
      <c r="J23" s="5" t="s">
        <v>2882</v>
      </c>
      <c r="L23" s="25">
        <f>300+6000+3881.12+379.67</f>
        <v>10560.789999999999</v>
      </c>
      <c r="M23" s="25">
        <f>146.11+1304.38+3507.98+3849.72+641.3+838.9+2551.73</f>
        <v>12840.119999999999</v>
      </c>
      <c r="N23" s="25">
        <f t="shared" si="0"/>
        <v>23400.909999999996</v>
      </c>
      <c r="O23" s="5" t="s">
        <v>32</v>
      </c>
      <c r="P23" s="5" t="s">
        <v>911</v>
      </c>
      <c r="Q23" s="5" t="s">
        <v>805</v>
      </c>
    </row>
    <row r="24" spans="1:17" ht="13.95" customHeight="1" x14ac:dyDescent="0.2">
      <c r="A24" s="5">
        <v>2201097</v>
      </c>
      <c r="B24" s="5">
        <v>2201104</v>
      </c>
      <c r="C24" s="24" t="s">
        <v>22</v>
      </c>
      <c r="D24" s="33">
        <v>44608</v>
      </c>
      <c r="E24" s="33">
        <v>44632</v>
      </c>
      <c r="F24" s="33">
        <v>44711</v>
      </c>
      <c r="G24" s="5" t="s">
        <v>2883</v>
      </c>
      <c r="H24" s="5" t="s">
        <v>123</v>
      </c>
      <c r="I24" s="5" t="s">
        <v>2884</v>
      </c>
      <c r="J24" s="5" t="s">
        <v>2885</v>
      </c>
      <c r="L24" s="25">
        <v>212.7</v>
      </c>
      <c r="M24" s="25">
        <v>0</v>
      </c>
      <c r="N24" s="25">
        <f t="shared" si="0"/>
        <v>212.7</v>
      </c>
      <c r="O24" s="5" t="s">
        <v>32</v>
      </c>
      <c r="P24" s="5" t="s">
        <v>911</v>
      </c>
      <c r="Q24" s="5" t="s">
        <v>965</v>
      </c>
    </row>
    <row r="25" spans="1:17" ht="13.95" customHeight="1" x14ac:dyDescent="0.2">
      <c r="A25" s="5">
        <v>2201106</v>
      </c>
      <c r="C25" s="24" t="s">
        <v>27</v>
      </c>
      <c r="D25" s="33">
        <v>44609</v>
      </c>
      <c r="E25" s="33">
        <v>44634</v>
      </c>
      <c r="F25" s="33">
        <v>44726</v>
      </c>
      <c r="G25" s="5" t="s">
        <v>2886</v>
      </c>
      <c r="H25" s="5" t="s">
        <v>36</v>
      </c>
      <c r="I25" s="5" t="s">
        <v>2887</v>
      </c>
      <c r="J25" s="5" t="s">
        <v>2888</v>
      </c>
      <c r="L25" s="25">
        <v>0</v>
      </c>
      <c r="M25" s="25">
        <v>0</v>
      </c>
      <c r="N25" s="25">
        <f t="shared" si="0"/>
        <v>0</v>
      </c>
      <c r="O25" s="5" t="s">
        <v>32</v>
      </c>
      <c r="P25" s="5" t="s">
        <v>94</v>
      </c>
    </row>
    <row r="26" spans="1:17" ht="13.95" customHeight="1" x14ac:dyDescent="0.2">
      <c r="A26" s="5">
        <v>2201175</v>
      </c>
      <c r="B26" s="5">
        <v>2201937</v>
      </c>
      <c r="C26" s="24" t="s">
        <v>27</v>
      </c>
      <c r="D26" s="33">
        <v>44628</v>
      </c>
      <c r="E26" s="33">
        <v>44634</v>
      </c>
      <c r="F26" s="33">
        <v>44683</v>
      </c>
      <c r="G26" s="5" t="s">
        <v>2889</v>
      </c>
      <c r="H26" s="5" t="s">
        <v>2890</v>
      </c>
      <c r="I26" s="5" t="s">
        <v>2891</v>
      </c>
      <c r="J26" s="5" t="s">
        <v>2892</v>
      </c>
      <c r="L26" s="25">
        <v>2112.09</v>
      </c>
      <c r="M26" s="25">
        <v>62.62</v>
      </c>
      <c r="N26" s="25">
        <f t="shared" si="0"/>
        <v>2174.71</v>
      </c>
      <c r="O26" s="5" t="s">
        <v>32</v>
      </c>
      <c r="P26" s="5" t="s">
        <v>911</v>
      </c>
      <c r="Q26" s="5" t="s">
        <v>805</v>
      </c>
    </row>
    <row r="27" spans="1:17" ht="13.95" customHeight="1" x14ac:dyDescent="0.2">
      <c r="A27" s="5">
        <v>2201262</v>
      </c>
      <c r="C27" s="24" t="s">
        <v>27</v>
      </c>
      <c r="D27" s="33">
        <v>44631</v>
      </c>
      <c r="E27" s="33">
        <v>44642</v>
      </c>
      <c r="F27" s="33">
        <v>44873</v>
      </c>
      <c r="G27" s="5" t="s">
        <v>2893</v>
      </c>
      <c r="H27" s="5" t="s">
        <v>46</v>
      </c>
      <c r="I27" s="5" t="s">
        <v>2894</v>
      </c>
      <c r="J27" s="5" t="s">
        <v>2895</v>
      </c>
      <c r="L27" s="25">
        <v>0</v>
      </c>
      <c r="M27" s="25">
        <v>0</v>
      </c>
      <c r="N27" s="25">
        <f t="shared" si="0"/>
        <v>0</v>
      </c>
      <c r="O27" s="5" t="s">
        <v>32</v>
      </c>
      <c r="P27" s="5" t="s">
        <v>33</v>
      </c>
      <c r="Q27" s="5" t="s">
        <v>34</v>
      </c>
    </row>
    <row r="28" spans="1:17" ht="13.95" customHeight="1" x14ac:dyDescent="0.2">
      <c r="A28" s="5">
        <v>2201311</v>
      </c>
      <c r="B28" s="5">
        <v>2204941</v>
      </c>
      <c r="C28" s="24" t="s">
        <v>27</v>
      </c>
      <c r="D28" s="33">
        <v>44641</v>
      </c>
      <c r="E28" s="33">
        <v>44642</v>
      </c>
      <c r="F28" s="33">
        <v>44855</v>
      </c>
      <c r="G28" s="5" t="s">
        <v>2896</v>
      </c>
      <c r="H28" s="5" t="s">
        <v>1118</v>
      </c>
      <c r="I28" s="5" t="s">
        <v>2897</v>
      </c>
      <c r="J28" s="5" t="s">
        <v>2898</v>
      </c>
      <c r="L28" s="25">
        <f>700+250</f>
        <v>950</v>
      </c>
      <c r="M28" s="25">
        <v>0</v>
      </c>
      <c r="N28" s="25">
        <f t="shared" si="0"/>
        <v>950</v>
      </c>
      <c r="O28" s="5" t="s">
        <v>32</v>
      </c>
      <c r="P28" s="5" t="s">
        <v>911</v>
      </c>
      <c r="Q28" s="5" t="s">
        <v>2899</v>
      </c>
    </row>
    <row r="29" spans="1:17" ht="13.95" customHeight="1" x14ac:dyDescent="0.2">
      <c r="A29" s="5">
        <v>2201329</v>
      </c>
      <c r="B29" s="5">
        <v>2202634</v>
      </c>
      <c r="C29" s="24" t="s">
        <v>22</v>
      </c>
      <c r="D29" s="33">
        <v>44622</v>
      </c>
      <c r="E29" s="33">
        <v>44642</v>
      </c>
      <c r="F29" s="33">
        <v>44727</v>
      </c>
      <c r="G29" s="5" t="s">
        <v>2900</v>
      </c>
      <c r="H29" s="5" t="s">
        <v>123</v>
      </c>
      <c r="I29" s="5" t="s">
        <v>2901</v>
      </c>
      <c r="J29" s="5" t="s">
        <v>2902</v>
      </c>
      <c r="L29" s="25">
        <v>394.16</v>
      </c>
      <c r="M29" s="25">
        <v>0</v>
      </c>
      <c r="N29" s="25">
        <f t="shared" si="0"/>
        <v>394.16</v>
      </c>
      <c r="O29" s="5" t="s">
        <v>32</v>
      </c>
      <c r="P29" s="5" t="s">
        <v>911</v>
      </c>
      <c r="Q29" s="5" t="s">
        <v>805</v>
      </c>
    </row>
    <row r="30" spans="1:17" ht="13.95" customHeight="1" x14ac:dyDescent="0.2">
      <c r="A30" s="5">
        <v>2201344</v>
      </c>
      <c r="B30" s="5">
        <v>2201508</v>
      </c>
      <c r="C30" s="24" t="s">
        <v>22</v>
      </c>
      <c r="D30" s="33">
        <v>44637</v>
      </c>
      <c r="E30" s="33">
        <v>44643</v>
      </c>
      <c r="F30" s="33">
        <v>44755</v>
      </c>
      <c r="G30" s="5" t="s">
        <v>2903</v>
      </c>
      <c r="H30" s="5" t="s">
        <v>260</v>
      </c>
      <c r="I30" s="5" t="s">
        <v>2904</v>
      </c>
      <c r="J30" s="5" t="s">
        <v>2905</v>
      </c>
      <c r="L30" s="5">
        <f>659.95+450</f>
        <v>1109.95</v>
      </c>
      <c r="M30" s="5">
        <v>0</v>
      </c>
      <c r="N30" s="25">
        <f t="shared" si="0"/>
        <v>1109.95</v>
      </c>
      <c r="O30" s="5" t="s">
        <v>32</v>
      </c>
      <c r="P30" s="5" t="s">
        <v>911</v>
      </c>
      <c r="Q30" s="5" t="s">
        <v>2906</v>
      </c>
    </row>
    <row r="31" spans="1:17" ht="13.95" customHeight="1" x14ac:dyDescent="0.2">
      <c r="A31" s="5">
        <v>2201524</v>
      </c>
      <c r="B31" s="5">
        <v>2202835</v>
      </c>
      <c r="C31" s="34" t="s">
        <v>27</v>
      </c>
      <c r="D31" s="33">
        <v>44654</v>
      </c>
      <c r="E31" s="33">
        <v>44655</v>
      </c>
      <c r="F31" s="33">
        <v>44830</v>
      </c>
      <c r="G31" s="5" t="s">
        <v>2907</v>
      </c>
      <c r="H31" s="5" t="s">
        <v>2908</v>
      </c>
      <c r="I31" s="5" t="s">
        <v>2909</v>
      </c>
      <c r="J31" s="5" t="s">
        <v>2910</v>
      </c>
      <c r="L31" s="5">
        <f>638.87+60</f>
        <v>698.87</v>
      </c>
      <c r="M31" s="5">
        <v>146.11000000000001</v>
      </c>
      <c r="N31" s="25">
        <f t="shared" si="0"/>
        <v>844.98</v>
      </c>
      <c r="O31" s="5" t="s">
        <v>32</v>
      </c>
      <c r="P31" s="5" t="s">
        <v>911</v>
      </c>
      <c r="Q31" s="5" t="s">
        <v>940</v>
      </c>
    </row>
    <row r="32" spans="1:17" ht="13.95" customHeight="1" x14ac:dyDescent="0.2">
      <c r="A32" s="5">
        <v>2201635</v>
      </c>
      <c r="C32" s="24" t="s">
        <v>27</v>
      </c>
      <c r="D32" s="33">
        <v>44650</v>
      </c>
      <c r="E32" s="33">
        <v>44662</v>
      </c>
      <c r="F32" s="33">
        <v>45254</v>
      </c>
      <c r="G32" s="5" t="s">
        <v>788</v>
      </c>
      <c r="H32" s="5" t="s">
        <v>36</v>
      </c>
      <c r="I32" s="5" t="s">
        <v>2911</v>
      </c>
      <c r="J32" s="5" t="s">
        <v>2912</v>
      </c>
      <c r="L32" s="5">
        <v>0</v>
      </c>
      <c r="M32" s="5">
        <v>0</v>
      </c>
      <c r="N32" s="25">
        <f>SUM(L32:M32)</f>
        <v>0</v>
      </c>
      <c r="O32" s="5" t="s">
        <v>32</v>
      </c>
      <c r="P32" s="5" t="s">
        <v>94</v>
      </c>
      <c r="Q32" s="5" t="s">
        <v>788</v>
      </c>
    </row>
    <row r="33" spans="1:17" ht="13.95" customHeight="1" x14ac:dyDescent="0.2">
      <c r="A33" s="5">
        <v>2201660</v>
      </c>
      <c r="C33" s="24" t="s">
        <v>27</v>
      </c>
      <c r="D33" s="33">
        <v>44651</v>
      </c>
      <c r="E33" s="33">
        <v>44657</v>
      </c>
      <c r="F33" s="33">
        <v>44880</v>
      </c>
      <c r="G33" s="5" t="s">
        <v>2913</v>
      </c>
      <c r="H33" s="5" t="s">
        <v>179</v>
      </c>
      <c r="I33" s="5" t="s">
        <v>2914</v>
      </c>
      <c r="J33" s="5" t="s">
        <v>2915</v>
      </c>
      <c r="L33" s="35">
        <v>0</v>
      </c>
      <c r="M33" s="35">
        <v>0</v>
      </c>
      <c r="N33" s="25">
        <f t="shared" si="0"/>
        <v>0</v>
      </c>
      <c r="O33" s="5" t="s">
        <v>32</v>
      </c>
      <c r="P33" s="5" t="s">
        <v>33</v>
      </c>
      <c r="Q33" s="5" t="s">
        <v>2868</v>
      </c>
    </row>
    <row r="34" spans="1:17" ht="13.95" customHeight="1" x14ac:dyDescent="0.2">
      <c r="A34" s="5">
        <v>2201702</v>
      </c>
      <c r="B34" s="5">
        <v>2201709</v>
      </c>
      <c r="C34" s="24" t="s">
        <v>22</v>
      </c>
      <c r="D34" s="33">
        <v>44645</v>
      </c>
      <c r="E34" s="33">
        <v>44664</v>
      </c>
      <c r="F34" s="33">
        <v>44679</v>
      </c>
      <c r="G34" s="5" t="s">
        <v>2916</v>
      </c>
      <c r="H34" s="5" t="s">
        <v>2917</v>
      </c>
      <c r="I34" s="5" t="s">
        <v>2904</v>
      </c>
      <c r="J34" s="5" t="s">
        <v>2918</v>
      </c>
      <c r="L34" s="36">
        <v>500</v>
      </c>
      <c r="M34" s="36">
        <v>0</v>
      </c>
      <c r="N34" s="25">
        <f t="shared" si="0"/>
        <v>500</v>
      </c>
      <c r="O34" s="5" t="s">
        <v>32</v>
      </c>
      <c r="P34" s="5" t="s">
        <v>911</v>
      </c>
      <c r="Q34" s="5" t="s">
        <v>954</v>
      </c>
    </row>
    <row r="35" spans="1:17" ht="13.95" customHeight="1" x14ac:dyDescent="0.2">
      <c r="A35" s="5">
        <v>2201808</v>
      </c>
      <c r="C35" s="24" t="s">
        <v>27</v>
      </c>
      <c r="D35" s="33">
        <v>44654</v>
      </c>
      <c r="E35" s="33">
        <v>44666</v>
      </c>
      <c r="F35" s="33">
        <v>44904</v>
      </c>
      <c r="G35" s="5" t="s">
        <v>2919</v>
      </c>
      <c r="H35" s="5" t="s">
        <v>490</v>
      </c>
      <c r="I35" s="5" t="s">
        <v>42</v>
      </c>
      <c r="J35" s="5" t="s">
        <v>2920</v>
      </c>
      <c r="L35" s="25">
        <v>0</v>
      </c>
      <c r="M35" s="25">
        <v>0</v>
      </c>
      <c r="N35" s="25">
        <f t="shared" si="0"/>
        <v>0</v>
      </c>
      <c r="O35" s="5" t="s">
        <v>32</v>
      </c>
      <c r="P35" s="5" t="s">
        <v>33</v>
      </c>
      <c r="Q35" s="5" t="s">
        <v>2868</v>
      </c>
    </row>
    <row r="36" spans="1:17" ht="13.95" customHeight="1" x14ac:dyDescent="0.2">
      <c r="A36" s="5">
        <v>2201875</v>
      </c>
      <c r="C36" s="24" t="s">
        <v>27</v>
      </c>
      <c r="D36" s="33">
        <v>44659</v>
      </c>
      <c r="E36" s="33">
        <v>44676</v>
      </c>
      <c r="F36" s="33">
        <v>44991</v>
      </c>
      <c r="G36" s="5" t="s">
        <v>2921</v>
      </c>
      <c r="H36" s="5" t="s">
        <v>75</v>
      </c>
      <c r="I36" s="5" t="s">
        <v>2922</v>
      </c>
      <c r="J36" s="5" t="s">
        <v>2923</v>
      </c>
      <c r="L36" s="25">
        <v>0</v>
      </c>
      <c r="M36" s="25">
        <v>0</v>
      </c>
      <c r="N36" s="25">
        <f t="shared" si="0"/>
        <v>0</v>
      </c>
      <c r="O36" s="5" t="s">
        <v>32</v>
      </c>
      <c r="P36" s="5" t="s">
        <v>33</v>
      </c>
      <c r="Q36" s="5" t="s">
        <v>1649</v>
      </c>
    </row>
    <row r="37" spans="1:17" ht="13.95" customHeight="1" x14ac:dyDescent="0.2">
      <c r="A37" s="5">
        <v>2201878</v>
      </c>
      <c r="B37" s="5">
        <v>2201892</v>
      </c>
      <c r="C37" s="24" t="s">
        <v>22</v>
      </c>
      <c r="D37" s="33">
        <v>44673</v>
      </c>
      <c r="E37" s="33">
        <v>44673</v>
      </c>
      <c r="F37" s="33">
        <v>45086</v>
      </c>
      <c r="G37" s="5" t="s">
        <v>2924</v>
      </c>
      <c r="H37" s="5" t="s">
        <v>497</v>
      </c>
      <c r="I37" s="5" t="s">
        <v>2925</v>
      </c>
      <c r="J37" s="5" t="s">
        <v>2926</v>
      </c>
      <c r="L37" s="25">
        <v>337.5</v>
      </c>
      <c r="M37" s="25">
        <v>0</v>
      </c>
      <c r="N37" s="25">
        <f t="shared" si="0"/>
        <v>337.5</v>
      </c>
      <c r="O37" s="5" t="s">
        <v>32</v>
      </c>
      <c r="P37" s="5" t="s">
        <v>911</v>
      </c>
      <c r="Q37" s="5" t="s">
        <v>954</v>
      </c>
    </row>
    <row r="38" spans="1:17" ht="13.95" customHeight="1" x14ac:dyDescent="0.2">
      <c r="A38" s="5">
        <v>2201907</v>
      </c>
      <c r="B38" s="5">
        <v>2203139</v>
      </c>
      <c r="C38" s="24" t="s">
        <v>22</v>
      </c>
      <c r="D38" s="33">
        <v>44671</v>
      </c>
      <c r="E38" s="33">
        <v>44679</v>
      </c>
      <c r="F38" s="33">
        <v>44903</v>
      </c>
      <c r="G38" s="5" t="s">
        <v>2927</v>
      </c>
      <c r="H38" s="5" t="s">
        <v>1184</v>
      </c>
      <c r="I38" s="5" t="s">
        <v>79</v>
      </c>
      <c r="J38" s="5" t="s">
        <v>2928</v>
      </c>
      <c r="L38" s="25">
        <f>100+1031.73</f>
        <v>1131.73</v>
      </c>
      <c r="M38" s="25">
        <v>0</v>
      </c>
      <c r="N38" s="25">
        <f t="shared" si="0"/>
        <v>1131.73</v>
      </c>
      <c r="O38" s="5" t="s">
        <v>32</v>
      </c>
      <c r="P38" s="5" t="s">
        <v>911</v>
      </c>
      <c r="Q38" s="5" t="s">
        <v>954</v>
      </c>
    </row>
    <row r="39" spans="1:17" ht="13.95" customHeight="1" x14ac:dyDescent="0.2">
      <c r="A39" s="5">
        <v>2201978</v>
      </c>
      <c r="B39" s="5">
        <v>2202781</v>
      </c>
      <c r="C39" s="24" t="s">
        <v>27</v>
      </c>
      <c r="D39" s="33">
        <v>44683</v>
      </c>
      <c r="E39" s="33">
        <v>44684</v>
      </c>
      <c r="F39" s="33">
        <v>44736</v>
      </c>
      <c r="G39" s="5" t="s">
        <v>2929</v>
      </c>
      <c r="H39" s="5" t="s">
        <v>100</v>
      </c>
      <c r="I39" s="5" t="s">
        <v>1528</v>
      </c>
      <c r="J39" s="5" t="s">
        <v>2930</v>
      </c>
      <c r="L39" s="25">
        <v>1473.63</v>
      </c>
      <c r="M39" s="25">
        <v>0</v>
      </c>
      <c r="N39" s="25">
        <f t="shared" si="0"/>
        <v>1473.63</v>
      </c>
      <c r="O39" s="5" t="s">
        <v>32</v>
      </c>
      <c r="P39" s="5" t="s">
        <v>911</v>
      </c>
      <c r="Q39" s="5" t="s">
        <v>805</v>
      </c>
    </row>
    <row r="40" spans="1:17" ht="13.95" customHeight="1" x14ac:dyDescent="0.2">
      <c r="A40" s="5">
        <v>2201997</v>
      </c>
      <c r="B40" s="5">
        <v>2206314</v>
      </c>
      <c r="C40" s="24" t="s">
        <v>27</v>
      </c>
      <c r="D40" s="33">
        <v>44684</v>
      </c>
      <c r="E40" s="33">
        <v>44685</v>
      </c>
      <c r="F40" s="33">
        <v>44935</v>
      </c>
      <c r="G40" s="5" t="s">
        <v>2931</v>
      </c>
      <c r="H40" s="5" t="s">
        <v>606</v>
      </c>
      <c r="I40" s="5" t="s">
        <v>1528</v>
      </c>
      <c r="J40" s="5" t="s">
        <v>2932</v>
      </c>
      <c r="L40" s="25">
        <v>1138.43</v>
      </c>
      <c r="M40" s="25">
        <v>0</v>
      </c>
      <c r="N40" s="25">
        <f t="shared" si="0"/>
        <v>1138.43</v>
      </c>
      <c r="O40" s="5" t="s">
        <v>32</v>
      </c>
      <c r="P40" s="5" t="s">
        <v>911</v>
      </c>
      <c r="Q40" s="5" t="s">
        <v>1826</v>
      </c>
    </row>
    <row r="41" spans="1:17" ht="13.95" customHeight="1" x14ac:dyDescent="0.2">
      <c r="A41" s="5">
        <v>2202005</v>
      </c>
      <c r="B41" s="5">
        <v>2204859</v>
      </c>
      <c r="C41" s="24" t="s">
        <v>27</v>
      </c>
      <c r="D41" s="33">
        <v>44618</v>
      </c>
      <c r="E41" s="33">
        <v>44685</v>
      </c>
      <c r="F41" s="33">
        <v>44852</v>
      </c>
      <c r="G41" s="5" t="s">
        <v>2933</v>
      </c>
      <c r="H41" s="5" t="s">
        <v>2934</v>
      </c>
      <c r="I41" s="5" t="s">
        <v>1528</v>
      </c>
      <c r="J41" s="5" t="s">
        <v>2935</v>
      </c>
      <c r="L41" s="25">
        <v>875.12</v>
      </c>
      <c r="M41" s="25">
        <v>0</v>
      </c>
      <c r="N41" s="25">
        <f t="shared" si="0"/>
        <v>875.12</v>
      </c>
      <c r="O41" s="5" t="s">
        <v>32</v>
      </c>
      <c r="P41" s="5" t="s">
        <v>911</v>
      </c>
      <c r="Q41" s="5" t="s">
        <v>965</v>
      </c>
    </row>
    <row r="42" spans="1:17" ht="13.95" customHeight="1" x14ac:dyDescent="0.2">
      <c r="A42" s="5">
        <v>2202026</v>
      </c>
      <c r="C42" s="24" t="s">
        <v>27</v>
      </c>
      <c r="D42" s="33">
        <v>44674</v>
      </c>
      <c r="E42" s="33">
        <v>44657</v>
      </c>
      <c r="F42" s="33">
        <v>44687</v>
      </c>
      <c r="G42" s="5" t="s">
        <v>2936</v>
      </c>
      <c r="H42" s="5" t="s">
        <v>142</v>
      </c>
      <c r="I42" s="5" t="s">
        <v>148</v>
      </c>
      <c r="J42" s="5" t="s">
        <v>2937</v>
      </c>
      <c r="L42" s="25">
        <v>0</v>
      </c>
      <c r="M42" s="25">
        <v>0</v>
      </c>
      <c r="N42" s="25">
        <f t="shared" si="0"/>
        <v>0</v>
      </c>
      <c r="O42" s="5" t="s">
        <v>32</v>
      </c>
      <c r="P42" s="5" t="s">
        <v>94</v>
      </c>
      <c r="Q42" s="5" t="s">
        <v>34</v>
      </c>
    </row>
    <row r="43" spans="1:17" ht="13.95" customHeight="1" x14ac:dyDescent="0.2">
      <c r="A43" s="5">
        <v>2202035</v>
      </c>
      <c r="B43" s="5">
        <v>2203032</v>
      </c>
      <c r="C43" s="24" t="s">
        <v>27</v>
      </c>
      <c r="D43" s="33">
        <v>44685</v>
      </c>
      <c r="E43" s="33">
        <v>44687</v>
      </c>
      <c r="F43" s="33">
        <v>44753</v>
      </c>
      <c r="G43" s="5" t="s">
        <v>2938</v>
      </c>
      <c r="H43" s="5" t="s">
        <v>649</v>
      </c>
      <c r="I43" s="5" t="s">
        <v>2939</v>
      </c>
      <c r="J43" s="5" t="s">
        <v>2940</v>
      </c>
      <c r="L43" s="25">
        <v>1886.14</v>
      </c>
      <c r="M43" s="25">
        <v>114.95</v>
      </c>
      <c r="N43" s="25">
        <f t="shared" si="0"/>
        <v>2001.0900000000001</v>
      </c>
      <c r="O43" s="5" t="s">
        <v>32</v>
      </c>
      <c r="P43" s="5" t="s">
        <v>911</v>
      </c>
      <c r="Q43" s="5" t="s">
        <v>805</v>
      </c>
    </row>
    <row r="44" spans="1:17" ht="13.95" customHeight="1" x14ac:dyDescent="0.2">
      <c r="A44" s="5">
        <v>2202040</v>
      </c>
      <c r="B44" s="5">
        <v>2204036</v>
      </c>
      <c r="C44" s="24" t="s">
        <v>27</v>
      </c>
      <c r="D44" s="33">
        <v>44687</v>
      </c>
      <c r="E44" s="33">
        <v>44687</v>
      </c>
      <c r="F44" s="33">
        <v>44812</v>
      </c>
      <c r="G44" s="5" t="s">
        <v>2941</v>
      </c>
      <c r="H44" s="5" t="s">
        <v>91</v>
      </c>
      <c r="I44" s="5" t="s">
        <v>152</v>
      </c>
      <c r="J44" s="5" t="s">
        <v>2942</v>
      </c>
      <c r="L44" s="25">
        <v>806.86</v>
      </c>
      <c r="M44" s="25">
        <v>123.72</v>
      </c>
      <c r="N44" s="25">
        <f t="shared" si="0"/>
        <v>930.58</v>
      </c>
      <c r="O44" s="5" t="s">
        <v>32</v>
      </c>
      <c r="P44" s="5" t="s">
        <v>911</v>
      </c>
      <c r="Q44" s="5" t="s">
        <v>965</v>
      </c>
    </row>
    <row r="45" spans="1:17" ht="13.95" customHeight="1" x14ac:dyDescent="0.2">
      <c r="A45" s="5">
        <v>2202095</v>
      </c>
      <c r="C45" s="24" t="s">
        <v>27</v>
      </c>
      <c r="D45" s="33">
        <v>44683</v>
      </c>
      <c r="E45" s="33">
        <v>44691</v>
      </c>
      <c r="F45" s="33">
        <v>44914</v>
      </c>
      <c r="G45" s="5" t="s">
        <v>2943</v>
      </c>
      <c r="H45" s="5" t="s">
        <v>2944</v>
      </c>
      <c r="I45" s="5" t="s">
        <v>2945</v>
      </c>
      <c r="J45" s="5" t="s">
        <v>2946</v>
      </c>
      <c r="L45" s="25">
        <v>0</v>
      </c>
      <c r="M45" s="25">
        <v>0</v>
      </c>
      <c r="N45" s="25">
        <f t="shared" si="0"/>
        <v>0</v>
      </c>
      <c r="O45" s="5" t="s">
        <v>32</v>
      </c>
      <c r="P45" s="5" t="s">
        <v>33</v>
      </c>
      <c r="Q45" s="5" t="s">
        <v>2947</v>
      </c>
    </row>
    <row r="46" spans="1:17" ht="13.95" customHeight="1" x14ac:dyDescent="0.2">
      <c r="A46" s="5">
        <v>2202096</v>
      </c>
      <c r="C46" s="24" t="s">
        <v>27</v>
      </c>
      <c r="D46" s="33">
        <v>44627</v>
      </c>
      <c r="E46" s="33">
        <v>44691</v>
      </c>
      <c r="F46" s="33">
        <v>44903</v>
      </c>
      <c r="G46" s="5" t="s">
        <v>2948</v>
      </c>
      <c r="H46" s="5" t="s">
        <v>2944</v>
      </c>
      <c r="I46" s="5" t="s">
        <v>2949</v>
      </c>
      <c r="J46" s="5" t="s">
        <v>2950</v>
      </c>
      <c r="L46" s="25">
        <v>0</v>
      </c>
      <c r="M46" s="25">
        <v>0</v>
      </c>
      <c r="N46" s="25">
        <f t="shared" si="0"/>
        <v>0</v>
      </c>
      <c r="O46" s="5" t="s">
        <v>32</v>
      </c>
      <c r="P46" s="5" t="s">
        <v>33</v>
      </c>
      <c r="Q46" s="5" t="s">
        <v>2947</v>
      </c>
    </row>
    <row r="47" spans="1:17" ht="13.95" customHeight="1" x14ac:dyDescent="0.2">
      <c r="A47" s="5">
        <v>2202132</v>
      </c>
      <c r="B47" s="5">
        <v>2206465</v>
      </c>
      <c r="C47" s="24" t="s">
        <v>27</v>
      </c>
      <c r="D47" s="33">
        <v>44690</v>
      </c>
      <c r="E47" s="33">
        <v>44693</v>
      </c>
      <c r="F47" s="33">
        <v>44959</v>
      </c>
      <c r="G47" s="5" t="s">
        <v>2951</v>
      </c>
      <c r="H47" s="5" t="s">
        <v>1276</v>
      </c>
      <c r="I47" s="5" t="s">
        <v>1528</v>
      </c>
      <c r="J47" s="5" t="s">
        <v>2952</v>
      </c>
      <c r="L47" s="25">
        <v>871.02</v>
      </c>
      <c r="M47" s="25">
        <v>0</v>
      </c>
      <c r="N47" s="25">
        <f t="shared" si="0"/>
        <v>871.02</v>
      </c>
      <c r="O47" s="5" t="s">
        <v>32</v>
      </c>
      <c r="P47" s="5" t="s">
        <v>911</v>
      </c>
      <c r="Q47" s="5" t="s">
        <v>965</v>
      </c>
    </row>
    <row r="48" spans="1:17" ht="13.95" customHeight="1" x14ac:dyDescent="0.2">
      <c r="A48" s="5">
        <v>2202136</v>
      </c>
      <c r="B48" s="5">
        <v>2202758</v>
      </c>
      <c r="C48" s="24" t="s">
        <v>27</v>
      </c>
      <c r="D48" s="33">
        <v>44691</v>
      </c>
      <c r="E48" s="33">
        <v>44693</v>
      </c>
      <c r="F48" s="33">
        <v>44910</v>
      </c>
      <c r="G48" s="5" t="s">
        <v>2953</v>
      </c>
      <c r="H48" s="5" t="s">
        <v>439</v>
      </c>
      <c r="I48" s="5" t="s">
        <v>42</v>
      </c>
      <c r="J48" s="5" t="s">
        <v>2954</v>
      </c>
      <c r="L48" s="25">
        <v>1800</v>
      </c>
      <c r="M48" s="25">
        <v>123.72</v>
      </c>
      <c r="N48" s="25">
        <f t="shared" si="0"/>
        <v>1923.72</v>
      </c>
      <c r="O48" s="5" t="s">
        <v>32</v>
      </c>
      <c r="P48" s="5" t="s">
        <v>911</v>
      </c>
      <c r="Q48" s="5" t="s">
        <v>2955</v>
      </c>
    </row>
    <row r="49" spans="1:17" ht="13.95" customHeight="1" x14ac:dyDescent="0.2">
      <c r="A49" s="5">
        <v>2202207</v>
      </c>
      <c r="C49" s="24" t="s">
        <v>27</v>
      </c>
      <c r="D49" s="33">
        <v>44697</v>
      </c>
      <c r="E49" s="33">
        <v>44697</v>
      </c>
      <c r="F49" s="33">
        <v>44747</v>
      </c>
      <c r="G49" s="5" t="s">
        <v>2956</v>
      </c>
      <c r="H49" s="5" t="s">
        <v>1542</v>
      </c>
      <c r="I49" s="5" t="s">
        <v>58</v>
      </c>
      <c r="J49" s="5" t="s">
        <v>2957</v>
      </c>
      <c r="L49" s="25">
        <v>431.03</v>
      </c>
      <c r="M49" s="25">
        <v>0</v>
      </c>
      <c r="N49" s="25">
        <f t="shared" si="0"/>
        <v>431.03</v>
      </c>
      <c r="O49" s="5" t="s">
        <v>32</v>
      </c>
      <c r="P49" s="5" t="s">
        <v>911</v>
      </c>
      <c r="Q49" s="5" t="s">
        <v>805</v>
      </c>
    </row>
    <row r="50" spans="1:17" ht="13.95" customHeight="1" x14ac:dyDescent="0.2">
      <c r="A50" s="5">
        <v>2202251</v>
      </c>
      <c r="C50" s="24" t="s">
        <v>27</v>
      </c>
      <c r="D50" s="33">
        <v>44658</v>
      </c>
      <c r="E50" s="33">
        <v>44701</v>
      </c>
      <c r="F50" s="33">
        <v>44755</v>
      </c>
      <c r="G50" s="5" t="s">
        <v>2958</v>
      </c>
      <c r="H50" s="5" t="s">
        <v>663</v>
      </c>
      <c r="I50" s="5" t="s">
        <v>2959</v>
      </c>
      <c r="J50" s="5" t="s">
        <v>2960</v>
      </c>
      <c r="L50" s="25">
        <v>0</v>
      </c>
      <c r="M50" s="25">
        <v>0</v>
      </c>
      <c r="N50" s="25">
        <f>SUM(L50:M50)</f>
        <v>0</v>
      </c>
      <c r="O50" s="5" t="s">
        <v>32</v>
      </c>
      <c r="P50" s="5" t="s">
        <v>94</v>
      </c>
      <c r="Q50" s="5" t="s">
        <v>2961</v>
      </c>
    </row>
    <row r="51" spans="1:17" ht="13.95" customHeight="1" x14ac:dyDescent="0.2">
      <c r="A51" s="5">
        <v>2202264</v>
      </c>
      <c r="B51" s="5">
        <v>2205572</v>
      </c>
      <c r="C51" s="24" t="s">
        <v>27</v>
      </c>
      <c r="D51" s="33">
        <v>44700</v>
      </c>
      <c r="E51" s="33">
        <v>44701</v>
      </c>
      <c r="F51" s="33">
        <v>44888</v>
      </c>
      <c r="G51" s="5" t="s">
        <v>2962</v>
      </c>
      <c r="H51" s="5" t="s">
        <v>218</v>
      </c>
      <c r="I51" s="5" t="s">
        <v>2959</v>
      </c>
      <c r="J51" s="5" t="s">
        <v>2963</v>
      </c>
      <c r="L51" s="25">
        <v>2901.31</v>
      </c>
      <c r="M51" s="25">
        <v>0</v>
      </c>
      <c r="N51" s="25">
        <f t="shared" si="0"/>
        <v>2901.31</v>
      </c>
      <c r="O51" s="5" t="s">
        <v>32</v>
      </c>
      <c r="P51" s="5" t="s">
        <v>911</v>
      </c>
      <c r="Q51" s="5" t="s">
        <v>805</v>
      </c>
    </row>
    <row r="52" spans="1:17" ht="13.95" customHeight="1" x14ac:dyDescent="0.2">
      <c r="A52" s="5">
        <v>2202266</v>
      </c>
      <c r="C52" s="24" t="s">
        <v>27</v>
      </c>
      <c r="D52" s="33">
        <v>44702</v>
      </c>
      <c r="E52" s="33">
        <v>44702</v>
      </c>
      <c r="F52" s="33">
        <v>44956</v>
      </c>
      <c r="G52" s="5" t="s">
        <v>2964</v>
      </c>
      <c r="H52" s="5" t="s">
        <v>91</v>
      </c>
      <c r="I52" s="5" t="s">
        <v>42</v>
      </c>
      <c r="J52" s="5" t="s">
        <v>2965</v>
      </c>
      <c r="L52" s="25">
        <v>0</v>
      </c>
      <c r="M52" s="25">
        <v>0</v>
      </c>
      <c r="N52" s="25">
        <f t="shared" si="0"/>
        <v>0</v>
      </c>
      <c r="O52" s="5" t="s">
        <v>32</v>
      </c>
      <c r="P52" s="5" t="s">
        <v>33</v>
      </c>
      <c r="Q52" s="5" t="s">
        <v>1649</v>
      </c>
    </row>
    <row r="53" spans="1:17" ht="13.95" customHeight="1" x14ac:dyDescent="0.2">
      <c r="A53" s="5">
        <v>2202268</v>
      </c>
      <c r="C53" s="24" t="s">
        <v>27</v>
      </c>
      <c r="D53" s="33">
        <v>44680</v>
      </c>
      <c r="E53" s="33">
        <v>44703</v>
      </c>
      <c r="F53" s="33">
        <v>45040</v>
      </c>
      <c r="G53" s="5" t="s">
        <v>2966</v>
      </c>
      <c r="H53" s="5" t="s">
        <v>606</v>
      </c>
      <c r="I53" s="5" t="s">
        <v>2967</v>
      </c>
      <c r="J53" s="5" t="s">
        <v>2968</v>
      </c>
      <c r="L53" s="25">
        <v>0</v>
      </c>
      <c r="M53" s="25">
        <v>0</v>
      </c>
      <c r="N53" s="25">
        <f t="shared" si="0"/>
        <v>0</v>
      </c>
      <c r="O53" s="5" t="s">
        <v>32</v>
      </c>
      <c r="P53" s="5" t="s">
        <v>33</v>
      </c>
      <c r="Q53" s="5" t="s">
        <v>1649</v>
      </c>
    </row>
    <row r="54" spans="1:17" ht="13.95" customHeight="1" x14ac:dyDescent="0.2">
      <c r="A54" s="5">
        <v>2202271</v>
      </c>
      <c r="B54" s="5">
        <v>2205957</v>
      </c>
      <c r="C54" s="24" t="s">
        <v>27</v>
      </c>
      <c r="D54" s="33">
        <v>44633</v>
      </c>
      <c r="E54" s="33">
        <v>44704</v>
      </c>
      <c r="F54" s="33">
        <v>44909</v>
      </c>
      <c r="G54" s="5" t="s">
        <v>2969</v>
      </c>
      <c r="H54" s="5" t="s">
        <v>123</v>
      </c>
      <c r="I54" s="5" t="s">
        <v>58</v>
      </c>
      <c r="J54" s="5" t="s">
        <v>2970</v>
      </c>
      <c r="L54" s="25">
        <v>1991.99</v>
      </c>
      <c r="M54" s="25">
        <v>0</v>
      </c>
      <c r="N54" s="25">
        <f t="shared" si="0"/>
        <v>1991.99</v>
      </c>
      <c r="O54" s="5" t="s">
        <v>32</v>
      </c>
      <c r="P54" s="5" t="s">
        <v>911</v>
      </c>
      <c r="Q54" s="5" t="s">
        <v>805</v>
      </c>
    </row>
    <row r="55" spans="1:17" ht="13.95" customHeight="1" x14ac:dyDescent="0.2">
      <c r="A55" s="5">
        <v>2202395</v>
      </c>
      <c r="B55" s="5">
        <v>2203559</v>
      </c>
      <c r="C55" s="24" t="s">
        <v>27</v>
      </c>
      <c r="D55" s="33">
        <v>44705</v>
      </c>
      <c r="E55" s="33">
        <v>44706</v>
      </c>
      <c r="F55" s="33">
        <v>44783</v>
      </c>
      <c r="G55" s="5" t="s">
        <v>2971</v>
      </c>
      <c r="H55" s="5" t="s">
        <v>264</v>
      </c>
      <c r="I55" s="5" t="s">
        <v>2972</v>
      </c>
      <c r="J55" s="5" t="s">
        <v>2973</v>
      </c>
      <c r="L55" s="25">
        <v>115.9</v>
      </c>
      <c r="M55" s="25">
        <v>0</v>
      </c>
      <c r="N55" s="25">
        <f t="shared" si="0"/>
        <v>115.9</v>
      </c>
      <c r="O55" s="5" t="s">
        <v>32</v>
      </c>
      <c r="P55" s="5" t="s">
        <v>911</v>
      </c>
      <c r="Q55" s="5" t="s">
        <v>805</v>
      </c>
    </row>
    <row r="56" spans="1:17" ht="13.95" customHeight="1" x14ac:dyDescent="0.2">
      <c r="A56" s="5">
        <v>2202415</v>
      </c>
      <c r="B56" s="5">
        <v>2202645</v>
      </c>
      <c r="C56" s="24" t="s">
        <v>27</v>
      </c>
      <c r="D56" s="33">
        <v>44694</v>
      </c>
      <c r="E56" s="33">
        <v>44704</v>
      </c>
      <c r="F56" s="33">
        <v>44728</v>
      </c>
      <c r="G56" s="5" t="s">
        <v>2974</v>
      </c>
      <c r="H56" s="5" t="s">
        <v>1232</v>
      </c>
      <c r="I56" s="5" t="s">
        <v>152</v>
      </c>
      <c r="J56" s="5" t="s">
        <v>2975</v>
      </c>
      <c r="L56" s="25">
        <v>225</v>
      </c>
      <c r="M56" s="25">
        <v>0</v>
      </c>
      <c r="N56" s="25">
        <f t="shared" si="0"/>
        <v>225</v>
      </c>
      <c r="O56" s="5" t="s">
        <v>32</v>
      </c>
      <c r="P56" s="5" t="s">
        <v>911</v>
      </c>
      <c r="Q56" s="5" t="s">
        <v>954</v>
      </c>
    </row>
    <row r="57" spans="1:17" ht="13.95" customHeight="1" x14ac:dyDescent="0.2">
      <c r="A57" s="5">
        <v>2202418</v>
      </c>
      <c r="B57" s="5">
        <v>2202426</v>
      </c>
      <c r="C57" s="24" t="s">
        <v>27</v>
      </c>
      <c r="D57" s="33">
        <v>44701</v>
      </c>
      <c r="E57" s="33">
        <v>44708</v>
      </c>
      <c r="F57" s="33">
        <v>44713</v>
      </c>
      <c r="G57" s="5" t="s">
        <v>2976</v>
      </c>
      <c r="H57" s="5" t="s">
        <v>490</v>
      </c>
      <c r="I57" s="5" t="s">
        <v>58</v>
      </c>
      <c r="J57" s="5" t="s">
        <v>2977</v>
      </c>
      <c r="L57" s="25">
        <v>1553.01</v>
      </c>
      <c r="M57" s="25">
        <v>0</v>
      </c>
      <c r="N57" s="25">
        <f t="shared" si="0"/>
        <v>1553.01</v>
      </c>
      <c r="O57" s="5" t="s">
        <v>32</v>
      </c>
      <c r="P57" s="5" t="s">
        <v>911</v>
      </c>
      <c r="Q57" s="5" t="s">
        <v>805</v>
      </c>
    </row>
    <row r="58" spans="1:17" ht="13.95" customHeight="1" x14ac:dyDescent="0.2">
      <c r="A58" s="5">
        <v>2202422</v>
      </c>
      <c r="C58" s="24" t="s">
        <v>27</v>
      </c>
      <c r="D58" s="33">
        <v>44706</v>
      </c>
      <c r="E58" s="33">
        <v>44711</v>
      </c>
      <c r="F58" s="33">
        <v>44984</v>
      </c>
      <c r="G58" s="5" t="s">
        <v>2978</v>
      </c>
      <c r="H58" s="5" t="s">
        <v>490</v>
      </c>
      <c r="I58" s="5" t="s">
        <v>42</v>
      </c>
      <c r="J58" s="5" t="s">
        <v>2979</v>
      </c>
      <c r="L58" s="25">
        <v>0</v>
      </c>
      <c r="M58" s="25">
        <v>0</v>
      </c>
      <c r="N58" s="25">
        <f t="shared" si="0"/>
        <v>0</v>
      </c>
      <c r="O58" s="5" t="s">
        <v>32</v>
      </c>
      <c r="P58" s="5" t="s">
        <v>33</v>
      </c>
      <c r="Q58" s="5" t="s">
        <v>34</v>
      </c>
    </row>
    <row r="59" spans="1:17" ht="13.95" customHeight="1" x14ac:dyDescent="0.2">
      <c r="A59" s="5">
        <v>2202432</v>
      </c>
      <c r="B59" s="5">
        <v>2202907</v>
      </c>
      <c r="C59" s="24" t="s">
        <v>27</v>
      </c>
      <c r="D59" s="33">
        <v>44637</v>
      </c>
      <c r="E59" s="33">
        <v>44711</v>
      </c>
      <c r="F59" s="33">
        <v>44746</v>
      </c>
      <c r="G59" s="5" t="s">
        <v>2980</v>
      </c>
      <c r="H59" s="5" t="s">
        <v>147</v>
      </c>
      <c r="I59" s="5" t="s">
        <v>2981</v>
      </c>
      <c r="J59" s="5" t="s">
        <v>2982</v>
      </c>
      <c r="L59" s="25">
        <v>663.33</v>
      </c>
      <c r="M59" s="25">
        <v>0</v>
      </c>
      <c r="N59" s="25">
        <f t="shared" si="0"/>
        <v>663.33</v>
      </c>
      <c r="O59" s="5" t="s">
        <v>32</v>
      </c>
      <c r="P59" s="5" t="s">
        <v>911</v>
      </c>
      <c r="Q59" s="5" t="s">
        <v>805</v>
      </c>
    </row>
    <row r="60" spans="1:17" ht="13.95" customHeight="1" x14ac:dyDescent="0.2">
      <c r="A60" s="5">
        <v>2202523</v>
      </c>
      <c r="C60" s="24" t="s">
        <v>27</v>
      </c>
      <c r="D60" s="33">
        <v>44611</v>
      </c>
      <c r="E60" s="33">
        <v>44714</v>
      </c>
      <c r="F60" s="33">
        <v>44914</v>
      </c>
      <c r="G60" s="5" t="s">
        <v>2983</v>
      </c>
      <c r="H60" s="5" t="s">
        <v>1276</v>
      </c>
      <c r="I60" s="5" t="s">
        <v>42</v>
      </c>
      <c r="J60" s="5" t="s">
        <v>2984</v>
      </c>
      <c r="L60" s="25">
        <v>0</v>
      </c>
      <c r="M60" s="25">
        <v>0</v>
      </c>
      <c r="N60" s="25">
        <f t="shared" si="0"/>
        <v>0</v>
      </c>
      <c r="O60" s="5" t="s">
        <v>32</v>
      </c>
      <c r="P60" s="5" t="s">
        <v>94</v>
      </c>
      <c r="Q60" s="5" t="s">
        <v>367</v>
      </c>
    </row>
    <row r="61" spans="1:17" ht="13.95" customHeight="1" x14ac:dyDescent="0.2">
      <c r="A61" s="5">
        <v>2202524</v>
      </c>
      <c r="C61" s="24" t="s">
        <v>27</v>
      </c>
      <c r="D61" s="33">
        <v>44698</v>
      </c>
      <c r="E61" s="33">
        <v>44713</v>
      </c>
      <c r="F61" s="33">
        <v>44953</v>
      </c>
      <c r="G61" s="5" t="s">
        <v>2985</v>
      </c>
      <c r="H61" s="5" t="s">
        <v>2986</v>
      </c>
      <c r="I61" s="5" t="s">
        <v>2987</v>
      </c>
      <c r="J61" s="5" t="s">
        <v>2988</v>
      </c>
      <c r="L61" s="25">
        <v>0</v>
      </c>
      <c r="M61" s="25">
        <v>0</v>
      </c>
      <c r="N61" s="25">
        <f t="shared" si="0"/>
        <v>0</v>
      </c>
      <c r="O61" s="5" t="s">
        <v>32</v>
      </c>
      <c r="P61" s="5" t="s">
        <v>33</v>
      </c>
      <c r="Q61" s="5" t="s">
        <v>367</v>
      </c>
    </row>
    <row r="62" spans="1:17" ht="13.95" customHeight="1" x14ac:dyDescent="0.2">
      <c r="A62" s="5">
        <v>2202557</v>
      </c>
      <c r="B62" s="5">
        <v>2203554</v>
      </c>
      <c r="C62" s="24" t="s">
        <v>27</v>
      </c>
      <c r="D62" s="33">
        <v>44719</v>
      </c>
      <c r="E62" s="33">
        <v>44720</v>
      </c>
      <c r="F62" s="33">
        <v>44764</v>
      </c>
      <c r="G62" s="5" t="s">
        <v>2989</v>
      </c>
      <c r="H62" s="5" t="s">
        <v>260</v>
      </c>
      <c r="I62" s="5" t="s">
        <v>152</v>
      </c>
      <c r="J62" s="5" t="s">
        <v>2990</v>
      </c>
      <c r="L62" s="25">
        <f>156.31+300+300</f>
        <v>756.31</v>
      </c>
      <c r="M62" s="25">
        <v>0</v>
      </c>
      <c r="N62" s="25">
        <f t="shared" si="0"/>
        <v>756.31</v>
      </c>
      <c r="O62" s="5" t="s">
        <v>32</v>
      </c>
      <c r="P62" s="5" t="s">
        <v>911</v>
      </c>
      <c r="Q62" s="5" t="s">
        <v>988</v>
      </c>
    </row>
    <row r="63" spans="1:17" ht="13.95" customHeight="1" x14ac:dyDescent="0.2">
      <c r="A63" s="5">
        <v>2202577</v>
      </c>
      <c r="B63" s="5">
        <v>2206251</v>
      </c>
      <c r="C63" s="24" t="s">
        <v>27</v>
      </c>
      <c r="D63" s="33">
        <v>44711</v>
      </c>
      <c r="E63" s="33">
        <v>44722</v>
      </c>
      <c r="F63" s="33">
        <v>44929</v>
      </c>
      <c r="G63" s="5" t="s">
        <v>2991</v>
      </c>
      <c r="H63" s="5" t="s">
        <v>649</v>
      </c>
      <c r="I63" s="5" t="s">
        <v>58</v>
      </c>
      <c r="J63" s="5" t="s">
        <v>2992</v>
      </c>
      <c r="L63" s="25">
        <v>983.34</v>
      </c>
      <c r="M63" s="25">
        <v>0</v>
      </c>
      <c r="N63" s="25">
        <f t="shared" si="0"/>
        <v>983.34</v>
      </c>
      <c r="O63" s="5" t="s">
        <v>32</v>
      </c>
      <c r="P63" s="5" t="s">
        <v>911</v>
      </c>
      <c r="Q63" s="5" t="s">
        <v>805</v>
      </c>
    </row>
    <row r="64" spans="1:17" ht="13.95" customHeight="1" x14ac:dyDescent="0.2">
      <c r="A64" s="5">
        <v>2202578</v>
      </c>
      <c r="C64" s="24" t="s">
        <v>27</v>
      </c>
      <c r="D64" s="33">
        <v>44723</v>
      </c>
      <c r="E64" s="33">
        <v>44723</v>
      </c>
      <c r="F64" s="33">
        <v>44914</v>
      </c>
      <c r="G64" s="5" t="s">
        <v>2993</v>
      </c>
      <c r="H64" s="5" t="s">
        <v>2994</v>
      </c>
      <c r="I64" s="5" t="s">
        <v>58</v>
      </c>
      <c r="J64" s="5" t="s">
        <v>2995</v>
      </c>
      <c r="L64" s="25">
        <v>0</v>
      </c>
      <c r="M64" s="25">
        <v>0</v>
      </c>
      <c r="N64" s="25">
        <f t="shared" si="0"/>
        <v>0</v>
      </c>
      <c r="O64" s="5" t="s">
        <v>32</v>
      </c>
      <c r="P64" s="5" t="s">
        <v>33</v>
      </c>
      <c r="Q64" s="5" t="s">
        <v>367</v>
      </c>
    </row>
    <row r="65" spans="1:17" ht="13.95" customHeight="1" x14ac:dyDescent="0.2">
      <c r="A65" s="5">
        <v>2202623</v>
      </c>
      <c r="B65" s="5">
        <v>2202954</v>
      </c>
      <c r="C65" s="24" t="s">
        <v>27</v>
      </c>
      <c r="D65" s="33">
        <v>44707</v>
      </c>
      <c r="E65" s="33">
        <v>44725</v>
      </c>
      <c r="F65" s="33">
        <v>44747</v>
      </c>
      <c r="G65" s="5" t="s">
        <v>2996</v>
      </c>
      <c r="H65" s="5" t="s">
        <v>131</v>
      </c>
      <c r="I65" s="5" t="s">
        <v>58</v>
      </c>
      <c r="J65" s="5" t="s">
        <v>2997</v>
      </c>
      <c r="L65" s="25">
        <v>800</v>
      </c>
      <c r="M65" s="25">
        <v>0</v>
      </c>
      <c r="N65" s="25">
        <f t="shared" si="0"/>
        <v>800</v>
      </c>
      <c r="O65" s="5" t="s">
        <v>32</v>
      </c>
      <c r="P65" s="5" t="s">
        <v>911</v>
      </c>
      <c r="Q65" s="5" t="s">
        <v>2998</v>
      </c>
    </row>
    <row r="66" spans="1:17" ht="13.95" customHeight="1" x14ac:dyDescent="0.2">
      <c r="A66" s="5">
        <v>2202643</v>
      </c>
      <c r="C66" s="24" t="s">
        <v>27</v>
      </c>
      <c r="D66" s="33">
        <v>44653</v>
      </c>
      <c r="E66" s="33">
        <v>44725</v>
      </c>
      <c r="F66" s="33">
        <v>45040</v>
      </c>
      <c r="G66" s="5" t="s">
        <v>2999</v>
      </c>
      <c r="H66" s="5" t="s">
        <v>147</v>
      </c>
      <c r="I66" s="5" t="s">
        <v>2901</v>
      </c>
      <c r="J66" s="5" t="s">
        <v>3000</v>
      </c>
      <c r="L66" s="25">
        <v>0</v>
      </c>
      <c r="M66" s="25">
        <v>0</v>
      </c>
      <c r="N66" s="25">
        <f t="shared" si="0"/>
        <v>0</v>
      </c>
      <c r="O66" s="5" t="s">
        <v>32</v>
      </c>
      <c r="P66" s="5" t="s">
        <v>33</v>
      </c>
      <c r="Q66" s="5" t="s">
        <v>367</v>
      </c>
    </row>
    <row r="67" spans="1:17" ht="13.95" customHeight="1" x14ac:dyDescent="0.2">
      <c r="A67" s="5">
        <v>2202663</v>
      </c>
      <c r="C67" s="24" t="s">
        <v>27</v>
      </c>
      <c r="D67" s="33">
        <v>44715</v>
      </c>
      <c r="E67" s="33">
        <v>44727</v>
      </c>
      <c r="F67" s="33">
        <v>44804</v>
      </c>
      <c r="G67" s="5" t="s">
        <v>3001</v>
      </c>
      <c r="H67" s="5" t="s">
        <v>100</v>
      </c>
      <c r="I67" s="5" t="s">
        <v>3002</v>
      </c>
      <c r="J67" s="5" t="s">
        <v>3003</v>
      </c>
      <c r="L67" s="25">
        <v>0</v>
      </c>
      <c r="M67" s="25">
        <v>0</v>
      </c>
      <c r="N67" s="25">
        <f t="shared" si="0"/>
        <v>0</v>
      </c>
      <c r="O67" s="5" t="s">
        <v>32</v>
      </c>
      <c r="P67" s="5" t="s">
        <v>94</v>
      </c>
      <c r="Q67" s="5" t="s">
        <v>145</v>
      </c>
    </row>
    <row r="68" spans="1:17" ht="13.95" customHeight="1" x14ac:dyDescent="0.2">
      <c r="A68" s="5">
        <v>2202665</v>
      </c>
      <c r="C68" s="24" t="s">
        <v>27</v>
      </c>
      <c r="D68" s="33">
        <v>44722</v>
      </c>
      <c r="E68" s="33">
        <v>44726</v>
      </c>
      <c r="F68" s="33">
        <v>44823</v>
      </c>
      <c r="G68" s="5" t="s">
        <v>3004</v>
      </c>
      <c r="H68" s="5" t="s">
        <v>490</v>
      </c>
      <c r="I68" s="5" t="s">
        <v>3005</v>
      </c>
      <c r="J68" s="5" t="s">
        <v>3006</v>
      </c>
      <c r="L68" s="25">
        <v>0</v>
      </c>
      <c r="M68" s="25">
        <v>0</v>
      </c>
      <c r="N68" s="25">
        <f>SUM(L68:M68)</f>
        <v>0</v>
      </c>
      <c r="O68" s="5" t="s">
        <v>32</v>
      </c>
      <c r="P68" s="5" t="s">
        <v>33</v>
      </c>
    </row>
    <row r="69" spans="1:17" ht="13.95" customHeight="1" x14ac:dyDescent="0.2">
      <c r="A69" s="5">
        <v>2202680</v>
      </c>
      <c r="B69" s="5">
        <v>2202688</v>
      </c>
      <c r="C69" s="24" t="s">
        <v>22</v>
      </c>
      <c r="D69" s="33">
        <v>44714</v>
      </c>
      <c r="E69" s="33">
        <v>44728</v>
      </c>
      <c r="F69" s="33">
        <v>45015</v>
      </c>
      <c r="G69" s="5" t="s">
        <v>3007</v>
      </c>
      <c r="H69" s="5" t="s">
        <v>3008</v>
      </c>
      <c r="I69" s="5" t="s">
        <v>3009</v>
      </c>
      <c r="J69" s="5" t="s">
        <v>3010</v>
      </c>
      <c r="L69" s="25">
        <v>0</v>
      </c>
      <c r="M69" s="25">
        <v>0</v>
      </c>
      <c r="N69" s="25">
        <f t="shared" si="0"/>
        <v>0</v>
      </c>
      <c r="O69" s="5" t="s">
        <v>32</v>
      </c>
      <c r="P69" s="5" t="s">
        <v>33</v>
      </c>
      <c r="Q69" s="5" t="s">
        <v>367</v>
      </c>
    </row>
    <row r="70" spans="1:17" ht="13.95" customHeight="1" x14ac:dyDescent="0.2">
      <c r="A70" s="5">
        <v>2202685</v>
      </c>
      <c r="C70" s="24" t="s">
        <v>27</v>
      </c>
      <c r="D70" s="33">
        <v>44704</v>
      </c>
      <c r="E70" s="33">
        <v>44729</v>
      </c>
      <c r="F70" s="33">
        <v>45096</v>
      </c>
      <c r="G70" s="5" t="s">
        <v>3011</v>
      </c>
      <c r="H70" s="5" t="s">
        <v>24</v>
      </c>
      <c r="I70" s="5" t="s">
        <v>3012</v>
      </c>
      <c r="J70" s="5" t="s">
        <v>3013</v>
      </c>
      <c r="L70" s="25">
        <v>0</v>
      </c>
      <c r="M70" s="25">
        <v>0</v>
      </c>
      <c r="N70" s="25">
        <f t="shared" si="0"/>
        <v>0</v>
      </c>
      <c r="O70" s="5" t="s">
        <v>32</v>
      </c>
      <c r="P70" s="5" t="s">
        <v>33</v>
      </c>
      <c r="Q70" s="5" t="s">
        <v>367</v>
      </c>
    </row>
    <row r="71" spans="1:17" ht="13.95" customHeight="1" x14ac:dyDescent="0.2">
      <c r="A71" s="5">
        <v>2202687</v>
      </c>
      <c r="B71" s="5">
        <v>2206214</v>
      </c>
      <c r="C71" s="24" t="s">
        <v>27</v>
      </c>
      <c r="D71" s="33">
        <v>44681</v>
      </c>
      <c r="E71" s="33">
        <v>44712</v>
      </c>
      <c r="F71" s="33">
        <v>44917</v>
      </c>
      <c r="G71" s="5" t="s">
        <v>3014</v>
      </c>
      <c r="H71" s="5" t="s">
        <v>264</v>
      </c>
      <c r="I71" s="5" t="s">
        <v>1400</v>
      </c>
      <c r="J71" s="5" t="s">
        <v>3015</v>
      </c>
      <c r="L71" s="25">
        <v>300</v>
      </c>
      <c r="M71" s="25">
        <v>0</v>
      </c>
      <c r="N71" s="25">
        <f t="shared" ref="N71:N84" si="1">SUM(L71:M71)</f>
        <v>300</v>
      </c>
      <c r="O71" s="5" t="s">
        <v>32</v>
      </c>
      <c r="P71" s="5" t="s">
        <v>911</v>
      </c>
      <c r="Q71" s="5" t="s">
        <v>805</v>
      </c>
    </row>
    <row r="72" spans="1:17" ht="13.95" customHeight="1" x14ac:dyDescent="0.2">
      <c r="A72" s="5">
        <v>2202692</v>
      </c>
      <c r="B72" s="5">
        <v>2203562</v>
      </c>
      <c r="C72" s="24" t="s">
        <v>27</v>
      </c>
      <c r="D72" s="33">
        <v>44711</v>
      </c>
      <c r="E72" s="33">
        <v>44732</v>
      </c>
      <c r="F72" s="33">
        <v>44783</v>
      </c>
      <c r="G72" s="5" t="s">
        <v>3016</v>
      </c>
      <c r="H72" s="5" t="s">
        <v>3017</v>
      </c>
      <c r="I72" s="5" t="s">
        <v>1400</v>
      </c>
      <c r="J72" s="5" t="s">
        <v>3018</v>
      </c>
      <c r="L72" s="25">
        <v>659.45</v>
      </c>
      <c r="M72" s="25">
        <v>123.72</v>
      </c>
      <c r="N72" s="25">
        <f t="shared" si="1"/>
        <v>783.17000000000007</v>
      </c>
      <c r="O72" s="5" t="s">
        <v>32</v>
      </c>
      <c r="P72" s="5" t="s">
        <v>911</v>
      </c>
      <c r="Q72" s="5" t="s">
        <v>3019</v>
      </c>
    </row>
    <row r="73" spans="1:17" ht="13.95" customHeight="1" x14ac:dyDescent="0.2">
      <c r="A73" s="5">
        <v>2202693</v>
      </c>
      <c r="B73" s="5">
        <v>2202908</v>
      </c>
      <c r="C73" s="24" t="s">
        <v>27</v>
      </c>
      <c r="D73" s="33">
        <v>44713</v>
      </c>
      <c r="E73" s="33">
        <v>44732</v>
      </c>
      <c r="F73" s="33">
        <v>44746</v>
      </c>
      <c r="G73" s="5" t="s">
        <v>3020</v>
      </c>
      <c r="H73" s="5" t="s">
        <v>3021</v>
      </c>
      <c r="I73" s="5" t="s">
        <v>692</v>
      </c>
      <c r="J73" s="5" t="s">
        <v>3022</v>
      </c>
      <c r="L73" s="25">
        <v>2230.9</v>
      </c>
      <c r="M73" s="25">
        <v>0</v>
      </c>
      <c r="N73" s="25">
        <f t="shared" si="1"/>
        <v>2230.9</v>
      </c>
      <c r="O73" s="25" t="s">
        <v>32</v>
      </c>
      <c r="P73" s="5" t="s">
        <v>911</v>
      </c>
      <c r="Q73" s="5" t="s">
        <v>805</v>
      </c>
    </row>
    <row r="74" spans="1:17" ht="13.95" customHeight="1" x14ac:dyDescent="0.2">
      <c r="A74" s="5">
        <v>2202696</v>
      </c>
      <c r="B74" s="5">
        <v>2202946</v>
      </c>
      <c r="C74" s="24" t="s">
        <v>27</v>
      </c>
      <c r="D74" s="33">
        <v>44727</v>
      </c>
      <c r="E74" s="33">
        <v>44731</v>
      </c>
      <c r="F74" s="33">
        <v>44977</v>
      </c>
      <c r="G74" s="5" t="s">
        <v>3023</v>
      </c>
      <c r="H74" s="5" t="s">
        <v>328</v>
      </c>
      <c r="I74" s="5" t="s">
        <v>3024</v>
      </c>
      <c r="J74" s="5" t="s">
        <v>3025</v>
      </c>
      <c r="L74" s="25">
        <v>96.35</v>
      </c>
      <c r="M74" s="25">
        <v>0</v>
      </c>
      <c r="N74" s="25">
        <f t="shared" si="1"/>
        <v>96.35</v>
      </c>
      <c r="O74" s="25" t="s">
        <v>32</v>
      </c>
      <c r="P74" s="5" t="s">
        <v>911</v>
      </c>
      <c r="Q74" s="5" t="s">
        <v>805</v>
      </c>
    </row>
    <row r="75" spans="1:17" ht="13.95" customHeight="1" x14ac:dyDescent="0.2">
      <c r="A75" s="5">
        <v>2202737</v>
      </c>
      <c r="C75" s="24" t="s">
        <v>27</v>
      </c>
      <c r="D75" s="33">
        <v>44699</v>
      </c>
      <c r="E75" s="33">
        <v>44734</v>
      </c>
      <c r="F75" s="33">
        <v>45743</v>
      </c>
      <c r="G75" s="5" t="s">
        <v>3026</v>
      </c>
      <c r="H75" s="5" t="s">
        <v>3027</v>
      </c>
      <c r="I75" s="5" t="s">
        <v>3028</v>
      </c>
      <c r="J75" s="5" t="s">
        <v>3029</v>
      </c>
      <c r="L75" s="25">
        <v>0</v>
      </c>
      <c r="M75" s="25">
        <v>0</v>
      </c>
      <c r="N75" s="25">
        <f t="shared" si="1"/>
        <v>0</v>
      </c>
      <c r="O75" s="25" t="s">
        <v>32</v>
      </c>
      <c r="P75" s="5" t="s">
        <v>33</v>
      </c>
      <c r="Q75" s="5" t="s">
        <v>569</v>
      </c>
    </row>
    <row r="76" spans="1:17" ht="13.95" customHeight="1" x14ac:dyDescent="0.2">
      <c r="A76" s="5">
        <v>2202759</v>
      </c>
      <c r="C76" s="24" t="s">
        <v>27</v>
      </c>
      <c r="D76" s="33">
        <v>44724</v>
      </c>
      <c r="E76" s="33">
        <v>44733</v>
      </c>
      <c r="F76" s="33">
        <v>44977</v>
      </c>
      <c r="G76" s="5" t="s">
        <v>3030</v>
      </c>
      <c r="H76" s="5" t="s">
        <v>142</v>
      </c>
      <c r="I76" s="5" t="s">
        <v>3031</v>
      </c>
      <c r="J76" s="5" t="s">
        <v>3032</v>
      </c>
      <c r="L76" s="25">
        <v>0</v>
      </c>
      <c r="M76" s="25">
        <v>0</v>
      </c>
      <c r="N76" s="25">
        <f t="shared" si="1"/>
        <v>0</v>
      </c>
      <c r="O76" s="25" t="s">
        <v>32</v>
      </c>
      <c r="P76" s="5" t="s">
        <v>33</v>
      </c>
      <c r="Q76" s="5" t="s">
        <v>569</v>
      </c>
    </row>
    <row r="77" spans="1:17" ht="13.95" customHeight="1" x14ac:dyDescent="0.2">
      <c r="A77" s="5">
        <v>2202761</v>
      </c>
      <c r="C77" s="24" t="s">
        <v>27</v>
      </c>
      <c r="D77" s="33">
        <v>44721</v>
      </c>
      <c r="E77" s="33">
        <v>44733</v>
      </c>
      <c r="F77" s="33">
        <v>45118</v>
      </c>
      <c r="G77" s="5" t="s">
        <v>3033</v>
      </c>
      <c r="H77" s="5" t="s">
        <v>459</v>
      </c>
      <c r="I77" s="5" t="s">
        <v>3034</v>
      </c>
      <c r="J77" s="5" t="s">
        <v>3035</v>
      </c>
      <c r="L77" s="25">
        <v>0</v>
      </c>
      <c r="M77" s="25">
        <v>0</v>
      </c>
      <c r="N77" s="25">
        <f t="shared" si="1"/>
        <v>0</v>
      </c>
      <c r="O77" s="25" t="s">
        <v>32</v>
      </c>
      <c r="P77" s="5" t="s">
        <v>33</v>
      </c>
      <c r="Q77" s="5" t="s">
        <v>367</v>
      </c>
    </row>
    <row r="78" spans="1:17" ht="13.95" customHeight="1" x14ac:dyDescent="0.2">
      <c r="A78" s="5">
        <v>2202803</v>
      </c>
      <c r="C78" s="24" t="s">
        <v>27</v>
      </c>
      <c r="D78" s="33">
        <v>44731</v>
      </c>
      <c r="E78" s="33">
        <v>44736</v>
      </c>
      <c r="F78" s="33">
        <v>45467</v>
      </c>
      <c r="G78" s="5" t="s">
        <v>3036</v>
      </c>
      <c r="H78" s="5" t="s">
        <v>248</v>
      </c>
      <c r="I78" s="5" t="s">
        <v>3037</v>
      </c>
      <c r="J78" s="5" t="s">
        <v>3038</v>
      </c>
      <c r="L78" s="25">
        <v>0</v>
      </c>
      <c r="M78" s="25">
        <v>0</v>
      </c>
      <c r="N78" s="25">
        <f t="shared" si="1"/>
        <v>0</v>
      </c>
      <c r="O78" s="25" t="s">
        <v>32</v>
      </c>
      <c r="P78" s="5" t="s">
        <v>33</v>
      </c>
      <c r="Q78" s="5" t="s">
        <v>3039</v>
      </c>
    </row>
    <row r="79" spans="1:17" ht="13.95" customHeight="1" x14ac:dyDescent="0.2">
      <c r="A79" s="5">
        <v>2202874</v>
      </c>
      <c r="C79" s="24" t="s">
        <v>27</v>
      </c>
      <c r="D79" s="33">
        <v>44732</v>
      </c>
      <c r="E79" s="33">
        <v>44741</v>
      </c>
      <c r="F79" s="33">
        <v>45148</v>
      </c>
      <c r="G79" s="5" t="s">
        <v>3040</v>
      </c>
      <c r="H79" s="5" t="s">
        <v>3041</v>
      </c>
      <c r="I79" s="5" t="s">
        <v>3042</v>
      </c>
      <c r="J79" s="5" t="s">
        <v>3043</v>
      </c>
      <c r="L79" s="25">
        <v>0</v>
      </c>
      <c r="M79" s="25">
        <v>0</v>
      </c>
      <c r="N79" s="25">
        <f t="shared" si="1"/>
        <v>0</v>
      </c>
      <c r="O79" s="25" t="s">
        <v>32</v>
      </c>
      <c r="P79" s="5" t="s">
        <v>33</v>
      </c>
      <c r="Q79" s="5" t="s">
        <v>3044</v>
      </c>
    </row>
    <row r="80" spans="1:17" ht="13.95" customHeight="1" x14ac:dyDescent="0.2">
      <c r="A80" s="5">
        <v>2202878</v>
      </c>
      <c r="B80" s="5">
        <v>2203555</v>
      </c>
      <c r="C80" s="24" t="s">
        <v>27</v>
      </c>
      <c r="D80" s="33">
        <v>44715</v>
      </c>
      <c r="E80" s="33">
        <v>44742</v>
      </c>
      <c r="F80" s="33">
        <v>44783</v>
      </c>
      <c r="G80" s="5" t="s">
        <v>3045</v>
      </c>
      <c r="H80" s="5" t="s">
        <v>485</v>
      </c>
      <c r="I80" s="5" t="s">
        <v>3046</v>
      </c>
      <c r="J80" s="5" t="s">
        <v>3047</v>
      </c>
      <c r="L80" s="25">
        <v>436.71</v>
      </c>
      <c r="M80" s="25">
        <v>0</v>
      </c>
      <c r="N80" s="25">
        <f t="shared" si="1"/>
        <v>436.71</v>
      </c>
      <c r="O80" s="25" t="s">
        <v>32</v>
      </c>
      <c r="P80" s="5" t="s">
        <v>911</v>
      </c>
      <c r="Q80" s="5" t="s">
        <v>988</v>
      </c>
    </row>
    <row r="81" spans="1:17" ht="13.95" customHeight="1" x14ac:dyDescent="0.2">
      <c r="A81" s="5">
        <v>2202917</v>
      </c>
      <c r="C81" s="24" t="s">
        <v>27</v>
      </c>
      <c r="D81" s="33">
        <v>44744</v>
      </c>
      <c r="E81" s="33">
        <v>44744</v>
      </c>
      <c r="F81" s="33">
        <v>45491</v>
      </c>
      <c r="G81" s="5" t="s">
        <v>3048</v>
      </c>
      <c r="H81" s="5" t="s">
        <v>109</v>
      </c>
      <c r="I81" s="5" t="s">
        <v>3049</v>
      </c>
      <c r="J81" s="5" t="s">
        <v>3050</v>
      </c>
      <c r="L81" s="25">
        <v>0</v>
      </c>
      <c r="M81" s="25">
        <v>0</v>
      </c>
      <c r="N81" s="25">
        <f t="shared" si="1"/>
        <v>0</v>
      </c>
      <c r="O81" s="25" t="s">
        <v>32</v>
      </c>
      <c r="P81" s="5" t="s">
        <v>33</v>
      </c>
      <c r="Q81" s="5" t="s">
        <v>367</v>
      </c>
    </row>
    <row r="82" spans="1:17" ht="13.95" customHeight="1" x14ac:dyDescent="0.2">
      <c r="A82" s="5">
        <v>2202921</v>
      </c>
      <c r="B82" s="5">
        <v>2206668</v>
      </c>
      <c r="C82" s="24" t="s">
        <v>27</v>
      </c>
      <c r="D82" s="33">
        <v>44717</v>
      </c>
      <c r="E82" s="33">
        <v>44743</v>
      </c>
      <c r="F82" s="33">
        <v>45096</v>
      </c>
      <c r="G82" s="5" t="s">
        <v>3051</v>
      </c>
      <c r="H82" s="5" t="s">
        <v>131</v>
      </c>
      <c r="I82" s="5" t="s">
        <v>3052</v>
      </c>
      <c r="J82" s="5" t="s">
        <v>3053</v>
      </c>
      <c r="L82" s="25">
        <v>84.93</v>
      </c>
      <c r="M82" s="25">
        <v>0</v>
      </c>
      <c r="N82" s="25">
        <f t="shared" si="1"/>
        <v>84.93</v>
      </c>
      <c r="O82" s="25" t="s">
        <v>32</v>
      </c>
      <c r="P82" s="5" t="s">
        <v>911</v>
      </c>
      <c r="Q82" s="5" t="s">
        <v>805</v>
      </c>
    </row>
    <row r="83" spans="1:17" ht="13.95" customHeight="1" x14ac:dyDescent="0.2">
      <c r="A83" s="5">
        <v>2202998</v>
      </c>
      <c r="B83" s="5">
        <v>2206527</v>
      </c>
      <c r="C83" s="24" t="s">
        <v>27</v>
      </c>
      <c r="D83" s="33">
        <v>44728</v>
      </c>
      <c r="E83" s="33">
        <v>44748</v>
      </c>
      <c r="F83" s="33">
        <v>44980</v>
      </c>
      <c r="G83" s="5" t="s">
        <v>3054</v>
      </c>
      <c r="H83" s="5" t="s">
        <v>504</v>
      </c>
      <c r="I83" s="5" t="s">
        <v>3055</v>
      </c>
      <c r="J83" s="5" t="s">
        <v>3056</v>
      </c>
      <c r="L83" s="25">
        <v>587.36</v>
      </c>
      <c r="M83" s="25">
        <v>0</v>
      </c>
      <c r="N83" s="25">
        <f t="shared" si="1"/>
        <v>587.36</v>
      </c>
      <c r="O83" s="25" t="s">
        <v>32</v>
      </c>
      <c r="P83" s="5" t="s">
        <v>911</v>
      </c>
      <c r="Q83" s="5" t="s">
        <v>940</v>
      </c>
    </row>
    <row r="84" spans="1:17" ht="13.95" customHeight="1" x14ac:dyDescent="0.2">
      <c r="A84" s="5">
        <v>2203011</v>
      </c>
      <c r="B84" s="5">
        <v>2203556</v>
      </c>
      <c r="C84" s="24" t="s">
        <v>27</v>
      </c>
      <c r="D84" s="33">
        <v>44745</v>
      </c>
      <c r="E84" s="33">
        <v>44749</v>
      </c>
      <c r="F84" s="33">
        <v>44783</v>
      </c>
      <c r="G84" s="5" t="s">
        <v>3057</v>
      </c>
      <c r="H84" s="5" t="s">
        <v>328</v>
      </c>
      <c r="I84" s="5" t="s">
        <v>3058</v>
      </c>
      <c r="J84" s="5" t="s">
        <v>3059</v>
      </c>
      <c r="L84" s="25">
        <v>1136.69</v>
      </c>
      <c r="M84" s="25">
        <v>0</v>
      </c>
      <c r="N84" s="25">
        <f t="shared" si="1"/>
        <v>1136.69</v>
      </c>
      <c r="O84" s="25" t="s">
        <v>32</v>
      </c>
      <c r="P84" s="5" t="s">
        <v>911</v>
      </c>
      <c r="Q84" s="5" t="s">
        <v>805</v>
      </c>
    </row>
    <row r="85" spans="1:17" ht="13.95" customHeight="1" x14ac:dyDescent="0.2">
      <c r="A85" s="5">
        <v>2203012</v>
      </c>
      <c r="D85" s="33">
        <v>44732</v>
      </c>
      <c r="E85" s="33">
        <v>44746</v>
      </c>
      <c r="G85" s="5" t="s">
        <v>3060</v>
      </c>
      <c r="H85" s="5" t="s">
        <v>75</v>
      </c>
      <c r="I85" s="5" t="s">
        <v>42</v>
      </c>
      <c r="J85" s="5" t="s">
        <v>3061</v>
      </c>
      <c r="L85" s="25"/>
      <c r="M85" s="25"/>
      <c r="N85" s="25">
        <f>SUM(L85:M85)</f>
        <v>0</v>
      </c>
    </row>
    <row r="86" spans="1:17" ht="13.95" customHeight="1" x14ac:dyDescent="0.2">
      <c r="A86" s="5">
        <v>2203033</v>
      </c>
      <c r="B86" s="5">
        <v>2203565</v>
      </c>
      <c r="C86" s="24" t="s">
        <v>27</v>
      </c>
      <c r="D86" s="33">
        <v>44733</v>
      </c>
      <c r="E86" s="33">
        <v>44747</v>
      </c>
      <c r="F86" s="33">
        <v>44776</v>
      </c>
      <c r="G86" s="5" t="s">
        <v>3062</v>
      </c>
      <c r="H86" s="5" t="s">
        <v>123</v>
      </c>
      <c r="I86" s="5" t="s">
        <v>42</v>
      </c>
      <c r="J86" s="5" t="s">
        <v>3063</v>
      </c>
      <c r="L86" s="25">
        <v>575.52</v>
      </c>
      <c r="M86" s="25">
        <v>0</v>
      </c>
      <c r="N86" s="25">
        <f t="shared" ref="N86:N112" si="2">SUM(L86:M86)</f>
        <v>575.52</v>
      </c>
      <c r="O86" s="25" t="s">
        <v>32</v>
      </c>
      <c r="P86" s="5" t="s">
        <v>911</v>
      </c>
      <c r="Q86" s="5" t="s">
        <v>965</v>
      </c>
    </row>
    <row r="87" spans="1:17" ht="13.95" customHeight="1" x14ac:dyDescent="0.2">
      <c r="A87" s="5">
        <v>2203034</v>
      </c>
      <c r="B87" s="5">
        <v>2203629</v>
      </c>
      <c r="C87" s="24" t="s">
        <v>27</v>
      </c>
      <c r="D87" s="33">
        <v>44743</v>
      </c>
      <c r="E87" s="33">
        <v>44749</v>
      </c>
      <c r="F87" s="33">
        <v>44785</v>
      </c>
      <c r="G87" s="5" t="s">
        <v>3064</v>
      </c>
      <c r="H87" s="5" t="s">
        <v>977</v>
      </c>
      <c r="I87" s="5" t="s">
        <v>42</v>
      </c>
      <c r="J87" s="5" t="s">
        <v>3065</v>
      </c>
      <c r="L87" s="25">
        <v>679.84</v>
      </c>
      <c r="M87" s="25">
        <v>0</v>
      </c>
      <c r="N87" s="25">
        <f t="shared" si="2"/>
        <v>679.84</v>
      </c>
      <c r="O87" s="25" t="s">
        <v>32</v>
      </c>
      <c r="P87" s="5" t="s">
        <v>911</v>
      </c>
      <c r="Q87" s="5" t="s">
        <v>805</v>
      </c>
    </row>
    <row r="88" spans="1:17" ht="13.95" customHeight="1" x14ac:dyDescent="0.2">
      <c r="A88" s="5">
        <v>2203037</v>
      </c>
      <c r="C88" s="24" t="s">
        <v>27</v>
      </c>
      <c r="D88" s="33">
        <v>44741</v>
      </c>
      <c r="E88" s="33">
        <v>44749</v>
      </c>
      <c r="F88" s="33">
        <v>44953</v>
      </c>
      <c r="G88" s="5" t="s">
        <v>3066</v>
      </c>
      <c r="H88" s="5" t="s">
        <v>297</v>
      </c>
      <c r="I88" s="5" t="s">
        <v>3067</v>
      </c>
      <c r="J88" s="5" t="s">
        <v>3068</v>
      </c>
      <c r="L88" s="25">
        <v>0</v>
      </c>
      <c r="M88" s="25">
        <v>0</v>
      </c>
      <c r="N88" s="25">
        <f t="shared" si="2"/>
        <v>0</v>
      </c>
      <c r="O88" s="25" t="s">
        <v>32</v>
      </c>
      <c r="P88" s="5" t="s">
        <v>33</v>
      </c>
      <c r="Q88" s="5" t="s">
        <v>367</v>
      </c>
    </row>
    <row r="89" spans="1:17" ht="13.95" customHeight="1" x14ac:dyDescent="0.2">
      <c r="A89" s="5">
        <v>2203042</v>
      </c>
      <c r="C89" s="24" t="s">
        <v>27</v>
      </c>
      <c r="D89" s="33">
        <v>44746</v>
      </c>
      <c r="E89" s="33">
        <v>44750</v>
      </c>
      <c r="F89" s="33">
        <v>45414</v>
      </c>
      <c r="G89" s="5" t="s">
        <v>3069</v>
      </c>
      <c r="H89" s="5" t="s">
        <v>147</v>
      </c>
      <c r="I89" s="5" t="s">
        <v>42</v>
      </c>
      <c r="J89" s="5" t="s">
        <v>2275</v>
      </c>
      <c r="L89" s="25">
        <v>0</v>
      </c>
      <c r="M89" s="25">
        <v>0</v>
      </c>
      <c r="N89" s="25">
        <f t="shared" si="2"/>
        <v>0</v>
      </c>
      <c r="O89" s="25" t="s">
        <v>32</v>
      </c>
      <c r="P89" s="5" t="s">
        <v>94</v>
      </c>
      <c r="Q89" s="5" t="s">
        <v>367</v>
      </c>
    </row>
    <row r="90" spans="1:17" ht="13.95" customHeight="1" x14ac:dyDescent="0.2">
      <c r="A90" s="5">
        <v>2203109</v>
      </c>
      <c r="B90" s="5">
        <v>2203171</v>
      </c>
      <c r="C90" s="24" t="s">
        <v>27</v>
      </c>
      <c r="D90" s="33">
        <v>44740</v>
      </c>
      <c r="E90" s="33">
        <v>44753</v>
      </c>
      <c r="F90" s="33">
        <v>44760</v>
      </c>
      <c r="G90" s="5" t="s">
        <v>3070</v>
      </c>
      <c r="H90" s="5" t="s">
        <v>504</v>
      </c>
      <c r="I90" s="5" t="s">
        <v>58</v>
      </c>
      <c r="J90" s="5" t="s">
        <v>3071</v>
      </c>
      <c r="L90" s="25">
        <v>142.04</v>
      </c>
      <c r="M90" s="25">
        <v>0</v>
      </c>
      <c r="N90" s="25">
        <f t="shared" si="2"/>
        <v>142.04</v>
      </c>
      <c r="O90" s="25" t="s">
        <v>32</v>
      </c>
      <c r="P90" s="5" t="s">
        <v>911</v>
      </c>
      <c r="Q90" s="5" t="s">
        <v>805</v>
      </c>
    </row>
    <row r="91" spans="1:17" ht="13.95" customHeight="1" x14ac:dyDescent="0.2">
      <c r="A91" s="5">
        <v>2203129</v>
      </c>
      <c r="C91" s="24" t="s">
        <v>27</v>
      </c>
      <c r="D91" s="33">
        <v>44750</v>
      </c>
      <c r="E91" s="33">
        <v>44755</v>
      </c>
      <c r="F91" s="33">
        <v>44953</v>
      </c>
      <c r="G91" s="5" t="s">
        <v>3072</v>
      </c>
      <c r="H91" s="5" t="s">
        <v>279</v>
      </c>
      <c r="I91" s="5" t="s">
        <v>336</v>
      </c>
      <c r="J91" s="5" t="s">
        <v>3073</v>
      </c>
      <c r="L91" s="25">
        <v>0</v>
      </c>
      <c r="M91" s="25">
        <v>0</v>
      </c>
      <c r="N91" s="25">
        <f t="shared" si="2"/>
        <v>0</v>
      </c>
      <c r="O91" s="25" t="s">
        <v>32</v>
      </c>
      <c r="P91" s="5" t="s">
        <v>94</v>
      </c>
      <c r="Q91" s="5" t="s">
        <v>367</v>
      </c>
    </row>
    <row r="92" spans="1:17" ht="13.95" customHeight="1" x14ac:dyDescent="0.2">
      <c r="A92" s="5">
        <v>2203146</v>
      </c>
      <c r="C92" s="24" t="s">
        <v>27</v>
      </c>
      <c r="D92" s="33">
        <v>44748</v>
      </c>
      <c r="E92" s="33">
        <v>44755</v>
      </c>
      <c r="F92" s="33">
        <v>45418</v>
      </c>
      <c r="G92" s="5" t="s">
        <v>3074</v>
      </c>
      <c r="H92" s="5" t="s">
        <v>100</v>
      </c>
      <c r="I92" s="5" t="s">
        <v>3075</v>
      </c>
      <c r="J92" s="5" t="s">
        <v>100</v>
      </c>
      <c r="L92" s="25">
        <v>0</v>
      </c>
      <c r="M92" s="25">
        <v>0</v>
      </c>
      <c r="N92" s="25">
        <f t="shared" si="2"/>
        <v>0</v>
      </c>
      <c r="O92" s="25" t="s">
        <v>32</v>
      </c>
      <c r="P92" s="5" t="s">
        <v>94</v>
      </c>
      <c r="Q92" s="5" t="s">
        <v>2356</v>
      </c>
    </row>
    <row r="93" spans="1:17" ht="13.95" customHeight="1" x14ac:dyDescent="0.2">
      <c r="A93" s="5">
        <v>2203170</v>
      </c>
      <c r="B93" s="5">
        <v>2206734</v>
      </c>
      <c r="C93" s="24" t="s">
        <v>3076</v>
      </c>
      <c r="D93" s="33">
        <v>44735</v>
      </c>
      <c r="E93" s="33">
        <v>44756</v>
      </c>
      <c r="F93" s="33">
        <v>45408</v>
      </c>
      <c r="G93" s="5" t="s">
        <v>3077</v>
      </c>
      <c r="H93" s="5" t="s">
        <v>297</v>
      </c>
      <c r="I93" s="5" t="s">
        <v>2205</v>
      </c>
      <c r="J93" s="5" t="s">
        <v>3078</v>
      </c>
      <c r="L93" s="25">
        <f>335+135</f>
        <v>470</v>
      </c>
      <c r="M93" s="25">
        <v>0</v>
      </c>
      <c r="N93" s="25">
        <f t="shared" si="2"/>
        <v>470</v>
      </c>
      <c r="O93" s="25" t="s">
        <v>32</v>
      </c>
      <c r="P93" s="5" t="s">
        <v>911</v>
      </c>
      <c r="Q93" s="5" t="s">
        <v>805</v>
      </c>
    </row>
    <row r="94" spans="1:17" ht="13.95" customHeight="1" x14ac:dyDescent="0.2">
      <c r="A94" s="5">
        <v>2203172</v>
      </c>
      <c r="B94" s="5">
        <v>2205459</v>
      </c>
      <c r="C94" s="24" t="s">
        <v>27</v>
      </c>
      <c r="D94" s="33">
        <v>44750</v>
      </c>
      <c r="E94" s="33">
        <v>44760</v>
      </c>
      <c r="F94" s="33">
        <v>44881</v>
      </c>
      <c r="G94" s="5" t="s">
        <v>3079</v>
      </c>
      <c r="H94" s="5" t="s">
        <v>163</v>
      </c>
      <c r="I94" s="5" t="s">
        <v>58</v>
      </c>
      <c r="J94" s="5" t="s">
        <v>3080</v>
      </c>
      <c r="L94" s="25">
        <v>541.77</v>
      </c>
      <c r="M94" s="25">
        <v>0</v>
      </c>
      <c r="N94" s="25">
        <f t="shared" si="2"/>
        <v>541.77</v>
      </c>
      <c r="O94" s="25" t="s">
        <v>32</v>
      </c>
      <c r="P94" s="5" t="s">
        <v>911</v>
      </c>
      <c r="Q94" s="5" t="s">
        <v>805</v>
      </c>
    </row>
    <row r="95" spans="1:17" ht="13.95" customHeight="1" x14ac:dyDescent="0.2">
      <c r="A95" s="5">
        <v>2203175</v>
      </c>
      <c r="B95" s="5">
        <v>2203935</v>
      </c>
      <c r="C95" s="24" t="s">
        <v>27</v>
      </c>
      <c r="D95" s="33">
        <v>44728</v>
      </c>
      <c r="E95" s="33">
        <v>44760</v>
      </c>
      <c r="F95" s="33">
        <v>44805</v>
      </c>
      <c r="G95" s="5" t="s">
        <v>3081</v>
      </c>
      <c r="H95" s="5" t="s">
        <v>439</v>
      </c>
      <c r="I95" s="5" t="s">
        <v>58</v>
      </c>
      <c r="J95" s="5" t="s">
        <v>3082</v>
      </c>
      <c r="L95" s="25">
        <v>1149.5</v>
      </c>
      <c r="M95" s="25">
        <v>123.72</v>
      </c>
      <c r="N95" s="25">
        <f t="shared" si="2"/>
        <v>1273.22</v>
      </c>
      <c r="O95" s="25" t="s">
        <v>32</v>
      </c>
      <c r="P95" s="5" t="s">
        <v>911</v>
      </c>
      <c r="Q95" s="5" t="s">
        <v>805</v>
      </c>
    </row>
    <row r="96" spans="1:17" ht="13.95" customHeight="1" x14ac:dyDescent="0.2">
      <c r="A96" s="5">
        <v>2203236</v>
      </c>
      <c r="C96" s="24" t="s">
        <v>27</v>
      </c>
      <c r="D96" s="33">
        <v>44754</v>
      </c>
      <c r="E96" s="33">
        <v>44762</v>
      </c>
      <c r="F96" s="33">
        <v>45296</v>
      </c>
      <c r="G96" s="5" t="s">
        <v>3083</v>
      </c>
      <c r="H96" s="5" t="s">
        <v>163</v>
      </c>
      <c r="I96" s="37" t="s">
        <v>3084</v>
      </c>
      <c r="J96" s="5" t="s">
        <v>3085</v>
      </c>
      <c r="L96" s="25">
        <v>0</v>
      </c>
      <c r="M96" s="25">
        <v>0</v>
      </c>
      <c r="N96" s="25">
        <f t="shared" si="2"/>
        <v>0</v>
      </c>
      <c r="O96" s="25" t="s">
        <v>32</v>
      </c>
      <c r="P96" s="5" t="s">
        <v>33</v>
      </c>
      <c r="Q96" s="5" t="s">
        <v>367</v>
      </c>
    </row>
    <row r="97" spans="1:17" ht="13.95" customHeight="1" x14ac:dyDescent="0.2">
      <c r="A97" s="5">
        <v>2203240</v>
      </c>
      <c r="B97" s="5">
        <v>2205017</v>
      </c>
      <c r="C97" s="24" t="s">
        <v>27</v>
      </c>
      <c r="D97" s="33">
        <v>44757</v>
      </c>
      <c r="E97" s="33">
        <v>44762</v>
      </c>
      <c r="F97" s="33">
        <v>44860</v>
      </c>
      <c r="G97" s="5" t="s">
        <v>3086</v>
      </c>
      <c r="H97" s="5" t="s">
        <v>163</v>
      </c>
      <c r="I97" s="5" t="s">
        <v>3087</v>
      </c>
      <c r="J97" s="5" t="s">
        <v>3088</v>
      </c>
      <c r="L97" s="25">
        <v>615.94000000000005</v>
      </c>
      <c r="M97" s="25">
        <v>0</v>
      </c>
      <c r="N97" s="25">
        <f t="shared" si="2"/>
        <v>615.94000000000005</v>
      </c>
      <c r="O97" s="25" t="s">
        <v>32</v>
      </c>
      <c r="P97" s="5" t="s">
        <v>911</v>
      </c>
      <c r="Q97" s="5" t="s">
        <v>805</v>
      </c>
    </row>
    <row r="98" spans="1:17" ht="13.95" customHeight="1" x14ac:dyDescent="0.2">
      <c r="A98" s="5">
        <v>2203267</v>
      </c>
      <c r="C98" s="24" t="s">
        <v>27</v>
      </c>
      <c r="D98" s="33">
        <v>44746</v>
      </c>
      <c r="E98" s="33">
        <v>44764</v>
      </c>
      <c r="F98" s="33">
        <v>45113</v>
      </c>
      <c r="G98" s="5" t="s">
        <v>3089</v>
      </c>
      <c r="H98" s="5" t="s">
        <v>91</v>
      </c>
      <c r="I98" s="5" t="s">
        <v>3090</v>
      </c>
      <c r="J98" s="5" t="s">
        <v>3091</v>
      </c>
      <c r="L98" s="25">
        <v>0</v>
      </c>
      <c r="M98" s="25">
        <v>0</v>
      </c>
      <c r="N98" s="25">
        <f t="shared" si="2"/>
        <v>0</v>
      </c>
      <c r="O98" s="5" t="s">
        <v>32</v>
      </c>
      <c r="P98" s="5" t="s">
        <v>33</v>
      </c>
      <c r="Q98" s="5" t="s">
        <v>367</v>
      </c>
    </row>
    <row r="99" spans="1:17" ht="13.95" customHeight="1" x14ac:dyDescent="0.2">
      <c r="A99" s="5">
        <v>2203269</v>
      </c>
      <c r="C99" s="24" t="s">
        <v>27</v>
      </c>
      <c r="D99" s="33">
        <v>44756</v>
      </c>
      <c r="E99" s="33">
        <v>44764</v>
      </c>
      <c r="F99" s="33">
        <v>45414</v>
      </c>
      <c r="G99" s="5" t="s">
        <v>3092</v>
      </c>
      <c r="H99" s="5" t="s">
        <v>163</v>
      </c>
      <c r="I99" s="5" t="s">
        <v>3093</v>
      </c>
      <c r="J99" s="5" t="s">
        <v>163</v>
      </c>
      <c r="L99" s="25">
        <v>0</v>
      </c>
      <c r="M99" s="25">
        <v>0</v>
      </c>
      <c r="N99" s="25">
        <f t="shared" si="2"/>
        <v>0</v>
      </c>
      <c r="O99" s="5" t="s">
        <v>32</v>
      </c>
      <c r="P99" s="5" t="s">
        <v>33</v>
      </c>
      <c r="Q99" s="5" t="s">
        <v>367</v>
      </c>
    </row>
    <row r="100" spans="1:17" ht="13.95" customHeight="1" x14ac:dyDescent="0.2">
      <c r="A100" s="5">
        <v>2203331</v>
      </c>
      <c r="B100" s="5">
        <v>2204743</v>
      </c>
      <c r="C100" s="24" t="s">
        <v>27</v>
      </c>
      <c r="D100" s="33">
        <v>44743</v>
      </c>
      <c r="E100" s="33">
        <v>44767</v>
      </c>
      <c r="F100" s="33">
        <v>44875</v>
      </c>
      <c r="G100" s="5" t="s">
        <v>3094</v>
      </c>
      <c r="H100" s="5" t="s">
        <v>123</v>
      </c>
      <c r="I100" s="5" t="s">
        <v>42</v>
      </c>
      <c r="J100" s="5" t="s">
        <v>3095</v>
      </c>
      <c r="L100" s="25">
        <v>1500</v>
      </c>
      <c r="M100" s="25">
        <v>62.62</v>
      </c>
      <c r="N100" s="25">
        <f t="shared" si="2"/>
        <v>1562.62</v>
      </c>
      <c r="O100" s="5" t="s">
        <v>32</v>
      </c>
      <c r="P100" s="5" t="s">
        <v>911</v>
      </c>
      <c r="Q100" s="5" t="s">
        <v>3096</v>
      </c>
    </row>
    <row r="101" spans="1:17" ht="13.95" customHeight="1" x14ac:dyDescent="0.2">
      <c r="A101" s="5">
        <v>2203391</v>
      </c>
      <c r="B101" s="5">
        <v>2204902</v>
      </c>
      <c r="C101" s="24" t="s">
        <v>27</v>
      </c>
      <c r="D101" s="33">
        <v>44721</v>
      </c>
      <c r="E101" s="33">
        <v>44771</v>
      </c>
      <c r="F101" s="33">
        <v>44854</v>
      </c>
      <c r="G101" s="5" t="s">
        <v>3097</v>
      </c>
      <c r="H101" s="5" t="s">
        <v>504</v>
      </c>
      <c r="I101" s="5" t="s">
        <v>986</v>
      </c>
      <c r="J101" s="5" t="s">
        <v>3098</v>
      </c>
      <c r="L101" s="25">
        <v>370.91</v>
      </c>
      <c r="M101" s="25">
        <v>0</v>
      </c>
      <c r="N101" s="25">
        <f t="shared" si="2"/>
        <v>370.91</v>
      </c>
      <c r="O101" s="5" t="s">
        <v>32</v>
      </c>
      <c r="P101" s="5" t="s">
        <v>911</v>
      </c>
      <c r="Q101" s="38" t="s">
        <v>988</v>
      </c>
    </row>
    <row r="102" spans="1:17" ht="13.95" customHeight="1" x14ac:dyDescent="0.2">
      <c r="A102" s="5">
        <v>2203457</v>
      </c>
      <c r="B102" s="5">
        <v>2204492</v>
      </c>
      <c r="C102" s="24" t="s">
        <v>27</v>
      </c>
      <c r="D102" s="33">
        <v>44740</v>
      </c>
      <c r="E102" s="33">
        <v>44771</v>
      </c>
      <c r="F102" s="33">
        <v>44833</v>
      </c>
      <c r="G102" s="5" t="s">
        <v>3099</v>
      </c>
      <c r="H102" s="5" t="s">
        <v>147</v>
      </c>
      <c r="I102" s="5" t="s">
        <v>2205</v>
      </c>
      <c r="J102" s="5" t="s">
        <v>3100</v>
      </c>
      <c r="L102" s="25">
        <v>938.89</v>
      </c>
      <c r="M102" s="25">
        <v>123.72</v>
      </c>
      <c r="N102" s="25">
        <f t="shared" si="2"/>
        <v>1062.6099999999999</v>
      </c>
      <c r="O102" s="5" t="s">
        <v>32</v>
      </c>
      <c r="P102" s="5" t="s">
        <v>911</v>
      </c>
      <c r="Q102" s="5" t="s">
        <v>805</v>
      </c>
    </row>
    <row r="103" spans="1:17" ht="13.95" customHeight="1" x14ac:dyDescent="0.2">
      <c r="A103" s="5">
        <v>2203458</v>
      </c>
      <c r="B103" s="5">
        <v>2204114</v>
      </c>
      <c r="C103" s="24" t="s">
        <v>27</v>
      </c>
      <c r="D103" s="33">
        <v>44762</v>
      </c>
      <c r="E103" s="33">
        <v>44774</v>
      </c>
      <c r="F103" s="33">
        <v>44816</v>
      </c>
      <c r="G103" s="5" t="s">
        <v>3101</v>
      </c>
      <c r="H103" s="5" t="s">
        <v>2944</v>
      </c>
      <c r="I103" s="5" t="s">
        <v>3102</v>
      </c>
      <c r="J103" s="5" t="s">
        <v>3103</v>
      </c>
      <c r="L103" s="25">
        <v>630.46</v>
      </c>
      <c r="M103" s="25">
        <v>123.72</v>
      </c>
      <c r="N103" s="25">
        <f t="shared" si="2"/>
        <v>754.18000000000006</v>
      </c>
      <c r="O103" s="5" t="s">
        <v>32</v>
      </c>
      <c r="P103" s="5" t="s">
        <v>911</v>
      </c>
      <c r="Q103" s="5" t="s">
        <v>805</v>
      </c>
    </row>
    <row r="104" spans="1:17" ht="13.95" customHeight="1" x14ac:dyDescent="0.2">
      <c r="A104" s="5">
        <v>2203464</v>
      </c>
      <c r="B104" s="5">
        <v>2205794</v>
      </c>
      <c r="C104" s="24" t="s">
        <v>27</v>
      </c>
      <c r="D104" s="33">
        <v>44726</v>
      </c>
      <c r="E104" s="33">
        <v>44775</v>
      </c>
      <c r="F104" s="33">
        <v>44900</v>
      </c>
      <c r="G104" s="5" t="s">
        <v>3104</v>
      </c>
      <c r="H104" s="5" t="s">
        <v>463</v>
      </c>
      <c r="I104" s="5" t="s">
        <v>3105</v>
      </c>
      <c r="J104" s="5" t="s">
        <v>3106</v>
      </c>
      <c r="L104" s="25">
        <v>700</v>
      </c>
      <c r="M104" s="25">
        <v>0</v>
      </c>
      <c r="N104" s="25">
        <f t="shared" si="2"/>
        <v>700</v>
      </c>
      <c r="O104" s="5" t="s">
        <v>32</v>
      </c>
      <c r="P104" s="5" t="s">
        <v>911</v>
      </c>
      <c r="Q104" s="5" t="s">
        <v>3107</v>
      </c>
    </row>
    <row r="105" spans="1:17" ht="13.95" customHeight="1" x14ac:dyDescent="0.2">
      <c r="A105" s="5">
        <v>2203466</v>
      </c>
      <c r="B105" s="5">
        <v>2205318</v>
      </c>
      <c r="C105" s="24" t="s">
        <v>27</v>
      </c>
      <c r="D105" s="33">
        <v>44775</v>
      </c>
      <c r="E105" s="33">
        <v>44775</v>
      </c>
      <c r="F105" s="33">
        <v>44874</v>
      </c>
      <c r="G105" s="5" t="s">
        <v>3108</v>
      </c>
      <c r="H105" s="5" t="s">
        <v>902</v>
      </c>
      <c r="I105" s="5" t="s">
        <v>3109</v>
      </c>
      <c r="J105" s="5" t="s">
        <v>3110</v>
      </c>
      <c r="L105" s="25">
        <v>1072.67</v>
      </c>
      <c r="M105" s="25">
        <v>0</v>
      </c>
      <c r="N105" s="25">
        <f t="shared" si="2"/>
        <v>1072.67</v>
      </c>
      <c r="O105" s="5" t="s">
        <v>32</v>
      </c>
      <c r="P105" s="5" t="s">
        <v>911</v>
      </c>
      <c r="Q105" s="5" t="s">
        <v>805</v>
      </c>
    </row>
    <row r="106" spans="1:17" ht="13.95" customHeight="1" x14ac:dyDescent="0.2">
      <c r="A106" s="5">
        <v>2203472</v>
      </c>
      <c r="B106" s="5">
        <v>2203567</v>
      </c>
      <c r="C106" s="24" t="s">
        <v>22</v>
      </c>
      <c r="D106" s="33">
        <v>44749</v>
      </c>
      <c r="E106" s="33">
        <v>44776</v>
      </c>
      <c r="G106" s="5" t="s">
        <v>3111</v>
      </c>
      <c r="H106" s="5" t="s">
        <v>208</v>
      </c>
      <c r="I106" s="5" t="s">
        <v>3112</v>
      </c>
      <c r="J106" s="5" t="s">
        <v>3113</v>
      </c>
      <c r="L106" s="25"/>
      <c r="M106" s="25"/>
      <c r="N106" s="25">
        <f t="shared" si="2"/>
        <v>0</v>
      </c>
    </row>
    <row r="107" spans="1:17" ht="13.95" customHeight="1" x14ac:dyDescent="0.2">
      <c r="A107" s="5">
        <v>2203475</v>
      </c>
      <c r="B107" s="5">
        <v>2205467</v>
      </c>
      <c r="C107" s="24" t="s">
        <v>27</v>
      </c>
      <c r="D107" s="33">
        <v>44771</v>
      </c>
      <c r="E107" s="33">
        <v>44776</v>
      </c>
      <c r="F107" s="33">
        <v>44883</v>
      </c>
      <c r="G107" s="5" t="s">
        <v>3114</v>
      </c>
      <c r="H107" s="5" t="s">
        <v>504</v>
      </c>
      <c r="I107" s="5" t="s">
        <v>3115</v>
      </c>
      <c r="J107" s="5" t="s">
        <v>3116</v>
      </c>
      <c r="L107" s="25">
        <v>700</v>
      </c>
      <c r="M107" s="25">
        <v>0</v>
      </c>
      <c r="N107" s="25">
        <f t="shared" si="2"/>
        <v>700</v>
      </c>
      <c r="O107" s="5" t="s">
        <v>32</v>
      </c>
      <c r="P107" s="5" t="s">
        <v>911</v>
      </c>
    </row>
    <row r="108" spans="1:17" ht="13.95" customHeight="1" x14ac:dyDescent="0.2">
      <c r="A108" s="5">
        <v>2203495</v>
      </c>
      <c r="C108" s="24" t="s">
        <v>27</v>
      </c>
      <c r="D108" s="33">
        <v>44777</v>
      </c>
      <c r="E108" s="33">
        <v>44777</v>
      </c>
      <c r="F108" s="33">
        <v>44778</v>
      </c>
      <c r="G108" s="5" t="s">
        <v>3117</v>
      </c>
      <c r="H108" s="5" t="s">
        <v>649</v>
      </c>
      <c r="I108" s="37" t="s">
        <v>3118</v>
      </c>
      <c r="J108" s="5" t="s">
        <v>3119</v>
      </c>
      <c r="L108" s="25">
        <v>0</v>
      </c>
      <c r="M108" s="25">
        <v>0</v>
      </c>
      <c r="N108" s="25">
        <f t="shared" si="2"/>
        <v>0</v>
      </c>
      <c r="O108" s="5" t="s">
        <v>32</v>
      </c>
      <c r="P108" s="5" t="s">
        <v>94</v>
      </c>
      <c r="Q108" s="5" t="s">
        <v>145</v>
      </c>
    </row>
    <row r="109" spans="1:17" ht="13.95" customHeight="1" x14ac:dyDescent="0.2">
      <c r="A109" s="5">
        <v>2203511</v>
      </c>
      <c r="B109" s="5">
        <v>2203838</v>
      </c>
      <c r="C109" s="24" t="s">
        <v>27</v>
      </c>
      <c r="D109" s="33">
        <v>44648</v>
      </c>
      <c r="E109" s="33">
        <v>44778</v>
      </c>
      <c r="F109" s="33">
        <v>44799</v>
      </c>
      <c r="G109" s="5" t="s">
        <v>3120</v>
      </c>
      <c r="H109" s="5" t="s">
        <v>163</v>
      </c>
      <c r="I109" s="5" t="s">
        <v>3121</v>
      </c>
      <c r="J109" s="5" t="s">
        <v>3122</v>
      </c>
      <c r="L109" s="25">
        <v>335.79</v>
      </c>
      <c r="M109" s="25">
        <v>0</v>
      </c>
      <c r="N109" s="25">
        <f t="shared" si="2"/>
        <v>335.79</v>
      </c>
      <c r="O109" s="5" t="s">
        <v>32</v>
      </c>
      <c r="P109" s="5" t="s">
        <v>911</v>
      </c>
      <c r="Q109" s="5" t="s">
        <v>805</v>
      </c>
    </row>
    <row r="110" spans="1:17" ht="13.95" customHeight="1" x14ac:dyDescent="0.2">
      <c r="A110" s="5">
        <v>2203531</v>
      </c>
      <c r="B110" s="5">
        <v>2206726</v>
      </c>
      <c r="C110" s="24" t="s">
        <v>27</v>
      </c>
      <c r="D110" s="33">
        <v>44724</v>
      </c>
      <c r="E110" s="33">
        <v>44781</v>
      </c>
      <c r="F110" s="33">
        <v>45324</v>
      </c>
      <c r="G110" s="5" t="s">
        <v>3123</v>
      </c>
      <c r="H110" s="5" t="s">
        <v>3124</v>
      </c>
      <c r="I110" s="5" t="s">
        <v>42</v>
      </c>
      <c r="J110" s="5" t="s">
        <v>3125</v>
      </c>
      <c r="L110" s="25">
        <v>2204.35</v>
      </c>
      <c r="M110" s="25">
        <v>0</v>
      </c>
      <c r="N110" s="25">
        <f t="shared" si="2"/>
        <v>2204.35</v>
      </c>
      <c r="O110" s="5" t="s">
        <v>32</v>
      </c>
      <c r="P110" s="5" t="s">
        <v>911</v>
      </c>
      <c r="Q110" s="5" t="s">
        <v>988</v>
      </c>
    </row>
    <row r="111" spans="1:17" ht="13.95" customHeight="1" x14ac:dyDescent="0.2">
      <c r="A111" s="5">
        <v>2203577</v>
      </c>
      <c r="B111" s="5">
        <v>2203637</v>
      </c>
      <c r="C111" s="24" t="s">
        <v>22</v>
      </c>
      <c r="D111" s="33">
        <v>44780</v>
      </c>
      <c r="E111" s="33">
        <v>44781</v>
      </c>
      <c r="F111" s="33">
        <v>44861</v>
      </c>
      <c r="G111" s="5" t="s">
        <v>3126</v>
      </c>
      <c r="H111" s="5" t="s">
        <v>320</v>
      </c>
      <c r="I111" s="5" t="s">
        <v>152</v>
      </c>
      <c r="J111" s="5" t="s">
        <v>3127</v>
      </c>
      <c r="L111" s="25">
        <v>3824.38</v>
      </c>
      <c r="M111" s="25">
        <v>123.72</v>
      </c>
      <c r="N111" s="25">
        <f>SUM(L111:M111)</f>
        <v>3948.1</v>
      </c>
      <c r="O111" s="5" t="s">
        <v>32</v>
      </c>
      <c r="P111" s="5" t="s">
        <v>911</v>
      </c>
      <c r="Q111" s="5" t="s">
        <v>954</v>
      </c>
    </row>
    <row r="112" spans="1:17" ht="13.95" customHeight="1" x14ac:dyDescent="0.2">
      <c r="A112" s="5">
        <v>2203581</v>
      </c>
      <c r="C112" s="24" t="s">
        <v>27</v>
      </c>
      <c r="D112" s="33">
        <v>44773</v>
      </c>
      <c r="E112" s="33">
        <v>44782</v>
      </c>
      <c r="F112" s="33">
        <v>44783</v>
      </c>
      <c r="G112" s="5" t="s">
        <v>3128</v>
      </c>
      <c r="H112" s="5" t="s">
        <v>553</v>
      </c>
      <c r="I112" s="5" t="s">
        <v>42</v>
      </c>
      <c r="J112" s="5" t="s">
        <v>3129</v>
      </c>
      <c r="L112" s="25">
        <v>0</v>
      </c>
      <c r="M112" s="25">
        <v>0</v>
      </c>
      <c r="N112" s="25">
        <f t="shared" si="2"/>
        <v>0</v>
      </c>
      <c r="O112" s="5" t="s">
        <v>32</v>
      </c>
      <c r="P112" s="5" t="s">
        <v>94</v>
      </c>
      <c r="Q112" s="5" t="s">
        <v>34</v>
      </c>
    </row>
    <row r="113" spans="1:17" ht="13.95" customHeight="1" x14ac:dyDescent="0.2">
      <c r="A113" s="5">
        <v>2203675</v>
      </c>
      <c r="B113" s="5">
        <v>2206696</v>
      </c>
      <c r="C113" s="24" t="s">
        <v>27</v>
      </c>
      <c r="D113" s="33">
        <v>44783</v>
      </c>
      <c r="E113" s="33">
        <v>44789</v>
      </c>
      <c r="F113" s="33">
        <v>45160</v>
      </c>
      <c r="G113" s="5" t="s">
        <v>3130</v>
      </c>
      <c r="H113" s="5" t="s">
        <v>3027</v>
      </c>
      <c r="I113" s="5" t="s">
        <v>152</v>
      </c>
      <c r="J113" s="5" t="s">
        <v>3131</v>
      </c>
      <c r="L113" s="25">
        <v>800</v>
      </c>
      <c r="M113" s="25">
        <v>0</v>
      </c>
      <c r="N113" s="25">
        <f>SUM(L113:M113)</f>
        <v>800</v>
      </c>
      <c r="O113" s="5" t="s">
        <v>32</v>
      </c>
      <c r="P113" s="5" t="s">
        <v>911</v>
      </c>
      <c r="Q113" s="5" t="s">
        <v>3132</v>
      </c>
    </row>
    <row r="114" spans="1:17" ht="13.95" customHeight="1" x14ac:dyDescent="0.2">
      <c r="A114" s="5">
        <v>2203687</v>
      </c>
      <c r="B114" s="5">
        <v>2205179</v>
      </c>
      <c r="C114" s="24" t="s">
        <v>27</v>
      </c>
      <c r="D114" s="33">
        <v>44783</v>
      </c>
      <c r="E114" s="33">
        <v>44790</v>
      </c>
      <c r="F114" s="33">
        <v>44869</v>
      </c>
      <c r="G114" s="5" t="s">
        <v>3133</v>
      </c>
      <c r="H114" s="5" t="s">
        <v>439</v>
      </c>
      <c r="I114" s="5" t="s">
        <v>3134</v>
      </c>
      <c r="J114" s="5" t="s">
        <v>3135</v>
      </c>
      <c r="L114" s="25">
        <v>1915</v>
      </c>
      <c r="M114" s="25">
        <v>146.11000000000001</v>
      </c>
      <c r="N114" s="25">
        <f t="shared" ref="N114:N128" si="3">SUM(L114:M114)</f>
        <v>2061.11</v>
      </c>
      <c r="O114" s="5" t="s">
        <v>32</v>
      </c>
      <c r="P114" s="5" t="s">
        <v>911</v>
      </c>
    </row>
    <row r="115" spans="1:17" ht="13.95" customHeight="1" x14ac:dyDescent="0.2">
      <c r="A115" s="5">
        <v>2203697</v>
      </c>
      <c r="B115" s="5">
        <v>2205017</v>
      </c>
      <c r="C115" s="24" t="s">
        <v>27</v>
      </c>
      <c r="D115" s="33">
        <v>44757</v>
      </c>
      <c r="E115" s="33">
        <v>44790</v>
      </c>
      <c r="F115" s="33">
        <v>44874</v>
      </c>
      <c r="G115" s="5" t="s">
        <v>3136</v>
      </c>
      <c r="H115" s="5" t="s">
        <v>3027</v>
      </c>
      <c r="I115" s="5" t="s">
        <v>42</v>
      </c>
      <c r="J115" s="5" t="s">
        <v>3137</v>
      </c>
      <c r="L115" s="25">
        <v>156.65</v>
      </c>
      <c r="M115" s="25">
        <v>0</v>
      </c>
      <c r="N115" s="25">
        <f t="shared" si="3"/>
        <v>156.65</v>
      </c>
      <c r="O115" s="5" t="s">
        <v>32</v>
      </c>
      <c r="P115" s="5" t="s">
        <v>911</v>
      </c>
      <c r="Q115" s="5" t="s">
        <v>988</v>
      </c>
    </row>
    <row r="116" spans="1:17" ht="13.95" customHeight="1" x14ac:dyDescent="0.2">
      <c r="A116" s="5">
        <v>2203701</v>
      </c>
      <c r="B116" s="5">
        <v>2204876</v>
      </c>
      <c r="C116" s="24" t="s">
        <v>27</v>
      </c>
      <c r="D116" s="33">
        <v>3701</v>
      </c>
      <c r="E116" s="33">
        <v>44791</v>
      </c>
      <c r="F116" s="33">
        <v>44853</v>
      </c>
      <c r="G116" s="5" t="s">
        <v>3138</v>
      </c>
      <c r="H116" s="5" t="s">
        <v>490</v>
      </c>
      <c r="I116" s="5" t="s">
        <v>58</v>
      </c>
      <c r="J116" s="5" t="s">
        <v>3139</v>
      </c>
      <c r="L116" s="25">
        <f>1160.92+1851.35+29.42</f>
        <v>3041.69</v>
      </c>
      <c r="M116" s="25">
        <v>123.72</v>
      </c>
      <c r="N116" s="25">
        <f t="shared" si="3"/>
        <v>3165.41</v>
      </c>
      <c r="O116" s="5" t="s">
        <v>32</v>
      </c>
      <c r="P116" s="5" t="s">
        <v>911</v>
      </c>
      <c r="Q116" s="5" t="s">
        <v>805</v>
      </c>
    </row>
    <row r="117" spans="1:17" ht="13.95" customHeight="1" x14ac:dyDescent="0.2">
      <c r="A117" s="5">
        <v>2203729</v>
      </c>
      <c r="B117" s="5">
        <v>2204294</v>
      </c>
      <c r="C117" s="24" t="s">
        <v>27</v>
      </c>
      <c r="D117" s="33">
        <v>44770</v>
      </c>
      <c r="E117" s="33">
        <v>44791</v>
      </c>
      <c r="F117" s="33">
        <v>44830</v>
      </c>
      <c r="G117" s="5" t="s">
        <v>3140</v>
      </c>
      <c r="H117" s="5" t="s">
        <v>1041</v>
      </c>
      <c r="I117" s="5" t="s">
        <v>3141</v>
      </c>
      <c r="J117" s="5" t="s">
        <v>3142</v>
      </c>
      <c r="L117" s="25">
        <v>119.95</v>
      </c>
      <c r="M117" s="25">
        <v>0</v>
      </c>
      <c r="N117" s="25">
        <f t="shared" si="3"/>
        <v>119.95</v>
      </c>
      <c r="O117" s="5" t="s">
        <v>32</v>
      </c>
      <c r="P117" s="5" t="s">
        <v>911</v>
      </c>
      <c r="Q117" s="5" t="s">
        <v>805</v>
      </c>
    </row>
    <row r="118" spans="1:17" ht="13.95" customHeight="1" x14ac:dyDescent="0.2">
      <c r="A118" s="5">
        <v>2203795</v>
      </c>
      <c r="C118" s="24" t="s">
        <v>27</v>
      </c>
      <c r="D118" s="33">
        <v>44793</v>
      </c>
      <c r="E118" s="33">
        <v>44797</v>
      </c>
      <c r="F118" s="33">
        <v>44859</v>
      </c>
      <c r="G118" s="5" t="s">
        <v>3143</v>
      </c>
      <c r="H118" s="5" t="s">
        <v>46</v>
      </c>
      <c r="I118" s="5" t="s">
        <v>58</v>
      </c>
      <c r="J118" s="5" t="s">
        <v>3144</v>
      </c>
      <c r="L118" s="25">
        <v>386.05</v>
      </c>
      <c r="M118" s="25">
        <v>0</v>
      </c>
      <c r="N118" s="25">
        <f t="shared" si="3"/>
        <v>386.05</v>
      </c>
      <c r="O118" s="5" t="s">
        <v>32</v>
      </c>
      <c r="P118" s="5" t="s">
        <v>911</v>
      </c>
    </row>
    <row r="119" spans="1:17" ht="13.95" customHeight="1" x14ac:dyDescent="0.2">
      <c r="A119" s="5">
        <v>2203816</v>
      </c>
      <c r="C119" s="24" t="s">
        <v>27</v>
      </c>
      <c r="D119" s="33">
        <v>44767</v>
      </c>
      <c r="E119" s="33">
        <v>44797</v>
      </c>
      <c r="F119" s="33">
        <v>45414</v>
      </c>
      <c r="G119" s="5" t="s">
        <v>3145</v>
      </c>
      <c r="H119" s="5" t="s">
        <v>1041</v>
      </c>
      <c r="I119" s="5" t="s">
        <v>42</v>
      </c>
      <c r="J119" s="5" t="s">
        <v>3146</v>
      </c>
      <c r="L119" s="25">
        <v>0</v>
      </c>
      <c r="M119" s="25">
        <v>0</v>
      </c>
      <c r="N119" s="25">
        <f t="shared" si="3"/>
        <v>0</v>
      </c>
      <c r="O119" s="5" t="s">
        <v>32</v>
      </c>
      <c r="P119" s="5" t="s">
        <v>33</v>
      </c>
      <c r="Q119" s="5" t="s">
        <v>1649</v>
      </c>
    </row>
    <row r="120" spans="1:17" ht="13.95" customHeight="1" x14ac:dyDescent="0.2">
      <c r="A120" s="5">
        <v>2203826</v>
      </c>
      <c r="B120" s="5">
        <v>2205479</v>
      </c>
      <c r="C120" s="24" t="s">
        <v>27</v>
      </c>
      <c r="D120" s="33">
        <v>44787</v>
      </c>
      <c r="E120" s="33">
        <v>44798</v>
      </c>
      <c r="F120" s="33">
        <v>44882</v>
      </c>
      <c r="G120" s="5" t="s">
        <v>3147</v>
      </c>
      <c r="H120" s="5" t="s">
        <v>264</v>
      </c>
      <c r="I120" s="5" t="s">
        <v>3148</v>
      </c>
      <c r="J120" s="5" t="s">
        <v>3149</v>
      </c>
      <c r="L120" s="25">
        <v>656.13</v>
      </c>
      <c r="M120" s="25">
        <v>0</v>
      </c>
      <c r="N120" s="25">
        <f t="shared" si="3"/>
        <v>656.13</v>
      </c>
      <c r="O120" s="5" t="s">
        <v>32</v>
      </c>
      <c r="P120" s="5" t="s">
        <v>911</v>
      </c>
      <c r="Q120" s="5" t="s">
        <v>805</v>
      </c>
    </row>
    <row r="121" spans="1:17" ht="13.95" customHeight="1" x14ac:dyDescent="0.2">
      <c r="A121" s="5">
        <v>2203829</v>
      </c>
      <c r="B121" s="5">
        <v>2206586</v>
      </c>
      <c r="C121" s="24" t="s">
        <v>27</v>
      </c>
      <c r="D121" s="33">
        <v>44791</v>
      </c>
      <c r="E121" s="33">
        <v>44798</v>
      </c>
      <c r="F121" s="33">
        <v>45009</v>
      </c>
      <c r="G121" s="5" t="s">
        <v>3150</v>
      </c>
      <c r="H121" s="5" t="s">
        <v>1638</v>
      </c>
      <c r="I121" s="5" t="s">
        <v>152</v>
      </c>
      <c r="J121" s="5" t="s">
        <v>3151</v>
      </c>
      <c r="L121" s="25">
        <v>1030.1099999999999</v>
      </c>
      <c r="M121" s="25">
        <v>0</v>
      </c>
      <c r="N121" s="25">
        <f t="shared" si="3"/>
        <v>1030.1099999999999</v>
      </c>
      <c r="O121" s="5" t="s">
        <v>32</v>
      </c>
      <c r="P121" s="5" t="s">
        <v>911</v>
      </c>
    </row>
    <row r="122" spans="1:17" ht="13.95" customHeight="1" x14ac:dyDescent="0.2">
      <c r="A122" s="5">
        <v>2203839</v>
      </c>
      <c r="B122" s="5">
        <v>2206565</v>
      </c>
      <c r="C122" s="24" t="s">
        <v>27</v>
      </c>
      <c r="D122" s="33">
        <v>44774</v>
      </c>
      <c r="E122" s="33">
        <v>44799</v>
      </c>
      <c r="F122" s="33">
        <v>44998</v>
      </c>
      <c r="G122" s="5" t="s">
        <v>3152</v>
      </c>
      <c r="H122" s="5" t="s">
        <v>163</v>
      </c>
      <c r="I122" s="5" t="s">
        <v>3153</v>
      </c>
      <c r="J122" s="5" t="s">
        <v>3154</v>
      </c>
      <c r="L122" s="25">
        <v>278.01</v>
      </c>
      <c r="M122" s="25">
        <v>0</v>
      </c>
      <c r="N122" s="25">
        <f t="shared" si="3"/>
        <v>278.01</v>
      </c>
      <c r="O122" s="5" t="s">
        <v>32</v>
      </c>
      <c r="P122" s="5" t="s">
        <v>911</v>
      </c>
      <c r="Q122" s="5" t="s">
        <v>3155</v>
      </c>
    </row>
    <row r="123" spans="1:17" ht="13.95" customHeight="1" x14ac:dyDescent="0.2">
      <c r="A123" s="5">
        <v>2203851</v>
      </c>
      <c r="C123" s="24" t="s">
        <v>27</v>
      </c>
      <c r="D123" s="33">
        <v>44787</v>
      </c>
      <c r="E123" s="33">
        <v>44799</v>
      </c>
      <c r="F123" s="33">
        <v>44960</v>
      </c>
      <c r="G123" s="5" t="s">
        <v>3156</v>
      </c>
      <c r="H123" s="5" t="s">
        <v>3157</v>
      </c>
      <c r="I123" s="5" t="s">
        <v>58</v>
      </c>
      <c r="J123" s="5" t="s">
        <v>3158</v>
      </c>
      <c r="L123" s="25">
        <v>1200</v>
      </c>
      <c r="M123" s="25">
        <v>0</v>
      </c>
      <c r="N123" s="25">
        <f t="shared" si="3"/>
        <v>1200</v>
      </c>
      <c r="O123" s="5" t="s">
        <v>32</v>
      </c>
      <c r="P123" s="5" t="s">
        <v>911</v>
      </c>
      <c r="Q123" s="5" t="s">
        <v>3159</v>
      </c>
    </row>
    <row r="124" spans="1:17" ht="13.95" customHeight="1" x14ac:dyDescent="0.2">
      <c r="A124" s="5">
        <v>2203859</v>
      </c>
      <c r="B124" s="5">
        <v>2206739</v>
      </c>
      <c r="C124" s="24" t="s">
        <v>27</v>
      </c>
      <c r="D124" s="33">
        <v>44799</v>
      </c>
      <c r="E124" s="33">
        <v>44799</v>
      </c>
      <c r="F124" s="33">
        <v>45448</v>
      </c>
      <c r="G124" s="5" t="s">
        <v>3160</v>
      </c>
      <c r="H124" s="5" t="s">
        <v>100</v>
      </c>
      <c r="I124" s="5" t="s">
        <v>42</v>
      </c>
      <c r="J124" s="5" t="s">
        <v>3161</v>
      </c>
      <c r="L124" s="25">
        <v>710.41</v>
      </c>
      <c r="M124" s="25">
        <v>0</v>
      </c>
      <c r="N124" s="25">
        <f t="shared" si="3"/>
        <v>710.41</v>
      </c>
      <c r="O124" s="5" t="s">
        <v>32</v>
      </c>
      <c r="P124" s="5" t="s">
        <v>911</v>
      </c>
      <c r="Q124" s="5" t="s">
        <v>965</v>
      </c>
    </row>
    <row r="125" spans="1:17" ht="13.95" customHeight="1" x14ac:dyDescent="0.2">
      <c r="A125" s="5">
        <v>2203862</v>
      </c>
      <c r="B125" s="5">
        <v>2205992</v>
      </c>
      <c r="C125" s="24" t="s">
        <v>27</v>
      </c>
      <c r="D125" s="33">
        <v>44800</v>
      </c>
      <c r="E125" s="33">
        <v>44802</v>
      </c>
      <c r="F125" s="33">
        <v>44911</v>
      </c>
      <c r="G125" s="5" t="s">
        <v>3162</v>
      </c>
      <c r="H125" s="5" t="s">
        <v>200</v>
      </c>
      <c r="I125" s="5" t="s">
        <v>3163</v>
      </c>
      <c r="J125" s="5" t="s">
        <v>3164</v>
      </c>
      <c r="L125" s="25">
        <v>287.83999999999997</v>
      </c>
      <c r="M125" s="25">
        <v>0</v>
      </c>
      <c r="N125" s="25">
        <f t="shared" si="3"/>
        <v>287.83999999999997</v>
      </c>
      <c r="O125" s="5" t="s">
        <v>32</v>
      </c>
      <c r="P125" s="5" t="s">
        <v>911</v>
      </c>
      <c r="Q125" s="5" t="s">
        <v>805</v>
      </c>
    </row>
    <row r="126" spans="1:17" ht="13.95" customHeight="1" x14ac:dyDescent="0.2">
      <c r="A126" s="5">
        <v>2203900</v>
      </c>
      <c r="B126" s="5">
        <v>2203906</v>
      </c>
      <c r="C126" s="24" t="s">
        <v>22</v>
      </c>
      <c r="D126" s="33">
        <v>44798</v>
      </c>
      <c r="E126" s="33">
        <v>44803</v>
      </c>
      <c r="G126" s="5" t="s">
        <v>3165</v>
      </c>
      <c r="H126" s="5" t="s">
        <v>287</v>
      </c>
      <c r="I126" s="5" t="s">
        <v>152</v>
      </c>
      <c r="J126" s="5" t="s">
        <v>3166</v>
      </c>
      <c r="L126" s="25"/>
      <c r="M126" s="25"/>
      <c r="N126" s="25">
        <f t="shared" si="3"/>
        <v>0</v>
      </c>
    </row>
    <row r="127" spans="1:17" ht="13.95" customHeight="1" x14ac:dyDescent="0.2">
      <c r="A127" s="5">
        <v>2203916</v>
      </c>
      <c r="B127" s="5">
        <v>2205878</v>
      </c>
      <c r="C127" s="24" t="s">
        <v>27</v>
      </c>
      <c r="D127" s="33">
        <v>44789</v>
      </c>
      <c r="E127" s="33">
        <v>44804</v>
      </c>
      <c r="F127" s="33">
        <v>45268</v>
      </c>
      <c r="G127" s="5" t="s">
        <v>3167</v>
      </c>
      <c r="H127" s="5" t="s">
        <v>818</v>
      </c>
      <c r="I127" s="5" t="s">
        <v>42</v>
      </c>
      <c r="J127" s="5" t="s">
        <v>3168</v>
      </c>
      <c r="L127" s="25">
        <v>0</v>
      </c>
      <c r="M127" s="25">
        <v>123.72</v>
      </c>
      <c r="N127" s="25">
        <f t="shared" si="3"/>
        <v>123.72</v>
      </c>
      <c r="O127" s="5" t="s">
        <v>32</v>
      </c>
      <c r="P127" s="5" t="s">
        <v>33</v>
      </c>
      <c r="Q127" s="5" t="s">
        <v>367</v>
      </c>
    </row>
    <row r="128" spans="1:17" ht="13.95" customHeight="1" x14ac:dyDescent="0.2">
      <c r="A128" s="5">
        <v>2203928</v>
      </c>
      <c r="C128" s="24" t="s">
        <v>27</v>
      </c>
      <c r="D128" s="33">
        <v>44770</v>
      </c>
      <c r="E128" s="33">
        <v>44802</v>
      </c>
      <c r="F128" s="33">
        <v>45215</v>
      </c>
      <c r="G128" s="5" t="s">
        <v>3169</v>
      </c>
      <c r="H128" s="5" t="s">
        <v>260</v>
      </c>
      <c r="I128" s="5" t="s">
        <v>42</v>
      </c>
      <c r="J128" s="5" t="s">
        <v>3170</v>
      </c>
      <c r="L128" s="25">
        <v>0</v>
      </c>
      <c r="M128" s="25">
        <v>0</v>
      </c>
      <c r="N128" s="25">
        <f t="shared" si="3"/>
        <v>0</v>
      </c>
      <c r="O128" s="5" t="s">
        <v>32</v>
      </c>
      <c r="P128" s="5" t="s">
        <v>33</v>
      </c>
      <c r="Q128" s="5" t="s">
        <v>1649</v>
      </c>
    </row>
    <row r="129" spans="1:17" ht="13.95" customHeight="1" x14ac:dyDescent="0.2">
      <c r="A129" s="5">
        <v>2203945</v>
      </c>
      <c r="B129" s="5">
        <v>2204770</v>
      </c>
      <c r="C129" s="24" t="s">
        <v>27</v>
      </c>
      <c r="D129" s="33">
        <v>44790</v>
      </c>
      <c r="E129" s="33">
        <v>44805</v>
      </c>
      <c r="F129" s="33">
        <v>44847</v>
      </c>
      <c r="G129" s="5" t="s">
        <v>3171</v>
      </c>
      <c r="H129" s="5" t="s">
        <v>75</v>
      </c>
      <c r="I129" s="5" t="s">
        <v>3172</v>
      </c>
      <c r="J129" s="5" t="s">
        <v>3173</v>
      </c>
      <c r="L129" s="25">
        <v>37.5</v>
      </c>
      <c r="M129" s="25">
        <v>0</v>
      </c>
      <c r="N129" s="25">
        <f>SUM(L129:M129)</f>
        <v>37.5</v>
      </c>
      <c r="O129" s="5" t="s">
        <v>32</v>
      </c>
      <c r="P129" s="5" t="s">
        <v>911</v>
      </c>
      <c r="Q129" s="5" t="s">
        <v>965</v>
      </c>
    </row>
    <row r="130" spans="1:17" ht="13.95" customHeight="1" x14ac:dyDescent="0.2">
      <c r="A130" s="5">
        <v>2203964</v>
      </c>
      <c r="B130" s="5">
        <v>2204968</v>
      </c>
      <c r="C130" s="24" t="s">
        <v>27</v>
      </c>
      <c r="D130" s="33">
        <v>44786</v>
      </c>
      <c r="E130" s="33">
        <v>44806</v>
      </c>
      <c r="F130" s="33">
        <v>44858</v>
      </c>
      <c r="G130" s="5" t="s">
        <v>3174</v>
      </c>
      <c r="H130" s="5" t="s">
        <v>91</v>
      </c>
      <c r="I130" s="5" t="s">
        <v>58</v>
      </c>
      <c r="J130" s="5" t="s">
        <v>3175</v>
      </c>
      <c r="L130" s="25">
        <v>1754.5</v>
      </c>
      <c r="M130" s="25">
        <v>123.72</v>
      </c>
      <c r="N130" s="25">
        <f t="shared" ref="N130:N156" si="4">SUM(L130:M130)</f>
        <v>1878.22</v>
      </c>
      <c r="O130" s="5" t="s">
        <v>32</v>
      </c>
      <c r="P130" s="5" t="s">
        <v>911</v>
      </c>
      <c r="Q130" s="5" t="s">
        <v>805</v>
      </c>
    </row>
    <row r="131" spans="1:17" ht="13.95" customHeight="1" x14ac:dyDescent="0.2">
      <c r="A131" s="5">
        <v>2204046</v>
      </c>
      <c r="B131" s="5">
        <v>2205024</v>
      </c>
      <c r="C131" s="24" t="s">
        <v>27</v>
      </c>
      <c r="D131" s="33">
        <v>44804</v>
      </c>
      <c r="E131" s="33">
        <v>44811</v>
      </c>
      <c r="F131" s="33">
        <v>44888</v>
      </c>
      <c r="G131" s="5" t="s">
        <v>3176</v>
      </c>
      <c r="H131" s="5" t="s">
        <v>75</v>
      </c>
      <c r="I131" s="5" t="s">
        <v>3177</v>
      </c>
      <c r="J131" s="5" t="s">
        <v>3178</v>
      </c>
      <c r="L131" s="25">
        <f>130.43+66.49</f>
        <v>196.92000000000002</v>
      </c>
      <c r="M131" s="25">
        <v>0</v>
      </c>
      <c r="N131" s="25">
        <f t="shared" si="4"/>
        <v>196.92000000000002</v>
      </c>
      <c r="P131" s="5" t="s">
        <v>911</v>
      </c>
      <c r="Q131" s="5" t="s">
        <v>805</v>
      </c>
    </row>
    <row r="132" spans="1:17" ht="13.95" customHeight="1" x14ac:dyDescent="0.2">
      <c r="A132" s="5">
        <v>2204067</v>
      </c>
      <c r="C132" s="24" t="s">
        <v>27</v>
      </c>
      <c r="D132" s="33">
        <v>44784</v>
      </c>
      <c r="E132" s="33">
        <v>44812</v>
      </c>
      <c r="F132" s="33">
        <v>45414</v>
      </c>
      <c r="G132" s="5" t="s">
        <v>3179</v>
      </c>
      <c r="H132" s="5" t="s">
        <v>147</v>
      </c>
      <c r="I132" s="5" t="s">
        <v>58</v>
      </c>
      <c r="J132" s="5" t="s">
        <v>3180</v>
      </c>
      <c r="L132" s="25">
        <v>0</v>
      </c>
      <c r="M132" s="25">
        <v>0</v>
      </c>
      <c r="N132" s="25">
        <f t="shared" si="4"/>
        <v>0</v>
      </c>
      <c r="O132" s="5" t="s">
        <v>32</v>
      </c>
      <c r="P132" s="5" t="s">
        <v>94</v>
      </c>
      <c r="Q132" s="5" t="s">
        <v>367</v>
      </c>
    </row>
    <row r="133" spans="1:17" ht="13.95" customHeight="1" x14ac:dyDescent="0.2">
      <c r="A133" s="5">
        <v>2204072</v>
      </c>
      <c r="B133" s="5">
        <v>2206616</v>
      </c>
      <c r="C133" s="24" t="s">
        <v>27</v>
      </c>
      <c r="D133" s="33">
        <v>44798</v>
      </c>
      <c r="E133" s="33">
        <v>44812</v>
      </c>
      <c r="F133" s="33">
        <v>45041</v>
      </c>
      <c r="G133" s="5" t="s">
        <v>3181</v>
      </c>
      <c r="H133" s="5" t="s">
        <v>257</v>
      </c>
      <c r="I133" s="5" t="s">
        <v>3182</v>
      </c>
      <c r="J133" s="5" t="s">
        <v>3183</v>
      </c>
      <c r="L133" s="25">
        <v>1835.18</v>
      </c>
      <c r="M133" s="25">
        <v>0</v>
      </c>
      <c r="N133" s="25">
        <f t="shared" si="4"/>
        <v>1835.18</v>
      </c>
      <c r="O133" s="5" t="s">
        <v>32</v>
      </c>
      <c r="P133" s="5" t="s">
        <v>911</v>
      </c>
      <c r="Q133" s="5" t="s">
        <v>805</v>
      </c>
    </row>
    <row r="134" spans="1:17" ht="13.95" customHeight="1" x14ac:dyDescent="0.2">
      <c r="A134" s="5">
        <v>2204081</v>
      </c>
      <c r="C134" s="24" t="s">
        <v>27</v>
      </c>
      <c r="D134" s="33">
        <v>44810</v>
      </c>
      <c r="E134" s="33">
        <v>44813</v>
      </c>
      <c r="F134" s="33">
        <v>44984</v>
      </c>
      <c r="G134" s="5" t="s">
        <v>3184</v>
      </c>
      <c r="H134" s="5" t="s">
        <v>114</v>
      </c>
      <c r="I134" s="5" t="s">
        <v>3185</v>
      </c>
      <c r="J134" s="5" t="s">
        <v>3186</v>
      </c>
      <c r="L134" s="25">
        <v>0</v>
      </c>
      <c r="M134" s="25">
        <v>0</v>
      </c>
      <c r="N134" s="25">
        <f t="shared" si="4"/>
        <v>0</v>
      </c>
      <c r="O134" s="5" t="s">
        <v>32</v>
      </c>
      <c r="P134" s="5" t="s">
        <v>33</v>
      </c>
      <c r="Q134" s="5" t="s">
        <v>34</v>
      </c>
    </row>
    <row r="135" spans="1:17" ht="13.95" customHeight="1" x14ac:dyDescent="0.2">
      <c r="A135" s="5">
        <v>2204184</v>
      </c>
      <c r="B135" s="5">
        <v>2204220</v>
      </c>
      <c r="C135" s="24" t="s">
        <v>22</v>
      </c>
      <c r="D135" s="33">
        <v>44641</v>
      </c>
      <c r="E135" s="33">
        <v>44813</v>
      </c>
      <c r="F135" s="33">
        <v>45218</v>
      </c>
      <c r="G135" s="5" t="s">
        <v>3187</v>
      </c>
      <c r="H135" s="5" t="s">
        <v>663</v>
      </c>
      <c r="I135" s="5" t="s">
        <v>3188</v>
      </c>
      <c r="J135" s="5" t="s">
        <v>3189</v>
      </c>
      <c r="L135" s="25">
        <v>40287.03</v>
      </c>
      <c r="M135" s="25">
        <v>4427.2700000000004</v>
      </c>
      <c r="N135" s="25">
        <f t="shared" si="4"/>
        <v>44714.3</v>
      </c>
      <c r="O135" s="5" t="s">
        <v>32</v>
      </c>
      <c r="P135" s="5" t="s">
        <v>911</v>
      </c>
      <c r="Q135" s="5" t="s">
        <v>3190</v>
      </c>
    </row>
    <row r="136" spans="1:17" ht="13.95" customHeight="1" x14ac:dyDescent="0.2">
      <c r="A136" s="5">
        <v>2204193</v>
      </c>
      <c r="B136" s="5">
        <v>2205795</v>
      </c>
      <c r="C136" s="24" t="s">
        <v>27</v>
      </c>
      <c r="D136" s="33">
        <v>44811</v>
      </c>
      <c r="E136" s="33">
        <v>44814</v>
      </c>
      <c r="F136" s="33">
        <v>44900</v>
      </c>
      <c r="G136" s="5" t="s">
        <v>3191</v>
      </c>
      <c r="H136" s="5" t="s">
        <v>279</v>
      </c>
      <c r="I136" s="5" t="s">
        <v>3192</v>
      </c>
      <c r="J136" s="5" t="s">
        <v>3193</v>
      </c>
      <c r="L136" s="25">
        <v>1610.94</v>
      </c>
      <c r="M136" s="25">
        <v>123.72</v>
      </c>
      <c r="N136" s="25">
        <f t="shared" si="4"/>
        <v>1734.66</v>
      </c>
      <c r="O136" s="5" t="s">
        <v>32</v>
      </c>
      <c r="P136" s="5" t="s">
        <v>911</v>
      </c>
      <c r="Q136" s="5" t="s">
        <v>805</v>
      </c>
    </row>
    <row r="137" spans="1:17" ht="13.95" customHeight="1" x14ac:dyDescent="0.2">
      <c r="A137" s="5">
        <v>2204229</v>
      </c>
      <c r="C137" s="24" t="s">
        <v>22</v>
      </c>
      <c r="D137" s="33">
        <v>44809</v>
      </c>
      <c r="E137" s="33">
        <v>44818</v>
      </c>
      <c r="F137" s="33">
        <v>44924</v>
      </c>
      <c r="G137" s="5" t="s">
        <v>3194</v>
      </c>
      <c r="H137" s="5" t="s">
        <v>131</v>
      </c>
      <c r="I137" s="5" t="s">
        <v>3195</v>
      </c>
      <c r="J137" s="5" t="s">
        <v>3196</v>
      </c>
      <c r="L137" s="25">
        <v>0</v>
      </c>
      <c r="M137" s="25">
        <v>0</v>
      </c>
      <c r="N137" s="25">
        <f t="shared" si="4"/>
        <v>0</v>
      </c>
      <c r="O137" s="5" t="s">
        <v>32</v>
      </c>
      <c r="P137" s="5" t="s">
        <v>33</v>
      </c>
      <c r="Q137" s="5" t="s">
        <v>3197</v>
      </c>
    </row>
    <row r="138" spans="1:17" ht="13.95" customHeight="1" x14ac:dyDescent="0.2">
      <c r="A138" s="5">
        <v>2204233</v>
      </c>
      <c r="C138" s="24" t="s">
        <v>22</v>
      </c>
      <c r="D138" s="33">
        <v>44813</v>
      </c>
      <c r="E138" s="33">
        <v>44818</v>
      </c>
      <c r="F138" s="33">
        <v>44924</v>
      </c>
      <c r="G138" s="5" t="s">
        <v>3198</v>
      </c>
      <c r="H138" s="5" t="s">
        <v>257</v>
      </c>
      <c r="I138" s="5" t="s">
        <v>3199</v>
      </c>
      <c r="J138" s="5" t="s">
        <v>3200</v>
      </c>
      <c r="L138" s="25">
        <v>0</v>
      </c>
      <c r="M138" s="25">
        <v>0</v>
      </c>
      <c r="N138" s="25">
        <f t="shared" si="4"/>
        <v>0</v>
      </c>
      <c r="O138" s="5" t="s">
        <v>32</v>
      </c>
      <c r="P138" s="5" t="s">
        <v>33</v>
      </c>
      <c r="Q138" s="5" t="s">
        <v>3197</v>
      </c>
    </row>
    <row r="139" spans="1:17" ht="13.95" customHeight="1" x14ac:dyDescent="0.2">
      <c r="A139" s="5">
        <v>2204236</v>
      </c>
      <c r="C139" s="24" t="s">
        <v>27</v>
      </c>
      <c r="D139" s="33">
        <v>44817</v>
      </c>
      <c r="E139" s="33">
        <v>44820</v>
      </c>
      <c r="G139" s="5" t="s">
        <v>3201</v>
      </c>
      <c r="H139" s="5" t="s">
        <v>511</v>
      </c>
      <c r="I139" s="5" t="s">
        <v>3202</v>
      </c>
      <c r="J139" s="5" t="s">
        <v>3203</v>
      </c>
      <c r="L139" s="25"/>
      <c r="M139" s="25"/>
      <c r="N139" s="25">
        <f t="shared" si="4"/>
        <v>0</v>
      </c>
    </row>
    <row r="140" spans="1:17" ht="13.95" customHeight="1" x14ac:dyDescent="0.2">
      <c r="A140" s="5">
        <v>2204285</v>
      </c>
      <c r="C140" s="24" t="s">
        <v>27</v>
      </c>
      <c r="D140" s="33">
        <v>44822</v>
      </c>
      <c r="E140" s="33">
        <v>44823</v>
      </c>
      <c r="F140" s="33">
        <v>45030</v>
      </c>
      <c r="G140" s="5" t="s">
        <v>3204</v>
      </c>
      <c r="H140" s="5" t="s">
        <v>230</v>
      </c>
      <c r="I140" s="5" t="s">
        <v>3205</v>
      </c>
      <c r="J140" s="5" t="s">
        <v>3204</v>
      </c>
      <c r="L140" s="25">
        <v>0</v>
      </c>
      <c r="M140" s="25">
        <v>0</v>
      </c>
      <c r="N140" s="25">
        <f t="shared" si="4"/>
        <v>0</v>
      </c>
      <c r="O140" s="5" t="s">
        <v>32</v>
      </c>
      <c r="P140" s="5" t="s">
        <v>33</v>
      </c>
      <c r="Q140" s="5" t="s">
        <v>3206</v>
      </c>
    </row>
    <row r="141" spans="1:17" ht="13.95" customHeight="1" x14ac:dyDescent="0.2">
      <c r="A141" s="5">
        <v>2204391</v>
      </c>
      <c r="C141" s="24" t="s">
        <v>27</v>
      </c>
      <c r="D141" s="33">
        <v>44814</v>
      </c>
      <c r="E141" s="33">
        <v>44825</v>
      </c>
      <c r="F141" s="33">
        <v>45041</v>
      </c>
      <c r="G141" s="5" t="s">
        <v>3207</v>
      </c>
      <c r="H141" s="5" t="s">
        <v>213</v>
      </c>
      <c r="I141" s="5" t="s">
        <v>3208</v>
      </c>
      <c r="J141" s="5" t="s">
        <v>3209</v>
      </c>
      <c r="L141" s="25">
        <v>0</v>
      </c>
      <c r="M141" s="25">
        <v>0</v>
      </c>
      <c r="N141" s="25">
        <f t="shared" si="4"/>
        <v>0</v>
      </c>
      <c r="O141" s="5" t="s">
        <v>32</v>
      </c>
      <c r="P141" s="5" t="s">
        <v>33</v>
      </c>
      <c r="Q141" s="5" t="s">
        <v>3197</v>
      </c>
    </row>
    <row r="142" spans="1:17" ht="13.95" customHeight="1" x14ac:dyDescent="0.2">
      <c r="A142" s="5">
        <v>2204315</v>
      </c>
      <c r="C142" s="24" t="s">
        <v>27</v>
      </c>
      <c r="D142" s="33">
        <v>44805</v>
      </c>
      <c r="E142" s="33">
        <v>44825</v>
      </c>
      <c r="F142" s="33">
        <v>44845</v>
      </c>
      <c r="G142" s="5" t="s">
        <v>3210</v>
      </c>
      <c r="H142" s="5" t="s">
        <v>504</v>
      </c>
      <c r="I142" s="5" t="s">
        <v>3211</v>
      </c>
      <c r="J142" s="5" t="s">
        <v>3212</v>
      </c>
      <c r="L142" s="25">
        <v>40.450000000000003</v>
      </c>
      <c r="M142" s="25">
        <v>0</v>
      </c>
      <c r="N142" s="25">
        <f t="shared" si="4"/>
        <v>40.450000000000003</v>
      </c>
      <c r="O142" s="5" t="s">
        <v>32</v>
      </c>
      <c r="P142" s="5" t="s">
        <v>911</v>
      </c>
      <c r="Q142" s="38">
        <v>1</v>
      </c>
    </row>
    <row r="143" spans="1:17" ht="14.25" customHeight="1" x14ac:dyDescent="0.2">
      <c r="A143" s="5">
        <v>2204318</v>
      </c>
      <c r="C143" s="24" t="s">
        <v>27</v>
      </c>
      <c r="D143" s="33">
        <v>44809</v>
      </c>
      <c r="E143" s="33">
        <v>44825</v>
      </c>
      <c r="F143" s="33">
        <v>45114</v>
      </c>
      <c r="G143" s="5" t="s">
        <v>3213</v>
      </c>
      <c r="H143" s="5" t="s">
        <v>3214</v>
      </c>
      <c r="I143" s="5" t="s">
        <v>3215</v>
      </c>
      <c r="J143" s="5" t="s">
        <v>3216</v>
      </c>
      <c r="L143" s="25">
        <v>0</v>
      </c>
      <c r="M143" s="25">
        <v>0</v>
      </c>
      <c r="N143" s="25">
        <f t="shared" si="4"/>
        <v>0</v>
      </c>
      <c r="O143" s="5" t="s">
        <v>32</v>
      </c>
      <c r="P143" s="5" t="s">
        <v>33</v>
      </c>
      <c r="Q143" s="5" t="s">
        <v>3217</v>
      </c>
    </row>
    <row r="144" spans="1:17" ht="13.95" customHeight="1" x14ac:dyDescent="0.2">
      <c r="A144" s="5">
        <v>2204393</v>
      </c>
      <c r="C144" s="24" t="s">
        <v>27</v>
      </c>
      <c r="D144" s="33">
        <v>44824</v>
      </c>
      <c r="E144" s="33">
        <v>44830</v>
      </c>
      <c r="F144" s="33">
        <v>45268</v>
      </c>
      <c r="G144" s="5" t="s">
        <v>3218</v>
      </c>
      <c r="H144" s="5" t="s">
        <v>3219</v>
      </c>
      <c r="I144" s="5" t="s">
        <v>3215</v>
      </c>
      <c r="J144" s="5" t="s">
        <v>3220</v>
      </c>
      <c r="L144" s="25">
        <v>0</v>
      </c>
      <c r="M144" s="25">
        <v>0</v>
      </c>
      <c r="N144" s="25">
        <f t="shared" si="4"/>
        <v>0</v>
      </c>
      <c r="O144" s="5" t="s">
        <v>32</v>
      </c>
      <c r="P144" s="5" t="s">
        <v>33</v>
      </c>
      <c r="Q144" s="5" t="s">
        <v>3221</v>
      </c>
    </row>
    <row r="145" spans="1:17" ht="13.95" customHeight="1" x14ac:dyDescent="0.2">
      <c r="A145" s="5">
        <v>2204395</v>
      </c>
      <c r="B145" s="5">
        <v>2206455</v>
      </c>
      <c r="C145" s="24" t="s">
        <v>27</v>
      </c>
      <c r="D145" s="33">
        <v>44812</v>
      </c>
      <c r="E145" s="33">
        <v>44830</v>
      </c>
      <c r="F145" s="33">
        <v>44958</v>
      </c>
      <c r="G145" s="5" t="s">
        <v>3222</v>
      </c>
      <c r="H145" s="5" t="s">
        <v>297</v>
      </c>
      <c r="I145" s="5" t="s">
        <v>3223</v>
      </c>
      <c r="J145" s="5" t="s">
        <v>3224</v>
      </c>
      <c r="L145" s="25">
        <v>1212.72</v>
      </c>
      <c r="M145" s="25">
        <v>0</v>
      </c>
      <c r="N145" s="25">
        <f t="shared" si="4"/>
        <v>1212.72</v>
      </c>
      <c r="O145" s="5" t="s">
        <v>32</v>
      </c>
      <c r="P145" s="5" t="s">
        <v>911</v>
      </c>
    </row>
    <row r="146" spans="1:17" ht="13.95" customHeight="1" x14ac:dyDescent="0.2">
      <c r="A146" s="5">
        <v>2204396</v>
      </c>
      <c r="C146" s="24" t="s">
        <v>27</v>
      </c>
      <c r="D146" s="33">
        <v>44812</v>
      </c>
      <c r="E146" s="33">
        <v>44830</v>
      </c>
      <c r="F146" s="33">
        <v>45114</v>
      </c>
      <c r="G146" s="5" t="s">
        <v>3225</v>
      </c>
      <c r="H146" s="5" t="s">
        <v>490</v>
      </c>
      <c r="I146" s="5" t="s">
        <v>3226</v>
      </c>
      <c r="J146" s="5" t="s">
        <v>3227</v>
      </c>
      <c r="L146" s="25">
        <v>0</v>
      </c>
      <c r="M146" s="25">
        <v>0</v>
      </c>
      <c r="N146" s="25">
        <f t="shared" si="4"/>
        <v>0</v>
      </c>
      <c r="O146" s="5" t="s">
        <v>32</v>
      </c>
      <c r="P146" s="5" t="s">
        <v>33</v>
      </c>
      <c r="Q146" s="5" t="s">
        <v>3217</v>
      </c>
    </row>
    <row r="147" spans="1:17" ht="13.95" customHeight="1" x14ac:dyDescent="0.2">
      <c r="A147" s="5">
        <v>2204407</v>
      </c>
      <c r="B147" s="5">
        <v>2206717</v>
      </c>
      <c r="C147" s="24" t="s">
        <v>27</v>
      </c>
      <c r="D147" s="33">
        <v>44823</v>
      </c>
      <c r="E147" s="33">
        <v>44831</v>
      </c>
      <c r="F147" s="33">
        <v>45320</v>
      </c>
      <c r="G147" s="5" t="s">
        <v>3228</v>
      </c>
      <c r="H147" s="5" t="s">
        <v>614</v>
      </c>
      <c r="I147" s="5" t="s">
        <v>3229</v>
      </c>
      <c r="J147" s="5" t="s">
        <v>3230</v>
      </c>
      <c r="L147" s="25">
        <v>1408.44</v>
      </c>
      <c r="M147" s="25">
        <v>0</v>
      </c>
      <c r="N147" s="25">
        <f t="shared" si="4"/>
        <v>1408.44</v>
      </c>
      <c r="O147" s="5" t="s">
        <v>32</v>
      </c>
      <c r="P147" s="5" t="s">
        <v>911</v>
      </c>
      <c r="Q147" s="38">
        <v>0.6</v>
      </c>
    </row>
    <row r="148" spans="1:17" ht="13.95" customHeight="1" x14ac:dyDescent="0.2">
      <c r="A148" s="5">
        <v>2204411</v>
      </c>
      <c r="C148" s="24" t="s">
        <v>27</v>
      </c>
      <c r="D148" s="33">
        <v>44816</v>
      </c>
      <c r="E148" s="33">
        <v>44831</v>
      </c>
      <c r="F148" s="33">
        <v>44832</v>
      </c>
      <c r="G148" s="5" t="s">
        <v>3231</v>
      </c>
      <c r="H148" s="5" t="s">
        <v>297</v>
      </c>
      <c r="I148" s="5" t="s">
        <v>3232</v>
      </c>
      <c r="J148" s="5" t="s">
        <v>3233</v>
      </c>
      <c r="L148" s="25">
        <v>0</v>
      </c>
      <c r="M148" s="25">
        <v>0</v>
      </c>
      <c r="N148" s="25">
        <f t="shared" si="4"/>
        <v>0</v>
      </c>
      <c r="O148" s="5" t="s">
        <v>32</v>
      </c>
      <c r="P148" s="5" t="s">
        <v>94</v>
      </c>
      <c r="Q148" s="5" t="s">
        <v>569</v>
      </c>
    </row>
    <row r="149" spans="1:17" ht="13.95" customHeight="1" x14ac:dyDescent="0.2">
      <c r="A149" s="5">
        <v>2204475</v>
      </c>
      <c r="B149" s="5">
        <v>2204719</v>
      </c>
      <c r="C149" s="24" t="s">
        <v>22</v>
      </c>
      <c r="D149" s="33">
        <v>44820</v>
      </c>
      <c r="E149" s="33">
        <v>44830</v>
      </c>
      <c r="F149" s="33">
        <v>44910</v>
      </c>
      <c r="G149" s="5" t="s">
        <v>3234</v>
      </c>
      <c r="H149" s="5" t="s">
        <v>307</v>
      </c>
      <c r="I149" s="5" t="s">
        <v>2904</v>
      </c>
      <c r="J149" s="5" t="s">
        <v>3235</v>
      </c>
      <c r="L149" s="25">
        <v>88</v>
      </c>
      <c r="M149" s="25">
        <v>0</v>
      </c>
      <c r="N149" s="25">
        <f t="shared" si="4"/>
        <v>88</v>
      </c>
      <c r="O149" s="5" t="s">
        <v>32</v>
      </c>
      <c r="P149" s="5" t="s">
        <v>911</v>
      </c>
      <c r="Q149" s="5" t="s">
        <v>3236</v>
      </c>
    </row>
    <row r="150" spans="1:17" ht="13.95" customHeight="1" x14ac:dyDescent="0.2">
      <c r="A150" s="5">
        <v>2204481</v>
      </c>
      <c r="C150" s="24" t="s">
        <v>27</v>
      </c>
      <c r="D150" s="33">
        <v>44823</v>
      </c>
      <c r="E150" s="33">
        <v>44831</v>
      </c>
      <c r="F150" s="33">
        <v>45237</v>
      </c>
      <c r="G150" s="5" t="s">
        <v>3237</v>
      </c>
      <c r="H150" s="5" t="s">
        <v>36</v>
      </c>
      <c r="I150" s="5" t="s">
        <v>42</v>
      </c>
      <c r="J150" s="5" t="s">
        <v>3238</v>
      </c>
      <c r="L150" s="25">
        <v>0</v>
      </c>
      <c r="M150" s="25">
        <v>0</v>
      </c>
      <c r="N150" s="25">
        <f t="shared" si="4"/>
        <v>0</v>
      </c>
      <c r="O150" s="5" t="s">
        <v>32</v>
      </c>
      <c r="P150" s="5" t="s">
        <v>33</v>
      </c>
      <c r="Q150" s="5" t="s">
        <v>3239</v>
      </c>
    </row>
    <row r="151" spans="1:17" ht="13.95" customHeight="1" x14ac:dyDescent="0.2">
      <c r="A151" s="5">
        <v>2204485</v>
      </c>
      <c r="C151" s="24" t="s">
        <v>27</v>
      </c>
      <c r="D151" s="33">
        <v>44828</v>
      </c>
      <c r="E151" s="33">
        <v>44831</v>
      </c>
      <c r="F151" s="33">
        <v>45215</v>
      </c>
      <c r="G151" s="5" t="s">
        <v>3240</v>
      </c>
      <c r="H151" s="5" t="s">
        <v>46</v>
      </c>
      <c r="I151" s="5" t="s">
        <v>3241</v>
      </c>
      <c r="J151" s="5" t="s">
        <v>3242</v>
      </c>
      <c r="L151" s="25">
        <v>0</v>
      </c>
      <c r="M151" s="25">
        <v>0</v>
      </c>
      <c r="N151" s="25">
        <f t="shared" si="4"/>
        <v>0</v>
      </c>
      <c r="O151" s="5" t="s">
        <v>32</v>
      </c>
      <c r="P151" s="5" t="s">
        <v>33</v>
      </c>
    </row>
    <row r="152" spans="1:17" ht="13.95" customHeight="1" x14ac:dyDescent="0.2">
      <c r="A152" s="5">
        <v>2204501</v>
      </c>
      <c r="B152" s="5">
        <v>2206454</v>
      </c>
      <c r="C152" s="24" t="s">
        <v>27</v>
      </c>
      <c r="D152" s="33">
        <v>44805</v>
      </c>
      <c r="E152" s="33">
        <v>44834</v>
      </c>
      <c r="F152" s="33">
        <v>44958</v>
      </c>
      <c r="G152" s="5" t="s">
        <v>73</v>
      </c>
      <c r="H152" s="5" t="s">
        <v>3243</v>
      </c>
      <c r="I152" s="5" t="s">
        <v>3244</v>
      </c>
      <c r="J152" s="5" t="s">
        <v>3245</v>
      </c>
      <c r="L152" s="25">
        <v>920.21</v>
      </c>
      <c r="M152" s="25">
        <v>0</v>
      </c>
      <c r="N152" s="25">
        <f t="shared" si="4"/>
        <v>920.21</v>
      </c>
      <c r="O152" s="5" t="s">
        <v>32</v>
      </c>
      <c r="P152" s="5" t="s">
        <v>911</v>
      </c>
    </row>
    <row r="153" spans="1:17" ht="13.95" customHeight="1" x14ac:dyDescent="0.2">
      <c r="A153" s="5">
        <v>2204505</v>
      </c>
      <c r="C153" s="24" t="s">
        <v>22</v>
      </c>
      <c r="D153" s="33">
        <v>44826</v>
      </c>
      <c r="E153" s="33">
        <v>44834</v>
      </c>
      <c r="F153" s="33">
        <v>45268</v>
      </c>
      <c r="G153" s="5" t="s">
        <v>3246</v>
      </c>
      <c r="H153" s="5" t="s">
        <v>147</v>
      </c>
      <c r="I153" s="5" t="s">
        <v>3247</v>
      </c>
      <c r="J153" s="5" t="s">
        <v>3248</v>
      </c>
      <c r="L153" s="25">
        <v>0</v>
      </c>
      <c r="M153" s="25">
        <v>0</v>
      </c>
      <c r="N153" s="25">
        <f t="shared" si="4"/>
        <v>0</v>
      </c>
      <c r="O153" s="5" t="s">
        <v>32</v>
      </c>
      <c r="P153" s="5" t="s">
        <v>33</v>
      </c>
      <c r="Q153" s="5" t="s">
        <v>34</v>
      </c>
    </row>
    <row r="154" spans="1:17" ht="13.95" customHeight="1" x14ac:dyDescent="0.2">
      <c r="A154" s="5">
        <v>2204508</v>
      </c>
      <c r="B154" s="5">
        <v>2205317</v>
      </c>
      <c r="C154" s="24" t="s">
        <v>27</v>
      </c>
      <c r="D154" s="33">
        <v>44825</v>
      </c>
      <c r="E154" s="33">
        <v>44834</v>
      </c>
      <c r="F154" s="33">
        <v>44874</v>
      </c>
      <c r="G154" s="5" t="s">
        <v>3249</v>
      </c>
      <c r="H154" s="5" t="s">
        <v>490</v>
      </c>
      <c r="I154" s="5" t="s">
        <v>3211</v>
      </c>
      <c r="J154" s="5" t="s">
        <v>3250</v>
      </c>
      <c r="L154" s="25">
        <v>54.95</v>
      </c>
      <c r="M154" s="25">
        <v>0</v>
      </c>
      <c r="N154" s="25">
        <f t="shared" si="4"/>
        <v>54.95</v>
      </c>
      <c r="O154" s="5" t="s">
        <v>32</v>
      </c>
      <c r="P154" s="5" t="s">
        <v>911</v>
      </c>
    </row>
    <row r="155" spans="1:17" ht="13.95" customHeight="1" x14ac:dyDescent="0.2">
      <c r="A155" s="5">
        <v>2204539</v>
      </c>
      <c r="C155" s="24" t="s">
        <v>27</v>
      </c>
      <c r="D155" s="33">
        <v>44806</v>
      </c>
      <c r="E155" s="33">
        <v>44833</v>
      </c>
      <c r="F155" s="33">
        <v>45491</v>
      </c>
      <c r="G155" s="5" t="s">
        <v>3251</v>
      </c>
      <c r="H155" s="5" t="s">
        <v>769</v>
      </c>
      <c r="I155" s="5" t="s">
        <v>3252</v>
      </c>
      <c r="J155" s="5" t="s">
        <v>3253</v>
      </c>
      <c r="L155" s="25">
        <v>0</v>
      </c>
      <c r="M155" s="25">
        <v>0</v>
      </c>
      <c r="N155" s="25">
        <f>SUM(L155:M155)</f>
        <v>0</v>
      </c>
      <c r="O155" s="5" t="s">
        <v>32</v>
      </c>
      <c r="P155" s="5" t="s">
        <v>33</v>
      </c>
      <c r="Q155" s="5" t="s">
        <v>1649</v>
      </c>
    </row>
    <row r="156" spans="1:17" ht="13.95" customHeight="1" x14ac:dyDescent="0.2">
      <c r="A156" s="5">
        <v>2204628</v>
      </c>
      <c r="C156" s="24" t="s">
        <v>27</v>
      </c>
      <c r="D156" s="33">
        <v>44818</v>
      </c>
      <c r="E156" s="33">
        <v>44831</v>
      </c>
      <c r="F156" s="33">
        <v>45743</v>
      </c>
      <c r="G156" s="5" t="s">
        <v>3254</v>
      </c>
      <c r="H156" s="5" t="s">
        <v>769</v>
      </c>
      <c r="I156" s="5" t="s">
        <v>3255</v>
      </c>
      <c r="J156" s="5" t="s">
        <v>3256</v>
      </c>
      <c r="L156" s="25">
        <v>0</v>
      </c>
      <c r="M156" s="25">
        <v>0</v>
      </c>
      <c r="N156" s="25">
        <f t="shared" si="4"/>
        <v>0</v>
      </c>
      <c r="O156" s="5" t="s">
        <v>32</v>
      </c>
      <c r="P156" s="5" t="s">
        <v>33</v>
      </c>
      <c r="Q156" s="5" t="s">
        <v>3217</v>
      </c>
    </row>
    <row r="157" spans="1:17" ht="13.95" customHeight="1" x14ac:dyDescent="0.2">
      <c r="A157" s="5">
        <v>2204651</v>
      </c>
      <c r="B157" s="5">
        <v>2205796</v>
      </c>
      <c r="C157" s="24" t="s">
        <v>27</v>
      </c>
      <c r="D157" s="33">
        <v>44821</v>
      </c>
      <c r="E157" s="33">
        <v>44841</v>
      </c>
      <c r="F157" s="33">
        <v>44900</v>
      </c>
      <c r="G157" s="5" t="s">
        <v>3257</v>
      </c>
      <c r="H157" s="5" t="s">
        <v>1286</v>
      </c>
      <c r="I157" s="5" t="s">
        <v>3258</v>
      </c>
      <c r="J157" s="5" t="s">
        <v>3259</v>
      </c>
      <c r="L157" s="25">
        <v>834.74</v>
      </c>
      <c r="M157" s="25">
        <v>123.72</v>
      </c>
      <c r="N157" s="25">
        <f>SUM(L157:M157)</f>
        <v>958.46</v>
      </c>
      <c r="O157" s="5" t="s">
        <v>32</v>
      </c>
      <c r="P157" s="5" t="s">
        <v>911</v>
      </c>
    </row>
    <row r="158" spans="1:17" ht="13.95" customHeight="1" x14ac:dyDescent="0.2">
      <c r="A158" s="5">
        <v>2204700</v>
      </c>
      <c r="B158" s="5">
        <v>2206660</v>
      </c>
      <c r="C158" s="24" t="s">
        <v>27</v>
      </c>
      <c r="D158" s="33">
        <v>44839</v>
      </c>
      <c r="E158" s="33">
        <v>44839</v>
      </c>
      <c r="F158" s="33">
        <v>45083</v>
      </c>
      <c r="G158" s="5" t="s">
        <v>3260</v>
      </c>
      <c r="H158" s="5" t="s">
        <v>490</v>
      </c>
      <c r="I158" s="5" t="s">
        <v>3261</v>
      </c>
      <c r="J158" s="5" t="s">
        <v>3262</v>
      </c>
      <c r="L158" s="25">
        <v>111.45</v>
      </c>
      <c r="M158" s="25">
        <v>0</v>
      </c>
      <c r="N158" s="25">
        <f t="shared" ref="N158:N177" si="5">SUM(L158:M158)</f>
        <v>111.45</v>
      </c>
      <c r="O158" s="5" t="s">
        <v>32</v>
      </c>
      <c r="P158" s="5" t="s">
        <v>911</v>
      </c>
      <c r="Q158" s="5" t="s">
        <v>805</v>
      </c>
    </row>
    <row r="159" spans="1:17" ht="13.95" customHeight="1" x14ac:dyDescent="0.2">
      <c r="A159" s="5">
        <v>2204706</v>
      </c>
      <c r="B159" s="5">
        <v>2205803</v>
      </c>
      <c r="C159" s="24" t="s">
        <v>27</v>
      </c>
      <c r="D159" s="33">
        <v>44824</v>
      </c>
      <c r="E159" s="33">
        <v>44844</v>
      </c>
      <c r="F159" s="33">
        <v>44901</v>
      </c>
      <c r="G159" s="5" t="s">
        <v>3263</v>
      </c>
      <c r="H159" s="5" t="s">
        <v>200</v>
      </c>
      <c r="I159" s="5" t="s">
        <v>3264</v>
      </c>
      <c r="J159" s="5" t="s">
        <v>3265</v>
      </c>
      <c r="L159" s="25">
        <v>812.21</v>
      </c>
      <c r="M159" s="25">
        <v>123.72</v>
      </c>
      <c r="N159" s="25">
        <f t="shared" si="5"/>
        <v>935.93000000000006</v>
      </c>
      <c r="O159" s="5" t="s">
        <v>32</v>
      </c>
      <c r="P159" s="5" t="s">
        <v>911</v>
      </c>
      <c r="Q159" s="5" t="s">
        <v>805</v>
      </c>
    </row>
    <row r="160" spans="1:17" ht="13.95" customHeight="1" x14ac:dyDescent="0.2">
      <c r="A160" s="5">
        <v>2204798</v>
      </c>
      <c r="B160" s="5">
        <v>2206635</v>
      </c>
      <c r="C160" s="24" t="s">
        <v>22</v>
      </c>
      <c r="D160" s="33">
        <v>44821</v>
      </c>
      <c r="E160" s="33">
        <v>44848</v>
      </c>
      <c r="F160" s="33">
        <v>45048</v>
      </c>
      <c r="G160" s="5" t="s">
        <v>3266</v>
      </c>
      <c r="H160" s="5" t="s">
        <v>938</v>
      </c>
      <c r="I160" s="5" t="s">
        <v>152</v>
      </c>
      <c r="J160" s="5" t="s">
        <v>3267</v>
      </c>
      <c r="L160" s="25">
        <v>421.76</v>
      </c>
      <c r="M160" s="25">
        <v>0</v>
      </c>
      <c r="N160" s="25">
        <f t="shared" si="5"/>
        <v>421.76</v>
      </c>
      <c r="O160" s="5" t="s">
        <v>32</v>
      </c>
      <c r="P160" s="5" t="s">
        <v>911</v>
      </c>
      <c r="Q160" s="5" t="s">
        <v>988</v>
      </c>
    </row>
    <row r="161" spans="1:17" ht="13.95" customHeight="1" x14ac:dyDescent="0.2">
      <c r="A161" s="5">
        <v>2204799</v>
      </c>
      <c r="B161" s="5">
        <v>2206558</v>
      </c>
      <c r="C161" s="24" t="s">
        <v>27</v>
      </c>
      <c r="D161" s="33">
        <v>44840</v>
      </c>
      <c r="E161" s="33">
        <v>44848</v>
      </c>
      <c r="F161" s="33">
        <v>44993</v>
      </c>
      <c r="G161" s="5" t="s">
        <v>3268</v>
      </c>
      <c r="H161" s="5" t="s">
        <v>131</v>
      </c>
      <c r="I161" s="5" t="s">
        <v>3269</v>
      </c>
      <c r="J161" s="5" t="s">
        <v>3270</v>
      </c>
      <c r="L161" s="25">
        <v>647.23</v>
      </c>
      <c r="M161" s="25">
        <v>0</v>
      </c>
      <c r="N161" s="25">
        <f t="shared" si="5"/>
        <v>647.23</v>
      </c>
      <c r="O161" s="5" t="s">
        <v>32</v>
      </c>
      <c r="P161" s="5" t="s">
        <v>911</v>
      </c>
    </row>
    <row r="162" spans="1:17" ht="13.95" customHeight="1" x14ac:dyDescent="0.2">
      <c r="A162" s="5">
        <v>2204801</v>
      </c>
      <c r="B162" s="5">
        <v>2206437</v>
      </c>
      <c r="C162" s="24" t="s">
        <v>27</v>
      </c>
      <c r="D162" s="33">
        <v>44844</v>
      </c>
      <c r="E162" s="33">
        <v>44848</v>
      </c>
      <c r="F162" s="33">
        <v>44953</v>
      </c>
      <c r="G162" s="5" t="s">
        <v>3271</v>
      </c>
      <c r="H162" s="5" t="s">
        <v>131</v>
      </c>
      <c r="I162" s="5" t="s">
        <v>3202</v>
      </c>
      <c r="J162" s="5" t="s">
        <v>3272</v>
      </c>
      <c r="L162" s="25">
        <v>474.2</v>
      </c>
      <c r="M162" s="25">
        <v>0</v>
      </c>
      <c r="N162" s="25">
        <f t="shared" si="5"/>
        <v>474.2</v>
      </c>
      <c r="O162" s="5" t="s">
        <v>32</v>
      </c>
      <c r="P162" s="5" t="s">
        <v>911</v>
      </c>
    </row>
    <row r="163" spans="1:17" ht="13.95" customHeight="1" x14ac:dyDescent="0.2">
      <c r="A163" s="5">
        <v>2204824</v>
      </c>
      <c r="C163" s="24" t="s">
        <v>27</v>
      </c>
      <c r="D163" s="33">
        <v>44833</v>
      </c>
      <c r="E163" s="33">
        <v>44848</v>
      </c>
      <c r="F163" s="33">
        <v>45096</v>
      </c>
      <c r="G163" s="5" t="s">
        <v>3273</v>
      </c>
      <c r="H163" s="5" t="s">
        <v>649</v>
      </c>
      <c r="I163" s="5" t="s">
        <v>3274</v>
      </c>
      <c r="J163" s="5" t="s">
        <v>3275</v>
      </c>
      <c r="L163" s="25">
        <v>0</v>
      </c>
      <c r="M163" s="25">
        <v>0</v>
      </c>
      <c r="N163" s="25">
        <f t="shared" si="5"/>
        <v>0</v>
      </c>
      <c r="O163" s="5" t="s">
        <v>32</v>
      </c>
      <c r="P163" s="5" t="s">
        <v>33</v>
      </c>
      <c r="Q163" s="5" t="s">
        <v>1649</v>
      </c>
    </row>
    <row r="164" spans="1:17" ht="13.95" customHeight="1" x14ac:dyDescent="0.2">
      <c r="A164" s="5">
        <v>2204864</v>
      </c>
      <c r="C164" s="24" t="s">
        <v>27</v>
      </c>
      <c r="D164" s="33">
        <v>44813</v>
      </c>
      <c r="E164" s="33">
        <v>44853</v>
      </c>
      <c r="F164" s="33">
        <v>45114</v>
      </c>
      <c r="G164" s="5" t="s">
        <v>3276</v>
      </c>
      <c r="H164" s="5" t="s">
        <v>345</v>
      </c>
      <c r="I164" s="5" t="s">
        <v>3277</v>
      </c>
      <c r="J164" s="5" t="s">
        <v>3278</v>
      </c>
      <c r="L164" s="25">
        <v>0</v>
      </c>
      <c r="M164" s="25">
        <v>0</v>
      </c>
      <c r="N164" s="25">
        <f t="shared" si="5"/>
        <v>0</v>
      </c>
      <c r="O164" s="5" t="s">
        <v>32</v>
      </c>
      <c r="P164" s="5" t="s">
        <v>33</v>
      </c>
    </row>
    <row r="165" spans="1:17" ht="13.95" customHeight="1" x14ac:dyDescent="0.2">
      <c r="A165" s="5">
        <v>2204867</v>
      </c>
      <c r="B165" s="5">
        <v>2206643</v>
      </c>
      <c r="C165" s="24" t="s">
        <v>27</v>
      </c>
      <c r="D165" s="33">
        <v>44783</v>
      </c>
      <c r="E165" s="33">
        <v>44853</v>
      </c>
      <c r="F165" s="33">
        <v>45058</v>
      </c>
      <c r="G165" s="5" t="s">
        <v>3279</v>
      </c>
      <c r="H165" s="5" t="s">
        <v>439</v>
      </c>
      <c r="I165" s="5" t="s">
        <v>2587</v>
      </c>
      <c r="J165" s="5" t="s">
        <v>3280</v>
      </c>
      <c r="L165" s="25">
        <v>1738.86</v>
      </c>
      <c r="M165" s="25">
        <v>0</v>
      </c>
      <c r="N165" s="25">
        <f t="shared" si="5"/>
        <v>1738.86</v>
      </c>
      <c r="O165" s="5" t="s">
        <v>32</v>
      </c>
      <c r="P165" s="5" t="s">
        <v>911</v>
      </c>
    </row>
    <row r="166" spans="1:17" ht="13.95" customHeight="1" x14ac:dyDescent="0.2">
      <c r="A166" s="5">
        <v>2204870</v>
      </c>
      <c r="B166" s="5">
        <v>2206548</v>
      </c>
      <c r="C166" s="24" t="s">
        <v>27</v>
      </c>
      <c r="D166" s="33">
        <v>44809</v>
      </c>
      <c r="E166" s="33">
        <v>44853</v>
      </c>
      <c r="F166" s="33">
        <v>44986</v>
      </c>
      <c r="G166" s="5" t="s">
        <v>3281</v>
      </c>
      <c r="H166" s="5" t="s">
        <v>3282</v>
      </c>
      <c r="I166" s="5" t="s">
        <v>3283</v>
      </c>
      <c r="J166" s="5" t="s">
        <v>3284</v>
      </c>
      <c r="L166" s="25">
        <v>846.64</v>
      </c>
      <c r="M166" s="25">
        <v>0</v>
      </c>
      <c r="N166" s="25">
        <f t="shared" si="5"/>
        <v>846.64</v>
      </c>
      <c r="O166" s="5" t="s">
        <v>32</v>
      </c>
      <c r="P166" s="5" t="s">
        <v>911</v>
      </c>
    </row>
    <row r="167" spans="1:17" ht="13.95" customHeight="1" x14ac:dyDescent="0.2">
      <c r="A167" s="5">
        <v>2204874</v>
      </c>
      <c r="B167" s="5">
        <v>2205883</v>
      </c>
      <c r="C167" s="24" t="s">
        <v>27</v>
      </c>
      <c r="D167" s="33">
        <v>44851</v>
      </c>
      <c r="E167" s="33">
        <v>44853</v>
      </c>
      <c r="F167" s="33">
        <v>44907</v>
      </c>
      <c r="G167" s="5" t="s">
        <v>3285</v>
      </c>
      <c r="H167" s="5" t="s">
        <v>1755</v>
      </c>
      <c r="I167" s="5" t="s">
        <v>3286</v>
      </c>
      <c r="J167" s="5" t="s">
        <v>3287</v>
      </c>
      <c r="L167" s="25">
        <v>2141.34</v>
      </c>
      <c r="M167" s="25">
        <v>123.72</v>
      </c>
      <c r="N167" s="25">
        <f t="shared" si="5"/>
        <v>2265.06</v>
      </c>
      <c r="O167" s="5" t="s">
        <v>32</v>
      </c>
      <c r="P167" s="5" t="s">
        <v>911</v>
      </c>
    </row>
    <row r="168" spans="1:17" ht="13.95" customHeight="1" x14ac:dyDescent="0.2">
      <c r="A168" s="5">
        <v>2204901</v>
      </c>
      <c r="C168" s="24" t="s">
        <v>27</v>
      </c>
      <c r="D168" s="33">
        <v>44838</v>
      </c>
      <c r="E168" s="33">
        <v>44852</v>
      </c>
      <c r="F168" s="33">
        <v>45099</v>
      </c>
      <c r="G168" s="5" t="s">
        <v>3288</v>
      </c>
      <c r="H168" s="5" t="s">
        <v>3289</v>
      </c>
      <c r="I168" s="5" t="s">
        <v>3290</v>
      </c>
      <c r="J168" s="5" t="s">
        <v>3291</v>
      </c>
      <c r="L168" s="25">
        <v>0</v>
      </c>
      <c r="M168" s="25">
        <v>0</v>
      </c>
      <c r="N168" s="25">
        <f t="shared" si="5"/>
        <v>0</v>
      </c>
      <c r="O168" s="5" t="s">
        <v>32</v>
      </c>
      <c r="P168" s="5" t="s">
        <v>33</v>
      </c>
      <c r="Q168" s="5" t="s">
        <v>2868</v>
      </c>
    </row>
    <row r="169" spans="1:17" ht="13.95" customHeight="1" x14ac:dyDescent="0.2">
      <c r="A169" s="5">
        <v>2204904</v>
      </c>
      <c r="C169" s="24" t="s">
        <v>27</v>
      </c>
      <c r="D169" s="33">
        <v>44846</v>
      </c>
      <c r="E169" s="33">
        <v>44852</v>
      </c>
      <c r="F169" s="33">
        <v>45447</v>
      </c>
      <c r="G169" s="5" t="s">
        <v>3292</v>
      </c>
      <c r="H169" s="5" t="s">
        <v>341</v>
      </c>
      <c r="I169" s="5" t="s">
        <v>3293</v>
      </c>
      <c r="J169" s="5" t="s">
        <v>3294</v>
      </c>
      <c r="L169" s="25">
        <v>0</v>
      </c>
      <c r="M169" s="25">
        <v>0</v>
      </c>
      <c r="N169" s="25">
        <f t="shared" si="5"/>
        <v>0</v>
      </c>
      <c r="O169" s="5" t="s">
        <v>32</v>
      </c>
      <c r="P169" s="5" t="s">
        <v>33</v>
      </c>
      <c r="Q169" s="5" t="s">
        <v>2868</v>
      </c>
    </row>
    <row r="170" spans="1:17" ht="13.95" customHeight="1" x14ac:dyDescent="0.2">
      <c r="A170" s="5">
        <v>2204908</v>
      </c>
      <c r="C170" s="24" t="s">
        <v>27</v>
      </c>
      <c r="D170" s="33">
        <v>44808</v>
      </c>
      <c r="E170" s="33">
        <v>44852</v>
      </c>
      <c r="F170" s="33">
        <v>45447</v>
      </c>
      <c r="G170" s="5" t="s">
        <v>3295</v>
      </c>
      <c r="H170" s="5" t="s">
        <v>439</v>
      </c>
      <c r="I170" s="5" t="s">
        <v>3296</v>
      </c>
      <c r="J170" s="5" t="s">
        <v>3297</v>
      </c>
      <c r="L170" s="25">
        <v>0</v>
      </c>
      <c r="M170" s="25">
        <v>0</v>
      </c>
      <c r="N170" s="25">
        <f t="shared" si="5"/>
        <v>0</v>
      </c>
      <c r="O170" s="5" t="s">
        <v>32</v>
      </c>
      <c r="P170" s="5" t="s">
        <v>33</v>
      </c>
      <c r="Q170" s="5" t="s">
        <v>2868</v>
      </c>
    </row>
    <row r="171" spans="1:17" ht="13.95" customHeight="1" x14ac:dyDescent="0.2">
      <c r="A171" s="5">
        <v>2204926</v>
      </c>
      <c r="B171" s="5">
        <v>2206524</v>
      </c>
      <c r="C171" s="24" t="s">
        <v>27</v>
      </c>
      <c r="D171" s="33">
        <v>44805</v>
      </c>
      <c r="E171" s="33">
        <v>44854</v>
      </c>
      <c r="F171" s="33">
        <v>44979</v>
      </c>
      <c r="G171" s="5" t="s">
        <v>3298</v>
      </c>
      <c r="H171" s="5" t="s">
        <v>156</v>
      </c>
      <c r="I171" s="5" t="s">
        <v>42</v>
      </c>
      <c r="J171" s="5" t="s">
        <v>3299</v>
      </c>
      <c r="L171" s="25">
        <v>1007.98</v>
      </c>
      <c r="M171" s="25">
        <v>0</v>
      </c>
      <c r="N171" s="25">
        <f t="shared" si="5"/>
        <v>1007.98</v>
      </c>
      <c r="O171" s="5" t="s">
        <v>32</v>
      </c>
      <c r="P171" s="5" t="s">
        <v>911</v>
      </c>
      <c r="Q171" s="5" t="s">
        <v>965</v>
      </c>
    </row>
    <row r="172" spans="1:17" ht="13.95" customHeight="1" x14ac:dyDescent="0.2">
      <c r="A172" s="5">
        <v>2204944</v>
      </c>
      <c r="C172" s="24" t="s">
        <v>27</v>
      </c>
      <c r="D172" s="33">
        <v>44808</v>
      </c>
      <c r="E172" s="33">
        <v>44854</v>
      </c>
      <c r="F172" s="33">
        <v>44861</v>
      </c>
      <c r="G172" s="5" t="s">
        <v>3300</v>
      </c>
      <c r="H172" s="5" t="s">
        <v>3301</v>
      </c>
      <c r="I172" s="5" t="s">
        <v>3302</v>
      </c>
      <c r="J172" s="5" t="s">
        <v>3303</v>
      </c>
      <c r="L172" s="25">
        <v>0</v>
      </c>
      <c r="M172" s="25">
        <v>0</v>
      </c>
      <c r="N172" s="25">
        <f t="shared" si="5"/>
        <v>0</v>
      </c>
      <c r="O172" s="5" t="s">
        <v>32</v>
      </c>
      <c r="P172" s="5" t="s">
        <v>33</v>
      </c>
      <c r="Q172" s="5" t="s">
        <v>569</v>
      </c>
    </row>
    <row r="173" spans="1:17" ht="13.95" customHeight="1" x14ac:dyDescent="0.2">
      <c r="A173" s="5">
        <v>2204957</v>
      </c>
      <c r="C173" s="24" t="s">
        <v>27</v>
      </c>
      <c r="D173" s="33">
        <v>44841</v>
      </c>
      <c r="E173" s="33">
        <v>44855</v>
      </c>
      <c r="F173" s="33">
        <v>45050</v>
      </c>
      <c r="G173" s="5" t="s">
        <v>3304</v>
      </c>
      <c r="H173" s="5" t="s">
        <v>2555</v>
      </c>
      <c r="I173" s="5" t="s">
        <v>3305</v>
      </c>
      <c r="J173" s="5" t="s">
        <v>3306</v>
      </c>
      <c r="L173" s="25">
        <v>0</v>
      </c>
      <c r="M173" s="25">
        <v>0</v>
      </c>
      <c r="N173" s="25">
        <f t="shared" si="5"/>
        <v>0</v>
      </c>
      <c r="O173" s="5" t="s">
        <v>32</v>
      </c>
      <c r="P173" s="5" t="s">
        <v>33</v>
      </c>
      <c r="Q173" s="5" t="s">
        <v>3307</v>
      </c>
    </row>
    <row r="174" spans="1:17" ht="13.95" customHeight="1" x14ac:dyDescent="0.2">
      <c r="A174" s="5">
        <v>2205022</v>
      </c>
      <c r="B174" s="5">
        <v>2205027</v>
      </c>
      <c r="C174" s="24" t="s">
        <v>22</v>
      </c>
      <c r="D174" s="33">
        <v>44760</v>
      </c>
      <c r="E174" s="33">
        <v>44859</v>
      </c>
      <c r="F174" s="33">
        <v>45126</v>
      </c>
      <c r="G174" s="5" t="s">
        <v>3308</v>
      </c>
      <c r="H174" s="5" t="s">
        <v>91</v>
      </c>
      <c r="I174" s="5" t="s">
        <v>152</v>
      </c>
      <c r="J174" s="5" t="s">
        <v>3309</v>
      </c>
      <c r="L174" s="25">
        <f>752.48+690</f>
        <v>1442.48</v>
      </c>
      <c r="M174" s="25">
        <v>0</v>
      </c>
      <c r="N174" s="25">
        <f t="shared" si="5"/>
        <v>1442.48</v>
      </c>
      <c r="O174" s="5" t="s">
        <v>32</v>
      </c>
      <c r="P174" s="5" t="s">
        <v>911</v>
      </c>
      <c r="Q174" s="5" t="s">
        <v>954</v>
      </c>
    </row>
    <row r="175" spans="1:17" ht="13.95" customHeight="1" x14ac:dyDescent="0.2">
      <c r="A175" s="5">
        <v>2205029</v>
      </c>
      <c r="B175" s="5">
        <v>2206608</v>
      </c>
      <c r="C175" s="24" t="s">
        <v>27</v>
      </c>
      <c r="D175" s="33">
        <v>44832</v>
      </c>
      <c r="E175" s="33">
        <v>44860</v>
      </c>
      <c r="F175" s="33">
        <v>45049</v>
      </c>
      <c r="G175" s="5" t="s">
        <v>3310</v>
      </c>
      <c r="H175" s="5" t="s">
        <v>163</v>
      </c>
      <c r="I175" s="5" t="s">
        <v>58</v>
      </c>
      <c r="J175" s="5" t="s">
        <v>3311</v>
      </c>
      <c r="L175" s="25">
        <v>700</v>
      </c>
      <c r="M175" s="25">
        <v>0</v>
      </c>
      <c r="N175" s="25">
        <f t="shared" si="5"/>
        <v>700</v>
      </c>
      <c r="O175" s="5" t="s">
        <v>32</v>
      </c>
      <c r="P175" s="5" t="s">
        <v>911</v>
      </c>
    </row>
    <row r="176" spans="1:17" ht="13.95" customHeight="1" x14ac:dyDescent="0.2">
      <c r="A176" s="5">
        <v>2205046</v>
      </c>
      <c r="C176" s="24" t="s">
        <v>27</v>
      </c>
      <c r="D176" s="33">
        <v>44816</v>
      </c>
      <c r="E176" s="33">
        <v>44859</v>
      </c>
      <c r="F176" s="33">
        <v>44861</v>
      </c>
      <c r="G176" s="5" t="s">
        <v>3312</v>
      </c>
      <c r="H176" s="5" t="s">
        <v>46</v>
      </c>
      <c r="I176" s="5" t="s">
        <v>3313</v>
      </c>
      <c r="J176" s="5" t="s">
        <v>73</v>
      </c>
      <c r="L176" s="25">
        <v>0</v>
      </c>
      <c r="M176" s="25">
        <v>0</v>
      </c>
      <c r="N176" s="25">
        <f t="shared" si="5"/>
        <v>0</v>
      </c>
      <c r="O176" s="5" t="s">
        <v>32</v>
      </c>
      <c r="P176" s="5" t="s">
        <v>33</v>
      </c>
      <c r="Q176" s="5" t="s">
        <v>34</v>
      </c>
    </row>
    <row r="177" spans="1:17" ht="13.95" customHeight="1" x14ac:dyDescent="0.2">
      <c r="A177" s="5">
        <v>2205058</v>
      </c>
      <c r="B177" s="5">
        <v>2206576</v>
      </c>
      <c r="C177" s="24" t="s">
        <v>27</v>
      </c>
      <c r="D177" s="33">
        <v>44823</v>
      </c>
      <c r="E177" s="33">
        <v>44861</v>
      </c>
      <c r="F177" s="33">
        <v>45007</v>
      </c>
      <c r="G177" s="5" t="s">
        <v>3314</v>
      </c>
      <c r="H177" s="5" t="s">
        <v>123</v>
      </c>
      <c r="I177" s="5" t="s">
        <v>3315</v>
      </c>
      <c r="J177" s="5" t="s">
        <v>3316</v>
      </c>
      <c r="L177" s="25">
        <v>852.57</v>
      </c>
      <c r="M177" s="25">
        <v>0</v>
      </c>
      <c r="N177" s="25">
        <f t="shared" si="5"/>
        <v>852.57</v>
      </c>
      <c r="O177" s="5" t="s">
        <v>32</v>
      </c>
      <c r="P177" s="5" t="s">
        <v>911</v>
      </c>
      <c r="Q177" s="5" t="s">
        <v>965</v>
      </c>
    </row>
    <row r="178" spans="1:17" ht="13.95" customHeight="1" x14ac:dyDescent="0.2">
      <c r="A178" s="5">
        <v>2205095</v>
      </c>
      <c r="B178" s="5">
        <v>2205466</v>
      </c>
      <c r="C178" s="24" t="s">
        <v>27</v>
      </c>
      <c r="D178" s="33">
        <v>44854</v>
      </c>
      <c r="E178" s="33">
        <v>44864</v>
      </c>
      <c r="F178" s="33">
        <v>44881</v>
      </c>
      <c r="G178" s="5" t="s">
        <v>3317</v>
      </c>
      <c r="H178" s="5" t="s">
        <v>320</v>
      </c>
      <c r="I178" s="5" t="s">
        <v>329</v>
      </c>
      <c r="J178" s="5" t="s">
        <v>3318</v>
      </c>
      <c r="L178" s="25">
        <v>112</v>
      </c>
      <c r="M178" s="25">
        <v>0</v>
      </c>
      <c r="N178" s="25">
        <f>SUM(L178:M178)</f>
        <v>112</v>
      </c>
      <c r="O178" s="5" t="s">
        <v>32</v>
      </c>
      <c r="P178" s="5" t="s">
        <v>911</v>
      </c>
      <c r="Q178" s="5" t="s">
        <v>3319</v>
      </c>
    </row>
    <row r="179" spans="1:17" ht="13.95" customHeight="1" x14ac:dyDescent="0.2">
      <c r="A179" s="5">
        <v>2205098</v>
      </c>
      <c r="C179" s="24" t="s">
        <v>27</v>
      </c>
      <c r="D179" s="33">
        <v>44859</v>
      </c>
      <c r="E179" s="33">
        <v>44864</v>
      </c>
      <c r="F179" s="33">
        <v>45414</v>
      </c>
      <c r="G179" s="5" t="s">
        <v>3320</v>
      </c>
      <c r="H179" s="5" t="s">
        <v>264</v>
      </c>
      <c r="I179" s="5" t="s">
        <v>42</v>
      </c>
      <c r="J179" s="5" t="s">
        <v>3321</v>
      </c>
      <c r="L179" s="25">
        <v>0</v>
      </c>
      <c r="M179" s="25">
        <v>0</v>
      </c>
      <c r="N179" s="25">
        <f t="shared" ref="N179:N201" si="6">SUM(L179:M179)</f>
        <v>0</v>
      </c>
      <c r="O179" s="5" t="s">
        <v>32</v>
      </c>
      <c r="P179" s="5" t="s">
        <v>94</v>
      </c>
      <c r="Q179" s="5" t="s">
        <v>2868</v>
      </c>
    </row>
    <row r="180" spans="1:17" ht="13.95" customHeight="1" x14ac:dyDescent="0.2">
      <c r="A180" s="5">
        <v>2205175</v>
      </c>
      <c r="B180" s="5">
        <v>2205319</v>
      </c>
      <c r="C180" s="24" t="s">
        <v>27</v>
      </c>
      <c r="D180" s="33">
        <v>44841</v>
      </c>
      <c r="E180" s="33">
        <v>44865</v>
      </c>
      <c r="F180" s="33">
        <v>44874</v>
      </c>
      <c r="G180" s="5" t="s">
        <v>3322</v>
      </c>
      <c r="H180" s="5" t="s">
        <v>3323</v>
      </c>
      <c r="I180" s="5" t="s">
        <v>3324</v>
      </c>
      <c r="J180" s="5" t="s">
        <v>3325</v>
      </c>
      <c r="L180" s="25">
        <v>366.4</v>
      </c>
      <c r="M180" s="25">
        <v>0</v>
      </c>
      <c r="N180" s="25">
        <f t="shared" si="6"/>
        <v>366.4</v>
      </c>
      <c r="O180" s="5" t="s">
        <v>32</v>
      </c>
      <c r="P180" s="5" t="s">
        <v>911</v>
      </c>
      <c r="Q180" s="5" t="s">
        <v>805</v>
      </c>
    </row>
    <row r="181" spans="1:17" ht="13.95" customHeight="1" x14ac:dyDescent="0.2">
      <c r="A181" s="5">
        <v>2205224</v>
      </c>
      <c r="B181" s="5">
        <v>2205635</v>
      </c>
      <c r="C181" s="24" t="s">
        <v>27</v>
      </c>
      <c r="D181" s="33">
        <v>44816</v>
      </c>
      <c r="E181" s="33">
        <v>44868</v>
      </c>
      <c r="F181" s="33">
        <v>44890</v>
      </c>
      <c r="G181" s="5" t="s">
        <v>3326</v>
      </c>
      <c r="H181" s="5" t="s">
        <v>123</v>
      </c>
      <c r="I181" s="5" t="s">
        <v>1051</v>
      </c>
      <c r="J181" s="5" t="s">
        <v>3327</v>
      </c>
      <c r="L181" s="25">
        <v>703.75</v>
      </c>
      <c r="M181" s="25">
        <v>0</v>
      </c>
      <c r="N181" s="25">
        <f t="shared" si="6"/>
        <v>703.75</v>
      </c>
      <c r="O181" s="5" t="s">
        <v>32</v>
      </c>
      <c r="P181" s="5" t="s">
        <v>911</v>
      </c>
      <c r="Q181" s="5" t="s">
        <v>805</v>
      </c>
    </row>
    <row r="182" spans="1:17" ht="13.95" customHeight="1" x14ac:dyDescent="0.2">
      <c r="A182" s="5">
        <v>2205229</v>
      </c>
      <c r="B182" s="5">
        <v>2206698</v>
      </c>
      <c r="C182" s="24" t="s">
        <v>2089</v>
      </c>
      <c r="D182" s="33">
        <v>44848</v>
      </c>
      <c r="E182" s="39" t="s">
        <v>3328</v>
      </c>
      <c r="F182" s="33">
        <v>45175</v>
      </c>
      <c r="G182" s="5" t="s">
        <v>3329</v>
      </c>
      <c r="H182" s="5" t="s">
        <v>218</v>
      </c>
      <c r="I182" s="5" t="s">
        <v>84</v>
      </c>
      <c r="J182" s="5" t="s">
        <v>3330</v>
      </c>
      <c r="L182" s="25">
        <f>2500+691.62</f>
        <v>3191.62</v>
      </c>
      <c r="M182" s="25">
        <v>0</v>
      </c>
      <c r="N182" s="25">
        <f t="shared" si="6"/>
        <v>3191.62</v>
      </c>
      <c r="O182" s="5" t="s">
        <v>32</v>
      </c>
      <c r="P182" s="5" t="s">
        <v>911</v>
      </c>
      <c r="Q182" s="5" t="s">
        <v>988</v>
      </c>
    </row>
    <row r="183" spans="1:17" ht="13.95" customHeight="1" x14ac:dyDescent="0.2">
      <c r="A183" s="5">
        <v>2205230</v>
      </c>
      <c r="B183" s="5">
        <v>2206605</v>
      </c>
      <c r="C183" s="24" t="s">
        <v>27</v>
      </c>
      <c r="D183" s="33">
        <v>44868</v>
      </c>
      <c r="E183" s="40">
        <v>44869</v>
      </c>
      <c r="F183" s="33">
        <v>45021</v>
      </c>
      <c r="G183" s="5" t="s">
        <v>3331</v>
      </c>
      <c r="H183" s="5" t="s">
        <v>156</v>
      </c>
      <c r="I183" s="5" t="s">
        <v>42</v>
      </c>
      <c r="J183" s="5" t="s">
        <v>3332</v>
      </c>
      <c r="L183" s="25">
        <v>775</v>
      </c>
      <c r="M183" s="25">
        <v>0</v>
      </c>
      <c r="N183" s="25">
        <f t="shared" si="6"/>
        <v>775</v>
      </c>
      <c r="O183" s="5" t="s">
        <v>32</v>
      </c>
      <c r="P183" s="5" t="s">
        <v>911</v>
      </c>
      <c r="Q183" s="5" t="s">
        <v>1274</v>
      </c>
    </row>
    <row r="184" spans="1:17" ht="13.95" customHeight="1" x14ac:dyDescent="0.2">
      <c r="A184" s="5">
        <v>2205241</v>
      </c>
      <c r="C184" s="24" t="s">
        <v>27</v>
      </c>
      <c r="D184" s="33">
        <v>44730</v>
      </c>
      <c r="E184" s="40">
        <v>44869</v>
      </c>
      <c r="F184" s="33">
        <v>44872</v>
      </c>
      <c r="G184" s="5" t="s">
        <v>3333</v>
      </c>
      <c r="H184" s="5" t="s">
        <v>147</v>
      </c>
      <c r="I184" s="5" t="s">
        <v>3334</v>
      </c>
      <c r="J184" s="5" t="s">
        <v>3335</v>
      </c>
      <c r="L184" s="25">
        <v>0</v>
      </c>
      <c r="M184" s="25">
        <v>0</v>
      </c>
      <c r="N184" s="25">
        <f t="shared" si="6"/>
        <v>0</v>
      </c>
      <c r="O184" s="5" t="s">
        <v>32</v>
      </c>
      <c r="P184" s="5" t="s">
        <v>94</v>
      </c>
      <c r="Q184" s="5" t="s">
        <v>3336</v>
      </c>
    </row>
    <row r="185" spans="1:17" ht="13.95" customHeight="1" x14ac:dyDescent="0.2">
      <c r="A185" s="5">
        <v>2205247</v>
      </c>
      <c r="B185" s="5">
        <v>2206007</v>
      </c>
      <c r="C185" s="24" t="s">
        <v>27</v>
      </c>
      <c r="D185" s="33">
        <v>44872</v>
      </c>
      <c r="E185" s="40">
        <v>44872</v>
      </c>
      <c r="F185" s="33">
        <v>44911</v>
      </c>
      <c r="G185" s="5" t="s">
        <v>3337</v>
      </c>
      <c r="H185" s="5" t="s">
        <v>504</v>
      </c>
      <c r="I185" s="5" t="s">
        <v>329</v>
      </c>
      <c r="J185" s="5" t="s">
        <v>3338</v>
      </c>
      <c r="L185" s="25">
        <v>77.680000000000007</v>
      </c>
      <c r="M185" s="25">
        <v>0</v>
      </c>
      <c r="N185" s="25">
        <f t="shared" si="6"/>
        <v>77.680000000000007</v>
      </c>
      <c r="O185" s="5" t="s">
        <v>32</v>
      </c>
      <c r="P185" s="5" t="s">
        <v>911</v>
      </c>
      <c r="Q185" s="5" t="s">
        <v>965</v>
      </c>
    </row>
    <row r="186" spans="1:17" ht="13.95" customHeight="1" x14ac:dyDescent="0.2">
      <c r="A186" s="5">
        <v>2205306</v>
      </c>
      <c r="B186" s="5">
        <v>2205308</v>
      </c>
      <c r="C186" s="24" t="s">
        <v>27</v>
      </c>
      <c r="D186" s="33">
        <v>44849</v>
      </c>
      <c r="E186" s="40">
        <v>44872</v>
      </c>
      <c r="F186" s="33">
        <v>44875</v>
      </c>
      <c r="G186" s="5" t="s">
        <v>3339</v>
      </c>
      <c r="H186" s="5" t="s">
        <v>200</v>
      </c>
      <c r="I186" s="5" t="s">
        <v>3340</v>
      </c>
      <c r="J186" s="5" t="s">
        <v>3341</v>
      </c>
      <c r="L186" s="36">
        <v>181.5</v>
      </c>
      <c r="M186" s="36">
        <v>0</v>
      </c>
      <c r="N186" s="25">
        <f t="shared" si="6"/>
        <v>181.5</v>
      </c>
      <c r="O186" s="5" t="s">
        <v>32</v>
      </c>
      <c r="P186" s="5" t="s">
        <v>911</v>
      </c>
      <c r="Q186" s="5" t="s">
        <v>805</v>
      </c>
    </row>
    <row r="187" spans="1:17" ht="13.95" customHeight="1" x14ac:dyDescent="0.2">
      <c r="A187" s="5">
        <v>2205326</v>
      </c>
      <c r="B187" s="5">
        <v>2206597</v>
      </c>
      <c r="C187" s="24" t="s">
        <v>27</v>
      </c>
      <c r="D187" s="33">
        <v>44848</v>
      </c>
      <c r="E187" s="40">
        <v>44874</v>
      </c>
      <c r="F187" s="33">
        <v>45016</v>
      </c>
      <c r="G187" s="5" t="s">
        <v>3342</v>
      </c>
      <c r="H187" s="5" t="s">
        <v>463</v>
      </c>
      <c r="I187" s="37" t="s">
        <v>3343</v>
      </c>
      <c r="J187" s="5" t="s">
        <v>3344</v>
      </c>
      <c r="L187" s="25">
        <v>850</v>
      </c>
      <c r="M187" s="25">
        <v>0</v>
      </c>
      <c r="N187" s="25">
        <f t="shared" si="6"/>
        <v>850</v>
      </c>
      <c r="O187" s="5" t="s">
        <v>32</v>
      </c>
      <c r="P187" s="5" t="s">
        <v>911</v>
      </c>
      <c r="Q187" s="5" t="s">
        <v>1274</v>
      </c>
    </row>
    <row r="188" spans="1:17" ht="13.95" customHeight="1" x14ac:dyDescent="0.2">
      <c r="A188" s="5">
        <v>2205330</v>
      </c>
      <c r="C188" s="24" t="s">
        <v>27</v>
      </c>
      <c r="D188" s="33">
        <v>44853</v>
      </c>
      <c r="E188" s="40">
        <v>44869</v>
      </c>
      <c r="F188" s="33">
        <v>45415</v>
      </c>
      <c r="G188" s="5" t="s">
        <v>3345</v>
      </c>
      <c r="H188" s="5" t="s">
        <v>244</v>
      </c>
      <c r="I188" s="5" t="s">
        <v>3346</v>
      </c>
      <c r="J188" s="5" t="s">
        <v>3347</v>
      </c>
      <c r="L188" s="25">
        <v>0</v>
      </c>
      <c r="M188" s="25">
        <v>0</v>
      </c>
      <c r="N188" s="25">
        <f t="shared" si="6"/>
        <v>0</v>
      </c>
      <c r="O188" s="5" t="s">
        <v>32</v>
      </c>
      <c r="P188" s="5" t="s">
        <v>94</v>
      </c>
      <c r="Q188" s="5" t="s">
        <v>367</v>
      </c>
    </row>
    <row r="189" spans="1:17" ht="13.95" customHeight="1" x14ac:dyDescent="0.2">
      <c r="A189" s="5">
        <v>2205338</v>
      </c>
      <c r="C189" s="24" t="s">
        <v>27</v>
      </c>
      <c r="D189" s="33">
        <v>44865</v>
      </c>
      <c r="E189" s="40">
        <v>44874</v>
      </c>
      <c r="F189" s="33">
        <v>45296</v>
      </c>
      <c r="G189" s="5" t="s">
        <v>3348</v>
      </c>
      <c r="H189" s="5" t="s">
        <v>24</v>
      </c>
      <c r="I189" s="5" t="s">
        <v>3349</v>
      </c>
      <c r="J189" s="5" t="s">
        <v>3350</v>
      </c>
      <c r="L189" s="25">
        <v>0</v>
      </c>
      <c r="M189" s="25">
        <v>0</v>
      </c>
      <c r="N189" s="25">
        <f t="shared" si="6"/>
        <v>0</v>
      </c>
      <c r="O189" s="5" t="s">
        <v>32</v>
      </c>
      <c r="P189" s="5" t="s">
        <v>33</v>
      </c>
      <c r="Q189" s="5" t="s">
        <v>367</v>
      </c>
    </row>
    <row r="190" spans="1:17" ht="13.95" customHeight="1" x14ac:dyDescent="0.2">
      <c r="A190" s="5">
        <v>2205350</v>
      </c>
      <c r="C190" s="24" t="s">
        <v>27</v>
      </c>
      <c r="D190" s="33">
        <v>44855</v>
      </c>
      <c r="E190" s="40">
        <v>44874</v>
      </c>
      <c r="F190" s="33">
        <v>45414</v>
      </c>
      <c r="G190" s="5" t="s">
        <v>3351</v>
      </c>
      <c r="H190" s="5" t="s">
        <v>439</v>
      </c>
      <c r="I190" s="5" t="s">
        <v>3352</v>
      </c>
      <c r="J190" s="5" t="s">
        <v>3353</v>
      </c>
      <c r="L190" s="25">
        <v>0</v>
      </c>
      <c r="M190" s="25">
        <v>0</v>
      </c>
      <c r="N190" s="25">
        <f t="shared" si="6"/>
        <v>0</v>
      </c>
      <c r="O190" s="5" t="s">
        <v>32</v>
      </c>
      <c r="P190" s="5" t="s">
        <v>33</v>
      </c>
      <c r="Q190" s="5" t="s">
        <v>49</v>
      </c>
    </row>
    <row r="191" spans="1:17" ht="13.95" customHeight="1" x14ac:dyDescent="0.2">
      <c r="A191" s="5">
        <v>2205372</v>
      </c>
      <c r="B191" s="5">
        <v>2206217</v>
      </c>
      <c r="C191" s="41" t="s">
        <v>27</v>
      </c>
      <c r="D191" s="33">
        <v>44791</v>
      </c>
      <c r="E191" s="40">
        <v>44875</v>
      </c>
      <c r="F191" s="33">
        <v>44935</v>
      </c>
      <c r="G191" s="5" t="s">
        <v>3354</v>
      </c>
      <c r="H191" s="5" t="s">
        <v>3355</v>
      </c>
      <c r="I191" s="5" t="s">
        <v>3356</v>
      </c>
      <c r="J191" s="5" t="s">
        <v>3357</v>
      </c>
      <c r="L191" s="25">
        <v>805.19</v>
      </c>
      <c r="M191" s="25">
        <v>0</v>
      </c>
      <c r="N191" s="25">
        <f t="shared" si="6"/>
        <v>805.19</v>
      </c>
      <c r="O191" s="5" t="s">
        <v>32</v>
      </c>
      <c r="P191" s="5" t="s">
        <v>911</v>
      </c>
      <c r="Q191" s="5" t="s">
        <v>805</v>
      </c>
    </row>
    <row r="192" spans="1:17" ht="13.95" customHeight="1" x14ac:dyDescent="0.2">
      <c r="A192" s="5">
        <v>2205393</v>
      </c>
      <c r="B192" s="5">
        <v>2206626</v>
      </c>
      <c r="C192" s="41" t="s">
        <v>27</v>
      </c>
      <c r="D192" s="33">
        <v>44876</v>
      </c>
      <c r="E192" s="40">
        <v>44879</v>
      </c>
      <c r="F192" s="33">
        <v>45035</v>
      </c>
      <c r="G192" s="5" t="s">
        <v>3358</v>
      </c>
      <c r="H192" s="5" t="s">
        <v>100</v>
      </c>
      <c r="I192" s="5" t="s">
        <v>986</v>
      </c>
      <c r="J192" s="5" t="s">
        <v>3359</v>
      </c>
      <c r="L192" s="25">
        <v>115.21</v>
      </c>
      <c r="M192" s="25">
        <v>0</v>
      </c>
      <c r="N192" s="25">
        <f t="shared" si="6"/>
        <v>115.21</v>
      </c>
      <c r="O192" s="5" t="s">
        <v>32</v>
      </c>
      <c r="P192" s="5" t="s">
        <v>911</v>
      </c>
      <c r="Q192" s="5" t="s">
        <v>988</v>
      </c>
    </row>
    <row r="193" spans="1:17" ht="13.95" customHeight="1" x14ac:dyDescent="0.2">
      <c r="A193" s="5">
        <v>2205395</v>
      </c>
      <c r="C193" s="41" t="s">
        <v>27</v>
      </c>
      <c r="D193" s="33">
        <v>44858</v>
      </c>
      <c r="E193" s="40">
        <v>44879</v>
      </c>
      <c r="F193" s="33">
        <v>44879</v>
      </c>
      <c r="G193" s="5" t="s">
        <v>3360</v>
      </c>
      <c r="H193" s="5" t="s">
        <v>36</v>
      </c>
      <c r="I193" s="5" t="s">
        <v>3361</v>
      </c>
      <c r="J193" s="5" t="s">
        <v>3362</v>
      </c>
      <c r="L193" s="25">
        <v>0</v>
      </c>
      <c r="M193" s="25">
        <v>0</v>
      </c>
      <c r="N193" s="25">
        <f t="shared" si="6"/>
        <v>0</v>
      </c>
      <c r="O193" s="5" t="s">
        <v>32</v>
      </c>
      <c r="P193" s="5" t="s">
        <v>94</v>
      </c>
      <c r="Q193" s="5" t="s">
        <v>3363</v>
      </c>
    </row>
    <row r="194" spans="1:17" ht="13.95" customHeight="1" x14ac:dyDescent="0.2">
      <c r="A194" s="5">
        <v>2205402</v>
      </c>
      <c r="B194" s="5">
        <v>2301339</v>
      </c>
      <c r="C194" s="41" t="s">
        <v>27</v>
      </c>
      <c r="D194" s="33">
        <v>44873</v>
      </c>
      <c r="E194" s="33">
        <v>44875</v>
      </c>
      <c r="F194" s="33">
        <v>45034</v>
      </c>
      <c r="G194" s="5" t="s">
        <v>3364</v>
      </c>
      <c r="H194" s="5" t="s">
        <v>3365</v>
      </c>
      <c r="I194" s="5" t="s">
        <v>3366</v>
      </c>
      <c r="J194" s="5" t="s">
        <v>3367</v>
      </c>
      <c r="L194" s="25">
        <v>1011.75</v>
      </c>
      <c r="M194" s="25">
        <v>133.71</v>
      </c>
      <c r="N194" s="25">
        <f t="shared" si="6"/>
        <v>1145.46</v>
      </c>
      <c r="O194" s="5" t="s">
        <v>32</v>
      </c>
      <c r="P194" s="5" t="s">
        <v>911</v>
      </c>
      <c r="Q194" s="5" t="s">
        <v>3368</v>
      </c>
    </row>
    <row r="195" spans="1:17" ht="13.95" customHeight="1" x14ac:dyDescent="0.2">
      <c r="A195" s="5">
        <v>2205485</v>
      </c>
      <c r="B195" s="5">
        <v>2206452</v>
      </c>
      <c r="C195" s="41" t="s">
        <v>27</v>
      </c>
      <c r="D195" s="33">
        <v>44874</v>
      </c>
      <c r="E195" s="33">
        <v>44880</v>
      </c>
      <c r="F195" s="33">
        <v>44928</v>
      </c>
      <c r="G195" s="5" t="s">
        <v>3369</v>
      </c>
      <c r="H195" s="5" t="s">
        <v>882</v>
      </c>
      <c r="I195" s="5" t="s">
        <v>3370</v>
      </c>
      <c r="J195" s="5" t="s">
        <v>3371</v>
      </c>
      <c r="L195" s="25">
        <v>530.66</v>
      </c>
      <c r="M195" s="25">
        <v>0</v>
      </c>
      <c r="N195" s="25">
        <f t="shared" si="6"/>
        <v>530.66</v>
      </c>
      <c r="O195" s="5" t="s">
        <v>32</v>
      </c>
      <c r="P195" s="5" t="s">
        <v>911</v>
      </c>
      <c r="Q195" s="5" t="s">
        <v>805</v>
      </c>
    </row>
    <row r="196" spans="1:17" ht="13.95" customHeight="1" x14ac:dyDescent="0.2">
      <c r="A196" s="5">
        <v>2205495</v>
      </c>
      <c r="C196" s="41" t="s">
        <v>81</v>
      </c>
      <c r="D196" s="33">
        <v>44861</v>
      </c>
      <c r="E196" s="33">
        <v>44879</v>
      </c>
      <c r="F196" s="33">
        <v>45415</v>
      </c>
      <c r="G196" s="5" t="s">
        <v>3372</v>
      </c>
      <c r="H196" s="5" t="s">
        <v>123</v>
      </c>
      <c r="I196" s="5" t="s">
        <v>3373</v>
      </c>
      <c r="J196" s="5" t="s">
        <v>3374</v>
      </c>
      <c r="L196" s="25">
        <v>0</v>
      </c>
      <c r="M196" s="25">
        <v>0</v>
      </c>
      <c r="N196" s="25">
        <f t="shared" si="6"/>
        <v>0</v>
      </c>
      <c r="O196" s="5" t="s">
        <v>32</v>
      </c>
      <c r="P196" s="5" t="s">
        <v>33</v>
      </c>
      <c r="Q196" s="5" t="s">
        <v>367</v>
      </c>
    </row>
    <row r="197" spans="1:17" ht="13.95" customHeight="1" x14ac:dyDescent="0.2">
      <c r="A197" s="5">
        <v>2205507</v>
      </c>
      <c r="C197" s="24" t="s">
        <v>27</v>
      </c>
      <c r="D197" s="33">
        <v>44858</v>
      </c>
      <c r="E197" s="33">
        <v>44883</v>
      </c>
      <c r="F197" s="33">
        <v>45415</v>
      </c>
      <c r="G197" s="5" t="s">
        <v>3375</v>
      </c>
      <c r="H197" s="5" t="s">
        <v>553</v>
      </c>
      <c r="I197" s="5" t="s">
        <v>3315</v>
      </c>
      <c r="J197" s="5" t="s">
        <v>3376</v>
      </c>
      <c r="L197" s="25">
        <v>0</v>
      </c>
      <c r="M197" s="25">
        <v>0</v>
      </c>
      <c r="N197" s="25">
        <f t="shared" si="6"/>
        <v>0</v>
      </c>
      <c r="O197" s="5" t="s">
        <v>32</v>
      </c>
      <c r="P197" s="5" t="s">
        <v>33</v>
      </c>
      <c r="Q197" s="5" t="s">
        <v>49</v>
      </c>
    </row>
    <row r="198" spans="1:17" ht="13.95" customHeight="1" x14ac:dyDescent="0.2">
      <c r="A198" s="5">
        <v>2205516</v>
      </c>
      <c r="C198" s="24" t="s">
        <v>22</v>
      </c>
      <c r="D198" s="33">
        <v>44813</v>
      </c>
      <c r="E198" s="33">
        <v>44886</v>
      </c>
      <c r="F198" s="33">
        <v>45268</v>
      </c>
      <c r="G198" s="5" t="s">
        <v>3377</v>
      </c>
      <c r="H198" s="5" t="s">
        <v>1109</v>
      </c>
      <c r="I198" s="5" t="s">
        <v>3378</v>
      </c>
      <c r="J198" s="5" t="s">
        <v>3379</v>
      </c>
      <c r="L198" s="25">
        <v>0</v>
      </c>
      <c r="M198" s="25">
        <v>0</v>
      </c>
      <c r="N198" s="25">
        <f t="shared" si="6"/>
        <v>0</v>
      </c>
      <c r="O198" s="5" t="s">
        <v>32</v>
      </c>
      <c r="P198" s="5" t="s">
        <v>33</v>
      </c>
      <c r="Q198" s="5" t="s">
        <v>49</v>
      </c>
    </row>
    <row r="199" spans="1:17" ht="13.95" customHeight="1" x14ac:dyDescent="0.2">
      <c r="A199" s="5">
        <v>2205523</v>
      </c>
      <c r="C199" s="24" t="s">
        <v>27</v>
      </c>
      <c r="D199" s="33">
        <v>44744</v>
      </c>
      <c r="E199" s="33">
        <v>44887</v>
      </c>
      <c r="F199" s="33">
        <v>44903</v>
      </c>
      <c r="G199" s="5" t="s">
        <v>3380</v>
      </c>
      <c r="H199" s="5" t="s">
        <v>3381</v>
      </c>
      <c r="I199" s="5" t="s">
        <v>329</v>
      </c>
      <c r="J199" s="5" t="s">
        <v>3382</v>
      </c>
      <c r="L199" s="25">
        <v>377.45</v>
      </c>
      <c r="M199" s="25"/>
      <c r="N199" s="25">
        <f t="shared" si="6"/>
        <v>377.45</v>
      </c>
      <c r="O199" s="5" t="s">
        <v>32</v>
      </c>
      <c r="P199" s="5" t="s">
        <v>1644</v>
      </c>
      <c r="Q199" s="5" t="s">
        <v>805</v>
      </c>
    </row>
    <row r="200" spans="1:17" ht="13.95" customHeight="1" x14ac:dyDescent="0.2">
      <c r="A200" s="5">
        <v>2205561</v>
      </c>
      <c r="C200" s="24" t="s">
        <v>27</v>
      </c>
      <c r="D200" s="33">
        <v>44854</v>
      </c>
      <c r="E200" s="33">
        <v>44888</v>
      </c>
      <c r="F200" s="33">
        <v>44987</v>
      </c>
      <c r="G200" s="5" t="s">
        <v>3383</v>
      </c>
      <c r="H200" s="5" t="s">
        <v>3384</v>
      </c>
      <c r="I200" s="5" t="s">
        <v>3385</v>
      </c>
      <c r="J200" s="5" t="s">
        <v>3386</v>
      </c>
      <c r="L200" s="25">
        <v>0</v>
      </c>
      <c r="M200" s="25">
        <v>0</v>
      </c>
      <c r="N200" s="25">
        <f t="shared" si="6"/>
        <v>0</v>
      </c>
      <c r="O200" s="5" t="s">
        <v>32</v>
      </c>
      <c r="P200" s="5" t="s">
        <v>33</v>
      </c>
      <c r="Q200" s="5" t="s">
        <v>3387</v>
      </c>
    </row>
    <row r="201" spans="1:17" ht="13.95" customHeight="1" x14ac:dyDescent="0.2">
      <c r="A201" s="5">
        <v>2205570</v>
      </c>
      <c r="B201" s="5">
        <v>2206606</v>
      </c>
      <c r="C201" s="24" t="s">
        <v>27</v>
      </c>
      <c r="D201" s="33">
        <v>44879</v>
      </c>
      <c r="E201" s="33">
        <v>44888</v>
      </c>
      <c r="F201" s="33">
        <v>45021</v>
      </c>
      <c r="G201" s="5" t="s">
        <v>3388</v>
      </c>
      <c r="H201" s="5" t="s">
        <v>257</v>
      </c>
      <c r="I201" s="5" t="s">
        <v>58</v>
      </c>
      <c r="J201" s="5" t="s">
        <v>3389</v>
      </c>
      <c r="L201" s="25">
        <v>964.79</v>
      </c>
      <c r="M201" s="25"/>
      <c r="N201" s="25">
        <f t="shared" si="6"/>
        <v>964.79</v>
      </c>
      <c r="O201" s="5" t="s">
        <v>32</v>
      </c>
      <c r="P201" s="5" t="s">
        <v>911</v>
      </c>
      <c r="Q201" s="5" t="s">
        <v>805</v>
      </c>
    </row>
    <row r="202" spans="1:17" ht="13.95" customHeight="1" x14ac:dyDescent="0.2">
      <c r="A202" s="5">
        <v>2205575</v>
      </c>
      <c r="C202" s="41" t="s">
        <v>81</v>
      </c>
      <c r="D202" s="33">
        <v>44828</v>
      </c>
      <c r="E202" s="33">
        <v>44887</v>
      </c>
      <c r="F202" s="33">
        <v>45414</v>
      </c>
      <c r="G202" s="5" t="s">
        <v>3273</v>
      </c>
      <c r="H202" s="5" t="s">
        <v>649</v>
      </c>
      <c r="I202" s="5" t="s">
        <v>3390</v>
      </c>
      <c r="J202" s="5" t="s">
        <v>3391</v>
      </c>
      <c r="L202" s="25">
        <v>0</v>
      </c>
      <c r="M202" s="25">
        <v>0</v>
      </c>
      <c r="N202" s="25">
        <f>SUM(L202:M202)</f>
        <v>0</v>
      </c>
      <c r="O202" s="5" t="s">
        <v>32</v>
      </c>
      <c r="P202" s="5" t="s">
        <v>33</v>
      </c>
      <c r="Q202" s="5" t="s">
        <v>49</v>
      </c>
    </row>
    <row r="203" spans="1:17" ht="13.95" customHeight="1" x14ac:dyDescent="0.2">
      <c r="A203" s="5">
        <v>2205578</v>
      </c>
      <c r="B203" s="5">
        <v>2206447</v>
      </c>
      <c r="C203" s="24" t="s">
        <v>27</v>
      </c>
      <c r="D203" s="33">
        <v>44880</v>
      </c>
      <c r="E203" s="33">
        <v>44888</v>
      </c>
      <c r="F203" s="33">
        <v>44956</v>
      </c>
      <c r="G203" s="5" t="s">
        <v>3392</v>
      </c>
      <c r="H203" s="5" t="s">
        <v>882</v>
      </c>
      <c r="I203" s="5" t="s">
        <v>3393</v>
      </c>
      <c r="J203" s="5" t="s">
        <v>3394</v>
      </c>
      <c r="L203" s="25">
        <v>5077.67</v>
      </c>
      <c r="M203" s="25">
        <v>706.46</v>
      </c>
      <c r="N203" s="25">
        <f t="shared" ref="N203:N223" si="7">SUM(L203:M203)</f>
        <v>5784.13</v>
      </c>
      <c r="O203" s="5" t="s">
        <v>32</v>
      </c>
      <c r="P203" s="5" t="s">
        <v>911</v>
      </c>
      <c r="Q203" s="5" t="s">
        <v>805</v>
      </c>
    </row>
    <row r="204" spans="1:17" ht="13.95" customHeight="1" x14ac:dyDescent="0.2">
      <c r="A204" s="5">
        <v>2205619</v>
      </c>
      <c r="C204" s="24" t="s">
        <v>27</v>
      </c>
      <c r="D204" s="33">
        <v>44867</v>
      </c>
      <c r="E204" s="33">
        <v>44889</v>
      </c>
      <c r="F204" s="33">
        <v>44890</v>
      </c>
      <c r="G204" s="5" t="s">
        <v>3395</v>
      </c>
      <c r="H204" s="5" t="s">
        <v>91</v>
      </c>
      <c r="I204" s="5" t="s">
        <v>3396</v>
      </c>
      <c r="J204" s="5" t="s">
        <v>3397</v>
      </c>
      <c r="L204" s="25">
        <v>0</v>
      </c>
      <c r="M204" s="25">
        <v>0</v>
      </c>
      <c r="N204" s="25">
        <f t="shared" si="7"/>
        <v>0</v>
      </c>
      <c r="O204" s="5" t="s">
        <v>32</v>
      </c>
      <c r="P204" s="5" t="s">
        <v>33</v>
      </c>
      <c r="Q204" s="5" t="s">
        <v>3336</v>
      </c>
    </row>
    <row r="205" spans="1:17" ht="13.95" customHeight="1" x14ac:dyDescent="0.2">
      <c r="A205" s="5">
        <v>2205639</v>
      </c>
      <c r="B205" s="5">
        <v>2206315</v>
      </c>
      <c r="C205" s="24" t="s">
        <v>27</v>
      </c>
      <c r="D205" s="33">
        <v>44891</v>
      </c>
      <c r="E205" s="33">
        <v>44891</v>
      </c>
      <c r="F205" s="33">
        <v>44935</v>
      </c>
      <c r="G205" s="5" t="s">
        <v>3398</v>
      </c>
      <c r="H205" s="5" t="s">
        <v>156</v>
      </c>
      <c r="I205" s="5" t="s">
        <v>152</v>
      </c>
      <c r="J205" s="5" t="s">
        <v>3399</v>
      </c>
      <c r="L205" s="25">
        <v>374.46</v>
      </c>
      <c r="M205" s="25">
        <v>0</v>
      </c>
      <c r="N205" s="25">
        <f t="shared" si="7"/>
        <v>374.46</v>
      </c>
      <c r="O205" s="5" t="s">
        <v>32</v>
      </c>
      <c r="P205" s="5" t="s">
        <v>911</v>
      </c>
      <c r="Q205" s="5" t="s">
        <v>965</v>
      </c>
    </row>
    <row r="206" spans="1:17" ht="13.95" customHeight="1" x14ac:dyDescent="0.2">
      <c r="A206" s="5">
        <v>225634</v>
      </c>
      <c r="C206" s="24" t="s">
        <v>27</v>
      </c>
      <c r="D206" s="33">
        <v>44740</v>
      </c>
      <c r="E206" s="33">
        <v>44891</v>
      </c>
      <c r="F206" s="33">
        <v>45268</v>
      </c>
      <c r="G206" s="5" t="s">
        <v>73</v>
      </c>
      <c r="H206" s="5" t="s">
        <v>36</v>
      </c>
      <c r="I206" s="5" t="s">
        <v>3400</v>
      </c>
      <c r="J206" s="5" t="s">
        <v>3401</v>
      </c>
      <c r="L206" s="25"/>
      <c r="M206" s="25"/>
      <c r="N206" s="25">
        <f t="shared" si="7"/>
        <v>0</v>
      </c>
      <c r="O206" s="5" t="s">
        <v>32</v>
      </c>
      <c r="Q206" s="5" t="s">
        <v>3402</v>
      </c>
    </row>
    <row r="207" spans="1:17" ht="13.95" customHeight="1" x14ac:dyDescent="0.2">
      <c r="A207" s="5">
        <v>2205642</v>
      </c>
      <c r="B207" s="5">
        <v>2206216</v>
      </c>
      <c r="C207" s="24" t="s">
        <v>27</v>
      </c>
      <c r="D207" s="33">
        <v>44890</v>
      </c>
      <c r="E207" s="33">
        <v>44892</v>
      </c>
      <c r="F207" s="33">
        <v>44916</v>
      </c>
      <c r="G207" s="5" t="s">
        <v>3403</v>
      </c>
      <c r="H207" s="5" t="s">
        <v>485</v>
      </c>
      <c r="I207" s="5" t="s">
        <v>58</v>
      </c>
      <c r="J207" s="5" t="s">
        <v>3404</v>
      </c>
      <c r="L207" s="25">
        <v>2524.33</v>
      </c>
      <c r="M207" s="25">
        <v>0</v>
      </c>
      <c r="N207" s="25">
        <f t="shared" si="7"/>
        <v>2524.33</v>
      </c>
      <c r="O207" s="5" t="s">
        <v>32</v>
      </c>
      <c r="P207" s="5" t="s">
        <v>911</v>
      </c>
      <c r="Q207" s="5" t="s">
        <v>3019</v>
      </c>
    </row>
    <row r="208" spans="1:17" ht="13.95" customHeight="1" x14ac:dyDescent="0.2">
      <c r="A208" s="5">
        <v>2205720</v>
      </c>
      <c r="C208" s="24" t="s">
        <v>27</v>
      </c>
      <c r="D208" s="33">
        <v>44889</v>
      </c>
      <c r="E208" s="33">
        <v>44896</v>
      </c>
      <c r="F208" s="33">
        <v>45414</v>
      </c>
      <c r="G208" s="5" t="s">
        <v>3405</v>
      </c>
      <c r="H208" s="5" t="s">
        <v>2159</v>
      </c>
      <c r="I208" s="5" t="s">
        <v>42</v>
      </c>
      <c r="J208" s="5" t="s">
        <v>3406</v>
      </c>
      <c r="L208" s="25">
        <v>0</v>
      </c>
      <c r="M208" s="25">
        <v>0</v>
      </c>
      <c r="N208" s="25">
        <f t="shared" si="7"/>
        <v>0</v>
      </c>
      <c r="O208" s="5" t="s">
        <v>32</v>
      </c>
      <c r="P208" s="5" t="s">
        <v>33</v>
      </c>
      <c r="Q208" s="5" t="s">
        <v>49</v>
      </c>
    </row>
    <row r="209" spans="1:17" ht="13.95" customHeight="1" x14ac:dyDescent="0.2">
      <c r="A209" s="5">
        <v>2205723</v>
      </c>
      <c r="B209" s="5">
        <v>2206494</v>
      </c>
      <c r="C209" s="24" t="s">
        <v>27</v>
      </c>
      <c r="D209" s="33">
        <v>44832</v>
      </c>
      <c r="E209" s="33">
        <v>44896</v>
      </c>
      <c r="F209" s="33">
        <v>44970</v>
      </c>
      <c r="G209" s="5" t="s">
        <v>3407</v>
      </c>
      <c r="H209" s="5" t="s">
        <v>2101</v>
      </c>
      <c r="I209" s="5" t="s">
        <v>1400</v>
      </c>
      <c r="J209" s="5" t="s">
        <v>3408</v>
      </c>
      <c r="L209" s="25">
        <v>700</v>
      </c>
      <c r="M209" s="25">
        <v>0</v>
      </c>
      <c r="N209" s="25">
        <f t="shared" si="7"/>
        <v>700</v>
      </c>
      <c r="O209" s="5" t="s">
        <v>32</v>
      </c>
      <c r="P209" s="5" t="s">
        <v>911</v>
      </c>
      <c r="Q209" s="5" t="s">
        <v>2899</v>
      </c>
    </row>
    <row r="210" spans="1:17" ht="13.95" customHeight="1" x14ac:dyDescent="0.2">
      <c r="A210" s="5">
        <v>2205764</v>
      </c>
      <c r="C210" s="24" t="s">
        <v>27</v>
      </c>
      <c r="D210" s="33">
        <v>44854</v>
      </c>
      <c r="E210" s="33">
        <v>44896</v>
      </c>
      <c r="F210" s="33">
        <v>45414</v>
      </c>
      <c r="G210" s="5" t="s">
        <v>3409</v>
      </c>
      <c r="H210" s="5" t="s">
        <v>345</v>
      </c>
      <c r="I210" s="5" t="s">
        <v>3410</v>
      </c>
      <c r="J210" s="5" t="s">
        <v>3411</v>
      </c>
      <c r="L210" s="25">
        <v>0</v>
      </c>
      <c r="M210" s="25">
        <v>0</v>
      </c>
      <c r="N210" s="25">
        <f t="shared" si="7"/>
        <v>0</v>
      </c>
      <c r="O210" s="5" t="s">
        <v>32</v>
      </c>
      <c r="P210" s="5" t="s">
        <v>94</v>
      </c>
      <c r="Q210" s="5" t="s">
        <v>367</v>
      </c>
    </row>
    <row r="211" spans="1:17" ht="13.95" customHeight="1" x14ac:dyDescent="0.2">
      <c r="A211" s="5">
        <v>2205765</v>
      </c>
      <c r="C211" s="24" t="s">
        <v>27</v>
      </c>
      <c r="D211" s="33">
        <v>44840</v>
      </c>
      <c r="E211" s="33">
        <v>44897</v>
      </c>
      <c r="F211" s="33">
        <v>45415</v>
      </c>
      <c r="G211" s="5" t="s">
        <v>3412</v>
      </c>
      <c r="H211" s="5" t="s">
        <v>91</v>
      </c>
      <c r="I211" s="5" t="s">
        <v>42</v>
      </c>
      <c r="J211" s="5" t="s">
        <v>3413</v>
      </c>
      <c r="L211" s="25">
        <v>0</v>
      </c>
      <c r="M211" s="25">
        <v>0</v>
      </c>
      <c r="N211" s="25">
        <f t="shared" si="7"/>
        <v>0</v>
      </c>
      <c r="O211" s="5" t="s">
        <v>32</v>
      </c>
      <c r="P211" s="5" t="s">
        <v>33</v>
      </c>
      <c r="Q211" s="5" t="s">
        <v>1649</v>
      </c>
    </row>
    <row r="212" spans="1:17" ht="13.95" customHeight="1" x14ac:dyDescent="0.2">
      <c r="A212" s="5">
        <v>2205769</v>
      </c>
      <c r="C212" s="24" t="s">
        <v>27</v>
      </c>
      <c r="D212" s="33">
        <v>44894</v>
      </c>
      <c r="E212" s="33">
        <v>44897</v>
      </c>
      <c r="F212" s="33">
        <v>45254</v>
      </c>
      <c r="G212" s="5" t="s">
        <v>3414</v>
      </c>
      <c r="H212" s="5" t="s">
        <v>769</v>
      </c>
      <c r="I212" s="5" t="s">
        <v>3415</v>
      </c>
      <c r="J212" s="5" t="s">
        <v>3416</v>
      </c>
      <c r="L212" s="25">
        <v>0</v>
      </c>
      <c r="M212" s="25">
        <v>0</v>
      </c>
      <c r="N212" s="25">
        <f t="shared" si="7"/>
        <v>0</v>
      </c>
      <c r="O212" s="5" t="s">
        <v>32</v>
      </c>
      <c r="P212" s="5" t="s">
        <v>94</v>
      </c>
      <c r="Q212" s="5" t="s">
        <v>2356</v>
      </c>
    </row>
    <row r="213" spans="1:17" ht="13.95" customHeight="1" x14ac:dyDescent="0.2">
      <c r="A213" s="5">
        <v>2205817</v>
      </c>
      <c r="C213" s="24" t="s">
        <v>27</v>
      </c>
      <c r="D213" s="33">
        <v>44899</v>
      </c>
      <c r="E213" s="33">
        <v>44899</v>
      </c>
      <c r="F213" s="33">
        <v>45415</v>
      </c>
      <c r="G213" s="5" t="s">
        <v>3417</v>
      </c>
      <c r="H213" s="5" t="s">
        <v>100</v>
      </c>
      <c r="I213" s="5" t="s">
        <v>42</v>
      </c>
      <c r="J213" s="5" t="s">
        <v>3418</v>
      </c>
      <c r="L213" s="25">
        <v>0</v>
      </c>
      <c r="M213" s="25">
        <v>0</v>
      </c>
      <c r="N213" s="25">
        <f t="shared" si="7"/>
        <v>0</v>
      </c>
      <c r="O213" s="5" t="s">
        <v>32</v>
      </c>
      <c r="P213" s="5" t="s">
        <v>33</v>
      </c>
      <c r="Q213" s="5" t="s">
        <v>34</v>
      </c>
    </row>
    <row r="214" spans="1:17" ht="13.95" customHeight="1" x14ac:dyDescent="0.2">
      <c r="A214" s="5">
        <v>2205819</v>
      </c>
      <c r="C214" s="24" t="s">
        <v>27</v>
      </c>
      <c r="D214" s="33">
        <v>44764</v>
      </c>
      <c r="E214" s="33">
        <v>44901</v>
      </c>
      <c r="F214" s="33">
        <v>45254</v>
      </c>
      <c r="G214" s="5" t="s">
        <v>3419</v>
      </c>
      <c r="H214" s="5" t="s">
        <v>123</v>
      </c>
      <c r="I214" s="5" t="s">
        <v>58</v>
      </c>
      <c r="J214" s="5" t="s">
        <v>3420</v>
      </c>
      <c r="L214" s="25">
        <v>0</v>
      </c>
      <c r="M214" s="25">
        <v>0</v>
      </c>
      <c r="N214" s="25">
        <f t="shared" si="7"/>
        <v>0</v>
      </c>
      <c r="O214" s="5" t="s">
        <v>32</v>
      </c>
      <c r="P214" s="5" t="s">
        <v>33</v>
      </c>
      <c r="Q214" s="5" t="s">
        <v>367</v>
      </c>
    </row>
    <row r="215" spans="1:17" ht="13.95" customHeight="1" x14ac:dyDescent="0.2">
      <c r="A215" s="5">
        <v>2205859</v>
      </c>
      <c r="B215" s="5">
        <v>2206628</v>
      </c>
      <c r="C215" s="24" t="s">
        <v>27</v>
      </c>
      <c r="D215" s="33">
        <v>44900</v>
      </c>
      <c r="E215" s="33">
        <v>44901</v>
      </c>
      <c r="F215" s="33">
        <v>45036</v>
      </c>
      <c r="G215" s="5" t="s">
        <v>3421</v>
      </c>
      <c r="H215" s="5" t="s">
        <v>3422</v>
      </c>
      <c r="I215" s="5" t="s">
        <v>3423</v>
      </c>
      <c r="J215" s="5" t="s">
        <v>3424</v>
      </c>
      <c r="L215" s="25">
        <v>1001.7</v>
      </c>
      <c r="M215" s="25">
        <v>133.71</v>
      </c>
      <c r="N215" s="25">
        <f t="shared" si="7"/>
        <v>1135.4100000000001</v>
      </c>
      <c r="O215" s="5" t="s">
        <v>32</v>
      </c>
      <c r="P215" s="5" t="s">
        <v>911</v>
      </c>
      <c r="Q215" s="5" t="s">
        <v>805</v>
      </c>
    </row>
    <row r="216" spans="1:17" ht="13.95" customHeight="1" x14ac:dyDescent="0.2">
      <c r="A216" s="5">
        <v>2205952</v>
      </c>
      <c r="B216" s="5">
        <v>2206415</v>
      </c>
      <c r="C216" s="24" t="s">
        <v>27</v>
      </c>
      <c r="D216" s="33">
        <v>44901</v>
      </c>
      <c r="E216" s="33">
        <v>44908</v>
      </c>
      <c r="F216" s="33">
        <v>44917</v>
      </c>
      <c r="G216" s="5" t="s">
        <v>3425</v>
      </c>
      <c r="H216" s="5" t="s">
        <v>328</v>
      </c>
      <c r="I216" s="5" t="s">
        <v>3426</v>
      </c>
      <c r="J216" s="5" t="s">
        <v>3427</v>
      </c>
      <c r="L216" s="25">
        <v>1200</v>
      </c>
      <c r="M216" s="25">
        <v>0</v>
      </c>
      <c r="N216" s="25">
        <f t="shared" si="7"/>
        <v>1200</v>
      </c>
      <c r="O216" s="5" t="s">
        <v>32</v>
      </c>
      <c r="P216" s="5" t="s">
        <v>911</v>
      </c>
      <c r="Q216" s="5" t="s">
        <v>805</v>
      </c>
    </row>
    <row r="217" spans="1:17" ht="13.95" customHeight="1" x14ac:dyDescent="0.2">
      <c r="A217" s="5">
        <v>2205971</v>
      </c>
      <c r="B217" s="5">
        <v>2206577</v>
      </c>
      <c r="C217" s="24" t="s">
        <v>27</v>
      </c>
      <c r="D217" s="33">
        <v>44847</v>
      </c>
      <c r="E217" s="33">
        <v>44909</v>
      </c>
      <c r="F217" s="33">
        <v>45007</v>
      </c>
      <c r="G217" s="5" t="s">
        <v>3428</v>
      </c>
      <c r="H217" s="5" t="s">
        <v>131</v>
      </c>
      <c r="I217" s="5" t="s">
        <v>3429</v>
      </c>
      <c r="J217" s="5" t="s">
        <v>3430</v>
      </c>
      <c r="L217" s="25">
        <v>782.08</v>
      </c>
      <c r="M217" s="25">
        <v>0</v>
      </c>
      <c r="N217" s="25">
        <f t="shared" si="7"/>
        <v>782.08</v>
      </c>
      <c r="O217" s="5" t="s">
        <v>32</v>
      </c>
      <c r="P217" s="5" t="s">
        <v>911</v>
      </c>
      <c r="Q217" s="5" t="s">
        <v>805</v>
      </c>
    </row>
    <row r="218" spans="1:17" ht="13.95" customHeight="1" x14ac:dyDescent="0.2">
      <c r="A218" s="5">
        <v>2205975</v>
      </c>
      <c r="B218" s="5">
        <v>2206008</v>
      </c>
      <c r="C218" s="24" t="s">
        <v>27</v>
      </c>
      <c r="D218" s="33">
        <v>44873</v>
      </c>
      <c r="E218" s="33">
        <v>44910</v>
      </c>
      <c r="F218" s="33">
        <v>44911</v>
      </c>
      <c r="G218" s="5" t="s">
        <v>3431</v>
      </c>
      <c r="H218" s="5" t="s">
        <v>179</v>
      </c>
      <c r="I218" s="5" t="s">
        <v>3432</v>
      </c>
      <c r="J218" s="5" t="s">
        <v>3433</v>
      </c>
      <c r="L218" s="25">
        <v>288</v>
      </c>
      <c r="M218" s="25">
        <v>0</v>
      </c>
      <c r="N218" s="25">
        <f t="shared" si="7"/>
        <v>288</v>
      </c>
      <c r="O218" s="5" t="s">
        <v>32</v>
      </c>
      <c r="P218" s="5" t="s">
        <v>911</v>
      </c>
      <c r="Q218" s="5" t="s">
        <v>805</v>
      </c>
    </row>
    <row r="219" spans="1:17" ht="13.95" customHeight="1" x14ac:dyDescent="0.2">
      <c r="A219" s="5">
        <v>2205987</v>
      </c>
      <c r="B219" s="5">
        <v>2206410</v>
      </c>
      <c r="C219" s="24" t="s">
        <v>27</v>
      </c>
      <c r="D219" s="33">
        <v>44894</v>
      </c>
      <c r="E219" s="33">
        <v>44910</v>
      </c>
      <c r="F219" s="33">
        <v>44949</v>
      </c>
      <c r="G219" s="5" t="s">
        <v>3434</v>
      </c>
      <c r="H219" s="5" t="s">
        <v>123</v>
      </c>
      <c r="I219" s="5" t="s">
        <v>2261</v>
      </c>
      <c r="J219" s="5" t="s">
        <v>3435</v>
      </c>
      <c r="L219" s="25">
        <v>928.54</v>
      </c>
      <c r="M219" s="25">
        <v>123.72</v>
      </c>
      <c r="N219" s="25">
        <f t="shared" si="7"/>
        <v>1052.26</v>
      </c>
      <c r="O219" s="5" t="s">
        <v>32</v>
      </c>
      <c r="P219" s="5" t="s">
        <v>911</v>
      </c>
      <c r="Q219" s="5" t="s">
        <v>940</v>
      </c>
    </row>
    <row r="220" spans="1:17" ht="13.95" customHeight="1" x14ac:dyDescent="0.2">
      <c r="A220" s="5">
        <v>2206005</v>
      </c>
      <c r="B220" s="5">
        <v>2206367</v>
      </c>
      <c r="C220" s="24" t="s">
        <v>27</v>
      </c>
      <c r="D220" s="33">
        <v>44910</v>
      </c>
      <c r="E220" s="33">
        <v>44910</v>
      </c>
      <c r="F220" s="33">
        <v>44942</v>
      </c>
      <c r="G220" s="5" t="s">
        <v>3436</v>
      </c>
      <c r="H220" s="5" t="s">
        <v>119</v>
      </c>
      <c r="I220" s="5" t="s">
        <v>3437</v>
      </c>
      <c r="J220" s="5" t="s">
        <v>3438</v>
      </c>
      <c r="L220" s="25">
        <v>1105.67</v>
      </c>
      <c r="M220" s="25">
        <v>0</v>
      </c>
      <c r="N220" s="25">
        <f t="shared" si="7"/>
        <v>1105.67</v>
      </c>
      <c r="O220" s="5" t="s">
        <v>32</v>
      </c>
      <c r="P220" s="5" t="s">
        <v>911</v>
      </c>
      <c r="Q220" s="5" t="s">
        <v>805</v>
      </c>
    </row>
    <row r="221" spans="1:17" ht="13.95" customHeight="1" x14ac:dyDescent="0.2">
      <c r="A221" s="5">
        <v>2206011</v>
      </c>
      <c r="C221" s="41" t="s">
        <v>81</v>
      </c>
      <c r="D221" s="33">
        <v>44910</v>
      </c>
      <c r="E221" s="33">
        <v>44911</v>
      </c>
      <c r="F221" s="33">
        <v>44952</v>
      </c>
      <c r="G221" s="5" t="s">
        <v>3439</v>
      </c>
      <c r="H221" s="5" t="s">
        <v>3219</v>
      </c>
      <c r="I221" s="5" t="s">
        <v>84</v>
      </c>
      <c r="J221" s="5" t="s">
        <v>3440</v>
      </c>
      <c r="L221" s="25">
        <v>0</v>
      </c>
      <c r="M221" s="25">
        <v>0</v>
      </c>
      <c r="N221" s="25">
        <f t="shared" si="7"/>
        <v>0</v>
      </c>
      <c r="O221" s="5" t="s">
        <v>32</v>
      </c>
      <c r="P221" s="5" t="s">
        <v>33</v>
      </c>
      <c r="Q221" s="5" t="s">
        <v>34</v>
      </c>
    </row>
    <row r="222" spans="1:17" ht="13.95" customHeight="1" x14ac:dyDescent="0.2">
      <c r="A222" s="5">
        <v>2206104</v>
      </c>
      <c r="C222" s="24" t="s">
        <v>27</v>
      </c>
      <c r="D222" s="33">
        <v>44915</v>
      </c>
      <c r="E222" s="33">
        <v>44915</v>
      </c>
      <c r="F222" s="33">
        <v>45414</v>
      </c>
      <c r="G222" s="5" t="s">
        <v>3441</v>
      </c>
      <c r="H222" s="5" t="s">
        <v>663</v>
      </c>
      <c r="I222" s="5" t="s">
        <v>42</v>
      </c>
      <c r="J222" s="5" t="s">
        <v>3442</v>
      </c>
      <c r="L222" s="25">
        <v>0</v>
      </c>
      <c r="M222" s="25">
        <v>0</v>
      </c>
      <c r="N222" s="25">
        <f t="shared" si="7"/>
        <v>0</v>
      </c>
      <c r="O222" s="5" t="s">
        <v>32</v>
      </c>
      <c r="P222" s="5" t="s">
        <v>94</v>
      </c>
      <c r="Q222" s="5" t="s">
        <v>1649</v>
      </c>
    </row>
    <row r="223" spans="1:17" ht="13.95" customHeight="1" x14ac:dyDescent="0.2">
      <c r="A223" s="5">
        <v>2206138</v>
      </c>
      <c r="B223" s="5">
        <v>2206674</v>
      </c>
      <c r="C223" s="24" t="s">
        <v>27</v>
      </c>
      <c r="D223" s="33">
        <v>44817</v>
      </c>
      <c r="E223" s="33">
        <v>44917</v>
      </c>
      <c r="F223" s="33">
        <v>45133</v>
      </c>
      <c r="G223" s="5" t="s">
        <v>3443</v>
      </c>
      <c r="H223" s="5" t="s">
        <v>156</v>
      </c>
      <c r="I223" s="5" t="s">
        <v>42</v>
      </c>
      <c r="J223" s="5" t="s">
        <v>3444</v>
      </c>
      <c r="L223" s="25">
        <f>2815.22+591.2</f>
        <v>3406.42</v>
      </c>
      <c r="M223" s="25">
        <v>0</v>
      </c>
      <c r="N223" s="25">
        <f t="shared" si="7"/>
        <v>3406.42</v>
      </c>
      <c r="O223" s="5" t="s">
        <v>32</v>
      </c>
      <c r="P223" s="5" t="s">
        <v>911</v>
      </c>
      <c r="Q223" s="5" t="s">
        <v>1826</v>
      </c>
    </row>
    <row r="224" spans="1:17" ht="13.95" customHeight="1" x14ac:dyDescent="0.2">
      <c r="A224" s="5">
        <v>2206148</v>
      </c>
      <c r="C224" s="24" t="s">
        <v>27</v>
      </c>
      <c r="D224" s="33">
        <v>44822</v>
      </c>
      <c r="E224" s="33">
        <v>44917</v>
      </c>
      <c r="F224" s="33">
        <v>45420</v>
      </c>
      <c r="G224" s="5" t="s">
        <v>3445</v>
      </c>
      <c r="H224" s="5" t="s">
        <v>156</v>
      </c>
      <c r="I224" s="5" t="s">
        <v>3446</v>
      </c>
      <c r="J224" s="5" t="s">
        <v>3447</v>
      </c>
      <c r="L224" s="25">
        <v>0</v>
      </c>
      <c r="M224" s="25">
        <v>0</v>
      </c>
      <c r="N224" s="25">
        <f>SUM(L224:M224)</f>
        <v>0</v>
      </c>
      <c r="O224" s="5" t="s">
        <v>32</v>
      </c>
      <c r="P224" s="5" t="s">
        <v>33</v>
      </c>
      <c r="Q224" s="5" t="s">
        <v>3448</v>
      </c>
    </row>
    <row r="225" spans="1:17" ht="13.95" customHeight="1" x14ac:dyDescent="0.2">
      <c r="A225" s="5">
        <v>2206169</v>
      </c>
      <c r="C225" s="24" t="s">
        <v>27</v>
      </c>
      <c r="D225" s="33">
        <v>44917</v>
      </c>
      <c r="E225" s="33">
        <v>44918</v>
      </c>
      <c r="F225" s="33">
        <v>45344</v>
      </c>
      <c r="G225" s="5" t="s">
        <v>3449</v>
      </c>
      <c r="H225" s="5" t="s">
        <v>3450</v>
      </c>
      <c r="I225" s="5" t="s">
        <v>3451</v>
      </c>
      <c r="J225" s="5" t="s">
        <v>3452</v>
      </c>
      <c r="L225" s="25">
        <v>0</v>
      </c>
      <c r="M225" s="25">
        <v>0</v>
      </c>
      <c r="N225" s="25">
        <f t="shared" ref="N225:N255" si="8">SUM(L225:M225)</f>
        <v>0</v>
      </c>
      <c r="O225" s="5" t="s">
        <v>32</v>
      </c>
      <c r="P225" s="5" t="s">
        <v>33</v>
      </c>
      <c r="Q225" s="5" t="s">
        <v>2868</v>
      </c>
    </row>
    <row r="226" spans="1:17" ht="13.95" customHeight="1" x14ac:dyDescent="0.2">
      <c r="A226" s="5">
        <v>2206191</v>
      </c>
      <c r="C226" s="24" t="s">
        <v>27</v>
      </c>
      <c r="D226" s="33">
        <v>44847</v>
      </c>
      <c r="E226" s="33">
        <v>44923</v>
      </c>
      <c r="F226" s="33">
        <v>45099</v>
      </c>
      <c r="G226" s="5" t="s">
        <v>3453</v>
      </c>
      <c r="H226" s="5" t="s">
        <v>123</v>
      </c>
      <c r="I226" s="5" t="s">
        <v>3454</v>
      </c>
      <c r="J226" s="5" t="s">
        <v>3455</v>
      </c>
      <c r="L226" s="25">
        <v>0</v>
      </c>
      <c r="M226" s="25">
        <v>0</v>
      </c>
      <c r="N226" s="25">
        <f t="shared" si="8"/>
        <v>0</v>
      </c>
      <c r="O226" s="5" t="s">
        <v>32</v>
      </c>
      <c r="P226" s="5" t="s">
        <v>33</v>
      </c>
      <c r="Q226" s="5" t="s">
        <v>2868</v>
      </c>
    </row>
    <row r="227" spans="1:17" ht="13.95" customHeight="1" x14ac:dyDescent="0.2">
      <c r="A227" s="5">
        <v>2206195</v>
      </c>
      <c r="C227" s="24" t="s">
        <v>27</v>
      </c>
      <c r="D227" s="33">
        <v>44894</v>
      </c>
      <c r="E227" s="33">
        <v>44924</v>
      </c>
      <c r="F227" s="33">
        <v>45320</v>
      </c>
      <c r="G227" s="5" t="s">
        <v>3456</v>
      </c>
      <c r="H227" s="5" t="s">
        <v>1276</v>
      </c>
      <c r="I227" s="5" t="s">
        <v>3457</v>
      </c>
      <c r="J227" s="5" t="s">
        <v>3458</v>
      </c>
      <c r="L227" s="25">
        <v>0</v>
      </c>
      <c r="M227" s="25">
        <v>0</v>
      </c>
      <c r="N227" s="25">
        <f t="shared" si="8"/>
        <v>0</v>
      </c>
      <c r="O227" s="5" t="s">
        <v>32</v>
      </c>
      <c r="P227" s="5" t="s">
        <v>33</v>
      </c>
      <c r="Q227" s="5" t="s">
        <v>1649</v>
      </c>
    </row>
    <row r="228" spans="1:17" ht="13.95" customHeight="1" x14ac:dyDescent="0.2">
      <c r="A228" s="5">
        <v>2206227</v>
      </c>
      <c r="B228" s="5">
        <v>2206430</v>
      </c>
      <c r="C228" s="24" t="s">
        <v>27</v>
      </c>
      <c r="D228" s="33">
        <v>44779</v>
      </c>
      <c r="E228" s="33">
        <v>44925</v>
      </c>
      <c r="F228" s="33">
        <v>44952</v>
      </c>
      <c r="G228" s="5" t="s">
        <v>3459</v>
      </c>
      <c r="H228" s="5" t="s">
        <v>200</v>
      </c>
      <c r="I228" s="5" t="s">
        <v>58</v>
      </c>
      <c r="J228" s="5" t="s">
        <v>3460</v>
      </c>
      <c r="L228" s="25">
        <v>1003.78</v>
      </c>
      <c r="M228" s="25">
        <v>0</v>
      </c>
      <c r="N228" s="25">
        <f t="shared" si="8"/>
        <v>1003.78</v>
      </c>
      <c r="O228" s="5" t="s">
        <v>32</v>
      </c>
      <c r="P228" s="5" t="s">
        <v>911</v>
      </c>
      <c r="Q228" s="5" t="s">
        <v>805</v>
      </c>
    </row>
    <row r="229" spans="1:17" ht="13.95" customHeight="1" x14ac:dyDescent="0.2">
      <c r="A229" s="5">
        <v>2206234</v>
      </c>
      <c r="B229" s="5">
        <v>2206316</v>
      </c>
      <c r="C229" s="24" t="s">
        <v>27</v>
      </c>
      <c r="D229" s="33">
        <v>44698</v>
      </c>
      <c r="E229" s="33">
        <v>44925</v>
      </c>
      <c r="F229" s="33">
        <v>44935</v>
      </c>
      <c r="G229" s="5" t="s">
        <v>3461</v>
      </c>
      <c r="H229" s="5" t="s">
        <v>2082</v>
      </c>
      <c r="I229" s="5" t="s">
        <v>58</v>
      </c>
      <c r="J229" s="5" t="s">
        <v>3462</v>
      </c>
      <c r="L229" s="25">
        <v>1389.49</v>
      </c>
      <c r="M229" s="25">
        <v>0</v>
      </c>
      <c r="N229" s="25">
        <f t="shared" si="8"/>
        <v>1389.49</v>
      </c>
      <c r="O229" s="5" t="s">
        <v>32</v>
      </c>
      <c r="P229" s="5" t="s">
        <v>911</v>
      </c>
      <c r="Q229" s="5" t="s">
        <v>805</v>
      </c>
    </row>
    <row r="230" spans="1:17" ht="13.95" customHeight="1" x14ac:dyDescent="0.2">
      <c r="A230" s="5">
        <v>2206254</v>
      </c>
      <c r="C230" s="24" t="s">
        <v>3463</v>
      </c>
      <c r="D230" s="33">
        <v>44895</v>
      </c>
      <c r="E230" s="33">
        <v>44929</v>
      </c>
      <c r="F230" s="33">
        <v>45414</v>
      </c>
      <c r="G230" s="5" t="s">
        <v>3464</v>
      </c>
      <c r="H230" s="5" t="s">
        <v>320</v>
      </c>
      <c r="I230" s="5" t="s">
        <v>2261</v>
      </c>
      <c r="J230" s="5" t="s">
        <v>3465</v>
      </c>
      <c r="L230" s="25">
        <v>0</v>
      </c>
      <c r="M230" s="25">
        <v>0</v>
      </c>
      <c r="N230" s="25">
        <f t="shared" si="8"/>
        <v>0</v>
      </c>
      <c r="O230" s="5" t="s">
        <v>32</v>
      </c>
      <c r="P230" s="5" t="s">
        <v>33</v>
      </c>
      <c r="Q230" s="5" t="s">
        <v>34</v>
      </c>
    </row>
    <row r="231" spans="1:17" ht="13.95" customHeight="1" x14ac:dyDescent="0.2">
      <c r="A231" s="5">
        <v>2206278</v>
      </c>
      <c r="B231" s="5">
        <v>2206473</v>
      </c>
      <c r="C231" s="24" t="s">
        <v>27</v>
      </c>
      <c r="D231" s="33">
        <v>44915</v>
      </c>
      <c r="E231" s="33">
        <v>44929</v>
      </c>
      <c r="F231" s="33">
        <v>44963</v>
      </c>
      <c r="G231" s="5" t="s">
        <v>3466</v>
      </c>
      <c r="H231" s="5" t="s">
        <v>2071</v>
      </c>
      <c r="I231" s="5" t="s">
        <v>58</v>
      </c>
      <c r="J231" s="5" t="s">
        <v>3467</v>
      </c>
      <c r="L231" s="25">
        <v>1413.85</v>
      </c>
      <c r="M231" s="25">
        <v>0</v>
      </c>
      <c r="N231" s="25">
        <f t="shared" si="8"/>
        <v>1413.85</v>
      </c>
      <c r="O231" s="5" t="s">
        <v>32</v>
      </c>
      <c r="P231" s="5" t="s">
        <v>911</v>
      </c>
      <c r="Q231" s="5" t="s">
        <v>805</v>
      </c>
    </row>
    <row r="232" spans="1:17" ht="13.95" customHeight="1" x14ac:dyDescent="0.2">
      <c r="A232" s="5">
        <v>2206279</v>
      </c>
      <c r="C232" s="24" t="s">
        <v>27</v>
      </c>
      <c r="D232" s="33">
        <v>44901</v>
      </c>
      <c r="E232" s="33">
        <v>44930</v>
      </c>
      <c r="F232" s="33">
        <v>44931</v>
      </c>
      <c r="G232" s="5" t="s">
        <v>1037</v>
      </c>
      <c r="H232" s="5" t="s">
        <v>2071</v>
      </c>
      <c r="I232" s="5" t="s">
        <v>30</v>
      </c>
      <c r="J232" s="5" t="s">
        <v>3468</v>
      </c>
      <c r="L232" s="25">
        <v>0</v>
      </c>
      <c r="M232" s="25">
        <v>0</v>
      </c>
      <c r="N232" s="25">
        <f t="shared" si="8"/>
        <v>0</v>
      </c>
      <c r="O232" s="5" t="s">
        <v>32</v>
      </c>
      <c r="P232" s="5" t="s">
        <v>94</v>
      </c>
      <c r="Q232" s="5" t="s">
        <v>34</v>
      </c>
    </row>
    <row r="233" spans="1:17" ht="13.95" customHeight="1" x14ac:dyDescent="0.2">
      <c r="A233" s="5">
        <v>2206342</v>
      </c>
      <c r="C233" s="24" t="s">
        <v>27</v>
      </c>
      <c r="D233" s="33">
        <v>44790</v>
      </c>
      <c r="E233" s="33">
        <v>44931</v>
      </c>
      <c r="F233" s="33">
        <v>45415</v>
      </c>
      <c r="G233" s="5" t="s">
        <v>3469</v>
      </c>
      <c r="H233" s="5" t="s">
        <v>147</v>
      </c>
      <c r="I233" s="5" t="s">
        <v>3470</v>
      </c>
      <c r="J233" s="5" t="s">
        <v>3471</v>
      </c>
      <c r="L233" s="25">
        <v>0</v>
      </c>
      <c r="M233" s="25">
        <v>0</v>
      </c>
      <c r="N233" s="25">
        <f t="shared" si="8"/>
        <v>0</v>
      </c>
      <c r="O233" s="5" t="s">
        <v>32</v>
      </c>
      <c r="P233" s="5" t="s">
        <v>94</v>
      </c>
      <c r="Q233" s="5" t="s">
        <v>1649</v>
      </c>
    </row>
    <row r="234" spans="1:17" ht="13.95" customHeight="1" x14ac:dyDescent="0.2">
      <c r="A234" s="5">
        <v>2206345</v>
      </c>
      <c r="C234" s="24" t="s">
        <v>27</v>
      </c>
      <c r="D234" s="33">
        <v>44914</v>
      </c>
      <c r="E234" s="33">
        <v>44933</v>
      </c>
      <c r="F234" s="33">
        <v>45134</v>
      </c>
      <c r="G234" s="5" t="s">
        <v>3472</v>
      </c>
      <c r="H234" s="5" t="s">
        <v>46</v>
      </c>
      <c r="I234" s="5" t="s">
        <v>3473</v>
      </c>
      <c r="J234" s="5" t="s">
        <v>3474</v>
      </c>
      <c r="L234" s="25">
        <v>0</v>
      </c>
      <c r="M234" s="25">
        <v>0</v>
      </c>
      <c r="N234" s="25">
        <f t="shared" si="8"/>
        <v>0</v>
      </c>
      <c r="O234" s="5" t="s">
        <v>32</v>
      </c>
      <c r="P234" s="5" t="s">
        <v>94</v>
      </c>
      <c r="Q234" s="5" t="s">
        <v>451</v>
      </c>
    </row>
    <row r="235" spans="1:17" ht="13.95" customHeight="1" x14ac:dyDescent="0.2">
      <c r="A235" s="5">
        <v>2206347</v>
      </c>
      <c r="B235" s="5">
        <v>2206348</v>
      </c>
      <c r="C235" s="24" t="s">
        <v>22</v>
      </c>
      <c r="D235" s="33">
        <v>44831</v>
      </c>
      <c r="E235" s="33">
        <v>44935</v>
      </c>
      <c r="G235" s="5" t="s">
        <v>3475</v>
      </c>
      <c r="H235" s="5" t="s">
        <v>252</v>
      </c>
      <c r="I235" s="5" t="s">
        <v>329</v>
      </c>
      <c r="J235" s="5" t="s">
        <v>3476</v>
      </c>
      <c r="K235" s="25">
        <v>520000</v>
      </c>
      <c r="L235" s="25"/>
      <c r="M235" s="25"/>
      <c r="N235" s="25">
        <f>SUM(K235:M235)</f>
        <v>520000</v>
      </c>
    </row>
    <row r="236" spans="1:17" ht="13.95" customHeight="1" x14ac:dyDescent="0.2">
      <c r="A236" s="5">
        <v>2206395</v>
      </c>
      <c r="B236" s="5">
        <v>2206711</v>
      </c>
      <c r="C236" s="24" t="s">
        <v>27</v>
      </c>
      <c r="D236" s="33">
        <v>44903</v>
      </c>
      <c r="E236" s="33">
        <v>44943</v>
      </c>
      <c r="F236" s="33">
        <v>45231</v>
      </c>
      <c r="G236" s="5" t="s">
        <v>3477</v>
      </c>
      <c r="H236" s="5" t="s">
        <v>46</v>
      </c>
      <c r="I236" s="5" t="s">
        <v>986</v>
      </c>
      <c r="J236" s="5" t="s">
        <v>1970</v>
      </c>
      <c r="L236" s="25">
        <v>1709.06</v>
      </c>
      <c r="M236" s="25">
        <v>0</v>
      </c>
      <c r="N236" s="25">
        <f t="shared" si="8"/>
        <v>1709.06</v>
      </c>
      <c r="O236" s="5" t="s">
        <v>32</v>
      </c>
      <c r="P236" s="5" t="s">
        <v>911</v>
      </c>
      <c r="Q236" s="5" t="s">
        <v>954</v>
      </c>
    </row>
    <row r="237" spans="1:17" ht="13.95" customHeight="1" x14ac:dyDescent="0.2">
      <c r="A237" s="5">
        <v>2206440</v>
      </c>
      <c r="C237" s="24" t="s">
        <v>3463</v>
      </c>
      <c r="D237" s="33">
        <v>44918</v>
      </c>
      <c r="E237" s="33">
        <v>44953</v>
      </c>
      <c r="F237" s="33">
        <v>45743</v>
      </c>
      <c r="G237" s="5" t="s">
        <v>1037</v>
      </c>
      <c r="H237" s="5" t="s">
        <v>320</v>
      </c>
      <c r="I237" s="5" t="s">
        <v>3478</v>
      </c>
      <c r="J237" s="5" t="s">
        <v>3479</v>
      </c>
      <c r="L237" s="25">
        <v>0</v>
      </c>
      <c r="M237" s="25">
        <v>0</v>
      </c>
      <c r="N237" s="25">
        <f t="shared" si="8"/>
        <v>0</v>
      </c>
      <c r="O237" s="5" t="s">
        <v>32</v>
      </c>
      <c r="P237" s="5" t="s">
        <v>33</v>
      </c>
      <c r="Q237" s="5" t="s">
        <v>3402</v>
      </c>
    </row>
    <row r="238" spans="1:17" ht="13.95" customHeight="1" x14ac:dyDescent="0.2">
      <c r="A238" s="5">
        <v>2206459</v>
      </c>
      <c r="B238" s="5">
        <v>2206515</v>
      </c>
      <c r="C238" s="24" t="s">
        <v>27</v>
      </c>
      <c r="D238" s="33">
        <v>44876</v>
      </c>
      <c r="E238" s="33">
        <v>44959</v>
      </c>
      <c r="F238" s="33">
        <v>44977</v>
      </c>
      <c r="G238" s="5" t="s">
        <v>3480</v>
      </c>
      <c r="H238" s="5" t="s">
        <v>46</v>
      </c>
      <c r="I238" s="5" t="s">
        <v>3481</v>
      </c>
      <c r="J238" s="5" t="s">
        <v>3482</v>
      </c>
      <c r="L238" s="25">
        <v>1355.2</v>
      </c>
      <c r="M238" s="25">
        <v>133.71</v>
      </c>
      <c r="N238" s="25">
        <f t="shared" si="8"/>
        <v>1488.91</v>
      </c>
      <c r="O238" s="5" t="s">
        <v>32</v>
      </c>
      <c r="P238" s="5" t="s">
        <v>911</v>
      </c>
      <c r="Q238" s="5" t="s">
        <v>805</v>
      </c>
    </row>
    <row r="239" spans="1:17" ht="13.95" customHeight="1" x14ac:dyDescent="0.2">
      <c r="A239" s="5">
        <v>2206475</v>
      </c>
      <c r="B239" s="5">
        <v>2206700</v>
      </c>
      <c r="C239" s="24" t="s">
        <v>27</v>
      </c>
      <c r="D239" s="33">
        <v>44770</v>
      </c>
      <c r="E239" s="33">
        <v>44964</v>
      </c>
      <c r="F239" s="33">
        <v>45176</v>
      </c>
      <c r="G239" s="5" t="s">
        <v>3483</v>
      </c>
      <c r="H239" s="5" t="s">
        <v>147</v>
      </c>
      <c r="I239" s="5" t="s">
        <v>3484</v>
      </c>
      <c r="J239" s="5" t="s">
        <v>3485</v>
      </c>
      <c r="L239" s="25">
        <v>832.94</v>
      </c>
      <c r="M239" s="25">
        <v>0</v>
      </c>
      <c r="N239" s="25">
        <f t="shared" si="8"/>
        <v>832.94</v>
      </c>
      <c r="O239" s="5" t="s">
        <v>32</v>
      </c>
      <c r="P239" s="5" t="s">
        <v>911</v>
      </c>
      <c r="Q239" s="5" t="s">
        <v>965</v>
      </c>
    </row>
    <row r="240" spans="1:17" ht="13.95" customHeight="1" x14ac:dyDescent="0.2">
      <c r="A240" s="5">
        <v>2206483</v>
      </c>
      <c r="C240" s="24" t="s">
        <v>27</v>
      </c>
      <c r="D240" s="33">
        <v>44910</v>
      </c>
      <c r="E240" s="33">
        <v>44964</v>
      </c>
      <c r="F240" s="33">
        <v>45296</v>
      </c>
      <c r="G240" s="5" t="s">
        <v>3486</v>
      </c>
      <c r="H240" s="5" t="s">
        <v>606</v>
      </c>
      <c r="I240" s="5" t="s">
        <v>2055</v>
      </c>
      <c r="J240" s="5" t="s">
        <v>3487</v>
      </c>
      <c r="L240" s="25">
        <v>0</v>
      </c>
      <c r="M240" s="25">
        <v>0</v>
      </c>
      <c r="N240" s="25">
        <f t="shared" si="8"/>
        <v>0</v>
      </c>
      <c r="O240" s="5" t="s">
        <v>32</v>
      </c>
      <c r="P240" s="5" t="s">
        <v>94</v>
      </c>
      <c r="Q240" s="5" t="s">
        <v>3488</v>
      </c>
    </row>
    <row r="241" spans="1:17" ht="13.95" customHeight="1" x14ac:dyDescent="0.2">
      <c r="A241" s="5">
        <v>2206486</v>
      </c>
      <c r="C241" s="24" t="s">
        <v>27</v>
      </c>
      <c r="D241" s="33">
        <v>44909</v>
      </c>
      <c r="E241" s="33">
        <v>44965</v>
      </c>
      <c r="F241" s="33">
        <v>44967</v>
      </c>
      <c r="G241" s="5" t="s">
        <v>3489</v>
      </c>
      <c r="H241" s="5" t="s">
        <v>1502</v>
      </c>
      <c r="I241" s="5" t="s">
        <v>3490</v>
      </c>
      <c r="J241" s="5" t="s">
        <v>3491</v>
      </c>
      <c r="L241" s="25"/>
      <c r="M241" s="25"/>
      <c r="N241" s="25">
        <f t="shared" si="8"/>
        <v>0</v>
      </c>
    </row>
    <row r="242" spans="1:17" ht="13.95" customHeight="1" x14ac:dyDescent="0.2">
      <c r="A242" s="5">
        <v>2206531</v>
      </c>
      <c r="C242" s="24" t="s">
        <v>27</v>
      </c>
      <c r="D242" s="33">
        <v>44828</v>
      </c>
      <c r="E242" s="33">
        <v>44980</v>
      </c>
      <c r="F242" s="33">
        <v>44981</v>
      </c>
      <c r="G242" s="5" t="s">
        <v>1037</v>
      </c>
      <c r="H242" s="5" t="s">
        <v>200</v>
      </c>
      <c r="I242" s="5" t="s">
        <v>3492</v>
      </c>
      <c r="J242" s="5" t="s">
        <v>3493</v>
      </c>
      <c r="L242" s="25">
        <v>0</v>
      </c>
      <c r="M242" s="25">
        <v>0</v>
      </c>
      <c r="N242" s="25">
        <f t="shared" si="8"/>
        <v>0</v>
      </c>
      <c r="O242" s="5" t="s">
        <v>32</v>
      </c>
      <c r="P242" s="5" t="s">
        <v>33</v>
      </c>
      <c r="Q242" s="5" t="s">
        <v>569</v>
      </c>
    </row>
    <row r="243" spans="1:17" ht="13.95" customHeight="1" x14ac:dyDescent="0.2">
      <c r="A243" s="5">
        <v>2206547</v>
      </c>
      <c r="B243" s="5">
        <v>2206737</v>
      </c>
      <c r="C243" s="24" t="s">
        <v>27</v>
      </c>
      <c r="D243" s="33">
        <v>44890</v>
      </c>
      <c r="E243" s="33">
        <v>44985</v>
      </c>
      <c r="F243" s="33">
        <v>45406</v>
      </c>
      <c r="G243" s="5" t="s">
        <v>3494</v>
      </c>
      <c r="H243" s="5" t="s">
        <v>200</v>
      </c>
      <c r="I243" s="5" t="s">
        <v>3495</v>
      </c>
      <c r="J243" s="5" t="s">
        <v>3496</v>
      </c>
      <c r="L243" s="25">
        <v>1284.8499999999999</v>
      </c>
      <c r="M243" s="25">
        <v>0</v>
      </c>
      <c r="N243" s="25">
        <f t="shared" si="8"/>
        <v>1284.8499999999999</v>
      </c>
      <c r="O243" s="5" t="s">
        <v>32</v>
      </c>
      <c r="P243" s="5" t="s">
        <v>911</v>
      </c>
      <c r="Q243" s="5" t="s">
        <v>965</v>
      </c>
    </row>
    <row r="244" spans="1:17" ht="13.95" customHeight="1" x14ac:dyDescent="0.2">
      <c r="A244" s="5">
        <v>2206607</v>
      </c>
      <c r="B244" s="5">
        <v>2206707</v>
      </c>
      <c r="C244" s="24" t="s">
        <v>27</v>
      </c>
      <c r="D244" s="33">
        <v>44862</v>
      </c>
      <c r="E244" s="33">
        <v>45020</v>
      </c>
      <c r="F244" s="33">
        <v>45273</v>
      </c>
      <c r="G244" s="5" t="s">
        <v>3497</v>
      </c>
      <c r="H244" s="5" t="s">
        <v>123</v>
      </c>
      <c r="I244" s="5" t="s">
        <v>42</v>
      </c>
      <c r="J244" s="5" t="s">
        <v>3498</v>
      </c>
      <c r="L244" s="25">
        <v>2758.75</v>
      </c>
      <c r="M244" s="25">
        <v>0</v>
      </c>
      <c r="N244" s="25">
        <f t="shared" si="8"/>
        <v>2758.75</v>
      </c>
      <c r="O244" s="5" t="s">
        <v>32</v>
      </c>
      <c r="P244" s="5" t="s">
        <v>911</v>
      </c>
      <c r="Q244" s="5" t="s">
        <v>3499</v>
      </c>
    </row>
    <row r="245" spans="1:17" ht="13.95" customHeight="1" x14ac:dyDescent="0.2">
      <c r="A245" s="5">
        <v>2206627</v>
      </c>
      <c r="B245" s="5">
        <v>2305996</v>
      </c>
      <c r="C245" s="24" t="s">
        <v>81</v>
      </c>
      <c r="D245" s="33">
        <v>44833</v>
      </c>
      <c r="E245" s="33">
        <v>45033</v>
      </c>
      <c r="F245" s="33">
        <v>45572</v>
      </c>
      <c r="G245" s="5" t="s">
        <v>3500</v>
      </c>
      <c r="H245" s="5" t="s">
        <v>2944</v>
      </c>
      <c r="I245" s="5" t="s">
        <v>2261</v>
      </c>
      <c r="J245" s="5" t="s">
        <v>3501</v>
      </c>
      <c r="L245" s="25">
        <v>0</v>
      </c>
      <c r="M245" s="25">
        <v>0</v>
      </c>
      <c r="N245" s="25">
        <f t="shared" si="8"/>
        <v>0</v>
      </c>
      <c r="O245" s="5" t="s">
        <v>32</v>
      </c>
      <c r="P245" s="5" t="s">
        <v>94</v>
      </c>
      <c r="Q245" s="5" t="s">
        <v>49</v>
      </c>
    </row>
    <row r="246" spans="1:17" ht="13.95" customHeight="1" x14ac:dyDescent="0.2">
      <c r="A246" s="5">
        <v>2206644</v>
      </c>
      <c r="C246" s="24" t="s">
        <v>27</v>
      </c>
      <c r="D246" s="33">
        <v>44831</v>
      </c>
      <c r="E246" s="33">
        <v>45058</v>
      </c>
      <c r="F246" s="33">
        <v>45215</v>
      </c>
      <c r="G246" s="5" t="s">
        <v>3502</v>
      </c>
      <c r="H246" s="5" t="s">
        <v>200</v>
      </c>
      <c r="I246" s="5" t="s">
        <v>3503</v>
      </c>
      <c r="J246" s="5" t="s">
        <v>3504</v>
      </c>
      <c r="L246" s="25">
        <v>0</v>
      </c>
      <c r="M246" s="25">
        <v>0</v>
      </c>
      <c r="N246" s="25">
        <f t="shared" si="8"/>
        <v>0</v>
      </c>
      <c r="O246" s="5" t="s">
        <v>32</v>
      </c>
      <c r="P246" s="5" t="s">
        <v>33</v>
      </c>
      <c r="Q246" s="5" t="s">
        <v>145</v>
      </c>
    </row>
    <row r="247" spans="1:17" ht="13.95" customHeight="1" x14ac:dyDescent="0.2">
      <c r="A247" s="5">
        <v>2206648</v>
      </c>
      <c r="C247" s="24" t="s">
        <v>81</v>
      </c>
      <c r="D247" s="33">
        <v>44883</v>
      </c>
      <c r="E247" s="33">
        <v>45061</v>
      </c>
      <c r="F247" s="33">
        <v>45743</v>
      </c>
      <c r="G247" s="5" t="s">
        <v>3505</v>
      </c>
      <c r="H247" s="5" t="s">
        <v>2028</v>
      </c>
      <c r="I247" s="5" t="s">
        <v>3506</v>
      </c>
      <c r="J247" s="5" t="s">
        <v>3507</v>
      </c>
      <c r="L247" s="25">
        <v>0</v>
      </c>
      <c r="M247" s="25">
        <v>0</v>
      </c>
      <c r="N247" s="25">
        <f t="shared" si="8"/>
        <v>0</v>
      </c>
      <c r="O247" s="5" t="s">
        <v>32</v>
      </c>
      <c r="P247" s="5" t="s">
        <v>33</v>
      </c>
    </row>
    <row r="248" spans="1:17" ht="13.95" customHeight="1" x14ac:dyDescent="0.2">
      <c r="A248" s="5">
        <v>2206665</v>
      </c>
      <c r="B248" s="5">
        <v>2302102</v>
      </c>
      <c r="C248" s="24" t="s">
        <v>27</v>
      </c>
      <c r="D248" s="33">
        <v>44709</v>
      </c>
      <c r="E248" s="33">
        <v>45051</v>
      </c>
      <c r="G248" s="5" t="s">
        <v>3508</v>
      </c>
      <c r="H248" s="5" t="s">
        <v>142</v>
      </c>
      <c r="I248" s="5" t="s">
        <v>3509</v>
      </c>
      <c r="J248" s="26" t="s">
        <v>3510</v>
      </c>
      <c r="K248" s="27"/>
      <c r="L248" s="25"/>
      <c r="M248" s="25"/>
      <c r="N248" s="25">
        <f t="shared" si="8"/>
        <v>0</v>
      </c>
    </row>
    <row r="249" spans="1:17" ht="13.95" customHeight="1" x14ac:dyDescent="0.2">
      <c r="A249" s="5">
        <v>2206667</v>
      </c>
      <c r="C249" s="24" t="s">
        <v>27</v>
      </c>
      <c r="D249" s="33">
        <v>44872</v>
      </c>
      <c r="E249" s="33">
        <v>45088</v>
      </c>
      <c r="G249" s="5" t="s">
        <v>3511</v>
      </c>
      <c r="H249" s="5" t="s">
        <v>163</v>
      </c>
      <c r="I249" s="5" t="s">
        <v>152</v>
      </c>
      <c r="J249" s="5" t="s">
        <v>3512</v>
      </c>
      <c r="L249" s="25"/>
      <c r="M249" s="25"/>
      <c r="N249" s="25">
        <f t="shared" si="8"/>
        <v>0</v>
      </c>
    </row>
    <row r="250" spans="1:17" ht="13.95" customHeight="1" x14ac:dyDescent="0.2">
      <c r="A250" s="5">
        <v>2206672</v>
      </c>
      <c r="C250" s="24" t="s">
        <v>27</v>
      </c>
      <c r="D250" s="33">
        <v>44856</v>
      </c>
      <c r="E250" s="33">
        <v>45099</v>
      </c>
      <c r="F250" s="33">
        <v>45099</v>
      </c>
      <c r="G250" s="5" t="s">
        <v>3513</v>
      </c>
      <c r="H250" s="5" t="s">
        <v>91</v>
      </c>
      <c r="I250" s="5" t="s">
        <v>148</v>
      </c>
      <c r="J250" s="5" t="s">
        <v>3514</v>
      </c>
      <c r="L250" s="25">
        <v>0</v>
      </c>
      <c r="M250" s="25">
        <v>0</v>
      </c>
      <c r="N250" s="25">
        <f t="shared" si="8"/>
        <v>0</v>
      </c>
      <c r="O250" s="5" t="s">
        <v>32</v>
      </c>
      <c r="P250" s="5" t="s">
        <v>33</v>
      </c>
      <c r="Q250" s="5" t="s">
        <v>34</v>
      </c>
    </row>
    <row r="251" spans="1:17" ht="13.95" customHeight="1" x14ac:dyDescent="0.2">
      <c r="A251" s="5">
        <v>2206685</v>
      </c>
      <c r="C251" s="24" t="s">
        <v>27</v>
      </c>
      <c r="D251" s="33">
        <v>45170</v>
      </c>
      <c r="E251" s="33">
        <v>45119</v>
      </c>
      <c r="G251" s="5" t="s">
        <v>3515</v>
      </c>
      <c r="H251" s="5" t="s">
        <v>1109</v>
      </c>
      <c r="I251" s="5" t="s">
        <v>42</v>
      </c>
      <c r="J251" s="5" t="s">
        <v>3516</v>
      </c>
      <c r="L251" s="25"/>
      <c r="M251" s="25"/>
      <c r="N251" s="25">
        <f t="shared" si="8"/>
        <v>0</v>
      </c>
    </row>
    <row r="252" spans="1:17" ht="13.95" customHeight="1" x14ac:dyDescent="0.2">
      <c r="A252" s="5">
        <v>2206704</v>
      </c>
      <c r="B252" s="5">
        <v>2206743</v>
      </c>
      <c r="C252" s="24" t="s">
        <v>27</v>
      </c>
      <c r="D252" s="33">
        <v>44879</v>
      </c>
      <c r="E252" s="33">
        <v>45201</v>
      </c>
      <c r="F252" s="33">
        <v>45499</v>
      </c>
      <c r="G252" s="5" t="s">
        <v>3517</v>
      </c>
      <c r="H252" s="5" t="s">
        <v>320</v>
      </c>
      <c r="I252" s="5" t="s">
        <v>42</v>
      </c>
      <c r="J252" s="5" t="s">
        <v>3518</v>
      </c>
      <c r="L252" s="25">
        <v>751.2</v>
      </c>
      <c r="M252" s="25">
        <v>0</v>
      </c>
      <c r="N252" s="25">
        <f t="shared" si="8"/>
        <v>751.2</v>
      </c>
      <c r="O252" s="5" t="s">
        <v>32</v>
      </c>
      <c r="P252" s="5" t="s">
        <v>911</v>
      </c>
      <c r="Q252" s="5" t="s">
        <v>805</v>
      </c>
    </row>
    <row r="253" spans="1:17" ht="13.95" customHeight="1" x14ac:dyDescent="0.2">
      <c r="A253" s="5">
        <v>2206705</v>
      </c>
      <c r="B253" s="5">
        <v>2304645</v>
      </c>
      <c r="C253" s="24" t="s">
        <v>22</v>
      </c>
      <c r="D253" s="33">
        <v>44796</v>
      </c>
      <c r="E253" s="33">
        <v>45188</v>
      </c>
      <c r="G253" s="5" t="s">
        <v>3519</v>
      </c>
      <c r="H253" s="5" t="s">
        <v>244</v>
      </c>
      <c r="I253" s="5" t="s">
        <v>3520</v>
      </c>
      <c r="J253" s="5" t="s">
        <v>3521</v>
      </c>
      <c r="K253" s="25">
        <f>76322.27-1195.21-2448.26</f>
        <v>72678.8</v>
      </c>
      <c r="L253" s="25">
        <f>7399.63+553.58+1500+2500</f>
        <v>11953.21</v>
      </c>
      <c r="M253" s="25">
        <f>884.88+773.07+559.2+231.11</f>
        <v>2448.2600000000002</v>
      </c>
      <c r="N253" s="25">
        <f>SUM(K253:M253)</f>
        <v>87080.27</v>
      </c>
      <c r="Q253" s="5" t="s">
        <v>3522</v>
      </c>
    </row>
    <row r="254" spans="1:17" ht="13.95" customHeight="1" x14ac:dyDescent="0.2">
      <c r="A254" s="5">
        <v>2206716</v>
      </c>
      <c r="C254" s="24" t="s">
        <v>27</v>
      </c>
      <c r="D254" s="33">
        <v>44784</v>
      </c>
      <c r="E254" s="33">
        <v>45257</v>
      </c>
      <c r="F254" s="33">
        <v>45268</v>
      </c>
      <c r="G254" s="5" t="s">
        <v>3523</v>
      </c>
      <c r="H254" s="5" t="s">
        <v>3524</v>
      </c>
      <c r="I254" s="5" t="s">
        <v>3525</v>
      </c>
      <c r="J254" s="5" t="s">
        <v>3526</v>
      </c>
      <c r="L254" s="25">
        <v>0</v>
      </c>
      <c r="M254" s="25">
        <v>0</v>
      </c>
      <c r="N254" s="25">
        <f t="shared" si="8"/>
        <v>0</v>
      </c>
      <c r="O254" s="5" t="s">
        <v>32</v>
      </c>
      <c r="P254" s="5" t="s">
        <v>94</v>
      </c>
      <c r="Q254" s="5" t="s">
        <v>569</v>
      </c>
    </row>
    <row r="255" spans="1:17" ht="13.95" customHeight="1" x14ac:dyDescent="0.2">
      <c r="A255" s="5">
        <v>2206720</v>
      </c>
      <c r="C255" s="24" t="s">
        <v>81</v>
      </c>
      <c r="D255" s="33">
        <v>44890</v>
      </c>
      <c r="E255" s="33">
        <v>45274</v>
      </c>
      <c r="F255" s="33">
        <v>45572</v>
      </c>
      <c r="G255" s="5" t="s">
        <v>3527</v>
      </c>
      <c r="H255" s="5" t="s">
        <v>156</v>
      </c>
      <c r="I255" s="5" t="s">
        <v>152</v>
      </c>
      <c r="J255" s="5" t="s">
        <v>3528</v>
      </c>
      <c r="L255" s="25">
        <v>0</v>
      </c>
      <c r="M255" s="25">
        <v>0</v>
      </c>
      <c r="N255" s="25">
        <f t="shared" si="8"/>
        <v>0</v>
      </c>
      <c r="O255" s="5" t="s">
        <v>32</v>
      </c>
      <c r="P255" s="5" t="s">
        <v>33</v>
      </c>
      <c r="Q255" s="5" t="s">
        <v>49</v>
      </c>
    </row>
    <row r="256" spans="1:17" ht="13.95" customHeight="1" x14ac:dyDescent="0.2">
      <c r="C256" s="24"/>
      <c r="L256" s="25"/>
      <c r="M256" s="25"/>
      <c r="N256" s="25"/>
    </row>
    <row r="257" spans="3:14" ht="13.95" customHeight="1" x14ac:dyDescent="0.2">
      <c r="C257" s="24"/>
      <c r="I257" s="42" t="s">
        <v>3529</v>
      </c>
      <c r="J257" s="42"/>
      <c r="K257" s="43">
        <f>SUM(K6:K256)</f>
        <v>592678.80000000005</v>
      </c>
      <c r="L257" s="43">
        <f>SUM(L6:L256)</f>
        <v>191275.24000000005</v>
      </c>
      <c r="M257" s="43">
        <f>SUM(M6:M256)</f>
        <v>23450.120000000003</v>
      </c>
      <c r="N257" s="43">
        <f>SUM(N6:N256)</f>
        <v>807404.16</v>
      </c>
    </row>
    <row r="258" spans="3:14" ht="13.95" customHeight="1" x14ac:dyDescent="0.2">
      <c r="C258" s="24"/>
      <c r="L258" s="25"/>
      <c r="M258" s="25"/>
      <c r="N258" s="25"/>
    </row>
    <row r="259" spans="3:14" ht="13.95" customHeight="1" x14ac:dyDescent="0.2">
      <c r="C259" s="24"/>
      <c r="L259" s="25"/>
      <c r="M259" s="25"/>
      <c r="N259" s="25"/>
    </row>
    <row r="260" spans="3:14" ht="13.95" customHeight="1" x14ac:dyDescent="0.2">
      <c r="C260" s="24"/>
      <c r="L260" s="25"/>
      <c r="M260" s="25"/>
      <c r="N260" s="25"/>
    </row>
    <row r="261" spans="3:14" ht="13.95" customHeight="1" x14ac:dyDescent="0.2">
      <c r="C261" s="24"/>
      <c r="L261" s="25"/>
      <c r="M261" s="25"/>
      <c r="N261" s="25"/>
    </row>
    <row r="262" spans="3:14" ht="13.95" customHeight="1" x14ac:dyDescent="0.2">
      <c r="C262" s="24"/>
      <c r="L262" s="25"/>
      <c r="M262" s="25"/>
      <c r="N262" s="25"/>
    </row>
    <row r="263" spans="3:14" ht="13.95" customHeight="1" x14ac:dyDescent="0.2">
      <c r="C263" s="24"/>
      <c r="L263" s="25"/>
      <c r="M263" s="25"/>
      <c r="N263" s="25"/>
    </row>
    <row r="264" spans="3:14" ht="13.95" customHeight="1" x14ac:dyDescent="0.2">
      <c r="C264" s="24"/>
      <c r="L264" s="25"/>
      <c r="M264" s="25"/>
      <c r="N264" s="25"/>
    </row>
    <row r="265" spans="3:14" ht="13.95" customHeight="1" x14ac:dyDescent="0.2">
      <c r="C265" s="24"/>
      <c r="L265" s="25"/>
      <c r="M265" s="25"/>
      <c r="N265" s="25"/>
    </row>
    <row r="266" spans="3:14" ht="13.95" customHeight="1" x14ac:dyDescent="0.2">
      <c r="C266" s="24"/>
      <c r="L266" s="25"/>
      <c r="M266" s="25"/>
      <c r="N266" s="25"/>
    </row>
    <row r="267" spans="3:14" ht="13.95" customHeight="1" x14ac:dyDescent="0.2">
      <c r="C267" s="24"/>
      <c r="L267" s="25"/>
      <c r="M267" s="25"/>
      <c r="N267" s="25"/>
    </row>
    <row r="268" spans="3:14" ht="13.95" customHeight="1" x14ac:dyDescent="0.2">
      <c r="C268" s="24"/>
    </row>
    <row r="269" spans="3:14" ht="13.95" customHeight="1" x14ac:dyDescent="0.2">
      <c r="C269" s="24"/>
    </row>
    <row r="270" spans="3:14" ht="13.95" customHeight="1" x14ac:dyDescent="0.2">
      <c r="C270" s="24"/>
    </row>
    <row r="271" spans="3:14" ht="13.95" customHeight="1" x14ac:dyDescent="0.2">
      <c r="C271" s="24"/>
    </row>
    <row r="272" spans="3:14" ht="13.95" customHeight="1" x14ac:dyDescent="0.2">
      <c r="C272" s="24"/>
    </row>
    <row r="273" spans="3:3" ht="13.95" customHeight="1" x14ac:dyDescent="0.2">
      <c r="C273" s="24"/>
    </row>
    <row r="274" spans="3:3" ht="13.95" customHeight="1" x14ac:dyDescent="0.2">
      <c r="C274" s="24"/>
    </row>
    <row r="275" spans="3:3" ht="13.95" customHeight="1" x14ac:dyDescent="0.2">
      <c r="C275" s="24"/>
    </row>
    <row r="276" spans="3:3" ht="13.95" customHeight="1" x14ac:dyDescent="0.2">
      <c r="C276" s="24"/>
    </row>
    <row r="277" spans="3:3" ht="13.95" customHeight="1" x14ac:dyDescent="0.2">
      <c r="C277" s="24"/>
    </row>
    <row r="278" spans="3:3" ht="13.95" customHeight="1" x14ac:dyDescent="0.2">
      <c r="C278" s="24"/>
    </row>
    <row r="279" spans="3:3" ht="13.95" customHeight="1" x14ac:dyDescent="0.2">
      <c r="C279" s="24"/>
    </row>
    <row r="280" spans="3:3" ht="13.95" customHeight="1" x14ac:dyDescent="0.2">
      <c r="C280" s="24"/>
    </row>
    <row r="281" spans="3:3" ht="13.95" customHeight="1" x14ac:dyDescent="0.2">
      <c r="C281" s="24"/>
    </row>
    <row r="282" spans="3:3" ht="13.95" customHeight="1" x14ac:dyDescent="0.2">
      <c r="C282" s="24"/>
    </row>
    <row r="283" spans="3:3" ht="13.95" customHeight="1" x14ac:dyDescent="0.2">
      <c r="C283" s="24"/>
    </row>
    <row r="284" spans="3:3" ht="13.95" customHeight="1" x14ac:dyDescent="0.2">
      <c r="C284" s="24"/>
    </row>
    <row r="285" spans="3:3" ht="13.95" customHeight="1" x14ac:dyDescent="0.2">
      <c r="C285" s="24"/>
    </row>
    <row r="286" spans="3:3" ht="13.95" customHeight="1" x14ac:dyDescent="0.2">
      <c r="C286" s="24"/>
    </row>
    <row r="287" spans="3:3" ht="13.95" customHeight="1" x14ac:dyDescent="0.2">
      <c r="C287" s="24"/>
    </row>
    <row r="288" spans="3:3" ht="13.95" customHeight="1" x14ac:dyDescent="0.2">
      <c r="C288" s="24"/>
    </row>
    <row r="289" spans="3:3" ht="13.95" customHeight="1" x14ac:dyDescent="0.2">
      <c r="C289" s="24"/>
    </row>
    <row r="290" spans="3:3" ht="13.95" customHeight="1" x14ac:dyDescent="0.2">
      <c r="C290" s="24"/>
    </row>
    <row r="291" spans="3:3" ht="13.95" customHeight="1" x14ac:dyDescent="0.2">
      <c r="C291" s="24"/>
    </row>
    <row r="292" spans="3:3" ht="13.95" customHeight="1" x14ac:dyDescent="0.2">
      <c r="C292" s="24"/>
    </row>
    <row r="293" spans="3:3" ht="13.95" customHeight="1" x14ac:dyDescent="0.2">
      <c r="C293" s="24"/>
    </row>
    <row r="294" spans="3:3" ht="13.95" customHeight="1" x14ac:dyDescent="0.2">
      <c r="C294" s="24"/>
    </row>
    <row r="295" spans="3:3" ht="13.95" customHeight="1" x14ac:dyDescent="0.2">
      <c r="C295" s="24"/>
    </row>
    <row r="296" spans="3:3" ht="13.95" customHeight="1" x14ac:dyDescent="0.2">
      <c r="C296" s="24"/>
    </row>
    <row r="297" spans="3:3" ht="13.95" customHeight="1" x14ac:dyDescent="0.2">
      <c r="C297" s="24"/>
    </row>
    <row r="298" spans="3:3" ht="13.95" customHeight="1" x14ac:dyDescent="0.2">
      <c r="C298" s="24"/>
    </row>
    <row r="299" spans="3:3" ht="13.95" customHeight="1" x14ac:dyDescent="0.2">
      <c r="C299" s="24"/>
    </row>
    <row r="300" spans="3:3" ht="13.95" customHeight="1" x14ac:dyDescent="0.2">
      <c r="C300" s="24"/>
    </row>
    <row r="301" spans="3:3" ht="13.95" customHeight="1" x14ac:dyDescent="0.2">
      <c r="C301" s="24"/>
    </row>
    <row r="302" spans="3:3" ht="13.95" customHeight="1" x14ac:dyDescent="0.2">
      <c r="C302" s="24"/>
    </row>
    <row r="303" spans="3:3" ht="13.95" customHeight="1" x14ac:dyDescent="0.2">
      <c r="C303" s="24"/>
    </row>
    <row r="304" spans="3:3" ht="13.95" customHeight="1" x14ac:dyDescent="0.2">
      <c r="C304" s="24"/>
    </row>
    <row r="305" spans="3:3" ht="13.95" customHeight="1" x14ac:dyDescent="0.2">
      <c r="C305" s="24"/>
    </row>
    <row r="306" spans="3:3" ht="13.95" customHeight="1" x14ac:dyDescent="0.2">
      <c r="C306" s="24"/>
    </row>
    <row r="307" spans="3:3" ht="13.95" customHeight="1" x14ac:dyDescent="0.2">
      <c r="C307" s="24"/>
    </row>
    <row r="308" spans="3:3" ht="13.95" customHeight="1" x14ac:dyDescent="0.2">
      <c r="C308" s="24"/>
    </row>
    <row r="309" spans="3:3" ht="13.95" customHeight="1" x14ac:dyDescent="0.2">
      <c r="C309" s="24"/>
    </row>
    <row r="310" spans="3:3" ht="13.95" customHeight="1" x14ac:dyDescent="0.2">
      <c r="C310" s="24"/>
    </row>
    <row r="311" spans="3:3" ht="13.95" customHeight="1" x14ac:dyDescent="0.2">
      <c r="C311" s="24"/>
    </row>
    <row r="312" spans="3:3" ht="13.95" customHeight="1" x14ac:dyDescent="0.2">
      <c r="C312" s="24"/>
    </row>
    <row r="313" spans="3:3" ht="13.95" customHeight="1" x14ac:dyDescent="0.2">
      <c r="C313" s="24"/>
    </row>
    <row r="314" spans="3:3" ht="13.95" customHeight="1" x14ac:dyDescent="0.2">
      <c r="C314" s="24"/>
    </row>
    <row r="315" spans="3:3" ht="13.95" customHeight="1" x14ac:dyDescent="0.2">
      <c r="C315" s="24"/>
    </row>
    <row r="316" spans="3:3" ht="13.95" customHeight="1" x14ac:dyDescent="0.2">
      <c r="C316" s="24"/>
    </row>
    <row r="317" spans="3:3" ht="13.95" customHeight="1" x14ac:dyDescent="0.2">
      <c r="C317" s="24"/>
    </row>
    <row r="318" spans="3:3" ht="13.95" customHeight="1" x14ac:dyDescent="0.2">
      <c r="C318" s="24"/>
    </row>
    <row r="319" spans="3:3" ht="13.95" customHeight="1" x14ac:dyDescent="0.2">
      <c r="C319" s="24"/>
    </row>
    <row r="320" spans="3:3" ht="13.95" customHeight="1" x14ac:dyDescent="0.2">
      <c r="C320" s="24"/>
    </row>
    <row r="321" spans="3:3" ht="13.95" customHeight="1" x14ac:dyDescent="0.2">
      <c r="C321" s="24"/>
    </row>
    <row r="322" spans="3:3" ht="13.95" customHeight="1" x14ac:dyDescent="0.2">
      <c r="C322" s="24"/>
    </row>
    <row r="323" spans="3:3" ht="13.95" customHeight="1" x14ac:dyDescent="0.2">
      <c r="C323" s="24"/>
    </row>
    <row r="324" spans="3:3" ht="13.95" customHeight="1" x14ac:dyDescent="0.2">
      <c r="C324" s="24"/>
    </row>
    <row r="325" spans="3:3" ht="13.95" customHeight="1" x14ac:dyDescent="0.2">
      <c r="C325" s="24"/>
    </row>
    <row r="326" spans="3:3" ht="13.95" customHeight="1" x14ac:dyDescent="0.2">
      <c r="C326" s="24"/>
    </row>
    <row r="327" spans="3:3" ht="13.95" customHeight="1" x14ac:dyDescent="0.2">
      <c r="C327" s="24"/>
    </row>
    <row r="328" spans="3:3" ht="13.95" customHeight="1" x14ac:dyDescent="0.2">
      <c r="C328" s="24"/>
    </row>
    <row r="329" spans="3:3" ht="13.95" customHeight="1" x14ac:dyDescent="0.2">
      <c r="C329" s="24"/>
    </row>
    <row r="330" spans="3:3" ht="13.95" customHeight="1" x14ac:dyDescent="0.2">
      <c r="C330" s="24"/>
    </row>
    <row r="331" spans="3:3" ht="13.95" customHeight="1" x14ac:dyDescent="0.2">
      <c r="C331" s="24"/>
    </row>
    <row r="332" spans="3:3" ht="13.95" customHeight="1" x14ac:dyDescent="0.2"/>
    <row r="333" spans="3:3" ht="13.95" customHeight="1" x14ac:dyDescent="0.2"/>
    <row r="334" spans="3:3" ht="13.95" customHeight="1" x14ac:dyDescent="0.2"/>
    <row r="335" spans="3:3" ht="13.95" customHeight="1" x14ac:dyDescent="0.2"/>
    <row r="336" spans="3:3" ht="13.95" customHeight="1" x14ac:dyDescent="0.2"/>
    <row r="337" ht="13.95" customHeight="1" x14ac:dyDescent="0.2"/>
    <row r="338" ht="13.95" customHeight="1" x14ac:dyDescent="0.2"/>
    <row r="339" ht="13.95" customHeight="1" x14ac:dyDescent="0.2"/>
    <row r="340" ht="13.95" customHeight="1" x14ac:dyDescent="0.2"/>
    <row r="341" ht="13.95" customHeight="1" x14ac:dyDescent="0.2"/>
    <row r="342" ht="13.95" customHeight="1" x14ac:dyDescent="0.2"/>
    <row r="343" ht="13.95" customHeight="1" x14ac:dyDescent="0.2"/>
    <row r="344" ht="13.95" customHeight="1" x14ac:dyDescent="0.2"/>
    <row r="345" ht="13.95" customHeight="1" x14ac:dyDescent="0.2"/>
    <row r="346" ht="13.95" customHeight="1" x14ac:dyDescent="0.2"/>
    <row r="347" ht="13.95" customHeight="1" x14ac:dyDescent="0.2"/>
    <row r="348" ht="13.95" customHeight="1" x14ac:dyDescent="0.2"/>
    <row r="349" ht="13.95" customHeight="1" x14ac:dyDescent="0.2"/>
    <row r="350" ht="13.95" customHeight="1" x14ac:dyDescent="0.2"/>
    <row r="351" ht="13.95" customHeight="1" x14ac:dyDescent="0.2"/>
    <row r="352" ht="13.95" customHeight="1" x14ac:dyDescent="0.2"/>
    <row r="353" ht="13.95" customHeight="1" x14ac:dyDescent="0.2"/>
    <row r="354" ht="13.95" customHeight="1" x14ac:dyDescent="0.2"/>
    <row r="355" ht="13.95" customHeight="1" x14ac:dyDescent="0.2"/>
    <row r="356" ht="13.95" customHeight="1" x14ac:dyDescent="0.2"/>
    <row r="357" ht="13.95" customHeight="1" x14ac:dyDescent="0.2"/>
    <row r="358" ht="13.95" customHeight="1" x14ac:dyDescent="0.2"/>
    <row r="359" ht="13.95" customHeight="1" x14ac:dyDescent="0.2"/>
    <row r="360" ht="13.95" customHeight="1" x14ac:dyDescent="0.2"/>
    <row r="361" ht="13.95" customHeight="1" x14ac:dyDescent="0.2"/>
    <row r="362" ht="13.95" customHeight="1" x14ac:dyDescent="0.2"/>
    <row r="363" ht="13.95" customHeight="1" x14ac:dyDescent="0.2"/>
    <row r="364" ht="13.95" customHeight="1" x14ac:dyDescent="0.2"/>
    <row r="365" ht="13.95" customHeight="1" x14ac:dyDescent="0.2"/>
    <row r="366" ht="13.95" customHeight="1" x14ac:dyDescent="0.2"/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2025</vt:lpstr>
      <vt:lpstr>2024</vt:lpstr>
      <vt:lpstr>2023</vt:lpstr>
      <vt:lpstr>2022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de Hek</dc:creator>
  <cp:lastModifiedBy>Gaby de Hek</cp:lastModifiedBy>
  <cp:lastPrinted>2025-09-24T14:53:23Z</cp:lastPrinted>
  <dcterms:created xsi:type="dcterms:W3CDTF">2025-09-24T14:17:32Z</dcterms:created>
  <dcterms:modified xsi:type="dcterms:W3CDTF">2025-09-24T15:10:24Z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