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FIN_FIN\Verzekeringen\C BEDRIJFSAANSPRAKELIJKHEID AVB\2025\Aanbesteding\"/>
    </mc:Choice>
  </mc:AlternateContent>
  <xr:revisionPtr revIDLastSave="0" documentId="8_{EE8272E2-8707-496F-AFC0-A92BBA212908}" xr6:coauthVersionLast="47" xr6:coauthVersionMax="47" xr10:uidLastSave="{00000000-0000-0000-0000-000000000000}"/>
  <bookViews>
    <workbookView xWindow="-110" yWindow="-110" windowWidth="19420" windowHeight="10300" xr2:uid="{00000000-000D-0000-FFFF-FFFF00000000}"/>
  </bookViews>
  <sheets>
    <sheet name="2024 Model E " sheetId="19" r:id="rId1"/>
    <sheet name="2024 Organigram" sheetId="18" r:id="rId2"/>
    <sheet name="2023 Overzicht BD" sheetId="17" state="hidden" r:id="rId3"/>
    <sheet name="2023 Model E" sheetId="14" state="hidden" r:id="rId4"/>
    <sheet name="2023 Organigram" sheetId="16" state="hidden" r:id="rId5"/>
    <sheet name="231129 Overzicht RvT" sheetId="13" state="hidden" r:id="rId6"/>
    <sheet name="2022 Model E" sheetId="7" state="hidden" r:id="rId7"/>
    <sheet name="2022 Organigram" sheetId="10" state="hidden" r:id="rId8"/>
    <sheet name="2021 Model E" sheetId="12" state="hidden" r:id="rId9"/>
    <sheet name="2021 Organigram" sheetId="1" state="hidden" r:id="rId10"/>
    <sheet name="RJ660 Model E" sheetId="9" state="hidden" r:id="rId11"/>
  </sheets>
  <definedNames>
    <definedName name="_xlnm._FilterDatabase" localSheetId="8" hidden="1">'2021 Model E'!$B$2:$M$68</definedName>
    <definedName name="_xlnm._FilterDatabase" localSheetId="4" hidden="1">'2023 Organigram'!$A$1:$D$18</definedName>
    <definedName name="_xlnm._FilterDatabase" localSheetId="1" hidden="1">'2024 Organigram'!$A$1:$D$18</definedName>
    <definedName name="_xlnm.Print_Area" localSheetId="6">'2022 Model E'!$A$1:$M$67</definedName>
    <definedName name="_xlnm.Print_Area" localSheetId="7">'2022 Organigram'!$I$1:$AD$94</definedName>
    <definedName name="_xlnm.Print_Area" localSheetId="3">'2023 Model E'!$A$1:$M$69</definedName>
    <definedName name="_xlnm.Print_Area" localSheetId="4">'2023 Organigram'!$I$1:$AD$92</definedName>
    <definedName name="_xlnm.Print_Area" localSheetId="2">'2023 Overzicht BD'!$A$1:$G$30</definedName>
    <definedName name="_xlnm.Print_Area" localSheetId="0">'2024 Model E '!$B$1:$N$79</definedName>
    <definedName name="_xlnm.Print_Area" localSheetId="1">'2024 Organigram'!$I$1:$AD$96</definedName>
    <definedName name="_xlnm.Print_Area" localSheetId="5">'231129 Overzicht RvT'!$A$1:$O$106</definedName>
    <definedName name="_xlnm.Print_Titles" localSheetId="5">'231129 Overzicht RvT'!$A:$B,'231129 Overzicht RvT'!$4:$4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8" l="1"/>
  <c r="Q52" i="18"/>
  <c r="Q49" i="18"/>
  <c r="Q44" i="18"/>
  <c r="B7" i="19" l="1"/>
  <c r="B8" i="19" s="1"/>
  <c r="B9" i="19" s="1"/>
  <c r="B10" i="19" s="1"/>
  <c r="B11" i="19" s="1"/>
  <c r="B12" i="19" s="1"/>
  <c r="B13" i="19" s="1"/>
  <c r="B14" i="19" s="1"/>
  <c r="B15" i="19" s="1"/>
  <c r="B16" i="19" s="1"/>
  <c r="B17" i="19" s="1"/>
  <c r="B18" i="19" s="1"/>
  <c r="B19" i="19" s="1"/>
  <c r="B20" i="19" s="1"/>
  <c r="B21" i="19" s="1"/>
  <c r="B25" i="19" s="1"/>
  <c r="B26" i="19" s="1"/>
  <c r="B27" i="19" s="1"/>
  <c r="B28" i="19" s="1"/>
  <c r="B29" i="19" s="1"/>
  <c r="B30" i="19" s="1"/>
  <c r="B31" i="19" s="1"/>
  <c r="B32" i="19" s="1"/>
  <c r="B33" i="19" s="1"/>
  <c r="B34" i="19" s="1"/>
  <c r="B35" i="19" s="1"/>
  <c r="B36" i="19" l="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U47" i="18"/>
  <c r="U44" i="18"/>
  <c r="D43" i="18"/>
  <c r="C32" i="18" l="1"/>
  <c r="D32" i="18" s="1"/>
  <c r="AB47" i="18"/>
  <c r="AB44" i="18"/>
  <c r="AB42" i="18"/>
  <c r="AB39" i="18"/>
  <c r="X32" i="18"/>
  <c r="X29" i="18"/>
  <c r="N64" i="18" l="1"/>
  <c r="J64" i="18"/>
  <c r="N34" i="18"/>
  <c r="J59" i="18"/>
  <c r="N29" i="18"/>
  <c r="N19" i="18"/>
  <c r="L12" i="19"/>
  <c r="L10" i="19"/>
  <c r="K10" i="19"/>
  <c r="J10" i="19"/>
  <c r="N62" i="18"/>
  <c r="N59" i="18"/>
  <c r="N54" i="18"/>
  <c r="J54" i="18"/>
  <c r="N49" i="18"/>
  <c r="J49" i="18"/>
  <c r="X47" i="18"/>
  <c r="Q47" i="18"/>
  <c r="X44" i="18"/>
  <c r="N44" i="18"/>
  <c r="J44" i="18"/>
  <c r="X42" i="18"/>
  <c r="U42" i="18"/>
  <c r="Q42" i="18"/>
  <c r="X39" i="18"/>
  <c r="U39" i="18"/>
  <c r="Q39" i="18"/>
  <c r="N39" i="18"/>
  <c r="AB37" i="18"/>
  <c r="X37" i="18"/>
  <c r="Q37" i="18"/>
  <c r="AB34" i="18"/>
  <c r="X34" i="18"/>
  <c r="U34" i="18"/>
  <c r="Q34" i="18"/>
  <c r="J34" i="18"/>
  <c r="AB32" i="18"/>
  <c r="U32" i="18"/>
  <c r="Q32" i="18"/>
  <c r="AB29" i="18"/>
  <c r="U29" i="18"/>
  <c r="Q29" i="18"/>
  <c r="J29" i="18"/>
  <c r="AB27" i="18"/>
  <c r="X27" i="18"/>
  <c r="U27" i="18"/>
  <c r="Q27" i="18"/>
  <c r="AB24" i="18"/>
  <c r="X24" i="18"/>
  <c r="Q24" i="18"/>
  <c r="N24" i="18"/>
  <c r="J24" i="18"/>
  <c r="AB22" i="18"/>
  <c r="X22" i="18"/>
  <c r="U22" i="18"/>
  <c r="Q22" i="18"/>
  <c r="AB19" i="18"/>
  <c r="X19" i="18"/>
  <c r="U19" i="18"/>
  <c r="Q19" i="18"/>
  <c r="J19" i="18"/>
  <c r="X17" i="18"/>
  <c r="J14" i="18"/>
  <c r="C9" i="18"/>
  <c r="N17" i="18" s="1"/>
  <c r="B9" i="18"/>
  <c r="N14" i="18" s="1"/>
  <c r="I11" i="17"/>
  <c r="I23" i="17"/>
  <c r="H11" i="17"/>
  <c r="H23" i="17"/>
  <c r="U24" i="18" l="1"/>
  <c r="D9" i="18"/>
  <c r="I12" i="14"/>
  <c r="AB47" i="16" l="1"/>
  <c r="AB44" i="16"/>
  <c r="X47" i="16"/>
  <c r="X44" i="16"/>
  <c r="D45" i="16" l="1"/>
  <c r="AB52" i="16" l="1"/>
  <c r="X52" i="16"/>
  <c r="AB42" i="16"/>
  <c r="X42" i="16"/>
  <c r="AB37" i="16"/>
  <c r="X37" i="16"/>
  <c r="AB32" i="16"/>
  <c r="X32" i="16"/>
  <c r="AB27" i="16"/>
  <c r="X27" i="16"/>
  <c r="AB22" i="16"/>
  <c r="X22" i="16"/>
  <c r="N39" i="10" l="1"/>
  <c r="C34" i="16" l="1"/>
  <c r="D34" i="16" s="1"/>
  <c r="C9" i="16"/>
  <c r="D9" i="16" s="1"/>
  <c r="J29" i="16" l="1"/>
  <c r="X62" i="16" l="1"/>
  <c r="X59" i="16"/>
  <c r="AB57" i="16"/>
  <c r="AB54" i="16"/>
  <c r="AB49" i="16"/>
  <c r="X57" i="16"/>
  <c r="J39" i="16"/>
  <c r="J14" i="16" l="1"/>
  <c r="N54" i="16"/>
  <c r="X54" i="16" l="1"/>
  <c r="J59" i="16"/>
  <c r="X49" i="16"/>
  <c r="J54" i="16"/>
  <c r="N49" i="16"/>
  <c r="Q52" i="16"/>
  <c r="AB39" i="16"/>
  <c r="Q49" i="16"/>
  <c r="U47" i="16"/>
  <c r="X39" i="16"/>
  <c r="AB34" i="16"/>
  <c r="U34" i="16"/>
  <c r="U44" i="16"/>
  <c r="J44" i="16"/>
  <c r="N44" i="16"/>
  <c r="Q47" i="16"/>
  <c r="U42" i="16"/>
  <c r="X34" i="16"/>
  <c r="Q44" i="16"/>
  <c r="U39" i="16"/>
  <c r="N39" i="16"/>
  <c r="Q42" i="16"/>
  <c r="Q32" i="16"/>
  <c r="AB29" i="16"/>
  <c r="X29" i="16"/>
  <c r="Q39" i="16"/>
  <c r="Q29" i="16"/>
  <c r="N34" i="16"/>
  <c r="J49" i="16"/>
  <c r="Q37" i="16"/>
  <c r="U32" i="16"/>
  <c r="AB24" i="16"/>
  <c r="Q34" i="16"/>
  <c r="U29" i="16"/>
  <c r="J34" i="16"/>
  <c r="N29" i="16"/>
  <c r="U27" i="16"/>
  <c r="Q27" i="16"/>
  <c r="X24" i="16"/>
  <c r="AB19" i="16"/>
  <c r="Q24" i="16"/>
  <c r="N24" i="16"/>
  <c r="J24" i="16"/>
  <c r="U22" i="16"/>
  <c r="Q22" i="16"/>
  <c r="X19" i="16"/>
  <c r="U19" i="16"/>
  <c r="Q19" i="16"/>
  <c r="N19" i="16"/>
  <c r="J19" i="16"/>
  <c r="X17" i="16"/>
  <c r="N62" i="16"/>
  <c r="N17" i="16"/>
  <c r="N59" i="16"/>
  <c r="B9" i="16"/>
  <c r="N14" i="16" l="1"/>
  <c r="I8" i="17"/>
  <c r="I9" i="17"/>
  <c r="I10" i="17"/>
  <c r="H9" i="17"/>
  <c r="H10" i="17"/>
  <c r="I6" i="17"/>
  <c r="H6" i="17"/>
  <c r="H7" i="17"/>
  <c r="H8" i="17"/>
  <c r="B34" i="16"/>
  <c r="U24" i="16" s="1"/>
  <c r="K12" i="14"/>
  <c r="K10" i="14"/>
  <c r="J10" i="14"/>
  <c r="I10" i="14"/>
  <c r="H13" i="17" l="1"/>
  <c r="I13" i="17"/>
  <c r="I12" i="17"/>
  <c r="H12" i="17"/>
  <c r="I7" i="17"/>
  <c r="M101" i="13"/>
  <c r="G85" i="13"/>
  <c r="G21" i="13"/>
  <c r="A82" i="13"/>
  <c r="A80" i="13"/>
  <c r="G84" i="13"/>
  <c r="G83" i="13"/>
  <c r="G81" i="13"/>
  <c r="G78" i="13"/>
  <c r="G77" i="13"/>
  <c r="G76" i="13"/>
  <c r="G75" i="13"/>
  <c r="G74" i="13"/>
  <c r="G73" i="13"/>
  <c r="G72" i="13"/>
  <c r="G71" i="13"/>
  <c r="G70" i="13"/>
  <c r="G69" i="13"/>
  <c r="G64" i="13"/>
  <c r="G63" i="13"/>
  <c r="G62" i="13"/>
  <c r="G86" i="13"/>
  <c r="A7" i="13"/>
  <c r="A8" i="13" s="1"/>
  <c r="A9" i="13" s="1"/>
  <c r="A13" i="13" s="1"/>
  <c r="A14" i="13" s="1"/>
  <c r="A15" i="13" s="1"/>
  <c r="A16" i="13" s="1"/>
  <c r="A17" i="13" s="1"/>
  <c r="A18" i="13" s="1"/>
  <c r="A19" i="13" s="1"/>
  <c r="A20" i="13" s="1"/>
  <c r="A21" i="13" s="1"/>
  <c r="A22" i="13" s="1"/>
  <c r="A23" i="13" l="1"/>
  <c r="A26" i="13" s="1"/>
  <c r="A27" i="13" s="1"/>
  <c r="A28" i="13" s="1"/>
  <c r="A29" i="13" s="1"/>
  <c r="A30" i="13" s="1"/>
  <c r="A31" i="13" s="1"/>
  <c r="A32" i="13" s="1"/>
  <c r="G66" i="13"/>
  <c r="G68" i="13" s="1"/>
  <c r="G82" i="13"/>
  <c r="G40" i="13"/>
  <c r="G42" i="13" s="1"/>
  <c r="G32" i="13"/>
  <c r="G16" i="13"/>
  <c r="G39" i="13"/>
  <c r="G15" i="13"/>
  <c r="G31" i="13"/>
  <c r="G59" i="13"/>
  <c r="G38" i="13"/>
  <c r="M50" i="13"/>
  <c r="G14" i="13"/>
  <c r="G20" i="13"/>
  <c r="G19" i="13"/>
  <c r="G7" i="13"/>
  <c r="G6" i="13"/>
  <c r="M91" i="13"/>
  <c r="N91" i="13"/>
  <c r="O91" i="13"/>
  <c r="M9" i="13"/>
  <c r="N9" i="13"/>
  <c r="O9" i="13"/>
  <c r="A39" i="13" l="1"/>
  <c r="A40" i="13" s="1"/>
  <c r="A38" i="13"/>
  <c r="G41" i="13"/>
  <c r="G67" i="13"/>
  <c r="A41" i="13" l="1"/>
  <c r="A66" i="13"/>
  <c r="A42" i="13"/>
  <c r="A67" i="13"/>
  <c r="K10" i="7"/>
  <c r="J10" i="7"/>
  <c r="I10" i="7"/>
  <c r="A43" i="13" l="1"/>
  <c r="A44" i="13" s="1"/>
  <c r="A45" i="13" s="1"/>
  <c r="A46" i="13" s="1"/>
  <c r="A47" i="13" s="1"/>
  <c r="A48" i="13" s="1"/>
  <c r="A49" i="13" s="1"/>
  <c r="A50" i="13" s="1"/>
  <c r="A51" i="13" s="1"/>
  <c r="A68" i="13"/>
  <c r="B7" i="10"/>
  <c r="K5" i="12"/>
  <c r="X67" i="10"/>
  <c r="X64" i="10"/>
  <c r="AB62" i="10"/>
  <c r="X62" i="10"/>
  <c r="AB59" i="10"/>
  <c r="X59" i="10"/>
  <c r="J59" i="10"/>
  <c r="AB57" i="10"/>
  <c r="X57" i="10"/>
  <c r="AB54" i="10"/>
  <c r="X54" i="10"/>
  <c r="N54" i="10"/>
  <c r="J54" i="10"/>
  <c r="AB52" i="10"/>
  <c r="X52" i="10"/>
  <c r="Q52" i="10"/>
  <c r="AB49" i="10"/>
  <c r="X49" i="10"/>
  <c r="Q49" i="10"/>
  <c r="N49" i="10"/>
  <c r="J49" i="10"/>
  <c r="AB47" i="10"/>
  <c r="X47" i="10"/>
  <c r="U47" i="10"/>
  <c r="Q47" i="10"/>
  <c r="AB44" i="10"/>
  <c r="X44" i="10"/>
  <c r="U44" i="10"/>
  <c r="Q44" i="10"/>
  <c r="N44" i="10"/>
  <c r="J44" i="10"/>
  <c r="AB42" i="10"/>
  <c r="X42" i="10"/>
  <c r="U42" i="10"/>
  <c r="Q42" i="10"/>
  <c r="AB39" i="10"/>
  <c r="X39" i="10"/>
  <c r="U39" i="10"/>
  <c r="Q39" i="10"/>
  <c r="J39" i="10"/>
  <c r="AB37" i="10"/>
  <c r="X37" i="10"/>
  <c r="U37" i="10"/>
  <c r="Q37" i="10"/>
  <c r="AB34" i="10"/>
  <c r="X34" i="10"/>
  <c r="U34" i="10"/>
  <c r="Q34" i="10"/>
  <c r="N34" i="10"/>
  <c r="J34" i="10"/>
  <c r="AB32" i="10"/>
  <c r="X32" i="10"/>
  <c r="U32" i="10"/>
  <c r="Q32" i="10"/>
  <c r="AB29" i="10"/>
  <c r="X29" i="10"/>
  <c r="U29" i="10"/>
  <c r="Q29" i="10"/>
  <c r="N29" i="10"/>
  <c r="J29" i="10"/>
  <c r="AB27" i="10"/>
  <c r="X27" i="10"/>
  <c r="U27" i="10"/>
  <c r="Q27" i="10"/>
  <c r="AB24" i="10"/>
  <c r="X24" i="10"/>
  <c r="Q24" i="10"/>
  <c r="N24" i="10"/>
  <c r="J24" i="10"/>
  <c r="AB22" i="10"/>
  <c r="X22" i="10"/>
  <c r="U22" i="10"/>
  <c r="Q22" i="10"/>
  <c r="AB19" i="10"/>
  <c r="X19" i="10"/>
  <c r="U19" i="10"/>
  <c r="Q19" i="10"/>
  <c r="N19" i="10"/>
  <c r="J19" i="10"/>
  <c r="X17" i="10"/>
  <c r="N17" i="10"/>
  <c r="J17" i="10"/>
  <c r="N14" i="10"/>
  <c r="K17" i="7"/>
  <c r="J17" i="7"/>
  <c r="I17" i="7"/>
  <c r="K11" i="7"/>
  <c r="K9" i="7"/>
  <c r="A52" i="13" l="1"/>
  <c r="A53" i="13" s="1"/>
  <c r="A54" i="13" s="1"/>
  <c r="A55" i="13" s="1"/>
  <c r="A56" i="13" s="1"/>
  <c r="A57" i="13" s="1"/>
  <c r="A58" i="13" s="1"/>
  <c r="A59" i="13" s="1"/>
  <c r="A62" i="13" s="1"/>
  <c r="A63" i="13" s="1"/>
  <c r="A64" i="13" s="1"/>
  <c r="A65" i="13" s="1"/>
  <c r="A69" i="13" s="1"/>
  <c r="A70" i="13" s="1"/>
  <c r="A71" i="13" s="1"/>
  <c r="A72" i="13" s="1"/>
  <c r="A73" i="13" s="1"/>
  <c r="A74" i="13" s="1"/>
  <c r="A75" i="13" s="1"/>
  <c r="A76" i="13" s="1"/>
  <c r="A77" i="13" s="1"/>
  <c r="A78" i="13" s="1"/>
  <c r="A79" i="13" s="1"/>
  <c r="A81" i="13" s="1"/>
  <c r="A83" i="13" s="1"/>
  <c r="A84" i="13" s="1"/>
  <c r="A85" i="13" s="1"/>
  <c r="A90" i="13" s="1"/>
  <c r="A91" i="13" s="1"/>
  <c r="A92" i="13" s="1"/>
  <c r="A93" i="13" s="1"/>
  <c r="A94" i="13" s="1"/>
  <c r="A95" i="13" s="1"/>
  <c r="A96" i="13" s="1"/>
  <c r="A97" i="13" s="1"/>
  <c r="A98" i="13" s="1"/>
  <c r="A99" i="13" s="1"/>
  <c r="A100" i="13" s="1"/>
  <c r="A101" i="13" s="1"/>
  <c r="A102" i="13" s="1"/>
  <c r="A103" i="13" s="1"/>
  <c r="A104" i="13" s="1"/>
  <c r="A105" i="13" s="1"/>
  <c r="A106" i="13" s="1"/>
  <c r="G29" i="13"/>
  <c r="G28" i="13"/>
  <c r="G8" i="13"/>
  <c r="G9" i="13"/>
  <c r="B31" i="10"/>
  <c r="U24" i="10" s="1"/>
  <c r="J14" i="10"/>
  <c r="G49" i="13" l="1"/>
  <c r="G18" i="13"/>
  <c r="G13" i="13"/>
  <c r="G53" i="13"/>
  <c r="G22" i="13"/>
  <c r="G55" i="13"/>
  <c r="G43" i="13"/>
  <c r="G50" i="13"/>
  <c r="G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Gelissen, René (FIN)</author>
  </authors>
  <commentList>
    <comment ref="K30" authorId="0" shapeId="0" xr:uid="{00000000-0006-0000-0600-000001000000}">
      <text>
        <r>
          <rPr>
            <b/>
            <sz val="9"/>
            <color indexed="81"/>
            <rFont val="Tahoma"/>
            <family val="2"/>
          </rPr>
          <t>Gelissen, René (FIN):</t>
        </r>
        <r>
          <rPr>
            <sz val="9"/>
            <color indexed="81"/>
            <rFont val="Tahoma"/>
            <family val="2"/>
          </rPr>
          <t xml:space="preserve">
Was 49,0
</t>
        </r>
      </text>
    </comment>
  </commentList>
</comments>
</file>

<file path=xl/sharedStrings.xml><?xml version="1.0" encoding="utf-8"?>
<sst xmlns="http://schemas.openxmlformats.org/spreadsheetml/2006/main" count="2514" uniqueCount="523">
  <si>
    <t>Maastricht University</t>
  </si>
  <si>
    <t>(100% winstrecht UMH BV)</t>
  </si>
  <si>
    <t>99,999995% UM</t>
  </si>
  <si>
    <t>0,000005% UMH</t>
  </si>
  <si>
    <t>UM Holding B.V.</t>
  </si>
  <si>
    <t>Univenture B.V.</t>
  </si>
  <si>
    <t>Wonen Boven Winkels N.V.</t>
  </si>
  <si>
    <t>Stichting Tul</t>
  </si>
  <si>
    <t>InterUM B.V.</t>
  </si>
  <si>
    <t>Maastricht Instruments B.V.</t>
  </si>
  <si>
    <t>Sensip B.V.</t>
  </si>
  <si>
    <t>Onderzoek Newco B.V.</t>
  </si>
  <si>
    <t>Coagulation Profile B.V.</t>
  </si>
  <si>
    <t>Stichting Merit</t>
  </si>
  <si>
    <t>Stichting Liber</t>
  </si>
  <si>
    <t>Entrepreneurship &amp; Innovation Labs B.V.</t>
  </si>
  <si>
    <t>Greenport Campus Venlo B.V.</t>
  </si>
  <si>
    <t>YourRhythmics B.V.</t>
  </si>
  <si>
    <t>InterUM Young Professionals B.V.</t>
  </si>
  <si>
    <t>Digitale Dematoloog B.V.</t>
  </si>
  <si>
    <t>Stichting SLIM</t>
  </si>
  <si>
    <t>Stichting Observant</t>
  </si>
  <si>
    <t>Scannexcus B.V. (Brains Unlimited)</t>
  </si>
  <si>
    <t>Maastricht Health Campus B.V.</t>
  </si>
  <si>
    <t>Regen Biomedical B.V.</t>
  </si>
  <si>
    <t>CiMaas B.V.</t>
  </si>
  <si>
    <t>ToxGenSolutions B.V.</t>
  </si>
  <si>
    <t>Stichting Studium Generale</t>
  </si>
  <si>
    <t>Stichting SWOL</t>
  </si>
  <si>
    <t>Chemelot Campus B.V.</t>
  </si>
  <si>
    <t>Chemelot Campus C.V.</t>
  </si>
  <si>
    <t>Cell 2 Tissue B.V.</t>
  </si>
  <si>
    <t>Eaglet Eye B.V.</t>
  </si>
  <si>
    <t>Health Potential B.V.</t>
  </si>
  <si>
    <t>Stichting MATCH Maastricht</t>
  </si>
  <si>
    <t>Stichting SWUM</t>
  </si>
  <si>
    <t>Chill B.V.</t>
  </si>
  <si>
    <t>Enabling Technologies B.V.</t>
  </si>
  <si>
    <t>ACS Biomarker B.V.</t>
  </si>
  <si>
    <t>Mirabillis B.V.</t>
  </si>
  <si>
    <t>StudiJob B.V.</t>
  </si>
  <si>
    <t>Stichting Kennis Transfer zuidoost Nederland</t>
  </si>
  <si>
    <t>Stichting Huurteam Zuid-Limburg</t>
  </si>
  <si>
    <t>Medace B.V.</t>
  </si>
  <si>
    <t>Knowledge Transfer Funds B.V.</t>
  </si>
  <si>
    <t>Boostani B.V.</t>
  </si>
  <si>
    <t>Smart Materials Holding B.V. (BIF)</t>
  </si>
  <si>
    <t>Pharmatarget B.V.</t>
  </si>
  <si>
    <t>Stichting RegMed XB</t>
  </si>
  <si>
    <t>Stichting Wetenschappelijk Onderzoek inzake circulatie- en voedingsproblemen</t>
  </si>
  <si>
    <t>Campus Heerlen Management &amp; Development B.V.</t>
  </si>
  <si>
    <t>Merc Plc</t>
  </si>
  <si>
    <t>Euflex B.V.</t>
  </si>
  <si>
    <t>Flui.Go Science B.V.</t>
  </si>
  <si>
    <t>Genax B.V.</t>
  </si>
  <si>
    <t>Stichting BWOOKP</t>
  </si>
  <si>
    <t>Stichting Mymaastricht</t>
  </si>
  <si>
    <t>Stichting TERMIS 2021 Conference</t>
  </si>
  <si>
    <t>UCM Alumni Stichting Luminous</t>
  </si>
  <si>
    <t>Beide samen 100%</t>
  </si>
  <si>
    <t>In liquidatatie</t>
  </si>
  <si>
    <t>De blauw gekleurde entiteiten betreffen de moedermaatschappij en haar dochters. De wit gekleurde entiteiten betreffen de verbonden partijen, zowel direct van de moedermaatschappij, dan wel via een van haar dochters. Deze zijn tevens opgenomen in model E: verbonden partijen.</t>
  </si>
  <si>
    <t>Tot slot zijn in het overzicht een aantal entiteiten oranje gekleurd. Dit betreffen de entiteiten waarin aandelen worden gehouden door moeder- en/of dochtermaatschappij, maar waar geen (vermoeden van) invloed van betekenis bestaat, en dus ook geen sprake is van een verbonden partij.</t>
  </si>
  <si>
    <t>Een aantal ontbreken er in het overzicht t.o.v. 2020</t>
  </si>
  <si>
    <t>Nr</t>
  </si>
  <si>
    <t>Statutaire zetel</t>
  </si>
  <si>
    <t>Relatie</t>
  </si>
  <si>
    <t>UMH</t>
  </si>
  <si>
    <t>rechtstreeks</t>
  </si>
  <si>
    <t>Stichting Termis 2021 Conference</t>
  </si>
  <si>
    <t>Rechtsvorm</t>
  </si>
  <si>
    <t>Verbonden partijen waarbij beslissende zeggenschap aanwezig is</t>
  </si>
  <si>
    <t>Verbonden partijen waarbij geen beslissende zeggenschap aanwezig is</t>
  </si>
  <si>
    <t>Totale baten</t>
  </si>
  <si>
    <t>Jaar laatst vastgestelde jaarrekening</t>
  </si>
  <si>
    <t>Hoofdelijke aansprakelijkheid</t>
  </si>
  <si>
    <t>Nee</t>
  </si>
  <si>
    <t>Maastricht</t>
  </si>
  <si>
    <t>bv</t>
  </si>
  <si>
    <t>nv</t>
  </si>
  <si>
    <t>stichting</t>
  </si>
  <si>
    <t>Venlo</t>
  </si>
  <si>
    <t>Geleen</t>
  </si>
  <si>
    <t>Heerlen</t>
  </si>
  <si>
    <t>Contractonderwijs</t>
  </si>
  <si>
    <t>Contractonderzoek</t>
  </si>
  <si>
    <t>Overig</t>
  </si>
  <si>
    <t>Onroerende zaken</t>
  </si>
  <si>
    <t>Code activiteiten*</t>
  </si>
  <si>
    <t>*Code activiteiten</t>
  </si>
  <si>
    <t>Univenture</t>
  </si>
  <si>
    <t>UMH &gt; Chemelot</t>
  </si>
  <si>
    <t>UMH &gt; MHC</t>
  </si>
  <si>
    <t>UMH &gt; MHC &gt; BLSV</t>
  </si>
  <si>
    <t>Univenture &gt; CiMaas Holding</t>
  </si>
  <si>
    <t>Stichting Maastricht School of Management</t>
  </si>
  <si>
    <t>stichting MSM</t>
  </si>
  <si>
    <t>plc</t>
  </si>
  <si>
    <t>Bangalore</t>
  </si>
  <si>
    <t>UMH &gt; KTF</t>
  </si>
  <si>
    <t>Schimmert</t>
  </si>
  <si>
    <t>UMH en UMH &gt; MHC &gt; BLSV</t>
  </si>
  <si>
    <t>rechtstreeks en UMH</t>
  </si>
  <si>
    <t>1, 2, 4</t>
  </si>
  <si>
    <t>Univenture en UMH &gt; MHC &gt; BLSV</t>
  </si>
  <si>
    <t>KvK nummer</t>
  </si>
  <si>
    <t>Stichting Fish (Foundation International Student Housing) / Aparthotel Randwyck</t>
  </si>
  <si>
    <t>Stichting Wetenschapsbeoefening UM</t>
  </si>
  <si>
    <t>Statutaire naam</t>
  </si>
  <si>
    <t>Brains Unlimited B.V.</t>
  </si>
  <si>
    <t>CiMaas Holding B.V.</t>
  </si>
  <si>
    <t>ReGEN BioMedical B.V.</t>
  </si>
  <si>
    <t>Brightlands Incubators Maastricht B.V.</t>
  </si>
  <si>
    <t>Brightlands Life Science Ventures B.V.</t>
  </si>
  <si>
    <t>Chemelot INQ B.V.</t>
  </si>
  <si>
    <t xml:space="preserve">n.v.t. </t>
  </si>
  <si>
    <t>Stichting Limburg Institute for Business and Economic Research (LIBER)</t>
  </si>
  <si>
    <t>Stichting Maastricht Economic Research Institute on Innovation and Technology</t>
  </si>
  <si>
    <t>Stichting mymaastricht</t>
  </si>
  <si>
    <t>Maastricht University Holding B.V.</t>
  </si>
  <si>
    <t>UniVenture B.V.</t>
  </si>
  <si>
    <t>Univenture en UMH &gt; Chemelot BV &gt; Chemelot INQ</t>
  </si>
  <si>
    <t>GlycoCheck B.V.</t>
  </si>
  <si>
    <t>Brightlands Campus Greenport Venlo B.V.</t>
  </si>
  <si>
    <t>Mirabilis Therapeutics B.V.</t>
  </si>
  <si>
    <t>Sensip-Dx B.V.</t>
  </si>
  <si>
    <t>Stichting Kennistransfer zuid-oost Nederland</t>
  </si>
  <si>
    <t>Stichting Match Maastricht</t>
  </si>
  <si>
    <t>Stichting Life Science Incubator Maastricht</t>
  </si>
  <si>
    <t>Stichting Universiteitsfonds Limburg/SWOL</t>
  </si>
  <si>
    <t>Stichting Transnationale Universiteit Limburg (tUL)</t>
  </si>
  <si>
    <t>StudiJob Uitzendbureau B.V.</t>
  </si>
  <si>
    <t>Amsterdam</t>
  </si>
  <si>
    <t>Wonen Boven Winkels Maastricht N.V.</t>
  </si>
  <si>
    <t>DecisiX B.V.</t>
  </si>
  <si>
    <t>-</t>
  </si>
  <si>
    <t>&lt;0,01%</t>
  </si>
  <si>
    <t>ja</t>
  </si>
  <si>
    <t>Verbonden</t>
  </si>
  <si>
    <t>partij</t>
  </si>
  <si>
    <t>Beslissende</t>
  </si>
  <si>
    <t>zeggenschap</t>
  </si>
  <si>
    <t>Aandeel</t>
  </si>
  <si>
    <t xml:space="preserve">Aandeel </t>
  </si>
  <si>
    <t>stemrecht</t>
  </si>
  <si>
    <t>winstrecht</t>
  </si>
  <si>
    <t>nee</t>
  </si>
  <si>
    <t>Rechtstreeks onder UM</t>
  </si>
  <si>
    <t>Cimaas Holding B.V.</t>
  </si>
  <si>
    <t>Euflex 2.0 B.V.</t>
  </si>
  <si>
    <t>ToxGensolutions B.V.</t>
  </si>
  <si>
    <t>YourRythmics B.V.</t>
  </si>
  <si>
    <t>Brightlands Innovation Factory B.V.</t>
  </si>
  <si>
    <t>ReGEN Biomedical B.V.</t>
  </si>
  <si>
    <t>Geen verbonden partij van UM</t>
  </si>
  <si>
    <t xml:space="preserve">Chemelot Campus C.V. </t>
  </si>
  <si>
    <t>Onder Maastricht University Holding B.V.</t>
  </si>
  <si>
    <t>Onder UniVenture B.V.</t>
  </si>
  <si>
    <t xml:space="preserve">Verbonden partij UM waarbij UM geen beslissende zeggenschap kan uitoefenen </t>
  </si>
  <si>
    <t xml:space="preserve">Verbonden partij UM waarbij UM beslissende zeggenschap kan uitoefenen </t>
  </si>
  <si>
    <t xml:space="preserve">De aandelenpercentages in bovenstaand schema betreffen het aandeel stemrecht van de directe aandeelhouder. </t>
  </si>
  <si>
    <t>UMH en Stichting KZON</t>
  </si>
  <si>
    <t>Chill B.V. (via STAK)</t>
  </si>
  <si>
    <t>Enkelvoudig eigen vermogen</t>
  </si>
  <si>
    <t xml:space="preserve">Enkelvoudig resultaat </t>
  </si>
  <si>
    <t>Enkelvoudige totale baten</t>
  </si>
  <si>
    <t>Nr.</t>
  </si>
  <si>
    <t>Naam</t>
  </si>
  <si>
    <t>Juridische vorm</t>
  </si>
  <si>
    <t>Code activiteiten</t>
  </si>
  <si>
    <t>Eigen vermogen 31-12-2021</t>
  </si>
  <si>
    <t>Resultaat 2021</t>
  </si>
  <si>
    <t>Art 2:403 BW?</t>
  </si>
  <si>
    <t>Deelname</t>
  </si>
  <si>
    <t>Consolidatie</t>
  </si>
  <si>
    <t>BV</t>
  </si>
  <si>
    <t>Geconsolideerde cijfers</t>
  </si>
  <si>
    <t>Plc</t>
  </si>
  <si>
    <t>2 percentages totaal 100%</t>
  </si>
  <si>
    <t>Stichting</t>
  </si>
  <si>
    <t>Scannexus BV</t>
  </si>
  <si>
    <t>Sittard-Geleen</t>
  </si>
  <si>
    <t>CV</t>
  </si>
  <si>
    <t>Eindhoven</t>
  </si>
  <si>
    <t>Het bedrijf is per einde 2021 in liquidatie gegaan</t>
  </si>
  <si>
    <t>De deelneming is afgewaardeerd naar nihil vanwege het negatieve EV van de deelneming</t>
  </si>
  <si>
    <t>NV</t>
  </si>
  <si>
    <t>In liquidatie</t>
  </si>
  <si>
    <t>BiBo Innovations B.V.</t>
  </si>
  <si>
    <t>Geliquideerd</t>
  </si>
  <si>
    <t>Flowchamber B.V.</t>
  </si>
  <si>
    <t>Fabpulous B.V.</t>
  </si>
  <si>
    <t>Mirnext B.V.</t>
  </si>
  <si>
    <t>Code activiteiten:</t>
  </si>
  <si>
    <t>Overige activiteiten</t>
  </si>
  <si>
    <t>TOELICHTING</t>
  </si>
  <si>
    <t xml:space="preserve">Stichting wordt opgeheven. Laatste jaarrekening nog niet ontvangen. </t>
  </si>
  <si>
    <t>Vermogen is ondergebracht bij het SWOL. Bij het SWOL wordt een jaarlijks overzicht van het fonds bijgehouden, maar de stichting is leeg. Laatste jaarrekening nog niet ontvangen.</t>
  </si>
  <si>
    <t>Opgericht in 2021. Verlengd boekjaar tot eind 2022. Eerste jaarrekening nog niet vastgesteld</t>
  </si>
  <si>
    <t>De kleurcodering geeft aan wat de relatie is van de partij met UM:</t>
  </si>
  <si>
    <t>Akkoord CvB UM</t>
  </si>
  <si>
    <t xml:space="preserve">Datum: </t>
  </si>
  <si>
    <t xml:space="preserve">Handtekening: </t>
  </si>
  <si>
    <t>Naam: Nick Bos</t>
  </si>
  <si>
    <t>Participaties UM per 31.12.2022</t>
  </si>
  <si>
    <t>Organigram UM per 31.12.2022</t>
  </si>
  <si>
    <t>n.n.b.</t>
  </si>
  <si>
    <t>Maastricht Education and Research Center plc</t>
  </si>
  <si>
    <t>Plc wordt opgeheven. Einde boekjaar 31 maart. Spot-wisselkoers (eind) via www.exchangerates.org</t>
  </si>
  <si>
    <t xml:space="preserve">Affinomer B.V. </t>
  </si>
  <si>
    <t xml:space="preserve">Maastricht </t>
  </si>
  <si>
    <t>2021/22</t>
  </si>
  <si>
    <t>Laatst vastgestelde jaarrekening is 2019. 2020 t/m 2022 zijn nog niet ge-audit.</t>
  </si>
  <si>
    <t>UM Jaarrekening 2022: Model E (Verbonden partijen)</t>
  </si>
  <si>
    <t>Chemelot Campus Vastgoed C.V. (9 2/3 winstrecht, maar 1/3 stemrecht [33/100 via UMH en 1/100 * 1/3 via CCBV)</t>
  </si>
  <si>
    <t xml:space="preserve">Overzicht participaties UM </t>
  </si>
  <si>
    <t>Indirect belang via UM Holding (strategische deelnemingen)</t>
  </si>
  <si>
    <t xml:space="preserve">Indirect belang via Univenture (spin-offs) </t>
  </si>
  <si>
    <t>Overige relaties</t>
  </si>
  <si>
    <t>Rechtstreekse participatie UM</t>
  </si>
  <si>
    <t>Beslissende zeggenschap</t>
  </si>
  <si>
    <t>Verbonden stichtingen</t>
  </si>
  <si>
    <t>33,33% stemrecht 
9,67% winstrecht</t>
  </si>
  <si>
    <t xml:space="preserve">Chemelot Campus Vastgoed C.V. </t>
  </si>
  <si>
    <t>- Brightlands Incubators Maastricht B.V.</t>
  </si>
  <si>
    <t>- Brightlands Life Science Ventures B.V.</t>
  </si>
  <si>
    <t>Brightlands Campussen</t>
  </si>
  <si>
    <t>Overige strategische deelnemingen</t>
  </si>
  <si>
    <t>- GlycoCheck B.V.</t>
  </si>
  <si>
    <t xml:space="preserve">Indirect belang via Brightlands Life Sciences Ventures (spin-offs) </t>
  </si>
  <si>
    <t xml:space="preserve">- Qorium B.V. </t>
  </si>
  <si>
    <t>- CiMaas B.V.</t>
  </si>
  <si>
    <t>- Chemelot INQ B.V.</t>
  </si>
  <si>
    <t xml:space="preserve">Eaglet Eye B.V. </t>
  </si>
  <si>
    <t>StudiJob Career Services B.V.</t>
  </si>
  <si>
    <t xml:space="preserve">Avalanche Medical B.V. </t>
  </si>
  <si>
    <t>Breath Medics B.V.</t>
  </si>
  <si>
    <t>Chondropeptix B.V.</t>
  </si>
  <si>
    <t>Cryosol-World B.V.</t>
  </si>
  <si>
    <t>DDCare B.V.</t>
  </si>
  <si>
    <t xml:space="preserve">Epify B.V. </t>
  </si>
  <si>
    <t>Health Value Creation B.V.</t>
  </si>
  <si>
    <t>i-Med Technology B.V.</t>
  </si>
  <si>
    <t xml:space="preserve">InnerBuddies B.V. </t>
  </si>
  <si>
    <t>Lighthouse Biomedical B.V.</t>
  </si>
  <si>
    <t>Matisse Pharmaceuticals B.V.</t>
  </si>
  <si>
    <t>MLA Diagnostics B.V.</t>
  </si>
  <si>
    <t>Venous Stent B.V.</t>
  </si>
  <si>
    <t>Totaal aandeel UM</t>
  </si>
  <si>
    <t>rechtstreeks 99,99%; UMH 0,01%</t>
  </si>
  <si>
    <t>- Stichting Fish (Foundation International Student Housing) / Aparthotel Randwyck</t>
  </si>
  <si>
    <t>2022/23</t>
  </si>
  <si>
    <t xml:space="preserve">n.a. </t>
  </si>
  <si>
    <t>n.a.</t>
  </si>
  <si>
    <t>CiMaas Holding 100%</t>
  </si>
  <si>
    <t>&lt;0,6%</t>
  </si>
  <si>
    <t>49,8% stemrecht
 66,6% winstrecht</t>
  </si>
  <si>
    <t>48,9% stemrecht
66,6% winstrecht</t>
  </si>
  <si>
    <t>49,9% stemrecht
66,7% winstrecht</t>
  </si>
  <si>
    <t>Univenture 24%; UMH &gt; MHC &gt; BLSV 21,9%</t>
  </si>
  <si>
    <t>- ReGEN BioMedical US B.V.</t>
  </si>
  <si>
    <t>Univenture 5,6%; UMH &gt; KTF 11,09%</t>
  </si>
  <si>
    <t>Univenture 13,9%; UMH &gt; CC BV &gt; Chemelot INQ 86,1%</t>
  </si>
  <si>
    <t>Wonen Boven Winkels Maastricht N.V. heeft tot doel de realisatie van de renovatie van verdiepingen boven winkels en aanverwante bedrijfsruimten in het centrum van Maastricht, ter bevordering van de bewoning van de binnenstad van Maastricht in het algemeen en de realisatie van huisvestingsmogelijkheden voor studenten studerend aan Wetenschappelijk Onderwijs en Hoger Beroeps Onderwijs-instellingen en één- en tweepersoonshuishoudens in het bijzonder.</t>
  </si>
  <si>
    <t>Het stimuleren van open innovatie ten behoeve van kennisbehoud en kennisontwikkeling in de regio Zuid-Limburg. Ontwikkelen en bouwen van (Campus)vastgoed. Verhuur en exploitatie van onroerend goed op de Campus.</t>
  </si>
  <si>
    <t>Het deelnemen in- en het oprichten van vennootschappen en ondernemingen, het voeren van de directie over- en het houden van toezicht op vennootschappen, daaronder begrepen de oprichting, de verwerving en financiering van, de deelname in, het samenwerken met en het voeren van de directie over andere ondernemingen met gelijk of aanverwant doel, alsmede het (doen) financieren, ook door middel van het stellen van zekerheden van andere ondernemingen, met name van die waarmee de vennootschap in een groep is verbonden</t>
  </si>
  <si>
    <t>Verrichten van haalbaarheidsonderzoek naar en uitwerken van een technisch ontwerp voor een vergassingsinstallatie en verdere opwerkingsinstallaties voor productie van groene waterstof en bouwen, financieren, onderhouden en in eigendom hebben van een vergassingsinstallatie en verdere opwerkingsinstallaties.</t>
  </si>
  <si>
    <t>Het bevorderen van de oprichting, groei en acquisitie van kennisintensieve bedrijven en kennisintensieve organisaties en hun onderlinge samenwerking op de campus, zijnde het gebied direct rondom de fysieke locatie van Maastricht UMC+, inclusief MECC en Randwijcksingel. Het faciliteren van R &amp; D en innovatie en de transfer van kennis, mensen en kapitaal naar en tussen de organisaties op de campus en op het aantrekken van kennisintensieve organisaties. Het optreden als verbinder en makelaar ten aanzien van de reeds bestaande organisaties en processen binnen het Maastricht UMC+. Holding.</t>
  </si>
  <si>
    <t>Houdsteractiviteiten</t>
  </si>
  <si>
    <t>Het ontwikkelen van de Brightlands Chemelot Campus. Stimuleren van open innovatie van kennisbehoud en kennisontwikkeling in de regio Zuid-Limburg.</t>
  </si>
  <si>
    <t>Het verrichten van management- en beheersdiensten en diensten van facilitaire aard ter ondersteuning en bevordering van de zogenoemde Smart Services Campus te Heerlen.</t>
  </si>
  <si>
    <t>Het stimuleren van open innovatie ten behoeve van kennisbehoud en kennisontwikkeling in de regio alsmede het verrichten van management- en beheersdiensten ter ondersteuning.</t>
  </si>
  <si>
    <t>Exploiteren en verhuren van een fMRI-scannerfaciliteit met meerdere MRI scanners, initiëren en uitvoeren van wetenscheppelijk en toegepast onderzoek, onderwijsactiviteiten en training, holding.</t>
  </si>
  <si>
    <t>Activiteiten 
(cf. KvK)</t>
  </si>
  <si>
    <r>
      <t>Maastricht University Holding B.V. (voorheen Universiteit Maastricht Holding B.V.) is de holding van marktgerichte activiteiten van de Universiteit Maastricht (UM). Het betreft dan activiteiten die niet tot de kerntaken van de UM behoren, maar wel een rechtstreeks verband hebben met haar taken en doelstellingen.</t>
    </r>
    <r>
      <rPr>
        <sz val="9"/>
        <color theme="1"/>
        <rFont val="Calibri"/>
        <family val="2"/>
        <scheme val="minor"/>
      </rPr>
      <t xml:space="preserve">
</t>
    </r>
  </si>
  <si>
    <r>
      <t xml:space="preserve">UniVenture B.V. heeft ten doel het faciliteren van bedrijven die voortkomen uit de Universiteit Maastricht, alsmede het houden van vennootschappen die gerelateerd zijn aan de Universiteit Maastricht.
</t>
    </r>
    <r>
      <rPr>
        <i/>
        <sz val="9"/>
        <color theme="1"/>
        <rFont val="Calibri"/>
        <family val="2"/>
        <scheme val="minor"/>
      </rPr>
      <t xml:space="preserve"> </t>
    </r>
  </si>
  <si>
    <r>
      <t>Het opzetten van een versneld opstartprogramma voor startende nationale en internationale smart materials bedrijven met als merk "Brightlands Innovation Factory"</t>
    </r>
    <r>
      <rPr>
        <i/>
        <sz val="9"/>
        <color theme="1"/>
        <rFont val="Calibri"/>
        <family val="2"/>
        <scheme val="minor"/>
      </rPr>
      <t xml:space="preserve"> </t>
    </r>
  </si>
  <si>
    <r>
      <rPr>
        <i/>
        <sz val="9"/>
        <color theme="1"/>
        <rFont val="Calibri"/>
        <family val="2"/>
        <scheme val="minor"/>
      </rPr>
      <t>BioPartner Center Maastricht B.V.</t>
    </r>
    <r>
      <rPr>
        <sz val="9"/>
        <color theme="1"/>
        <rFont val="Calibri"/>
        <family val="2"/>
        <scheme val="minor"/>
      </rPr>
      <t xml:space="preserve"> is een "Life Sciences Incubator": een hoogwaardig bedrijfsverzamelgebouw voor starters en bedrijven die nieuwe biotechnologische geneesmiddelen, behandelmethoden en diagnostica ontwikkelen, produceren en/of vermarkten. </t>
    </r>
  </si>
  <si>
    <t>Chemelot Innovation and Learning Labs B.V. (via STAK)</t>
  </si>
  <si>
    <t>De werkzaamheden van Chemelot Innovation and Learning Labs B.V betreffen het exploiteren van een kenniscentrum op het gebied van chemie.</t>
  </si>
  <si>
    <t xml:space="preserve">Activiteiten </t>
  </si>
  <si>
    <r>
      <rPr>
        <sz val="9"/>
        <color theme="1"/>
        <rFont val="Calibri"/>
        <family val="2"/>
        <scheme val="minor"/>
      </rPr>
      <t xml:space="preserve">Houdstermaatschappij van strategische deelnemingen van UM. </t>
    </r>
    <r>
      <rPr>
        <i/>
        <sz val="9"/>
        <color theme="1"/>
        <rFont val="Calibri"/>
        <family val="2"/>
        <scheme val="minor"/>
      </rPr>
      <t xml:space="preserve">
</t>
    </r>
  </si>
  <si>
    <t xml:space="preserve">Houdstermaatschappij van spinoffs vanuit UM/SBE, UM/FL, UM/FASoS, UM/FPN. </t>
  </si>
  <si>
    <r>
      <t>Het opzetten van een versneld opstartprogramma voor startende nationale en internationale smart materials bedrijven met als merk "Brightlands Innovation Factory"</t>
    </r>
    <r>
      <rPr>
        <i/>
        <sz val="9"/>
        <color theme="1"/>
        <rFont val="Calibri"/>
        <family val="2"/>
        <scheme val="minor"/>
      </rPr>
      <t xml:space="preserve"> (voorheen Smart Materials Holding BV). 
</t>
    </r>
    <r>
      <rPr>
        <sz val="9"/>
        <color theme="1"/>
        <rFont val="Calibri"/>
        <family val="2"/>
        <scheme val="minor"/>
      </rPr>
      <t>Vanaf 2020 bestaan de activiteiten van BIF BV uit het beheer en uitponden van de portfolio die wordt gemanaged door het Deal Review Team.</t>
    </r>
  </si>
  <si>
    <t>Brightlands Incubators Maastricht B.V. is een "Life Sciences Incubator": een hoogwaardig bedrijfsverzamelgebouw voor starters en bedrijven die nieuwe biotechnologische geneesmiddelen, behandelmethoden en diagnostica ontwikkelen, produceren en/of vermarkten. 
Voorheen BioPartner Center Maastricht B.V.</t>
  </si>
  <si>
    <t xml:space="preserve">Houdstermaatschappij van spin-offs van UM/FHML, UM/FSE en/of azM. </t>
  </si>
  <si>
    <t>De werkzaamheden van Chemelot Innovation and Learning Labs B.V. (CHILL) betreffen het exploiteren van een kenniscentrum op het gebied van chemie.</t>
  </si>
  <si>
    <t>Het leveren van ondernemerschap-onderwijs en innovatie-ondersteuning, -onderwijs, -coaching, -training, -faciliteiten en -netwerken gericht op het Universiteit Maastricht en UMC+ ecosysteem.</t>
  </si>
  <si>
    <t>Detacheringsbureau. Personeelsbeheer.</t>
  </si>
  <si>
    <t>Het in kaart brengen, verwerven, ontwikkelen, uitbreiden, beheren en exploiteren van kennis en intellectuele eigendomsrechten, al dan niet in samenwerking met anderen, op de navolgende gebieden: life sciences, biotechnologie, medische technologie, farmaceuricals, diagnostics, nutraceuticals, biomaterials en aanverwante gebieden, voortkomend uit de kennisinstellingen in de regio zuid-oost Nederland en hun partners.</t>
  </si>
  <si>
    <t>Wetenschappelijke en technische validatie van cardiovasculaire gezondheidsbarometer: de glycocalyxlaag. Het meten van deze glycocalyxlaag wordt aangeboden als een service en apparatuur en benodigdheden hiervoor worden verkocht.</t>
  </si>
  <si>
    <t>Identificeren, patenteren en valideren van nieuwe hart biomarkers; verkoop van testkits en uitlicenciëren van biomarkers in de diverse markten.</t>
  </si>
  <si>
    <t>Identificeren, patenteren en valideren van nieuwe hart biomarkers; verkoop van testkits en uitlicenciëren van biomarkers in de diverse markten. Betreft een spinoff van het oude BioMedbooster.</t>
  </si>
  <si>
    <t xml:space="preserve">Wetenschappelijke en technische validatie van cardiovasculaire gezondheidsbarometer: de glycocalyxlaag. Het meten van deze glycocalyxlaag wordt aangeboden als een service en apparatuur en benodigdheden hiervoor worden verkocht. Betreft een spinoff van het oude BioMedbooster. </t>
  </si>
  <si>
    <t>- ACS Biomarker B.V.</t>
  </si>
  <si>
    <t xml:space="preserve">In Knowledge Transfer Funds B.V. (KTF) zijn het octrooifonds en de pre-seed en proof-of-concept fondsen van UM en azM ondergebracht. Voorheen BioMedbooster B.V. </t>
  </si>
  <si>
    <t xml:space="preserve">Exploiteren en verhuren van een fMRI-scannerfaciliteit met meerdere MRI scanners. Handelsnaam Scannexus. </t>
  </si>
  <si>
    <t>Het ontwikkelen van de Brightlands Campus Greenport Venlo. Stimuleren van open innovatie, kennisontwikkeling en kennisbehoud in de regio op het gebied van Healthy and Sustainable Nutrition, Future Farming en Biocircular Economy.</t>
  </si>
  <si>
    <t>Het ontwikkelen van de Brightlands Chemelot Campus. Stimuleren van open innovatie, kennisontwikkeling en kennisbehoud in de regio op het gebied van Circular Materials, Biomedical Solutions en Sustainable Processes.</t>
  </si>
  <si>
    <t>Ontwikkelen en bouwen van (Campus)vastgoed op de Brightlands Chemelot Campus. Verhuur en exploitatie van onroerend goed op de Brightlands Chemelot Campus.</t>
  </si>
  <si>
    <t xml:space="preserve">UM deelneming in India, gericht op samenwerking op het gebied van academisch onderwijs en onderzoek en op uitwisseling van studenten en medewerkers. De activiteiten van MERC zijn gestaakt en de plc wordt opgeheven. </t>
  </si>
  <si>
    <t>Maastricht Instruments B.V. ontwikkelt, ontwerpt en realiseert instrumenten, apparaten en software voor uiteenlopende toepassingen met een sterke focus op medische technologie en life sciences.</t>
  </si>
  <si>
    <t>- het versnellen van de ontwikkeling van bewezen (bio)medische concepten, hetzij uit een academische setting, hetzij vanuit (startende) bedrijven, naar productie en producttesten en toepassing in de mens; 
- het bieden van een leer-, werkomgeving met een kwaliteitsmanagementsysteem, infrastructuur, apparatuur, het geven van trainingen onder begeleiding van professionals. Het ter beschikking stellen van arbeidskrachten.</t>
  </si>
  <si>
    <t>Het (laten) doen van onderzoek naar en ontwikkelen van een technologie platform op het gebied van stamcel research, tissue engineering, weefsel kweek, bioreactoren en de opschaling daarvan</t>
  </si>
  <si>
    <t>Houdstermaatschappij gericht op het (laten) doen van onderzoek naar en ontwikkelen van een technologie platform op het gebied van stamcel research, tissue engineering, weefsel kweek, bioreactoren en de opschaling daarvan</t>
  </si>
  <si>
    <t>14094457 </t>
  </si>
  <si>
    <t>12,5% winstrecht</t>
  </si>
  <si>
    <t>56268556 </t>
  </si>
  <si>
    <t>- Mosa Meat B.V.</t>
  </si>
  <si>
    <t>Het (laten) doen van onderzoek naar en ontwikkeling van het in-vitro kweken van vlees, alsmede het produceren en commercialiseren daarvan</t>
  </si>
  <si>
    <t>Het kweken en produceren van kollageen ten behoeve van de productie van leder. Het doen van onderzoek naar de mogelijkheden tot het gebruik van kollageen ten behoeve van de productie van leder en andere producten.</t>
  </si>
  <si>
    <t>Univenture 48,0%; UMH &gt; MHC &gt; BLSV 12,8%</t>
  </si>
  <si>
    <t>Cell 2 Tissue 30,3%</t>
  </si>
  <si>
    <t>Cell 2 Tissue 21,2%</t>
  </si>
  <si>
    <t>MHC 100%</t>
  </si>
  <si>
    <t>UMH 26,83%; UMH &gt; MHC &gt; BLSV 12,2%</t>
  </si>
  <si>
    <t>- - Brightlands Innovation Factory B.V.</t>
  </si>
  <si>
    <t xml:space="preserve">- - BrigH2 B.V. </t>
  </si>
  <si>
    <t>Het kweken en produceren van collageen ten behoeve van de productie van leder. Het doen van onderzoek naar de mogelijkheden tot het gebruik van collageen ten behoeve van de productie van leder en andere producten.</t>
  </si>
  <si>
    <t>Holdingactiviteiten</t>
  </si>
  <si>
    <t>Ontwikkelen en exploiteren van immunotherapie met name cellulaire immunotherapie voor het gebruik in de behandeling van oncologische aandoeningen.</t>
  </si>
  <si>
    <t>Het (laten) doen van onderzoek naar en ontwikkeling en analyse van thrombine generatie.</t>
  </si>
  <si>
    <t>Ontwikkeling en verkoop van oog meetapparatuur, B2B, verkoopkantoor.</t>
  </si>
  <si>
    <t>Vervaardiging van modulaire componenten op basis van Lego en microfluidics voor kinderen om mee te spelen en spelenderwijs te leren over wetenschap</t>
  </si>
  <si>
    <t>Het ontwikkelen, commercialiseren en de vervaardiging van textiel producten die elektromagnetische straling tegenhouden</t>
  </si>
  <si>
    <t>De ontdekking, ontwikkeling en commercialisering van farmaceutische of diagnostische preparaten voor de profylaxe, behandeling, diagnose of prognose van menselijke cardiovasculaire aandoeningen en/of metabole stoornissen (waaronder begrepen subtypes van menselijk hartfalen),</t>
  </si>
  <si>
    <t>Het geven van adviezen.</t>
  </si>
  <si>
    <t xml:space="preserve">Het geven van adviezen. De vennootschap is inactief. </t>
  </si>
  <si>
    <t>14074897 </t>
  </si>
  <si>
    <t>Pharma Target B.V. houdt zich bezig met het onderzoek naar en de ontwikkeling, productie, marketing, verkoop en licentiering van producten en diensten op het gebied van de levenswetenschappen en nevengeschikte onderdelen van de biotechnologie en farmacie. Tevens verricht Pharma Target beheerwerkzaamheden.</t>
  </si>
  <si>
    <t>Het opzetten en exploiteren van een assemblagelijn voor de ontwikkeling van productieplatformen voor geautomatiseerde en betaalbare productie van stamcellen en micro- en macroweefsel op industriële schaal.</t>
  </si>
  <si>
    <t>Biologisch speur- en ontwikkelingswerk op het gebied van medische producten en farmaceutische processen van voeding en business development in de Verenigde Staten van Amerika.</t>
  </si>
  <si>
    <t xml:space="preserve"> Biologisch speur- en ontwikkelingswerk op het gebied van medische producten en farmaceutische processen van voeding en business development in de Verenigde Staten van Amerika. In deze bv vinden nog geen activiteiten plaats. </t>
  </si>
  <si>
    <t>Het doen van onderzoek, ontwikkelen en commercialisering van een sensorapparaat voor de waarneming van moleculen.</t>
  </si>
  <si>
    <t>Datum oprichting</t>
  </si>
  <si>
    <t>Studijob Uitzendbureau B.V. houdt zich bezig met het beschikbaar stellen van arbeidskrachten aan derden. Werving en selectie van arbeidskrachten, loopbaanbegeleiding en coaching van uitzendkrachten en exclusieve werving en selectie van jonge academici. De voornaamste activiteit van de vennootschap is het uitzenden van personeel.</t>
  </si>
  <si>
    <t>90885341 </t>
  </si>
  <si>
    <t>Het ter beschikking stellen van tijdelijke arbeidskrachten aan derden, met name administratief, industrie- en technisch personeel, alsmede arbeidsbemiddeling.</t>
  </si>
  <si>
    <t>De ontdekking, ontwikkeling en commercialisering van toxiciteitstesten op basis van toxicogenomics gebaseerde technologieën</t>
  </si>
  <si>
    <t>Het (laten) doen van onderzoek naar, ontwikkelen van en verkopen van medische apparatuur en software op het gebied van hartritme stoornissen</t>
  </si>
  <si>
    <t xml:space="preserve">AdjuTec B.V. </t>
  </si>
  <si>
    <t>Het ontwikkelen, produceren en vermarkten van vaccinatie gerelateerde producten voor immunotherapeutische behandelingen van tumoren.</t>
  </si>
  <si>
    <t>-ontwikkeling van synthetische polymeerreceptoren voor de detectie van belangrijke markers; 
- onderzoek naar mogelijk interessante targets, bijbehorende uitleestechnologieën die aan de ontwikkelde receptormaterialen gekoppeld kunnen worden, 
- de commercialisering van synthetische polymere receptoren en analyseapparatuur,</t>
  </si>
  <si>
    <t>Het commercialiseren van nieuwe orthopedische implantaten en hulpmiddelen voor het inbrengen van implantaten; het bieden van chirurgisch advies voor het gebruik en de plaatsing van de eigen orthopedische implantaten.</t>
  </si>
  <si>
    <t>De ontwikkeling en valorisatie van een ademtest</t>
  </si>
  <si>
    <t>cv</t>
  </si>
  <si>
    <t>Farmacologische behandelingen ontwikkelen commercialisering op basis van BMP7 afgeleide peptiden en derivaten daarvan voor behandeling van gewrichtsaandoeningen waaronder (maar niet beperkt tot) Osteoarthritis</t>
  </si>
  <si>
    <t>Ontwikkeling en commercialisering van Cryo Sample Prep Solutions gebaseerd op de technologie en eigendomsrechten zoals deze zijn ontwikkeld door de Universiteit Maastricht</t>
  </si>
  <si>
    <t>STAK?</t>
  </si>
  <si>
    <t>SBI: 6202 - Advisering en support ohgv informatietechnologie</t>
  </si>
  <si>
    <t>De verlening van mobiele ondersteuning van klinische beslissingen voor neurochirurgie en neurologie</t>
  </si>
  <si>
    <t>75103648 </t>
  </si>
  <si>
    <t>Het onderzoeken, ontwikkelen, legaliseren, op de markt brengen, commercialiseren en exploiteren van biomarkers.</t>
  </si>
  <si>
    <t>62600370 </t>
  </si>
  <si>
    <t>Het oprichten en verwerven van, het deelnemen in, het samenwerken met, het besturen en (doen) financieren van andere ondernemingen.</t>
  </si>
  <si>
    <t xml:space="preserve">- Mediclose Solutions B.V. </t>
  </si>
  <si>
    <t xml:space="preserve">- Veenhof Medical Devices B.V. </t>
  </si>
  <si>
    <t>De doorontwikkeling van een medisch device genaam "suture device</t>
  </si>
  <si>
    <t>Het ontwikkelen en verder brengen van ideeën op medisch gebied alsmede het verkrijgen van patenten en het ontvangen van royalties</t>
  </si>
  <si>
    <t>Het ontwikkelen, produceren en commercialiseren van elektronische optische systemen (hard- en software) voor bij het oog of op het hoofd met of zonder toepassing van virtual en augmented reality</t>
  </si>
  <si>
    <t>Het doen van microbioom analyses; het onderzoeken, ontwikkelen en verkopen van een microbioom testkit welke leidt tot een gepersonaliseerd voedingsadvies</t>
  </si>
  <si>
    <t>82866309 </t>
  </si>
  <si>
    <t>Het onderzoeken, ontwikkelen en commercialisering van de ontwikkeling van polymere apparatuur betreffende inkapselen van cellen</t>
  </si>
  <si>
    <t>Het uitvoeren van onderzoek en ontwikkeling van geneesmiddelen en andere medische producten alsmede het verwerven en/of exploiteren van rechten van intellectuele en/of industriële eigendom, het verwerven en exploiteren van (sub)licenties, octrooien, procedés en vergunningen en holdingactiviteiten.</t>
  </si>
  <si>
    <t>74508806 </t>
  </si>
  <si>
    <t>Het onderzoek doen naar en het ontwikkelen van methoden, technieken en oplossingen voor het diagnosticeren en behandelen van huidkanker door anderen dan de vennootschap (waaronder begrepen melanomen), alsmede het voor commerciële doeleinden geschikt maken van deze methoden, technieken en oplossingen voor anderen dan de vennootschap</t>
  </si>
  <si>
    <t xml:space="preserve">ResQure B.V. </t>
  </si>
  <si>
    <t>70017131 </t>
  </si>
  <si>
    <t>Het beheren en financieren, exploiteren en beschermen van patenten in het algemeen en in het bijzonder patenten met betrekking tot koeling en verwarming van het lichaam met toepassingen, inclusief Europese conformiteitsmerk markeringen, rechten met betrekking tot een voedsel- en warenautoriteit alsmede bijbehorende handelsnamen.</t>
  </si>
  <si>
    <t>Hattem</t>
  </si>
  <si>
    <t>Het onderzoek doen naar en het ontwikkelen van methoden, technieken en oplossingen voor het diagnosticeren en behandelen van diep-veneuze pathologie door anderen dan de vennootschap, alsmede het voor commerciële doeleinden geschikt maken van deze methoden, technieken en oplossingen.</t>
  </si>
  <si>
    <t>Beheer derde geldstroomonderzoek (projecten).</t>
  </si>
  <si>
    <t>Bevordering van wetenschapsbeoefening op het terrein van technologische ontwikkeling en innovatie door onderzoeksinstituut Merit van de faculteit der Economische Wetenschappen.</t>
  </si>
  <si>
    <t>Het verzorgen van hoger onderwijs.</t>
  </si>
  <si>
    <t>Studentenhuisvesting (kort verblijf) en hotelbedrijf. Verhuren hotelkamers</t>
  </si>
  <si>
    <t>Het uitgeven van Observant.</t>
  </si>
  <si>
    <t>Wetenschappelijk onderzoek.</t>
  </si>
  <si>
    <t>Bev. Onderzoek/onderwijs klinische psychiatrie.</t>
  </si>
  <si>
    <t>SBI:  88999 - Overig maatsch.adv./gemeenschapshuizen</t>
  </si>
  <si>
    <t>Ondersteuning van de maatschappelijk betrokken studenten die zich inzetten om grootstedelijke problemen in Maastricht op te lossen.</t>
  </si>
  <si>
    <t>Het creëren en beheren van de interactieve en idealiter zelfvoorzienende portal mymaastricht.nl die (internationale) studenten van Maastricht voorziet van de benodigde informatie om zich Maastricht eigen te maken</t>
  </si>
  <si>
    <t>Het plannen en (laten) bouwen danwel begeleiden van de voorbereiding, bouw en compartimentering van een bedrijfsverzamelgebouw voor startende ondernemers in de life sciences in Maastricht in de directe nabijheid van zowel het academisch ziekenhuis Maastricht alsook van de Universiteit Maastricht.</t>
  </si>
  <si>
    <t>Maatschappij- en geesteswetenschappelijk speur- en ontwikkelingswerk</t>
  </si>
  <si>
    <t>Steunfondsen op het gebied van educatie</t>
  </si>
  <si>
    <t>Het organiseren van een congres en het verzorgen van educatieve programma's op het gebied van ‘tissue engineering’ en regeneratieve geneeskunde met name gericht op onderwijs, onderzoek en de toepassing daarvan door de industrie, wetenschap en regelgevende instanties</t>
  </si>
  <si>
    <t>Universitair hoger onderwijs.</t>
  </si>
  <si>
    <t>Het faciliteren van een blijvend contact tussen afgestudeerden van University College Maas- tricht.</t>
  </si>
  <si>
    <t>Roermond</t>
  </si>
  <si>
    <t xml:space="preserve">STAK? </t>
  </si>
  <si>
    <t>Affinomer BV richt zich op het snel, goedkoop en betrouwbaar aantonen van antibiotica in melk. Affinomer gebruikt hiervoor in Maastricht ontwikkelde technologie van moleculair ingeprente polymeren (MIPs).</t>
  </si>
  <si>
    <t>Adjutec BV ontwikkelt een nieuwe klasse van immuno-therapeutica die gericht is op alvleesklier-, galweg- en leverkanker, op basis van een eigen technologisch platform. Deze technologie activeert het immuunsysteem met als resultaat een uitgebreide en krachtige anti-tumorreactie.</t>
  </si>
  <si>
    <t>6,67% stemrecht
16,67% winstrecht</t>
  </si>
  <si>
    <t>Breath Medics richt zich op biomarkers in adem voor de ontwikkeling en valorisatie van een ademtest. Hiermee kunnen aandoeningen als astma sneller en beter gediagnosticeerd worden.</t>
  </si>
  <si>
    <t xml:space="preserve">Niet duidelijk of financiële cijfers uit vastgestelde jaarrekening komen of conceptcijfers betreffen. </t>
  </si>
  <si>
    <t>Biotechnologiebedrijf Chondropeptix ontwikkelt geneesmiddelen voor patiënten met kraakbeendefecten (artrose of focale kraakbeendefecten) die de regeneratie van kraakbeen in gewrichten stimuleren op basis van zijn BMP7-peptide technologie. Basis idee is dat middels injectie van dit medicijn in het kapsel van gewrichten kraakbeencellen ter plekke aangroeien en het beschadigde gewricht zonder operatieve ingreep geneest.</t>
  </si>
  <si>
    <t>Cryosol-World BV ontwikkelt en verkoopt een ‘sample-preparation’ device voor “Cryo Electronen Microscopie” (Cryo EM). Op basis van de jarenlange ervaring op het gebied van ‘sample preparation’ voor Cryo EM is door de onderzoeksgroep van prof. Peter Peters (M4I) een prototype ontwikkeld (Vitrojet). Paralel aan de doorontwikkeling van het prototype wordt een eerste batch aan prototypes wereldwijd verkocht.</t>
  </si>
  <si>
    <t>DDCare ontwikkelt innovatieve oplossingen voor klinische gegevensuitwisseling binnen de gezondheidszorg. Het belangrijkste product, Labchain, biedt gedecentraliseerde (één op één) versleutelde communicatie tussen ziekenhuizen en/of laboratoria ter vervanging van de huidige dure en foutgevoelige postoplossing.</t>
  </si>
  <si>
    <t>De “Neuromind App” van DecisiX B.V. biedt interactieve klinische beslissingsondersteuning aan neurochirurgen en neurologen.</t>
  </si>
  <si>
    <t>Epify ontwikkelt DNA methyleringsmarkers tot diagnostische en prognostische testen binnen de oncologie. Die markers (expertise van prof. dr. M. van Engeland) worden gebruikt om een DNA methyleringsatlas op te zetten
conform FAIR (Findable, Accessable, Interoperable and Reusable) principes. Epify ontwikkelt dit door tot klinische gevalideerde testen. De eerste toepassing waar Epify zich op richt is een screeningstest voor darmkanker voor bevolkingsonderzoek in Europa.</t>
  </si>
  <si>
    <t>Health Value Creation (HVC) BV is opgericht door dr. A. Veenhof, chirurg bij het NKI Amsterdam, en betreft dus geen spinoff van UM/azM. HVC heeft 2 medical devices in ontwikkeling:
1) Laprixa TM - “Anatomie Perfusion Measuring device” (APM device) ter voorspelling van lekkage van de darm
tijdens darmoperaties en
2) Mediclose TM - “Automatic Tracer Closure device” (ATC device) voor de afsluiting van wonden na kijkoperaties.</t>
  </si>
  <si>
    <t>i-Med Technology B.V. ontwikkelt en vermarkt een chirurgische “Head Mouted Digital Loupe” (HMDL). Deze loupe maakt het mogelijk om tijdens een medische ingreep de benodigde informatie (3D-echo of CT-scan beelden) op de loupe/bril van de arts te projecteren. De specialist kan eveneens realtime 3D-modellen oproepen.</t>
  </si>
  <si>
    <t>InnerBuddies heeft een PCR test (DNA) ontwikkeld voor micro-organismen in het darmstelsel (microbioom screening). Innerbuddies onderzoekt, ontwikkelt en verkoopt een microbioom testkit welke leidt tot een gepersonaliseerd voedingsadvies o.b.v.  microbioom analyses.</t>
  </si>
  <si>
    <t>19,03% stemrecht
18,87% winstrecht</t>
  </si>
  <si>
    <t>LBM heeft de exclusieve rechten op een medical device voor diabetes patiënten. Het werkt als een kunstoog zakje waarin pancreas cellen groeien en insuline maken.</t>
  </si>
  <si>
    <t>BLSV 20% stemrecht; UMH 40% stemrecht en 100% winstrecht</t>
  </si>
  <si>
    <t>46,67% stemrecht
100% winstrecht</t>
  </si>
  <si>
    <t>Maastricht Instruments B.V. ontwikkelt, ontwerpt en realiseert instrumenten, apparaten en software voor uiteenlopende toepassingen met een sterke focus op medische technologie en life sciences. De bv is gelieerd aan de afdeling Instrument Development, Engineering &amp; Evaluation (IDEE) van UM/FHML.</t>
  </si>
  <si>
    <t>Matisse Pharmaceuticals BV is in 2014 opgericht als start-up met als hoofddoel het ontwikkelen van een
therapeutisch product voor de behandeling van sepsis.
BLSV heeft in 2022 een belang verworven in de bv door conversie van een lening van KTF die onder voorwaarden aan BLSV is gecedeerd.</t>
  </si>
  <si>
    <t>Medace BV exploiteert cleanroom faciliteiten en biedt aan medische start-ups een maatwerkoplossing om de vertaling van patent naar patiënt te vergemakkelijken en te versnellen. Haar full-service propositie is gericht op het versnellen van de ontwikkeling van bewezen (bio)medische concepten (hetzij uit een academische setting, hetzij vanuit startende bedrijven) naar productie, producttesten en toepassingen op de mens. Met hun multi-cliënt cleanroom faciliteit richten ze zich op de start-ups op het vlak van regeneratieve geneeskunde en medical devices.</t>
  </si>
  <si>
    <t>MLA Diagnostics BV ontwikkelt prognostische testen voor melanomen op basis van de melanoommarker LY75 (MUMC+ patent). Op basis van de LY75-marker is de arts in staat om (beter dan elke bestaande test) de prognose van de patiënt met een
melanoom te bepalen. De arts kan vervolgens de behandelstrategie daarop aanpassen.</t>
  </si>
  <si>
    <t>ResQure BV ontwikkelt een mobiel medisch hulpmiddel dat in staat is om na een hartinfarct, zo snel als mogelijk in een ambulante setting actief de (bloed) lichaamstemperatuur te verlagen, om daarmee neurologische complicaties door hypoxie te voorkomen. Patiënten worden preventief gekoeld door een slokdarm-ballonkatheter, die de bloedvaten in de hals en borstkast indirect koelt.</t>
  </si>
  <si>
    <t>- Thuja Capital Healthcare Fund III coöperatief U.A.</t>
  </si>
  <si>
    <t>Het in bepaalde stoffelijke behoeften van haar leden voorzien.</t>
  </si>
  <si>
    <t>Investeringsfonds</t>
  </si>
  <si>
    <t>coöperatie</t>
  </si>
  <si>
    <t>Utrecht</t>
  </si>
  <si>
    <t xml:space="preserve">Venous Stent BV ontwikkelt een nieuw soort veneuze stent voor de behandeling van Veneuze Trombo Embolie (VTE), die een oplossing biedt voor een aantal tekortkomingen van de huidige stents. </t>
  </si>
  <si>
    <t>YourRhythmics (YRS) ontwikkelt een diagnostisch instrument (ecg-meetsysteem) voor het detecteren van hartritmestoornissen. Het systeem biedt de mogelijkheid om zeer nauwkeurig de complexiteit van atriumfibrillatie te bepalen.</t>
  </si>
  <si>
    <t>Coagulation Profile BV analyseert stollingsparameters in fase 1-2-3 studies voor opdrachtgevers (farmaceutische bedrijven, universiteiten/ziekenhuizen, onderzoekslaboratoria en diagnostische bedrijven). Daarnaast adviseert men derden op het gebied van testopzet, analyse en interpretatie van resultaten op het gebied van stollingstesten.</t>
  </si>
  <si>
    <t>Ontwikkeling en verkoop van oogmeetapparatuur. Eaglet Eye BV richt zich op de niche van contactlenzen voor mensen met een minder “perfecte” oogbolling.</t>
  </si>
  <si>
    <t>Flui.Go Science BV (FSE spin off) brengt een “science speelgoedkit” op de markt, waarmee kinderen op een gemakkelijke en speelse manier leren over verschillende “bèta” onderwerpen (ontdekken en begrijpen) door bouwstenen te combineren die hen in staat stellen vloeistofnetwerken samen te stellen.</t>
  </si>
  <si>
    <t xml:space="preserve">Genax BV commercialiseerde een gepatenteerd textiel dat elektromagnetische straling (van bijvoorbeeld mobiele telefoons en scanners) tegenhoudt. De actviteiten van Genax B.V. zijn gestaakt en de bv wordt opgeheven. </t>
  </si>
  <si>
    <t>- MosaMedix B.V.</t>
  </si>
  <si>
    <t>De werkzaamheden van MosaMedix B.V. bestaan uit de ontwikkeling, fabricage, verkoop van en handel in diagnostische middelen en geneesmiddelen.</t>
  </si>
  <si>
    <t>Echt-Susteren</t>
  </si>
  <si>
    <t>"vooral een vehikel om subsidies binnen te halen voor onderzoeksprojecten met de UM...Samen met enkele andere aandeelhouders overwegen we om onze aandelen aan de directie te verkopen."</t>
  </si>
  <si>
    <t>Aandachtspunten</t>
  </si>
  <si>
    <t>Sensip heeft ten doel een sensor device en disposables te ontwikkelen en te commercialiseren. Op basis van de jarenlange ervaring op het gebied van Thermal Wave Transport Anaysis en Surface Imprinted Polymers is een technologieplatform ontwikkeld door de onderzoeksgroep van T. Cleij en B. van Grinsven (FSE). Dit platform biedt een snelle, gevoelige, specifieke en kosteneffectieve methode om een veelheid van moleculen te detecteren in complexe vloeistoffen. Hierbij kan het bijvoorbeeld gaan om het analyseren van verontreinigingen in melk, het testen van waterkwaliteit, een methode om urineweginfecties te meten, etc.</t>
  </si>
  <si>
    <t>De ontdekking, ontwikkeling en commercialisering van toxiciteitstesten op basis van toxicogenomics gebaseerde technologieën. De huidige focus ligt op de ontwikkeling van biomarkers voor de detectie van Alzheimer.</t>
  </si>
  <si>
    <t xml:space="preserve">Studijob Career Services B.V. is een uitzendbureau van de UvA. Op verzoek van de UvA houden zowel TuE als Univenture aandelen in de vennootschap. StudiJob Career Services werkt voornamelijk voor de Hogeschool Amsterdam en andere externe partijen.  </t>
  </si>
  <si>
    <t xml:space="preserve">Studijob Uitzendbureau B.V. is een uitzendbureau van de UvA. Op verzoek van de UvA houden zowel TuE als Univenture aandelen in de vennootschap. StudiJob Uitzendbureau werkt voornamelijk voor de aan haar gelieerde partijen UvA en, UvA Ventures Holding. </t>
  </si>
  <si>
    <t>Detacheringsbureau van de UM</t>
  </si>
  <si>
    <t xml:space="preserve">Het ontwikkelen van de Brightlands Maastricht Health Campus. Stimuleren van open innovatie, kennisontwikkeling en kennisbehoud in de regio op het gebied van Healthcare, Medicine en Life Sciences. Uitvoeringsorganisatie m.b.t. valorisatie bij UM/FHML, UM/FSE en azM.  </t>
  </si>
  <si>
    <t>Het ontwikkelen van de Brightlands Smart Services Campus Heerlen. Stimuleren van open innovatie ten behoeve van kennisontwikkeling en kennisbehoud in de regio op het gebied van Artificial Intelligence, Data Science en Smart Digital Services.</t>
  </si>
  <si>
    <t>Totale baten excl. negatief beleggingsresultaat</t>
  </si>
  <si>
    <t>Stichting TuL is in 2000 opgericht in het vervolg van het Verdrag tussen Nederland en Vlaanderen dat de gezamenlijk Transnationale Universiteit mogelijk maakt. Dit Verdrag is getekend op 18 januari 2001. De activiteiten van de tUL zijn niet ondergebracht bij de stichting, maar bij de kennisinstellingen zelf, waardoor de stichting feitelijk een lege stichting betreft. De stichting is nu als toezichthoudend orgaan ingericht.</t>
  </si>
  <si>
    <t xml:space="preserve">De stichting MERIT is een steunstichting voor het onderzoeksinstituut MERIT bij SBE. Daarnaast wordt binnen de stichting de samenwerking met UNU vormgegeven (voornamelijk contractonderzoek en promotietrajecten). Stichting MERIT heeft zelf geen personeel in dienst. </t>
  </si>
  <si>
    <t xml:space="preserve">Binnen stichting LIBER is contractonderzoek van SBE/ROA ondergebracht. Daarnaast fungeerde LIBER voorheen als administratiekantoor voor (een deel van) de reserves van SBE. 
UM is voornemens de resterende activiteiten van stichting LIBER over te hevelen naar SBE en de stichting te liquideren. Nieuwe projecten worden bij UM geregistreerd. </t>
  </si>
  <si>
    <t xml:space="preserve">Stichting Life Science Incubator Maastricht is eigenaar en verhuurder van:
- Het incubator gebouw Oxfordlaan 70;
- Het gebouw en apparatuur (MRI-scanners) van Scannexus Oxfordlaan 55.
Het incubator gebouw aan de OXF 70 wordt verhuurd aan Brightland Incubators Maastricht bv (verbonden partij UM) die het gebouw exploiteert. Het gebouw en de scanners van de OXF 55 worden verhuurd aan Brains Unlimited bv (verbonden partij UM), die deze exploiteert.  </t>
  </si>
  <si>
    <t>Stichting Observant geeft het onafhankelijk weekblad van de Universiteit Maastricht, de Observant, uit.</t>
  </si>
  <si>
    <t xml:space="preserve">De Stichting Studium Generale betreft een steunstichting ter financiering van de activiteiten van het Bureau Studium Generale bij het Studentenservicecentrum van de UM. Bureau Studium Generale organiseert lezingen, debatten en talkshows, collegereeksen, film- poëzie- en theateravonden en het PAS-Festival. </t>
  </si>
  <si>
    <t xml:space="preserve">Het Universiteitsfonds Limburg/SWOL is een steunstichting van de Universiteit Maastricht (UM), opgericht in 1965. Het beheer van het fonds wordt uitgevoerd door de afdeling Development &amp; Alumni Relations van de UM. </t>
  </si>
  <si>
    <t xml:space="preserve">Match werd in 2018 opgestart als onderdeel van het project Student en Stad van de Gemeente Maastricht en de Universiteit Maastricht. Match helpt studenten een maatschappelijke bijdrage te leveren in Maastricht. Door vrijwilligerswerk te faciliteren, stelt Match studenten in staat om hun vaardigheden te ontwikkelen en hun talenten in de praktijk in te zetten. </t>
  </si>
  <si>
    <t>SWUM is een steunstichting van UM, die wordt gebruikt voor:
1) Het vestigen van bijzondere leerstoelen; en 
2) De uitreiking van de studentenprijzen tijdens de Dies Natalis viering.</t>
  </si>
  <si>
    <t xml:space="preserve">Het Huurteam Zuid-Limburg is een pilot-programma opgezet in samenwerking met de Economische Samenwerking Zuid-Limburg (ESZL), de gemeente Maastricht en de Universiteit Maastricht. Het programma startte in 2020, in navolging van het succes van de Housing Helpdesk, die sinds 2015 studenten met huurproblemen ondersteunt. Het is een onderdeel van het initiatief ‘Student &amp; stad’ en is verbonden aan UM/SSC. </t>
  </si>
  <si>
    <t>Stichting Wetenschappelijk onderzoek inzake Circulatie- en Voedingsproblemen</t>
  </si>
  <si>
    <t>Wetensch. Geneeskundig onderz. Onderst. en bev.</t>
  </si>
  <si>
    <t xml:space="preserve">Stichting WOCV betrof een steunstichting van UM. Op dit moment vinden geen activiteiten meer plaats in de stichting en de stichting zal worden opgeheven. </t>
  </si>
  <si>
    <t>Stichting BWOOKP staat voor Stichting ter bevordering van het wetenschappelijk onderzoek, onderwijs en gezondheidszorg van de capaciteitsgroep Klinische psychiatrie. Het betreft een steunstichting van UM. Deze stichting zal worden opgeheven.</t>
  </si>
  <si>
    <t>Stichting mymaastricht creëert en beheert de interactieve portal mymaastricht.nl die (internationale) studenten van Maastricht voorziet van de benodigde informatie om wegwijs te worden in Maastricht.</t>
  </si>
  <si>
    <t xml:space="preserve">De stichting is opgezet voor het organiseren van een congres in 2021. Deze stichting zal worden opgeheven. </t>
  </si>
  <si>
    <t xml:space="preserve">UCM Alumni Stichting Luminous heeft als doel een community te vormen voor afgestudeerde studenten UCM. </t>
  </si>
  <si>
    <t xml:space="preserve">UM heeft op 1 september 2022 de voorheen onafhankelijke stichting MSM overgenomen. De medewerkers, het instituutsgebouw en het merendeel van de activiteiten zijn per deze datum overgedragen. De stichting wordt echter nog een aantal jaren in stand gehouden om een aantal activiteiten af te wikkelen. Hiertoe zijn de statuten per overnamedatum gewijzigd. </t>
  </si>
  <si>
    <t xml:space="preserve">De stichting FISH is een verbonden stichting van stichting MSM. Het doel van deze stichting was om het studentenhostel dat stichting MSM in eigendom had te exploiteren. Dit pand is inmiddels verkocht aan een externe partij en stichting FISH zal worden opgeheven.  </t>
  </si>
  <si>
    <t>Resultaat</t>
  </si>
  <si>
    <t>Eigen vermogen</t>
  </si>
  <si>
    <t>Jaar laatst beschikbare jaarrekening</t>
  </si>
  <si>
    <t>UM Jaarrekening 2023: Model E (Verbonden partijen)</t>
  </si>
  <si>
    <t>Aken</t>
  </si>
  <si>
    <t>vereniging</t>
  </si>
  <si>
    <t>ReGEN BioMedical US B.V.</t>
  </si>
  <si>
    <t>Stichting Wetenschappelijk Onderzoek Inzake Circulatie- en Voedingsproblemen</t>
  </si>
  <si>
    <t>Participaties UM per 31.12.2023</t>
  </si>
  <si>
    <t>Organigram UM per 31.12.2023</t>
  </si>
  <si>
    <t>Aachen Maastricht Institute for Biobased Materials e.V. (AMIBM)</t>
  </si>
  <si>
    <t xml:space="preserve">Vereniging van Eigenaars Brains Unlimited Faciliteiten </t>
  </si>
  <si>
    <t>vve</t>
  </si>
  <si>
    <t xml:space="preserve">AMIBM eV </t>
  </si>
  <si>
    <t>Stichting Maastricht School of International Research on Corporate and Economic Restructuring</t>
  </si>
  <si>
    <t>Univenture &gt; ReGEN BioMedical B.V.</t>
  </si>
  <si>
    <t xml:space="preserve">Lege stichting. Wordt opgeheven. </t>
  </si>
  <si>
    <t xml:space="preserve">Stichting Studium Generale </t>
  </si>
  <si>
    <t>Plc wordt opgeheven. Einde boekjaar 31 maart. Spot-wisselkoers (eind) via www.exchangerates.org.</t>
  </si>
  <si>
    <t>Stichting wordt opgeheven. Jaarrekening opgesteld a.d.h.v. bankafschriften. Inmiddels vastgesteld door het bestuur</t>
  </si>
  <si>
    <t xml:space="preserve">Stichting wordt opgeheven. Laatst vastgestelde jaarrekening is 2019. Nog geen accountantsverklaring bij jaarrekeningen 2020 t/m 2022.  </t>
  </si>
  <si>
    <t>Hillmark B.V.</t>
  </si>
  <si>
    <t xml:space="preserve">StudiJob Career Services B.V. </t>
  </si>
  <si>
    <t>Stichting Wetenschaps-beoefening UM</t>
  </si>
  <si>
    <t>Stichting is ontbonden met ingang van 13-03-2024</t>
  </si>
  <si>
    <t xml:space="preserve">JR2023 wordt 13 juni vastgesteld in AVA </t>
  </si>
  <si>
    <t xml:space="preserve">Administratie via SLIM. Geen separate jaarrekening opgesteld door bestuur. </t>
  </si>
  <si>
    <t>Opgericht in 2023. Nog een lege bv zonder activiteiten</t>
  </si>
  <si>
    <t>Maurice Swaen 8 mei 2024: Concept jaarrekening 2021/22 besproken bij AVA. Betreft verlengd boekjaar na oprichting. Cijfers akkoord, maar Demcon wil niet tekenen voor periode dat zij nog geen aandeelhouder waren.</t>
  </si>
  <si>
    <t>Maurice Swaen 8 mei 2024: bedragen doorgegeven. Nog niet formeel vastgesteld. Bv wordt opgeheven; in 2024 dividenduitkering aan UV van k€ 550</t>
  </si>
  <si>
    <t xml:space="preserve">Maurice Swaen 8 mei 2024: JR2023 wordt 16 mei besproken in AVA. Accountantcontrole in juni. Daarna pas definitieve vaststelling.  </t>
  </si>
  <si>
    <t xml:space="preserve">Maurice Swaen 8 mei 2024: Bedragen doorgegeven. JR2023 is vastgesteld door AVA.  </t>
  </si>
  <si>
    <t>Maurice Swaen 8 mei 2024: geen informatie meer ontvangen vanuit bv</t>
  </si>
  <si>
    <t>8 mei 2024: cijfers bevestigd door Hanneke Ramakers. Vastgestelde jaarrekening wordt nog nagestuurd</t>
  </si>
  <si>
    <t>Vermogen is ondergebracht bij het SWOL. Bij het SWOL wordt een jaarlijks overzicht van het fonds bijgehouden, maar de stichting is leeg.</t>
  </si>
  <si>
    <t>13 mei 2024: balans JR2023 opgevraagd</t>
  </si>
  <si>
    <t>JR2023 nog niet vastgesteld. 6 juni 2024 begint controle PwC</t>
  </si>
  <si>
    <t>% stemrecht</t>
  </si>
  <si>
    <t>%winstrecht</t>
  </si>
  <si>
    <t>Toelichting</t>
  </si>
  <si>
    <t>Lege stichting</t>
  </si>
  <si>
    <t>Aflopende activiteiten</t>
  </si>
  <si>
    <t>Wordt ontbonden</t>
  </si>
  <si>
    <t>Nieuw op de lijst in 2023. Wordt ontbonden</t>
  </si>
  <si>
    <t>Nieuw op de lijst in 2023</t>
  </si>
  <si>
    <t>Is inmiddels ontbonden</t>
  </si>
  <si>
    <t>Participaties UM per 31.12.2024</t>
  </si>
  <si>
    <t>Organigram UM per 31.12.2024</t>
  </si>
  <si>
    <t>UM Jaarrekening 2024: Model E (Verbonden partijen)</t>
  </si>
  <si>
    <t>UniVenture en UMH &gt; MHC &gt; BLSV</t>
  </si>
  <si>
    <t>UniVenture</t>
  </si>
  <si>
    <t>Coagulation Profile USA B.V.</t>
  </si>
  <si>
    <t>UniVenture en UMH &gt; Chemelot BV &gt; Chemelot INQ</t>
  </si>
  <si>
    <t>Brightlands Circular Space Facilities B.V.</t>
  </si>
  <si>
    <t>Milocron Therapeutics B.V.</t>
  </si>
  <si>
    <t>Stichting Euro*MBA Foundation</t>
  </si>
  <si>
    <t>Stichting Chemelot Institute for Science &amp; Technology</t>
  </si>
  <si>
    <t>Stichting ter Bevordering van het Wetenschappelijk Onderwijs en Onderzoek in de Keel-, Neus- en Oorheelkunde</t>
  </si>
  <si>
    <t>29-01-2025: Verzoek tot uitschrijving Indiase KvK is ingediend</t>
  </si>
  <si>
    <t>Chemelot Innovation and Learning Labs B.V. (CHILL) (via STAK)</t>
  </si>
  <si>
    <t>MosaMatrix B.V.</t>
  </si>
  <si>
    <t>ReGEN Biomedical US B.V.</t>
  </si>
  <si>
    <t>Lege stichting. Wordt opgeheven. 30-01-2025: navraag bij Chantal</t>
  </si>
  <si>
    <t xml:space="preserve">Stichting wordt opgeheven. Laatst vastgestelde jaarrekening is 2019.  </t>
  </si>
  <si>
    <t>Per 11-2-2025 uitgeschreven bij de KvK</t>
  </si>
  <si>
    <t>UniVenture &gt; Coagulation Profile B.V.</t>
  </si>
  <si>
    <t>Naam: Jan-Tjitte Meindersma</t>
  </si>
  <si>
    <t>Hoofdelijke aan-sprakelijkheid</t>
  </si>
  <si>
    <t>*Code activiteiten: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</si>
</sst>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_-[$€-2]\ * #,##0_-;\-[$€-2]\ * #,##0_-;_-[$€-2]\ * &quot;-&quot;_-;_-@_-"/>
    <numFmt numFmtId="166" formatCode="_ &quot;€&quot;\ * #,##0_ ;_ &quot;€&quot;\ * \-#,##0_ ;_ &quot;€&quot;\ * &quot;-&quot;??_ ;_ @_ "/>
    <numFmt numFmtId="167" formatCode="0.0%"/>
    <numFmt numFmtId="168" formatCode="[$€-2]\ #,##0"/>
    <numFmt numFmtId="169" formatCode="0.000%"/>
  </numFmts>
  <fonts count="34" x14ac:knownFonts="1">
    <font>
      <sz val="9"/>
      <color theme="1"/>
      <name val="Verdana"/>
      <family val="2"/>
    </font>
    <font>
      <b/>
      <sz val="14"/>
      <color theme="0"/>
      <name val="Verdana"/>
      <family val="2"/>
    </font>
    <font>
      <b/>
      <sz val="11"/>
      <color theme="0"/>
      <name val="Verdana"/>
      <family val="2"/>
    </font>
    <font>
      <b/>
      <sz val="9"/>
      <color theme="1"/>
      <name val="Verdana"/>
      <family val="2"/>
    </font>
    <font>
      <sz val="9"/>
      <color theme="0"/>
      <name val="Verdana"/>
      <family val="2"/>
    </font>
    <font>
      <i/>
      <sz val="11"/>
      <color rgb="FF1F497D"/>
      <name val="Calibri"/>
      <family val="2"/>
    </font>
    <font>
      <sz val="9"/>
      <color theme="1"/>
      <name val="Verdana"/>
      <family val="2"/>
    </font>
    <font>
      <sz val="9"/>
      <color theme="1"/>
      <name val="Calibri"/>
      <family val="2"/>
      <scheme val="minor"/>
    </font>
    <font>
      <b/>
      <sz val="9"/>
      <color theme="1"/>
      <name val="Calibri"/>
      <family val="2"/>
      <scheme val="minor"/>
    </font>
    <font>
      <b/>
      <sz val="12"/>
      <color theme="8"/>
      <name val="Calibri"/>
      <family val="2"/>
      <scheme val="minor"/>
    </font>
    <font>
      <i/>
      <sz val="9"/>
      <color theme="1"/>
      <name val="Calibri"/>
      <family val="2"/>
      <scheme val="minor"/>
    </font>
    <font>
      <sz val="12"/>
      <color theme="1"/>
      <name val="Arial"/>
      <family val="2"/>
    </font>
    <font>
      <b/>
      <sz val="16"/>
      <color theme="1"/>
      <name val="Arial"/>
      <family val="2"/>
    </font>
    <font>
      <sz val="10"/>
      <color theme="1"/>
      <name val="Arial"/>
      <family val="2"/>
    </font>
    <font>
      <sz val="9"/>
      <color theme="1"/>
      <name val="Arial"/>
      <family val="2"/>
    </font>
    <font>
      <b/>
      <sz val="12"/>
      <color theme="1"/>
      <name val="Arial"/>
      <family val="2"/>
    </font>
    <font>
      <b/>
      <sz val="14"/>
      <color rgb="FF4472C4"/>
      <name val="Arial"/>
      <family val="2"/>
    </font>
    <font>
      <b/>
      <sz val="14"/>
      <color theme="0"/>
      <name val="Arial"/>
      <family val="2"/>
    </font>
    <font>
      <sz val="11"/>
      <color theme="1"/>
      <name val="Arial"/>
      <family val="2"/>
    </font>
    <font>
      <sz val="11"/>
      <color rgb="FF1F497D"/>
      <name val="Arial"/>
      <family val="2"/>
    </font>
    <font>
      <i/>
      <sz val="12"/>
      <color rgb="FF1F497D"/>
      <name val="Arial"/>
      <family val="2"/>
    </font>
    <font>
      <i/>
      <sz val="11"/>
      <color rgb="FF1F497D"/>
      <name val="Arial"/>
      <family val="2"/>
    </font>
    <font>
      <sz val="11.5"/>
      <color theme="1"/>
      <name val="Arial"/>
      <family val="2"/>
    </font>
    <font>
      <b/>
      <sz val="24"/>
      <color theme="4"/>
      <name val="Arial"/>
      <family val="2"/>
    </font>
    <font>
      <sz val="12"/>
      <color theme="1"/>
      <name val="Calibri"/>
      <family val="2"/>
      <scheme val="minor"/>
    </font>
    <font>
      <b/>
      <sz val="9"/>
      <color rgb="FF000000"/>
      <name val="Calibri"/>
      <family val="2"/>
      <scheme val="minor"/>
    </font>
    <font>
      <sz val="9"/>
      <color rgb="FF000000"/>
      <name val="Calibri"/>
      <family val="2"/>
      <scheme val="minor"/>
    </font>
    <font>
      <b/>
      <sz val="9"/>
      <color indexed="81"/>
      <name val="Tahoma"/>
      <family val="2"/>
    </font>
    <font>
      <sz val="9"/>
      <color indexed="81"/>
      <name val="Tahoma"/>
      <family val="2"/>
    </font>
    <font>
      <i/>
      <sz val="9"/>
      <name val="Calibri"/>
      <family val="2"/>
      <scheme val="minor"/>
    </font>
    <font>
      <b/>
      <sz val="9"/>
      <color theme="1"/>
      <name val="Arial"/>
      <family val="2"/>
    </font>
    <font>
      <b/>
      <sz val="9"/>
      <color theme="8"/>
      <name val="Arial"/>
      <family val="2"/>
    </font>
    <font>
      <sz val="9"/>
      <name val="Arial"/>
      <family val="2"/>
    </font>
    <font>
      <sz val="9"/>
      <color rgb="FF000000"/>
      <name val="Arial"/>
      <family val="2"/>
    </font>
  </fonts>
  <fills count="16">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diagonal/>
    </border>
  </borders>
  <cellStyleXfs count="3">
    <xf numFmtId="0" fontId="0" fillId="0" borderId="0"/>
    <xf numFmtId="9" fontId="6" fillId="0" borderId="0" applyFont="0" applyFill="0" applyBorder="0" applyAlignment="0" applyProtection="0"/>
    <xf numFmtId="0" fontId="24" fillId="0" borderId="0"/>
  </cellStyleXfs>
  <cellXfs count="488">
    <xf numFmtId="0" fontId="0" fillId="0" borderId="0" xfId="0"/>
    <xf numFmtId="0" fontId="0" fillId="0" borderId="1" xfId="0" applyBorder="1"/>
    <xf numFmtId="0" fontId="0" fillId="0" borderId="7" xfId="0" applyBorder="1" applyAlignment="1">
      <alignment horizontal="center"/>
    </xf>
    <xf numFmtId="0" fontId="0" fillId="0" borderId="0" xfId="0" applyBorder="1"/>
    <xf numFmtId="9" fontId="0" fillId="0" borderId="0" xfId="0" applyNumberFormat="1" applyBorder="1" applyAlignment="1">
      <alignment horizontal="center"/>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xf>
    <xf numFmtId="10" fontId="0" fillId="0" borderId="0" xfId="0" applyNumberFormat="1" applyBorder="1" applyAlignment="1">
      <alignment horizontal="center"/>
    </xf>
    <xf numFmtId="0" fontId="0" fillId="0" borderId="9" xfId="0" applyBorder="1"/>
    <xf numFmtId="0" fontId="0" fillId="0" borderId="4" xfId="0" applyBorder="1"/>
    <xf numFmtId="9" fontId="0" fillId="0" borderId="9" xfId="0" applyNumberFormat="1" applyBorder="1" applyAlignment="1">
      <alignment horizontal="center"/>
    </xf>
    <xf numFmtId="10" fontId="0" fillId="0" borderId="9" xfId="0" applyNumberFormat="1" applyBorder="1" applyAlignment="1">
      <alignment horizontal="center"/>
    </xf>
    <xf numFmtId="0" fontId="0" fillId="0" borderId="9" xfId="0" applyBorder="1" applyAlignment="1">
      <alignment horizontal="center"/>
    </xf>
    <xf numFmtId="0" fontId="0" fillId="0" borderId="7" xfId="0" applyBorder="1"/>
    <xf numFmtId="0" fontId="0" fillId="0" borderId="1" xfId="0" applyBorder="1" applyAlignment="1">
      <alignment horizontal="center" vertical="center" wrapText="1"/>
    </xf>
    <xf numFmtId="0" fontId="0" fillId="3" borderId="13" xfId="0" applyFill="1" applyBorder="1"/>
    <xf numFmtId="0" fontId="0" fillId="2" borderId="13" xfId="0" applyFill="1" applyBorder="1"/>
    <xf numFmtId="0" fontId="5" fillId="0" borderId="0" xfId="0" applyFont="1"/>
    <xf numFmtId="0" fontId="0" fillId="4" borderId="0" xfId="0" applyFill="1" applyBorder="1"/>
    <xf numFmtId="0" fontId="5" fillId="0" borderId="0" xfId="0" applyFont="1" applyAlignment="1">
      <alignment vertical="center"/>
    </xf>
    <xf numFmtId="0" fontId="3" fillId="5" borderId="0" xfId="0" applyFont="1" applyFill="1" applyBorder="1"/>
    <xf numFmtId="0" fontId="7" fillId="0" borderId="0" xfId="0" applyFont="1"/>
    <xf numFmtId="0" fontId="7" fillId="6" borderId="0" xfId="0" applyFont="1" applyFill="1" applyAlignment="1">
      <alignment vertical="top" wrapText="1"/>
    </xf>
    <xf numFmtId="0" fontId="7" fillId="0" borderId="0" xfId="0" applyFont="1" applyAlignment="1">
      <alignment vertical="top" wrapText="1"/>
    </xf>
    <xf numFmtId="0" fontId="7" fillId="0" borderId="0" xfId="0" applyFont="1" applyAlignment="1">
      <alignment horizontal="left"/>
    </xf>
    <xf numFmtId="0" fontId="10" fillId="0" borderId="0" xfId="0" applyFont="1"/>
    <xf numFmtId="0" fontId="9"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left" vertical="top"/>
    </xf>
    <xf numFmtId="0" fontId="10" fillId="0" borderId="0" xfId="0" applyFont="1" applyAlignment="1">
      <alignment vertical="top"/>
    </xf>
    <xf numFmtId="0" fontId="10" fillId="0" borderId="0" xfId="0" applyFont="1" applyAlignment="1">
      <alignment vertical="top" wrapText="1"/>
    </xf>
    <xf numFmtId="0" fontId="7" fillId="6" borderId="0" xfId="0" applyFont="1" applyFill="1" applyAlignment="1">
      <alignment horizontal="left" vertical="top" wrapText="1"/>
    </xf>
    <xf numFmtId="0" fontId="10" fillId="0" borderId="0" xfId="0" applyFont="1" applyAlignment="1">
      <alignment horizontal="left" vertical="top"/>
    </xf>
    <xf numFmtId="0" fontId="11" fillId="0" borderId="0" xfId="0" applyFont="1"/>
    <xf numFmtId="0" fontId="12" fillId="0" borderId="0" xfId="0" applyFont="1" applyAlignment="1">
      <alignment vertical="center"/>
    </xf>
    <xf numFmtId="0" fontId="13" fillId="0" borderId="0" xfId="0" applyFont="1"/>
    <xf numFmtId="0" fontId="14" fillId="0" borderId="0" xfId="0" applyFont="1"/>
    <xf numFmtId="0" fontId="14" fillId="0" borderId="0" xfId="0" applyFont="1" applyAlignment="1">
      <alignment horizontal="center" vertical="center"/>
    </xf>
    <xf numFmtId="0" fontId="14" fillId="0" borderId="0" xfId="0" applyFont="1" applyBorder="1"/>
    <xf numFmtId="0" fontId="15" fillId="0" borderId="0" xfId="0" applyFont="1" applyAlignment="1">
      <alignment horizontal="right" vertical="center"/>
    </xf>
    <xf numFmtId="0" fontId="15" fillId="0" borderId="0" xfId="0" applyFont="1" applyAlignment="1">
      <alignment horizontal="center" vertical="center"/>
    </xf>
    <xf numFmtId="0" fontId="16" fillId="0" borderId="0" xfId="0" applyFont="1" applyAlignment="1">
      <alignment vertical="center"/>
    </xf>
    <xf numFmtId="0" fontId="11" fillId="0" borderId="0" xfId="0" applyFont="1" applyAlignment="1">
      <alignment horizontal="center" vertical="center"/>
    </xf>
    <xf numFmtId="0" fontId="14" fillId="9" borderId="0" xfId="0" applyFont="1" applyFill="1" applyBorder="1"/>
    <xf numFmtId="0" fontId="17" fillId="9" borderId="0" xfId="0" applyFont="1" applyFill="1" applyBorder="1" applyAlignment="1"/>
    <xf numFmtId="0" fontId="11" fillId="0" borderId="0" xfId="0" applyFont="1" applyAlignment="1">
      <alignment horizontal="left" vertical="center" indent="1"/>
    </xf>
    <xf numFmtId="10" fontId="11" fillId="0" borderId="0" xfId="0" applyNumberFormat="1" applyFont="1" applyAlignment="1">
      <alignment horizontal="right" vertical="center"/>
    </xf>
    <xf numFmtId="0" fontId="17" fillId="9" borderId="17" xfId="0" applyFont="1" applyFill="1" applyBorder="1" applyAlignment="1">
      <alignment horizontal="center" vertical="center"/>
    </xf>
    <xf numFmtId="0" fontId="17" fillId="9" borderId="0" xfId="0" applyFont="1" applyFill="1" applyBorder="1" applyAlignment="1">
      <alignment horizontal="center" vertical="center"/>
    </xf>
    <xf numFmtId="0" fontId="17" fillId="9" borderId="18" xfId="0" applyFont="1" applyFill="1" applyBorder="1" applyAlignment="1">
      <alignment horizontal="center" vertical="center"/>
    </xf>
    <xf numFmtId="0" fontId="17" fillId="9" borderId="19" xfId="0" applyFont="1" applyFill="1" applyBorder="1" applyAlignment="1">
      <alignment horizontal="center" vertical="center"/>
    </xf>
    <xf numFmtId="0" fontId="17" fillId="9" borderId="20" xfId="0" applyFont="1" applyFill="1" applyBorder="1" applyAlignment="1">
      <alignment horizontal="center" vertical="center"/>
    </xf>
    <xf numFmtId="0" fontId="17" fillId="9" borderId="21" xfId="0" applyFont="1" applyFill="1" applyBorder="1" applyAlignment="1">
      <alignment horizontal="center" vertical="center"/>
    </xf>
    <xf numFmtId="0" fontId="17" fillId="9" borderId="9" xfId="0" applyFont="1" applyFill="1" applyBorder="1" applyAlignment="1"/>
    <xf numFmtId="0" fontId="14" fillId="0" borderId="0" xfId="0" applyFont="1" applyAlignment="1">
      <alignment vertical="center"/>
    </xf>
    <xf numFmtId="0" fontId="17" fillId="9" borderId="6" xfId="0" applyFont="1" applyFill="1" applyBorder="1" applyAlignment="1"/>
    <xf numFmtId="0" fontId="17" fillId="9" borderId="7" xfId="0" applyFont="1" applyFill="1" applyBorder="1" applyAlignment="1"/>
    <xf numFmtId="0" fontId="11" fillId="0" borderId="0" xfId="0" applyFont="1" applyBorder="1"/>
    <xf numFmtId="0" fontId="11" fillId="0" borderId="9" xfId="0" applyFont="1" applyBorder="1"/>
    <xf numFmtId="0" fontId="14" fillId="0" borderId="9" xfId="0" applyFont="1" applyBorder="1"/>
    <xf numFmtId="0" fontId="11" fillId="0" borderId="1" xfId="0" applyFont="1" applyBorder="1"/>
    <xf numFmtId="0" fontId="14" fillId="9" borderId="17" xfId="0" applyFont="1" applyFill="1" applyBorder="1"/>
    <xf numFmtId="0" fontId="14" fillId="9" borderId="18" xfId="0" applyFont="1" applyFill="1" applyBorder="1"/>
    <xf numFmtId="9" fontId="15" fillId="9" borderId="17" xfId="0" applyNumberFormat="1" applyFont="1" applyFill="1" applyBorder="1" applyAlignment="1">
      <alignment vertical="center"/>
    </xf>
    <xf numFmtId="9" fontId="15" fillId="9" borderId="0" xfId="0" applyNumberFormat="1" applyFont="1" applyFill="1" applyBorder="1" applyAlignment="1">
      <alignment vertical="center"/>
    </xf>
    <xf numFmtId="9" fontId="15" fillId="9" borderId="18" xfId="0" applyNumberFormat="1" applyFont="1" applyFill="1" applyBorder="1" applyAlignment="1">
      <alignment vertical="center"/>
    </xf>
    <xf numFmtId="0" fontId="11" fillId="0" borderId="9" xfId="0" applyFont="1" applyBorder="1" applyAlignment="1"/>
    <xf numFmtId="0" fontId="11" fillId="0" borderId="0" xfId="0" applyFont="1" applyBorder="1" applyAlignment="1"/>
    <xf numFmtId="0" fontId="11" fillId="0" borderId="9" xfId="0" applyFont="1" applyBorder="1" applyAlignment="1">
      <alignment horizontal="center" vertical="center" wrapText="1"/>
    </xf>
    <xf numFmtId="0" fontId="11" fillId="0" borderId="9" xfId="0" applyFont="1" applyFill="1" applyBorder="1" applyAlignment="1">
      <alignment horizontal="center" vertical="center" wrapText="1"/>
    </xf>
    <xf numFmtId="0" fontId="11" fillId="0" borderId="0" xfId="0" applyFont="1" applyFill="1" applyBorder="1"/>
    <xf numFmtId="0" fontId="11" fillId="0" borderId="7" xfId="0" applyFont="1" applyBorder="1"/>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7" xfId="0" applyFont="1" applyFill="1" applyBorder="1"/>
    <xf numFmtId="9" fontId="11" fillId="0" borderId="9" xfId="0" applyNumberFormat="1" applyFont="1" applyBorder="1" applyAlignment="1">
      <alignment horizontal="center" vertical="center"/>
    </xf>
    <xf numFmtId="0" fontId="11" fillId="0" borderId="0" xfId="0" applyFont="1" applyBorder="1" applyAlignment="1">
      <alignment vertical="center"/>
    </xf>
    <xf numFmtId="9" fontId="11" fillId="0" borderId="9" xfId="0" applyNumberFormat="1" applyFont="1" applyFill="1" applyBorder="1" applyAlignment="1">
      <alignment horizontal="center" vertical="center"/>
    </xf>
    <xf numFmtId="0" fontId="11" fillId="0" borderId="0" xfId="0" applyFont="1" applyFill="1" applyBorder="1" applyAlignment="1">
      <alignment vertical="center"/>
    </xf>
    <xf numFmtId="0" fontId="11" fillId="0" borderId="9" xfId="0" applyFont="1" applyFill="1" applyBorder="1"/>
    <xf numFmtId="0" fontId="11" fillId="0" borderId="0" xfId="0" applyFont="1" applyAlignment="1">
      <alignment horizontal="right" vertical="center"/>
    </xf>
    <xf numFmtId="0" fontId="11" fillId="0" borderId="0" xfId="0" quotePrefix="1" applyFont="1" applyAlignment="1">
      <alignment horizontal="center" vertical="center"/>
    </xf>
    <xf numFmtId="0" fontId="11" fillId="0" borderId="0" xfId="0" applyFont="1" applyBorder="1" applyAlignment="1">
      <alignment horizontal="center" vertical="center"/>
    </xf>
    <xf numFmtId="10" fontId="11" fillId="0" borderId="9"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9" xfId="0" applyFont="1" applyBorder="1" applyAlignment="1">
      <alignment horizontal="center"/>
    </xf>
    <xf numFmtId="0" fontId="19" fillId="0" borderId="0" xfId="0" applyFont="1" applyAlignment="1">
      <alignment vertical="center"/>
    </xf>
    <xf numFmtId="0" fontId="11" fillId="0" borderId="0" xfId="0" applyFont="1" applyFill="1" applyBorder="1" applyAlignment="1">
      <alignment horizontal="center" vertical="center" wrapText="1"/>
    </xf>
    <xf numFmtId="10" fontId="11" fillId="0" borderId="0" xfId="0" applyNumberFormat="1" applyFont="1" applyFill="1" applyBorder="1" applyAlignment="1">
      <alignment horizontal="center" vertical="center"/>
    </xf>
    <xf numFmtId="0" fontId="11" fillId="2" borderId="13" xfId="0" applyFont="1" applyFill="1" applyBorder="1"/>
    <xf numFmtId="0" fontId="11" fillId="0" borderId="0" xfId="0" applyFont="1" applyBorder="1" applyAlignment="1">
      <alignment horizontal="left" indent="1"/>
    </xf>
    <xf numFmtId="0" fontId="20" fillId="0" borderId="0" xfId="0" applyFont="1"/>
    <xf numFmtId="0" fontId="11" fillId="8" borderId="13" xfId="0" applyFont="1" applyFill="1" applyBorder="1"/>
    <xf numFmtId="0" fontId="11" fillId="0" borderId="13" xfId="0" applyFont="1" applyFill="1" applyBorder="1"/>
    <xf numFmtId="0" fontId="20" fillId="0" borderId="0" xfId="0" applyFont="1" applyAlignment="1">
      <alignment vertical="center"/>
    </xf>
    <xf numFmtId="0" fontId="21" fillId="0" borderId="0" xfId="0" applyFont="1"/>
    <xf numFmtId="0" fontId="23" fillId="0" borderId="0" xfId="0" applyFont="1" applyAlignment="1">
      <alignment vertical="center"/>
    </xf>
    <xf numFmtId="165" fontId="7" fillId="0" borderId="0" xfId="0" applyNumberFormat="1" applyFont="1" applyAlignment="1">
      <alignment horizontal="left"/>
    </xf>
    <xf numFmtId="0" fontId="25" fillId="10" borderId="13" xfId="2" applyFont="1" applyFill="1" applyBorder="1" applyAlignment="1">
      <alignment wrapText="1"/>
    </xf>
    <xf numFmtId="0" fontId="0" fillId="0" borderId="0" xfId="0" applyFill="1"/>
    <xf numFmtId="0" fontId="26" fillId="0" borderId="13" xfId="2" applyFont="1" applyFill="1" applyBorder="1" applyAlignment="1">
      <alignment horizontal="left" vertical="top"/>
    </xf>
    <xf numFmtId="0" fontId="26" fillId="0" borderId="13" xfId="2" applyFont="1" applyFill="1" applyBorder="1" applyAlignment="1">
      <alignment vertical="top"/>
    </xf>
    <xf numFmtId="0" fontId="26" fillId="0" borderId="13" xfId="2" applyFont="1" applyFill="1" applyBorder="1" applyAlignment="1">
      <alignment vertical="top" wrapText="1"/>
    </xf>
    <xf numFmtId="166" fontId="26" fillId="0" borderId="13" xfId="2" applyNumberFormat="1" applyFont="1" applyFill="1" applyBorder="1" applyAlignment="1">
      <alignment vertical="top" wrapText="1"/>
    </xf>
    <xf numFmtId="166" fontId="26" fillId="0" borderId="13" xfId="2" applyNumberFormat="1" applyFont="1" applyFill="1" applyBorder="1" applyAlignment="1">
      <alignment vertical="top"/>
    </xf>
    <xf numFmtId="9" fontId="26" fillId="0" borderId="13" xfId="1" applyNumberFormat="1" applyFont="1" applyFill="1" applyBorder="1" applyAlignment="1">
      <alignment vertical="top" wrapText="1"/>
    </xf>
    <xf numFmtId="9" fontId="26" fillId="0" borderId="13" xfId="1" applyNumberFormat="1" applyFont="1" applyFill="1" applyBorder="1" applyAlignment="1">
      <alignment vertical="top"/>
    </xf>
    <xf numFmtId="167" fontId="26" fillId="0" borderId="13" xfId="1" applyNumberFormat="1" applyFont="1" applyFill="1" applyBorder="1" applyAlignment="1">
      <alignment vertical="top"/>
    </xf>
    <xf numFmtId="10" fontId="26" fillId="0" borderId="13" xfId="1" applyNumberFormat="1" applyFont="1" applyFill="1" applyBorder="1" applyAlignment="1">
      <alignment vertical="top"/>
    </xf>
    <xf numFmtId="0" fontId="7" fillId="0" borderId="13" xfId="0" applyFont="1" applyFill="1" applyBorder="1"/>
    <xf numFmtId="166" fontId="7" fillId="0" borderId="13" xfId="0" applyNumberFormat="1" applyFont="1" applyFill="1" applyBorder="1"/>
    <xf numFmtId="9" fontId="7" fillId="0" borderId="13" xfId="1" applyNumberFormat="1" applyFont="1" applyFill="1" applyBorder="1"/>
    <xf numFmtId="0" fontId="26" fillId="0" borderId="0" xfId="2" applyFont="1" applyBorder="1" applyAlignment="1">
      <alignment horizontal="left" vertical="top"/>
    </xf>
    <xf numFmtId="0" fontId="26" fillId="0" borderId="0" xfId="2" applyFont="1" applyFill="1" applyBorder="1" applyAlignment="1">
      <alignment vertical="top"/>
    </xf>
    <xf numFmtId="166" fontId="26" fillId="0" borderId="0" xfId="2" applyNumberFormat="1" applyFont="1" applyFill="1" applyBorder="1" applyAlignment="1">
      <alignment vertical="top"/>
    </xf>
    <xf numFmtId="167" fontId="26" fillId="0" borderId="0" xfId="1" applyNumberFormat="1" applyFont="1" applyFill="1" applyBorder="1" applyAlignment="1">
      <alignment vertical="top"/>
    </xf>
    <xf numFmtId="9" fontId="26" fillId="0" borderId="0" xfId="1" applyNumberFormat="1" applyFont="1" applyFill="1" applyBorder="1" applyAlignment="1">
      <alignment vertical="top"/>
    </xf>
    <xf numFmtId="0" fontId="7" fillId="0" borderId="0" xfId="0" applyFont="1" applyFill="1" applyAlignment="1">
      <alignment horizontal="left"/>
    </xf>
    <xf numFmtId="165" fontId="7" fillId="0" borderId="0" xfId="0" applyNumberFormat="1" applyFont="1" applyFill="1"/>
    <xf numFmtId="0" fontId="7" fillId="0" borderId="0" xfId="0" quotePrefix="1" applyFont="1" applyFill="1" applyAlignment="1">
      <alignment horizontal="left"/>
    </xf>
    <xf numFmtId="165" fontId="7" fillId="0" borderId="0" xfId="0" applyNumberFormat="1" applyFont="1" applyFill="1" applyAlignment="1">
      <alignment horizontal="left"/>
    </xf>
    <xf numFmtId="10" fontId="11" fillId="0" borderId="0" xfId="0" applyNumberFormat="1" applyFont="1" applyFill="1" applyAlignment="1">
      <alignment horizontal="right" vertical="center"/>
    </xf>
    <xf numFmtId="0" fontId="15" fillId="0" borderId="0" xfId="0" applyFont="1" applyBorder="1"/>
    <xf numFmtId="0" fontId="11" fillId="0" borderId="15" xfId="0" applyFont="1" applyBorder="1"/>
    <xf numFmtId="0" fontId="11" fillId="0" borderId="16" xfId="0" applyFont="1" applyBorder="1"/>
    <xf numFmtId="0" fontId="11" fillId="0" borderId="17" xfId="0" applyFont="1" applyBorder="1"/>
    <xf numFmtId="0" fontId="11" fillId="0" borderId="18" xfId="0" applyFont="1" applyBorder="1"/>
    <xf numFmtId="0" fontId="14" fillId="0" borderId="17" xfId="0" applyFont="1" applyBorder="1"/>
    <xf numFmtId="0" fontId="14" fillId="0" borderId="18" xfId="0" applyFont="1" applyBorder="1"/>
    <xf numFmtId="0" fontId="14" fillId="0" borderId="19" xfId="0" applyFont="1" applyBorder="1"/>
    <xf numFmtId="0" fontId="14" fillId="0" borderId="20" xfId="0" applyFont="1" applyBorder="1"/>
    <xf numFmtId="0" fontId="14" fillId="0" borderId="21" xfId="0" applyFont="1" applyBorder="1"/>
    <xf numFmtId="0" fontId="11" fillId="0" borderId="14" xfId="0" applyFont="1" applyBorder="1"/>
    <xf numFmtId="165" fontId="7" fillId="0" borderId="0" xfId="0" applyNumberFormat="1" applyFont="1" applyFill="1" applyAlignment="1">
      <alignment horizontal="right"/>
    </xf>
    <xf numFmtId="0" fontId="7" fillId="11" borderId="0" xfId="0" applyFont="1" applyFill="1"/>
    <xf numFmtId="0" fontId="10" fillId="11" borderId="0" xfId="0" applyFont="1" applyFill="1"/>
    <xf numFmtId="0" fontId="7" fillId="12" borderId="0" xfId="0" applyFont="1" applyFill="1" applyAlignment="1">
      <alignment vertical="top" wrapText="1"/>
    </xf>
    <xf numFmtId="0" fontId="7" fillId="11" borderId="0" xfId="0" applyFont="1" applyFill="1" applyAlignment="1">
      <alignment horizontal="center"/>
    </xf>
    <xf numFmtId="0" fontId="7" fillId="11" borderId="0" xfId="0" applyFont="1" applyFill="1" applyAlignment="1">
      <alignment horizontal="left" indent="1"/>
    </xf>
    <xf numFmtId="0" fontId="7" fillId="13" borderId="0" xfId="0" applyFont="1" applyFill="1" applyAlignment="1">
      <alignment vertical="top" wrapText="1"/>
    </xf>
    <xf numFmtId="10" fontId="11" fillId="13" borderId="0" xfId="0" applyNumberFormat="1" applyFont="1" applyFill="1" applyAlignment="1">
      <alignment horizontal="right" vertical="center"/>
    </xf>
    <xf numFmtId="0" fontId="11" fillId="13" borderId="0" xfId="0" applyFont="1" applyFill="1" applyAlignment="1">
      <alignment horizontal="center" vertical="center"/>
    </xf>
    <xf numFmtId="0" fontId="11" fillId="13" borderId="0" xfId="0" applyFont="1" applyFill="1" applyAlignment="1">
      <alignment horizontal="left" vertical="center" indent="1"/>
    </xf>
    <xf numFmtId="0" fontId="7" fillId="6" borderId="0" xfId="0" applyFont="1" applyFill="1" applyAlignment="1">
      <alignment horizontal="right" vertical="top" wrapText="1"/>
    </xf>
    <xf numFmtId="10" fontId="7" fillId="0" borderId="0" xfId="1" applyNumberFormat="1" applyFont="1" applyFill="1" applyAlignment="1">
      <alignment horizontal="right" vertical="top"/>
    </xf>
    <xf numFmtId="0" fontId="7" fillId="0" borderId="0" xfId="0" applyFont="1" applyAlignment="1">
      <alignment horizontal="left" vertical="top" wrapText="1" indent="1"/>
    </xf>
    <xf numFmtId="0" fontId="7" fillId="0" borderId="0" xfId="0" applyFont="1" applyAlignment="1">
      <alignment horizontal="left" vertical="top" indent="1"/>
    </xf>
    <xf numFmtId="10" fontId="7" fillId="0" borderId="0" xfId="1" applyNumberFormat="1" applyFont="1" applyFill="1" applyAlignment="1">
      <alignment horizontal="left" vertical="top" indent="1"/>
    </xf>
    <xf numFmtId="0" fontId="7" fillId="0" borderId="0" xfId="0" applyFont="1" applyAlignment="1">
      <alignment horizontal="left" indent="1"/>
    </xf>
    <xf numFmtId="10" fontId="7" fillId="0" borderId="0" xfId="1" applyNumberFormat="1" applyFont="1" applyFill="1" applyAlignment="1">
      <alignment horizontal="right" vertical="top" wrapText="1"/>
    </xf>
    <xf numFmtId="0" fontId="7" fillId="0" borderId="0" xfId="0" quotePrefix="1" applyFont="1" applyAlignment="1">
      <alignment horizontal="left" vertical="top" wrapText="1" indent="1"/>
    </xf>
    <xf numFmtId="0" fontId="7" fillId="0" borderId="0" xfId="0" quotePrefix="1" applyFont="1" applyAlignment="1">
      <alignment vertical="top" wrapText="1"/>
    </xf>
    <xf numFmtId="0" fontId="7" fillId="0" borderId="0" xfId="0" applyFont="1" applyFill="1" applyAlignment="1">
      <alignment horizontal="left" indent="1"/>
    </xf>
    <xf numFmtId="0" fontId="7" fillId="6" borderId="0" xfId="0" applyFont="1" applyFill="1" applyAlignment="1">
      <alignment horizontal="left" vertical="top" wrapText="1" indent="1"/>
    </xf>
    <xf numFmtId="10" fontId="7" fillId="0" borderId="0" xfId="1" applyNumberFormat="1" applyFont="1" applyFill="1" applyAlignment="1">
      <alignment horizontal="left" indent="1"/>
    </xf>
    <xf numFmtId="10" fontId="7" fillId="0" borderId="0" xfId="1" applyNumberFormat="1" applyFont="1" applyFill="1" applyAlignment="1">
      <alignment horizontal="left" vertical="top" indent="2"/>
    </xf>
    <xf numFmtId="0" fontId="10" fillId="0" borderId="0" xfId="0" applyFont="1" applyFill="1" applyAlignment="1">
      <alignment horizontal="left" indent="1"/>
    </xf>
    <xf numFmtId="0" fontId="7" fillId="0" borderId="0" xfId="0" applyFont="1" applyAlignment="1">
      <alignment horizontal="right" vertical="top"/>
    </xf>
    <xf numFmtId="0" fontId="7" fillId="0" borderId="0" xfId="0" applyFont="1" applyAlignment="1">
      <alignment horizontal="right" vertical="top" indent="1"/>
    </xf>
    <xf numFmtId="168" fontId="7" fillId="0" borderId="0" xfId="0" applyNumberFormat="1" applyFont="1" applyAlignment="1">
      <alignment horizontal="right" vertical="top"/>
    </xf>
    <xf numFmtId="168" fontId="7" fillId="0" borderId="0" xfId="0" applyNumberFormat="1" applyFont="1" applyAlignment="1">
      <alignment horizontal="right" vertical="top" indent="1"/>
    </xf>
    <xf numFmtId="0" fontId="7" fillId="0" borderId="0" xfId="0" quotePrefix="1" applyFont="1" applyFill="1" applyAlignment="1">
      <alignment horizontal="left" vertical="top" wrapText="1" indent="1"/>
    </xf>
    <xf numFmtId="0" fontId="7" fillId="0" borderId="0" xfId="0" applyFont="1" applyFill="1" applyAlignment="1">
      <alignment horizontal="left" vertical="top"/>
    </xf>
    <xf numFmtId="0" fontId="7" fillId="0" borderId="0" xfId="0" applyFont="1" applyFill="1" applyAlignment="1">
      <alignment vertical="top" wrapText="1"/>
    </xf>
    <xf numFmtId="0" fontId="7" fillId="0" borderId="0" xfId="0" applyFont="1" applyFill="1" applyAlignment="1">
      <alignment horizontal="right" vertical="top"/>
    </xf>
    <xf numFmtId="168" fontId="7" fillId="0" borderId="0" xfId="0" applyNumberFormat="1" applyFont="1" applyFill="1" applyAlignment="1">
      <alignment horizontal="right" vertical="top"/>
    </xf>
    <xf numFmtId="0" fontId="7" fillId="0" borderId="0" xfId="0" quotePrefix="1" applyFont="1" applyAlignment="1">
      <alignment horizontal="left" vertical="top" indent="1"/>
    </xf>
    <xf numFmtId="14" fontId="7" fillId="0" borderId="0" xfId="0" applyNumberFormat="1" applyFont="1" applyAlignment="1">
      <alignment horizontal="left" vertical="top"/>
    </xf>
    <xf numFmtId="14" fontId="7" fillId="0" borderId="0" xfId="0" applyNumberFormat="1" applyFont="1" applyFill="1" applyAlignment="1">
      <alignment horizontal="left" vertical="top"/>
    </xf>
    <xf numFmtId="0" fontId="10" fillId="11" borderId="0" xfId="0" applyFont="1" applyFill="1" applyAlignment="1">
      <alignment vertical="top"/>
    </xf>
    <xf numFmtId="0" fontId="29" fillId="11" borderId="0" xfId="0" applyFont="1" applyFill="1" applyAlignment="1">
      <alignment vertical="top"/>
    </xf>
    <xf numFmtId="165" fontId="7" fillId="0" borderId="0" xfId="0" applyNumberFormat="1" applyFont="1" applyFill="1" applyAlignment="1">
      <alignment horizontal="right" vertical="top"/>
    </xf>
    <xf numFmtId="0" fontId="10" fillId="0" borderId="0" xfId="0" applyFont="1" applyAlignment="1">
      <alignment horizontal="right" vertical="top"/>
    </xf>
    <xf numFmtId="168" fontId="10" fillId="0" borderId="0" xfId="0" applyNumberFormat="1" applyFont="1" applyAlignment="1">
      <alignment horizontal="right" vertical="top"/>
    </xf>
    <xf numFmtId="0" fontId="7" fillId="0" borderId="0" xfId="0" applyFont="1" applyFill="1" applyAlignment="1">
      <alignment horizontal="left" vertical="top" indent="1"/>
    </xf>
    <xf numFmtId="0" fontId="7" fillId="0" borderId="0" xfId="0" applyFont="1" applyFill="1" applyAlignment="1">
      <alignment vertical="top"/>
    </xf>
    <xf numFmtId="0" fontId="10" fillId="0" borderId="0" xfId="0" applyFont="1" applyFill="1" applyAlignment="1">
      <alignment horizontal="right" vertical="top"/>
    </xf>
    <xf numFmtId="14" fontId="7" fillId="0" borderId="0" xfId="0" applyNumberFormat="1" applyFont="1" applyAlignment="1">
      <alignment vertical="top"/>
    </xf>
    <xf numFmtId="0" fontId="17" fillId="9" borderId="17" xfId="0" applyFont="1" applyFill="1" applyBorder="1" applyAlignment="1">
      <alignment horizontal="center" vertical="center"/>
    </xf>
    <xf numFmtId="0" fontId="17" fillId="9" borderId="0" xfId="0" applyFont="1" applyFill="1" applyBorder="1" applyAlignment="1">
      <alignment horizontal="center" vertical="center"/>
    </xf>
    <xf numFmtId="0" fontId="17" fillId="9" borderId="18"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9" xfId="0" applyFont="1" applyFill="1" applyBorder="1" applyAlignment="1">
      <alignment horizontal="center" vertical="center" wrapText="1"/>
    </xf>
    <xf numFmtId="0" fontId="11" fillId="9" borderId="0" xfId="0" applyFont="1" applyFill="1" applyAlignment="1">
      <alignment horizontal="center" vertical="center"/>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Fill="1" applyAlignment="1">
      <alignment horizontal="left" vertical="center" indent="1"/>
    </xf>
    <xf numFmtId="169" fontId="11" fillId="0" borderId="0" xfId="0" applyNumberFormat="1" applyFont="1" applyFill="1" applyAlignment="1">
      <alignment horizontal="right" vertical="center"/>
    </xf>
    <xf numFmtId="169" fontId="11" fillId="0" borderId="0" xfId="0" applyNumberFormat="1" applyFont="1" applyAlignment="1">
      <alignment horizontal="right" vertical="center"/>
    </xf>
    <xf numFmtId="0" fontId="11" fillId="0" borderId="4" xfId="0" applyFont="1" applyBorder="1"/>
    <xf numFmtId="0" fontId="11" fillId="0" borderId="2" xfId="0" applyFont="1" applyBorder="1"/>
    <xf numFmtId="9" fontId="11" fillId="0" borderId="9" xfId="0" applyNumberFormat="1" applyFont="1" applyBorder="1" applyAlignment="1">
      <alignment horizontal="center" vertical="top"/>
    </xf>
    <xf numFmtId="0" fontId="11" fillId="0" borderId="0" xfId="0" applyFont="1" applyBorder="1" applyAlignment="1">
      <alignment vertical="top"/>
    </xf>
    <xf numFmtId="9" fontId="11" fillId="0" borderId="9" xfId="0" applyNumberFormat="1" applyFont="1" applyFill="1" applyBorder="1" applyAlignment="1">
      <alignment horizontal="center" vertical="top"/>
    </xf>
    <xf numFmtId="0" fontId="11" fillId="0" borderId="0" xfId="0" applyFont="1" applyFill="1" applyBorder="1" applyAlignment="1">
      <alignment vertical="top"/>
    </xf>
    <xf numFmtId="0" fontId="11" fillId="0" borderId="0" xfId="0" applyFont="1" applyFill="1" applyBorder="1" applyAlignment="1"/>
    <xf numFmtId="0" fontId="11" fillId="0" borderId="0" xfId="0" applyFont="1" applyBorder="1" applyAlignment="1">
      <alignment horizontal="center" vertical="top"/>
    </xf>
    <xf numFmtId="10" fontId="11" fillId="0" borderId="9" xfId="0" applyNumberFormat="1" applyFont="1" applyFill="1" applyBorder="1" applyAlignment="1">
      <alignment horizontal="center" vertical="top"/>
    </xf>
    <xf numFmtId="0" fontId="11" fillId="0" borderId="0" xfId="0" applyFont="1" applyFill="1" applyBorder="1" applyAlignment="1">
      <alignment horizontal="center" vertical="top"/>
    </xf>
    <xf numFmtId="0" fontId="11" fillId="0" borderId="9" xfId="0" applyFont="1" applyFill="1" applyBorder="1" applyAlignment="1">
      <alignment vertical="top"/>
    </xf>
    <xf numFmtId="0" fontId="14" fillId="0" borderId="0" xfId="0" applyFont="1" applyBorder="1" applyAlignment="1">
      <alignment vertical="top"/>
    </xf>
    <xf numFmtId="10" fontId="11" fillId="0" borderId="9" xfId="0" applyNumberFormat="1" applyFont="1" applyFill="1" applyBorder="1" applyAlignment="1">
      <alignment horizontal="center"/>
    </xf>
    <xf numFmtId="10" fontId="11" fillId="0" borderId="0" xfId="0" applyNumberFormat="1" applyFont="1" applyFill="1" applyBorder="1" applyAlignment="1">
      <alignment horizontal="center" vertical="top"/>
    </xf>
    <xf numFmtId="0" fontId="11" fillId="0" borderId="3" xfId="0" applyFont="1" applyBorder="1" applyAlignment="1">
      <alignment horizontal="center" vertical="center" wrapText="1"/>
    </xf>
    <xf numFmtId="9" fontId="11" fillId="0" borderId="0" xfId="0" applyNumberFormat="1" applyFont="1" applyBorder="1" applyAlignment="1">
      <alignment horizontal="center" vertical="top"/>
    </xf>
    <xf numFmtId="0" fontId="11" fillId="0" borderId="0" xfId="0" applyFont="1" applyBorder="1" applyAlignment="1">
      <alignment horizontal="center"/>
    </xf>
    <xf numFmtId="0" fontId="7" fillId="0" borderId="0" xfId="0" applyFont="1" applyAlignment="1">
      <alignment vertical="center" wrapText="1"/>
    </xf>
    <xf numFmtId="0" fontId="7" fillId="0" borderId="0" xfId="0" applyFont="1" applyFill="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0" fontId="7" fillId="11" borderId="0" xfId="0" applyFont="1" applyFill="1" applyAlignment="1">
      <alignment horizontal="left" vertical="center"/>
    </xf>
    <xf numFmtId="0" fontId="7" fillId="11"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left" vertical="center"/>
    </xf>
    <xf numFmtId="165" fontId="7" fillId="0" borderId="0" xfId="0" applyNumberFormat="1" applyFont="1" applyFill="1" applyAlignment="1">
      <alignment horizontal="left"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11" borderId="0" xfId="0" applyFont="1" applyFill="1" applyAlignment="1">
      <alignment vertical="center"/>
    </xf>
    <xf numFmtId="0" fontId="7" fillId="13" borderId="0" xfId="0" applyFont="1" applyFill="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7" fillId="11" borderId="0" xfId="0" applyFont="1" applyFill="1" applyAlignment="1">
      <alignment horizontal="center" vertical="center"/>
    </xf>
    <xf numFmtId="0" fontId="11" fillId="0" borderId="9" xfId="0" applyFont="1" applyFill="1" applyBorder="1" applyAlignment="1">
      <alignment horizontal="center" vertical="center" wrapText="1"/>
    </xf>
    <xf numFmtId="0" fontId="7" fillId="6" borderId="22" xfId="0" applyFont="1" applyFill="1" applyBorder="1" applyAlignment="1">
      <alignment vertical="top" wrapText="1"/>
    </xf>
    <xf numFmtId="0" fontId="7" fillId="6" borderId="22" xfId="0" applyFont="1" applyFill="1" applyBorder="1" applyAlignment="1">
      <alignment horizontal="left" vertical="top" wrapText="1"/>
    </xf>
    <xf numFmtId="0" fontId="7" fillId="0" borderId="22" xfId="0" applyFont="1" applyBorder="1" applyAlignment="1">
      <alignment vertical="center"/>
    </xf>
    <xf numFmtId="0" fontId="7" fillId="0" borderId="22" xfId="0" applyFont="1" applyBorder="1" applyAlignment="1">
      <alignment vertical="center" wrapText="1"/>
    </xf>
    <xf numFmtId="0" fontId="7" fillId="0" borderId="22" xfId="0" applyFont="1" applyBorder="1" applyAlignment="1">
      <alignment horizontal="left" vertical="center"/>
    </xf>
    <xf numFmtId="0" fontId="7" fillId="0" borderId="22" xfId="0" applyFont="1" applyFill="1" applyBorder="1" applyAlignment="1">
      <alignment horizontal="left" vertical="center"/>
    </xf>
    <xf numFmtId="165" fontId="7" fillId="0" borderId="22" xfId="0" applyNumberFormat="1" applyFont="1" applyBorder="1" applyAlignment="1">
      <alignment horizontal="left" vertical="center"/>
    </xf>
    <xf numFmtId="0" fontId="7" fillId="0" borderId="22" xfId="0" applyFont="1" applyBorder="1" applyAlignment="1">
      <alignment horizontal="left" vertical="center" wrapText="1"/>
    </xf>
    <xf numFmtId="165" fontId="7" fillId="0" borderId="22" xfId="0" applyNumberFormat="1" applyFont="1" applyFill="1" applyBorder="1" applyAlignment="1">
      <alignment horizontal="left" vertical="center"/>
    </xf>
    <xf numFmtId="0" fontId="7" fillId="0" borderId="22" xfId="0" applyFont="1" applyFill="1" applyBorder="1" applyAlignment="1">
      <alignment vertical="center" wrapText="1"/>
    </xf>
    <xf numFmtId="165" fontId="7" fillId="0" borderId="22" xfId="0" applyNumberFormat="1" applyFont="1" applyFill="1" applyBorder="1" applyAlignment="1">
      <alignment vertical="center"/>
    </xf>
    <xf numFmtId="0" fontId="7" fillId="0" borderId="22" xfId="0" applyFont="1" applyFill="1" applyBorder="1" applyAlignment="1">
      <alignment horizontal="left" vertical="center" wrapText="1"/>
    </xf>
    <xf numFmtId="165" fontId="7" fillId="0" borderId="22" xfId="0" applyNumberFormat="1" applyFont="1" applyFill="1" applyBorder="1" applyAlignment="1">
      <alignment horizontal="right" vertical="center"/>
    </xf>
    <xf numFmtId="0" fontId="7" fillId="0" borderId="22" xfId="0" quotePrefix="1" applyFont="1" applyFill="1" applyBorder="1" applyAlignment="1">
      <alignment horizontal="left" vertical="center"/>
    </xf>
    <xf numFmtId="165" fontId="7" fillId="0" borderId="22" xfId="0" applyNumberFormat="1" applyFont="1" applyBorder="1" applyAlignment="1">
      <alignment horizontal="right" vertical="center"/>
    </xf>
    <xf numFmtId="0" fontId="26" fillId="0" borderId="22" xfId="0" applyFont="1" applyBorder="1" applyAlignment="1">
      <alignment vertical="center"/>
    </xf>
    <xf numFmtId="0" fontId="7" fillId="0" borderId="22" xfId="0" applyFont="1" applyBorder="1" applyAlignment="1">
      <alignment horizontal="left" vertical="top"/>
    </xf>
    <xf numFmtId="0" fontId="7" fillId="3" borderId="0" xfId="0" applyFont="1" applyFill="1" applyAlignment="1">
      <alignment horizontal="left" vertical="center"/>
    </xf>
    <xf numFmtId="10" fontId="7" fillId="0" borderId="0" xfId="1" applyNumberFormat="1" applyFont="1" applyAlignment="1">
      <alignment vertical="center"/>
    </xf>
    <xf numFmtId="0" fontId="7" fillId="14" borderId="22" xfId="0" applyFont="1" applyFill="1" applyBorder="1" applyAlignment="1">
      <alignment vertical="top" wrapText="1"/>
    </xf>
    <xf numFmtId="0" fontId="11" fillId="0" borderId="9" xfId="0" applyFont="1" applyFill="1" applyBorder="1" applyAlignment="1">
      <alignment horizontal="center" vertical="center" wrapText="1"/>
    </xf>
    <xf numFmtId="0" fontId="17" fillId="9" borderId="17" xfId="0" applyFont="1" applyFill="1" applyBorder="1" applyAlignment="1">
      <alignment horizontal="center" vertical="center"/>
    </xf>
    <xf numFmtId="0" fontId="17" fillId="9" borderId="0" xfId="0" applyFont="1" applyFill="1" applyBorder="1" applyAlignment="1">
      <alignment horizontal="center" vertical="center"/>
    </xf>
    <xf numFmtId="0" fontId="17" fillId="9" borderId="18"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0" applyFont="1" applyBorder="1" applyAlignment="1">
      <alignment vertical="center"/>
    </xf>
    <xf numFmtId="0" fontId="12" fillId="0" borderId="0" xfId="0" applyFont="1" applyBorder="1" applyAlignment="1">
      <alignment vertical="center"/>
    </xf>
    <xf numFmtId="0" fontId="13" fillId="0" borderId="0" xfId="0" applyFont="1" applyBorder="1"/>
    <xf numFmtId="0" fontId="16" fillId="0" borderId="0" xfId="0" applyFont="1" applyBorder="1" applyAlignment="1">
      <alignment vertical="center"/>
    </xf>
    <xf numFmtId="0" fontId="11" fillId="0" borderId="0" xfId="0" applyFont="1" applyBorder="1" applyAlignment="1">
      <alignment horizontal="left" vertical="center" indent="1"/>
    </xf>
    <xf numFmtId="0" fontId="19" fillId="0" borderId="0" xfId="0" applyFont="1" applyBorder="1" applyAlignment="1">
      <alignment vertical="center"/>
    </xf>
    <xf numFmtId="0" fontId="11" fillId="0" borderId="23" xfId="0" applyFont="1" applyBorder="1"/>
    <xf numFmtId="0" fontId="14" fillId="0" borderId="4" xfId="0" applyFont="1" applyBorder="1"/>
    <xf numFmtId="10" fontId="11" fillId="0" borderId="0" xfId="0" applyNumberFormat="1" applyFont="1" applyFill="1" applyBorder="1" applyAlignment="1">
      <alignment horizontal="center"/>
    </xf>
    <xf numFmtId="10" fontId="11" fillId="0" borderId="0" xfId="0" applyNumberFormat="1" applyFont="1" applyAlignment="1">
      <alignment vertical="center"/>
    </xf>
    <xf numFmtId="0" fontId="14" fillId="0" borderId="0" xfId="0" applyFont="1" applyAlignment="1"/>
    <xf numFmtId="169" fontId="11" fillId="0" borderId="0" xfId="0" applyNumberFormat="1" applyFont="1" applyAlignment="1">
      <alignment vertical="center"/>
    </xf>
    <xf numFmtId="10" fontId="11" fillId="0" borderId="0" xfId="0" applyNumberFormat="1" applyFont="1" applyFill="1" applyAlignment="1">
      <alignment vertical="center"/>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3" xfId="0" applyFont="1" applyBorder="1" applyAlignment="1">
      <alignment horizontal="center" vertical="center" wrapText="1"/>
    </xf>
    <xf numFmtId="0" fontId="14" fillId="0" borderId="3" xfId="0" applyFont="1" applyBorder="1"/>
    <xf numFmtId="0" fontId="14" fillId="0" borderId="0" xfId="0" applyFont="1" applyFill="1" applyAlignment="1">
      <alignment horizontal="left" vertical="center"/>
    </xf>
    <xf numFmtId="0" fontId="14" fillId="0" borderId="0" xfId="0" applyFont="1" applyFill="1" applyAlignment="1">
      <alignment vertical="center"/>
    </xf>
    <xf numFmtId="0" fontId="7" fillId="9" borderId="0" xfId="0" applyFont="1" applyFill="1" applyAlignment="1">
      <alignment vertical="center"/>
    </xf>
    <xf numFmtId="0" fontId="14" fillId="9" borderId="0" xfId="0" applyFont="1" applyFill="1" applyAlignment="1">
      <alignment vertical="center"/>
    </xf>
    <xf numFmtId="0" fontId="7" fillId="9" borderId="0" xfId="0" applyFont="1" applyFill="1"/>
    <xf numFmtId="0" fontId="7" fillId="9" borderId="0" xfId="0" applyFont="1" applyFill="1" applyBorder="1" applyAlignment="1">
      <alignment vertical="center"/>
    </xf>
    <xf numFmtId="0" fontId="7" fillId="9" borderId="0" xfId="0" applyFont="1" applyFill="1" applyBorder="1" applyAlignment="1">
      <alignment vertical="center" wrapText="1"/>
    </xf>
    <xf numFmtId="0" fontId="7" fillId="9" borderId="0" xfId="0" applyFont="1" applyFill="1" applyBorder="1" applyAlignment="1">
      <alignment horizontal="left" vertical="center"/>
    </xf>
    <xf numFmtId="0" fontId="10" fillId="9" borderId="0" xfId="0" applyFont="1" applyFill="1" applyAlignment="1">
      <alignment vertical="center"/>
    </xf>
    <xf numFmtId="0" fontId="7" fillId="9" borderId="0" xfId="0" applyFont="1" applyFill="1" applyAlignment="1">
      <alignment vertical="top"/>
    </xf>
    <xf numFmtId="0" fontId="7" fillId="9" borderId="0" xfId="0" applyFont="1" applyFill="1" applyAlignment="1">
      <alignment vertical="top" wrapText="1"/>
    </xf>
    <xf numFmtId="0" fontId="14" fillId="9" borderId="0" xfId="0" applyFont="1" applyFill="1" applyBorder="1" applyAlignment="1">
      <alignment vertical="center" wrapText="1"/>
    </xf>
    <xf numFmtId="0" fontId="14" fillId="9" borderId="0" xfId="0" applyFont="1" applyFill="1" applyBorder="1" applyAlignment="1">
      <alignment horizontal="left" vertical="center"/>
    </xf>
    <xf numFmtId="0" fontId="14" fillId="9" borderId="0" xfId="0" applyFont="1" applyFill="1" applyBorder="1" applyAlignment="1">
      <alignment vertical="center"/>
    </xf>
    <xf numFmtId="0" fontId="14" fillId="9" borderId="0" xfId="0" applyFont="1" applyFill="1" applyBorder="1" applyAlignment="1">
      <alignment vertical="top" wrapText="1"/>
    </xf>
    <xf numFmtId="0" fontId="14" fillId="9" borderId="0" xfId="0" applyFont="1" applyFill="1" applyBorder="1" applyAlignment="1">
      <alignment horizontal="left" vertical="top" wrapText="1"/>
    </xf>
    <xf numFmtId="0" fontId="7" fillId="9" borderId="0" xfId="0" applyFont="1" applyFill="1" applyBorder="1"/>
    <xf numFmtId="165" fontId="7" fillId="9" borderId="0" xfId="0" applyNumberFormat="1" applyFont="1" applyFill="1" applyBorder="1" applyAlignment="1">
      <alignment horizontal="left" vertical="center"/>
    </xf>
    <xf numFmtId="0" fontId="10" fillId="9" borderId="0" xfId="0" applyFont="1" applyFill="1" applyBorder="1" applyAlignment="1">
      <alignment vertical="center"/>
    </xf>
    <xf numFmtId="0" fontId="10" fillId="9" borderId="0" xfId="0" applyFont="1" applyFill="1" applyBorder="1" applyAlignment="1">
      <alignment vertical="center" wrapText="1"/>
    </xf>
    <xf numFmtId="0" fontId="10" fillId="9" borderId="0" xfId="0" applyFont="1" applyFill="1" applyBorder="1" applyAlignment="1">
      <alignment horizontal="left" vertical="center"/>
    </xf>
    <xf numFmtId="0" fontId="7" fillId="9" borderId="0" xfId="0" applyFont="1" applyFill="1" applyBorder="1" applyAlignment="1">
      <alignment vertical="top"/>
    </xf>
    <xf numFmtId="0" fontId="7" fillId="9" borderId="0" xfId="0" applyFont="1" applyFill="1" applyBorder="1" applyAlignment="1">
      <alignment vertical="top" wrapText="1"/>
    </xf>
    <xf numFmtId="0" fontId="7" fillId="9" borderId="0" xfId="0" applyFont="1" applyFill="1" applyBorder="1" applyAlignment="1">
      <alignment horizontal="left" vertical="top"/>
    </xf>
    <xf numFmtId="0" fontId="30" fillId="9" borderId="0" xfId="0" applyFont="1" applyFill="1" applyBorder="1" applyAlignment="1">
      <alignment vertical="top"/>
    </xf>
    <xf numFmtId="0" fontId="10" fillId="9" borderId="0" xfId="0" applyFont="1" applyFill="1" applyBorder="1" applyAlignment="1">
      <alignment vertical="top"/>
    </xf>
    <xf numFmtId="0" fontId="7" fillId="11" borderId="0" xfId="0" applyFont="1" applyFill="1" applyAlignment="1">
      <alignment vertical="top"/>
    </xf>
    <xf numFmtId="0" fontId="31" fillId="9" borderId="0" xfId="0" applyFont="1" applyFill="1" applyBorder="1" applyAlignment="1">
      <alignment vertical="top"/>
    </xf>
    <xf numFmtId="0" fontId="14" fillId="9" borderId="8" xfId="0" applyFont="1" applyFill="1" applyBorder="1" applyAlignment="1">
      <alignment vertical="top"/>
    </xf>
    <xf numFmtId="165" fontId="14" fillId="9" borderId="0" xfId="0" applyNumberFormat="1" applyFont="1" applyFill="1" applyBorder="1" applyAlignment="1">
      <alignment horizontal="right" vertical="center"/>
    </xf>
    <xf numFmtId="165" fontId="14" fillId="9" borderId="0" xfId="0" applyNumberFormat="1" applyFont="1" applyFill="1" applyBorder="1" applyAlignment="1">
      <alignment horizontal="left" vertical="center"/>
    </xf>
    <xf numFmtId="0" fontId="14" fillId="9" borderId="9" xfId="0" applyFont="1" applyFill="1" applyBorder="1" applyAlignment="1">
      <alignment horizontal="left" vertical="center"/>
    </xf>
    <xf numFmtId="0" fontId="14" fillId="9" borderId="0" xfId="0" applyFont="1" applyFill="1" applyBorder="1" applyAlignment="1">
      <alignment horizontal="left" vertical="center" wrapText="1"/>
    </xf>
    <xf numFmtId="0" fontId="14" fillId="11" borderId="0" xfId="0" applyFont="1" applyFill="1" applyAlignment="1">
      <alignment horizontal="left" vertical="center"/>
    </xf>
    <xf numFmtId="165" fontId="14" fillId="9" borderId="0" xfId="0" applyNumberFormat="1" applyFont="1" applyFill="1" applyBorder="1" applyAlignment="1">
      <alignment vertical="center"/>
    </xf>
    <xf numFmtId="0" fontId="14" fillId="15" borderId="0" xfId="0" applyFont="1" applyFill="1" applyAlignment="1">
      <alignment horizontal="left" vertical="center"/>
    </xf>
    <xf numFmtId="0" fontId="14" fillId="9" borderId="5" xfId="0" applyFont="1" applyFill="1" applyBorder="1" applyAlignment="1">
      <alignment vertical="top"/>
    </xf>
    <xf numFmtId="0" fontId="32" fillId="9" borderId="6" xfId="0" applyFont="1" applyFill="1" applyBorder="1" applyAlignment="1">
      <alignment vertical="center" wrapText="1"/>
    </xf>
    <xf numFmtId="0" fontId="14" fillId="9" borderId="6" xfId="0" applyFont="1" applyFill="1" applyBorder="1" applyAlignment="1">
      <alignment horizontal="left" vertical="center"/>
    </xf>
    <xf numFmtId="165" fontId="14" fillId="9" borderId="6" xfId="0" applyNumberFormat="1" applyFont="1" applyFill="1" applyBorder="1" applyAlignment="1">
      <alignment horizontal="right" vertical="center"/>
    </xf>
    <xf numFmtId="0" fontId="14" fillId="9" borderId="7" xfId="0" applyFont="1" applyFill="1" applyBorder="1" applyAlignment="1">
      <alignment horizontal="left" vertical="center"/>
    </xf>
    <xf numFmtId="0" fontId="14" fillId="9" borderId="0" xfId="0" applyFont="1" applyFill="1" applyBorder="1" applyAlignment="1">
      <alignment vertical="top"/>
    </xf>
    <xf numFmtId="0" fontId="14" fillId="9" borderId="0" xfId="0" applyFont="1" applyFill="1" applyBorder="1" applyAlignment="1">
      <alignment horizontal="left" vertical="top"/>
    </xf>
    <xf numFmtId="0" fontId="33" fillId="9" borderId="0" xfId="0" applyFont="1" applyFill="1" applyBorder="1" applyAlignment="1">
      <alignment vertical="center"/>
    </xf>
    <xf numFmtId="0" fontId="14" fillId="11" borderId="0" xfId="0" applyFont="1" applyFill="1" applyAlignment="1">
      <alignment vertical="center"/>
    </xf>
    <xf numFmtId="0" fontId="14" fillId="11" borderId="0" xfId="0" applyFont="1" applyFill="1" applyAlignment="1">
      <alignment vertical="top"/>
    </xf>
    <xf numFmtId="0" fontId="14" fillId="0" borderId="0" xfId="0" applyFont="1" applyAlignment="1">
      <alignment vertical="top"/>
    </xf>
    <xf numFmtId="165" fontId="14" fillId="9" borderId="0" xfId="0" applyNumberFormat="1" applyFont="1" applyFill="1" applyBorder="1" applyAlignment="1">
      <alignment horizontal="right" vertical="top"/>
    </xf>
    <xf numFmtId="0" fontId="14" fillId="9" borderId="9" xfId="0" applyFont="1" applyFill="1" applyBorder="1" applyAlignment="1">
      <alignment horizontal="left" vertical="top"/>
    </xf>
    <xf numFmtId="0" fontId="14" fillId="11" borderId="0" xfId="0" applyFont="1" applyFill="1" applyAlignment="1">
      <alignment horizontal="left" vertical="top"/>
    </xf>
    <xf numFmtId="165" fontId="14" fillId="9" borderId="0" xfId="0" applyNumberFormat="1" applyFont="1" applyFill="1" applyBorder="1" applyAlignment="1">
      <alignment horizontal="left" vertical="top"/>
    </xf>
    <xf numFmtId="0" fontId="14" fillId="9" borderId="6" xfId="0" applyFont="1" applyFill="1" applyBorder="1" applyAlignment="1">
      <alignment vertical="center" wrapText="1"/>
    </xf>
    <xf numFmtId="0" fontId="30" fillId="7" borderId="10" xfId="0" applyFont="1" applyFill="1" applyBorder="1" applyAlignment="1">
      <alignment vertical="top" wrapText="1"/>
    </xf>
    <xf numFmtId="0" fontId="30" fillId="7" borderId="11" xfId="0" applyFont="1" applyFill="1" applyBorder="1" applyAlignment="1">
      <alignment vertical="top" wrapText="1"/>
    </xf>
    <xf numFmtId="0" fontId="30" fillId="7" borderId="11" xfId="0" applyFont="1" applyFill="1" applyBorder="1" applyAlignment="1">
      <alignment horizontal="left" vertical="top" wrapText="1"/>
    </xf>
    <xf numFmtId="0" fontId="30" fillId="7" borderId="12" xfId="0" applyFont="1" applyFill="1" applyBorder="1" applyAlignment="1">
      <alignment vertical="top" wrapText="1"/>
    </xf>
    <xf numFmtId="0" fontId="14" fillId="9" borderId="0" xfId="0" applyFont="1" applyFill="1" applyAlignment="1">
      <alignment vertical="top"/>
    </xf>
    <xf numFmtId="0" fontId="7" fillId="9" borderId="8" xfId="0" applyFont="1" applyFill="1" applyBorder="1" applyAlignment="1">
      <alignment vertical="center"/>
    </xf>
    <xf numFmtId="0" fontId="7" fillId="9" borderId="5" xfId="0" applyFont="1" applyFill="1" applyBorder="1" applyAlignment="1">
      <alignment vertical="center"/>
    </xf>
    <xf numFmtId="0" fontId="7" fillId="9" borderId="7" xfId="0" applyFont="1" applyFill="1" applyBorder="1" applyAlignment="1">
      <alignment vertical="center"/>
    </xf>
    <xf numFmtId="0" fontId="10" fillId="9" borderId="6" xfId="0" applyFont="1" applyFill="1" applyBorder="1" applyAlignment="1">
      <alignment vertical="center"/>
    </xf>
    <xf numFmtId="0" fontId="10" fillId="9" borderId="9" xfId="0" applyFont="1" applyFill="1" applyBorder="1" applyAlignment="1">
      <alignment vertical="center"/>
    </xf>
    <xf numFmtId="0" fontId="10" fillId="9" borderId="2" xfId="0" applyFont="1" applyFill="1" applyBorder="1" applyAlignment="1">
      <alignment horizontal="left" vertical="top" wrapText="1"/>
    </xf>
    <xf numFmtId="0" fontId="10" fillId="9" borderId="3" xfId="0" applyFont="1" applyFill="1" applyBorder="1" applyAlignment="1">
      <alignment horizontal="left" vertical="top" wrapText="1"/>
    </xf>
    <xf numFmtId="0" fontId="10" fillId="9" borderId="4" xfId="0" applyFont="1" applyFill="1" applyBorder="1" applyAlignment="1">
      <alignment horizontal="left" vertical="top" wrapText="1"/>
    </xf>
    <xf numFmtId="0" fontId="7" fillId="9" borderId="0" xfId="0" applyFont="1" applyFill="1" applyBorder="1" applyAlignment="1">
      <alignment horizontal="center" vertical="center" wrapText="1"/>
    </xf>
    <xf numFmtId="0" fontId="14" fillId="9" borderId="0"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0" borderId="0" xfId="0" applyFont="1" applyFill="1" applyBorder="1" applyAlignment="1">
      <alignment horizontal="center" vertical="center" wrapText="1"/>
    </xf>
    <xf numFmtId="10" fontId="11" fillId="8" borderId="5" xfId="0" applyNumberFormat="1" applyFont="1" applyFill="1" applyBorder="1" applyAlignment="1">
      <alignment horizontal="center"/>
    </xf>
    <xf numFmtId="10" fontId="11" fillId="8" borderId="7" xfId="0" applyNumberFormat="1" applyFont="1" applyFill="1" applyBorder="1" applyAlignment="1">
      <alignment horizontal="center"/>
    </xf>
    <xf numFmtId="10" fontId="11" fillId="0" borderId="0" xfId="0" applyNumberFormat="1" applyFont="1" applyFill="1" applyBorder="1" applyAlignment="1">
      <alignment horizontal="center" vertical="top"/>
    </xf>
    <xf numFmtId="10" fontId="1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xf>
    <xf numFmtId="10" fontId="11" fillId="8" borderId="5" xfId="0" applyNumberFormat="1" applyFont="1" applyFill="1" applyBorder="1" applyAlignment="1">
      <alignment horizontal="center" vertical="top"/>
    </xf>
    <xf numFmtId="10" fontId="11" fillId="8" borderId="7" xfId="0" applyNumberFormat="1" applyFont="1" applyFill="1" applyBorder="1" applyAlignment="1">
      <alignment horizontal="center" vertical="top"/>
    </xf>
    <xf numFmtId="0" fontId="22" fillId="8" borderId="2"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2" fillId="8" borderId="5"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10" fontId="11" fillId="0" borderId="5" xfId="0" applyNumberFormat="1" applyFont="1" applyFill="1" applyBorder="1" applyAlignment="1">
      <alignment horizontal="center" vertical="top"/>
    </xf>
    <xf numFmtId="10" fontId="11" fillId="0" borderId="7" xfId="0" applyNumberFormat="1" applyFont="1" applyFill="1" applyBorder="1" applyAlignment="1">
      <alignment horizontal="center" vertical="top"/>
    </xf>
    <xf numFmtId="10" fontId="11" fillId="0" borderId="1" xfId="0" applyNumberFormat="1" applyFont="1" applyFill="1" applyBorder="1" applyAlignment="1">
      <alignment horizontal="center"/>
    </xf>
    <xf numFmtId="0" fontId="11" fillId="7" borderId="2"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10" fontId="11" fillId="8" borderId="2" xfId="0" applyNumberFormat="1" applyFont="1" applyFill="1" applyBorder="1" applyAlignment="1">
      <alignment horizontal="center" vertical="center" wrapText="1"/>
    </xf>
    <xf numFmtId="9" fontId="11" fillId="7" borderId="5" xfId="0" applyNumberFormat="1" applyFont="1" applyFill="1" applyBorder="1" applyAlignment="1">
      <alignment horizontal="center" vertical="top"/>
    </xf>
    <xf numFmtId="9" fontId="11" fillId="7" borderId="7" xfId="0" applyNumberFormat="1" applyFont="1" applyFill="1" applyBorder="1" applyAlignment="1">
      <alignment horizontal="center" vertical="top"/>
    </xf>
    <xf numFmtId="10" fontId="11" fillId="7" borderId="5" xfId="0" applyNumberFormat="1" applyFont="1" applyFill="1" applyBorder="1" applyAlignment="1">
      <alignment horizontal="center"/>
    </xf>
    <xf numFmtId="10" fontId="11" fillId="7" borderId="7" xfId="0" applyNumberFormat="1" applyFont="1" applyFill="1" applyBorder="1" applyAlignment="1">
      <alignment horizontal="center"/>
    </xf>
    <xf numFmtId="10" fontId="11" fillId="7" borderId="5" xfId="0" applyNumberFormat="1" applyFont="1" applyFill="1" applyBorder="1" applyAlignment="1">
      <alignment horizontal="center" vertical="top"/>
    </xf>
    <xf numFmtId="10" fontId="11" fillId="7" borderId="7" xfId="0" applyNumberFormat="1" applyFont="1" applyFill="1" applyBorder="1" applyAlignment="1">
      <alignment horizontal="center" vertical="top"/>
    </xf>
    <xf numFmtId="0" fontId="17" fillId="9" borderId="14" xfId="0" applyFont="1" applyFill="1" applyBorder="1" applyAlignment="1">
      <alignment horizontal="center" vertical="center"/>
    </xf>
    <xf numFmtId="0" fontId="17" fillId="9" borderId="15" xfId="0" applyFont="1" applyFill="1" applyBorder="1" applyAlignment="1">
      <alignment horizontal="center" vertical="center"/>
    </xf>
    <xf numFmtId="0" fontId="17" fillId="9" borderId="16" xfId="0" applyFont="1" applyFill="1" applyBorder="1" applyAlignment="1">
      <alignment horizontal="center" vertical="center"/>
    </xf>
    <xf numFmtId="0" fontId="17" fillId="9" borderId="17" xfId="0" applyFont="1" applyFill="1" applyBorder="1" applyAlignment="1">
      <alignment horizontal="center" vertical="center"/>
    </xf>
    <xf numFmtId="0" fontId="17" fillId="9" borderId="0" xfId="0" applyFont="1" applyFill="1" applyBorder="1" applyAlignment="1">
      <alignment horizontal="center" vertical="center"/>
    </xf>
    <xf numFmtId="0" fontId="17" fillId="9" borderId="18" xfId="0" applyFont="1" applyFill="1" applyBorder="1" applyAlignment="1">
      <alignment horizontal="center" vertical="center"/>
    </xf>
    <xf numFmtId="0" fontId="15" fillId="9" borderId="14" xfId="0" applyFont="1" applyFill="1" applyBorder="1" applyAlignment="1">
      <alignment horizontal="center"/>
    </xf>
    <xf numFmtId="0" fontId="15" fillId="9" borderId="15" xfId="0" applyFont="1" applyFill="1" applyBorder="1" applyAlignment="1">
      <alignment horizontal="center"/>
    </xf>
    <xf numFmtId="0" fontId="15" fillId="9" borderId="16" xfId="0" applyFont="1" applyFill="1" applyBorder="1" applyAlignment="1">
      <alignment horizontal="center"/>
    </xf>
    <xf numFmtId="9" fontId="15" fillId="9" borderId="17" xfId="0" applyNumberFormat="1" applyFont="1" applyFill="1" applyBorder="1" applyAlignment="1">
      <alignment horizontal="center"/>
    </xf>
    <xf numFmtId="9" fontId="15" fillId="9" borderId="0" xfId="0" applyNumberFormat="1" applyFont="1" applyFill="1" applyBorder="1" applyAlignment="1">
      <alignment horizontal="center"/>
    </xf>
    <xf numFmtId="9" fontId="15" fillId="9" borderId="18" xfId="0" applyNumberFormat="1" applyFont="1" applyFill="1" applyBorder="1" applyAlignment="1">
      <alignment horizontal="center"/>
    </xf>
    <xf numFmtId="169" fontId="11" fillId="7" borderId="5" xfId="0" applyNumberFormat="1" applyFont="1" applyFill="1" applyBorder="1" applyAlignment="1">
      <alignment horizontal="center"/>
    </xf>
    <xf numFmtId="169" fontId="11" fillId="7" borderId="7" xfId="0" applyNumberFormat="1" applyFont="1" applyFill="1" applyBorder="1" applyAlignment="1">
      <alignment horizontal="center"/>
    </xf>
    <xf numFmtId="9" fontId="15" fillId="9" borderId="19" xfId="0" applyNumberFormat="1" applyFont="1" applyFill="1" applyBorder="1" applyAlignment="1">
      <alignment horizontal="center"/>
    </xf>
    <xf numFmtId="9" fontId="15" fillId="9" borderId="20" xfId="0" applyNumberFormat="1" applyFont="1" applyFill="1" applyBorder="1" applyAlignment="1">
      <alignment horizontal="center"/>
    </xf>
    <xf numFmtId="9" fontId="15" fillId="9" borderId="21" xfId="0" applyNumberFormat="1" applyFont="1" applyFill="1" applyBorder="1" applyAlignment="1">
      <alignment horizontal="center"/>
    </xf>
    <xf numFmtId="10" fontId="11" fillId="7" borderId="2" xfId="0" applyNumberFormat="1" applyFont="1" applyFill="1" applyBorder="1" applyAlignment="1">
      <alignment horizontal="center" vertical="center" wrapText="1"/>
    </xf>
    <xf numFmtId="10" fontId="11" fillId="0" borderId="5" xfId="0" applyNumberFormat="1" applyFont="1" applyFill="1" applyBorder="1" applyAlignment="1">
      <alignment horizontal="center"/>
    </xf>
    <xf numFmtId="10" fontId="11" fillId="0" borderId="7" xfId="0" applyNumberFormat="1" applyFont="1" applyFill="1" applyBorder="1" applyAlignment="1">
      <alignment horizontal="center"/>
    </xf>
    <xf numFmtId="169" fontId="11" fillId="7" borderId="5" xfId="0" applyNumberFormat="1" applyFont="1" applyFill="1" applyBorder="1" applyAlignment="1">
      <alignment horizontal="center" vertical="top"/>
    </xf>
    <xf numFmtId="169" fontId="11" fillId="7" borderId="7" xfId="0" applyNumberFormat="1" applyFont="1" applyFill="1" applyBorder="1" applyAlignment="1">
      <alignment horizontal="center" vertical="top"/>
    </xf>
    <xf numFmtId="10" fontId="11" fillId="0" borderId="2" xfId="0" applyNumberFormat="1" applyFont="1" applyFill="1" applyBorder="1" applyAlignment="1">
      <alignment horizontal="center" vertical="center" wrapText="1"/>
    </xf>
    <xf numFmtId="164" fontId="11" fillId="7" borderId="5" xfId="0" applyNumberFormat="1" applyFont="1" applyFill="1" applyBorder="1" applyAlignment="1">
      <alignment horizontal="center"/>
    </xf>
    <xf numFmtId="164" fontId="11" fillId="7" borderId="7" xfId="0" applyNumberFormat="1" applyFont="1" applyFill="1" applyBorder="1" applyAlignment="1">
      <alignment horizontal="center"/>
    </xf>
    <xf numFmtId="10" fontId="11" fillId="8" borderId="5" xfId="0" applyNumberFormat="1" applyFont="1" applyFill="1" applyBorder="1" applyAlignment="1">
      <alignment horizontal="center" vertical="center"/>
    </xf>
    <xf numFmtId="10" fontId="11" fillId="8" borderId="7" xfId="0" applyNumberFormat="1" applyFont="1" applyFill="1" applyBorder="1" applyAlignment="1">
      <alignment horizontal="center" vertical="center"/>
    </xf>
    <xf numFmtId="9" fontId="11" fillId="7" borderId="5" xfId="0" applyNumberFormat="1" applyFont="1" applyFill="1" applyBorder="1" applyAlignment="1">
      <alignment horizontal="center" vertical="center"/>
    </xf>
    <xf numFmtId="9" fontId="11" fillId="7" borderId="7" xfId="0" applyNumberFormat="1" applyFont="1" applyFill="1" applyBorder="1" applyAlignment="1">
      <alignment horizontal="center" vertical="center"/>
    </xf>
    <xf numFmtId="164" fontId="11" fillId="7" borderId="5" xfId="0" applyNumberFormat="1" applyFont="1" applyFill="1" applyBorder="1" applyAlignment="1">
      <alignment horizontal="center" vertical="center"/>
    </xf>
    <xf numFmtId="164" fontId="11" fillId="7" borderId="7" xfId="0" applyNumberFormat="1" applyFont="1" applyFill="1" applyBorder="1" applyAlignment="1">
      <alignment horizontal="center" vertical="center"/>
    </xf>
    <xf numFmtId="0" fontId="18" fillId="7" borderId="2"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7" xfId="0" applyFont="1" applyFill="1" applyBorder="1" applyAlignment="1">
      <alignment horizontal="center" vertical="center" wrapText="1"/>
    </xf>
    <xf numFmtId="10" fontId="11" fillId="0" borderId="5" xfId="0" applyNumberFormat="1" applyFont="1" applyFill="1" applyBorder="1" applyAlignment="1">
      <alignment horizontal="center" vertical="center"/>
    </xf>
    <xf numFmtId="10" fontId="11" fillId="0" borderId="7" xfId="0" applyNumberFormat="1" applyFont="1" applyFill="1" applyBorder="1" applyAlignment="1">
      <alignment horizontal="center" vertical="center"/>
    </xf>
    <xf numFmtId="10" fontId="11" fillId="0" borderId="5" xfId="0" applyNumberFormat="1" applyFont="1" applyBorder="1" applyAlignment="1">
      <alignment horizontal="center" vertical="center"/>
    </xf>
    <xf numFmtId="10" fontId="11" fillId="0" borderId="7"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10" fontId="11" fillId="7" borderId="5" xfId="0" applyNumberFormat="1" applyFont="1" applyFill="1" applyBorder="1" applyAlignment="1">
      <alignment horizontal="center" vertical="center"/>
    </xf>
    <xf numFmtId="10" fontId="11" fillId="7" borderId="7" xfId="0" applyNumberFormat="1" applyFont="1" applyFill="1" applyBorder="1" applyAlignment="1">
      <alignment horizontal="center" vertical="center"/>
    </xf>
    <xf numFmtId="9" fontId="15" fillId="9" borderId="19" xfId="0" applyNumberFormat="1" applyFont="1" applyFill="1" applyBorder="1" applyAlignment="1">
      <alignment horizontal="center" vertical="top"/>
    </xf>
    <xf numFmtId="9" fontId="15" fillId="9" borderId="20" xfId="0" applyNumberFormat="1" applyFont="1" applyFill="1" applyBorder="1" applyAlignment="1">
      <alignment horizontal="center" vertical="top"/>
    </xf>
    <xf numFmtId="9" fontId="15" fillId="9" borderId="21" xfId="0" applyNumberFormat="1" applyFont="1" applyFill="1" applyBorder="1" applyAlignment="1">
      <alignment horizontal="center" vertical="top"/>
    </xf>
    <xf numFmtId="10" fontId="11" fillId="0" borderId="0" xfId="0" applyNumberFormat="1" applyFont="1" applyFill="1" applyBorder="1" applyAlignment="1">
      <alignment horizontal="center" vertical="center"/>
    </xf>
    <xf numFmtId="9" fontId="15" fillId="9" borderId="19" xfId="0" applyNumberFormat="1" applyFont="1" applyFill="1" applyBorder="1" applyAlignment="1">
      <alignment horizontal="center" vertical="center"/>
    </xf>
    <xf numFmtId="9" fontId="15" fillId="9" borderId="20" xfId="0" applyNumberFormat="1" applyFont="1" applyFill="1" applyBorder="1" applyAlignment="1">
      <alignment horizontal="center" vertical="center"/>
    </xf>
    <xf numFmtId="9" fontId="15" fillId="9" borderId="21"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9" fontId="4" fillId="2" borderId="5" xfId="0" applyNumberFormat="1" applyFont="1" applyFill="1" applyBorder="1" applyAlignment="1">
      <alignment horizontal="center"/>
    </xf>
    <xf numFmtId="9" fontId="4" fillId="2" borderId="7" xfId="0" applyNumberFormat="1"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9" fontId="2" fillId="2" borderId="5" xfId="0" applyNumberFormat="1" applyFont="1" applyFill="1" applyBorder="1" applyAlignment="1">
      <alignment horizontal="center"/>
    </xf>
    <xf numFmtId="9" fontId="2" fillId="2" borderId="6" xfId="0" applyNumberFormat="1" applyFont="1" applyFill="1" applyBorder="1" applyAlignment="1">
      <alignment horizontal="center"/>
    </xf>
    <xf numFmtId="9" fontId="2" fillId="2" borderId="7" xfId="0" applyNumberFormat="1" applyFont="1" applyFill="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0" fontId="0" fillId="0" borderId="5" xfId="0" applyNumberFormat="1" applyBorder="1" applyAlignment="1">
      <alignment horizontal="center"/>
    </xf>
    <xf numFmtId="10" fontId="0" fillId="0" borderId="7" xfId="0" applyNumberFormat="1" applyBorder="1" applyAlignment="1">
      <alignment horizontal="center"/>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10" fontId="0" fillId="4" borderId="5" xfId="0" applyNumberFormat="1" applyFill="1" applyBorder="1" applyAlignment="1">
      <alignment horizontal="center"/>
    </xf>
    <xf numFmtId="10" fontId="0" fillId="4" borderId="7" xfId="0" applyNumberFormat="1" applyFill="1" applyBorder="1" applyAlignment="1">
      <alignment horizontal="center"/>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10" fontId="0" fillId="3" borderId="5" xfId="0" applyNumberFormat="1" applyFill="1" applyBorder="1" applyAlignment="1">
      <alignment horizontal="center"/>
    </xf>
    <xf numFmtId="10" fontId="0" fillId="3" borderId="7" xfId="0" applyNumberFormat="1" applyFill="1" applyBorder="1" applyAlignment="1">
      <alignment horizontal="center"/>
    </xf>
    <xf numFmtId="9" fontId="0" fillId="0" borderId="5" xfId="0" applyNumberFormat="1" applyBorder="1" applyAlignment="1">
      <alignment horizontal="center"/>
    </xf>
    <xf numFmtId="9" fontId="0" fillId="0" borderId="7" xfId="0" applyNumberFormat="1" applyBorder="1" applyAlignment="1">
      <alignment horizontal="center"/>
    </xf>
  </cellXfs>
  <cellStyles count="3">
    <cellStyle name="Normal 2" xfId="2" xr:uid="{00000000-0005-0000-0000-000001000000}"/>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16</xdr:col>
      <xdr:colOff>41564</xdr:colOff>
      <xdr:row>3</xdr:row>
      <xdr:rowOff>55418</xdr:rowOff>
    </xdr:from>
    <xdr:to>
      <xdr:col>21</xdr:col>
      <xdr:colOff>784408</xdr:colOff>
      <xdr:row>7</xdr:row>
      <xdr:rowOff>69273</xdr:rowOff>
    </xdr:to>
    <xdr:pic>
      <xdr:nvPicPr>
        <xdr:cNvPr id="2" name="Picture 1">
          <a:extLst>
            <a:ext uri="{FF2B5EF4-FFF2-40B4-BE49-F238E27FC236}">
              <a16:creationId xmlns:a16="http://schemas.microsoft.com/office/drawing/2014/main" id="{4E0AF2EF-2721-4C8C-BB6F-598B4A664161}"/>
            </a:ext>
          </a:extLst>
        </xdr:cNvPr>
        <xdr:cNvPicPr>
          <a:picLocks noChangeAspect="1"/>
        </xdr:cNvPicPr>
      </xdr:nvPicPr>
      <xdr:blipFill>
        <a:blip xmlns:r="http://schemas.openxmlformats.org/officeDocument/2006/relationships" r:embed="rId1"/>
        <a:stretch>
          <a:fillRect/>
        </a:stretch>
      </xdr:blipFill>
      <xdr:spPr>
        <a:xfrm>
          <a:off x="14163964" y="1052368"/>
          <a:ext cx="3752744" cy="801255"/>
        </a:xfrm>
        <a:prstGeom prst="rect">
          <a:avLst/>
        </a:prstGeom>
      </xdr:spPr>
    </xdr:pic>
    <xdr:clientData/>
  </xdr:twoCellAnchor>
  <xdr:twoCellAnchor editAs="oneCell">
    <xdr:from>
      <xdr:col>16</xdr:col>
      <xdr:colOff>55419</xdr:colOff>
      <xdr:row>13</xdr:row>
      <xdr:rowOff>100941</xdr:rowOff>
    </xdr:from>
    <xdr:to>
      <xdr:col>22</xdr:col>
      <xdr:colOff>2412</xdr:colOff>
      <xdr:row>15</xdr:row>
      <xdr:rowOff>145360</xdr:rowOff>
    </xdr:to>
    <xdr:pic>
      <xdr:nvPicPr>
        <xdr:cNvPr id="3" name="Picture 2">
          <a:extLst>
            <a:ext uri="{FF2B5EF4-FFF2-40B4-BE49-F238E27FC236}">
              <a16:creationId xmlns:a16="http://schemas.microsoft.com/office/drawing/2014/main" id="{D28683B2-5E63-4AEC-8949-BF3FD6A90D66}"/>
            </a:ext>
          </a:extLst>
        </xdr:cNvPr>
        <xdr:cNvPicPr>
          <a:picLocks noChangeAspect="1"/>
        </xdr:cNvPicPr>
      </xdr:nvPicPr>
      <xdr:blipFill>
        <a:blip xmlns:r="http://schemas.openxmlformats.org/officeDocument/2006/relationships" r:embed="rId2"/>
        <a:stretch>
          <a:fillRect/>
        </a:stretch>
      </xdr:blipFill>
      <xdr:spPr>
        <a:xfrm>
          <a:off x="14177819" y="3066391"/>
          <a:ext cx="3741304" cy="438119"/>
        </a:xfrm>
        <a:prstGeom prst="rect">
          <a:avLst/>
        </a:prstGeom>
        <a:noFill/>
      </xdr:spPr>
    </xdr:pic>
    <xdr:clientData/>
  </xdr:twoCellAnchor>
  <xdr:twoCellAnchor editAs="oneCell">
    <xdr:from>
      <xdr:col>24</xdr:col>
      <xdr:colOff>298863</xdr:colOff>
      <xdr:row>13</xdr:row>
      <xdr:rowOff>106878</xdr:rowOff>
    </xdr:from>
    <xdr:to>
      <xdr:col>27</xdr:col>
      <xdr:colOff>664028</xdr:colOff>
      <xdr:row>15</xdr:row>
      <xdr:rowOff>55782</xdr:rowOff>
    </xdr:to>
    <xdr:pic>
      <xdr:nvPicPr>
        <xdr:cNvPr id="4" name="Picture 3">
          <a:extLst>
            <a:ext uri="{FF2B5EF4-FFF2-40B4-BE49-F238E27FC236}">
              <a16:creationId xmlns:a16="http://schemas.microsoft.com/office/drawing/2014/main" id="{D7C849CC-BEE0-4D81-86D7-9C1C37BB0289}"/>
            </a:ext>
          </a:extLst>
        </xdr:cNvPr>
        <xdr:cNvPicPr>
          <a:picLocks noChangeAspect="1"/>
        </xdr:cNvPicPr>
      </xdr:nvPicPr>
      <xdr:blipFill>
        <a:blip xmlns:r="http://schemas.openxmlformats.org/officeDocument/2006/relationships" r:embed="rId3"/>
        <a:stretch>
          <a:fillRect/>
        </a:stretch>
      </xdr:blipFill>
      <xdr:spPr>
        <a:xfrm>
          <a:off x="19615563" y="3072328"/>
          <a:ext cx="1774865" cy="342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41564</xdr:colOff>
      <xdr:row>3</xdr:row>
      <xdr:rowOff>55418</xdr:rowOff>
    </xdr:from>
    <xdr:to>
      <xdr:col>21</xdr:col>
      <xdr:colOff>784408</xdr:colOff>
      <xdr:row>7</xdr:row>
      <xdr:rowOff>69273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2900314" y="1052368"/>
          <a:ext cx="3752744" cy="801255"/>
        </a:xfrm>
        <a:prstGeom prst="rect">
          <a:avLst/>
        </a:prstGeom>
      </xdr:spPr>
    </xdr:pic>
    <xdr:clientData/>
  </xdr:twoCellAnchor>
  <xdr:twoCellAnchor editAs="oneCell">
    <xdr:from>
      <xdr:col>16</xdr:col>
      <xdr:colOff>55419</xdr:colOff>
      <xdr:row>13</xdr:row>
      <xdr:rowOff>100941</xdr:rowOff>
    </xdr:from>
    <xdr:to>
      <xdr:col>21</xdr:col>
      <xdr:colOff>786823</xdr:colOff>
      <xdr:row>15</xdr:row>
      <xdr:rowOff>145360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2914169" y="3066391"/>
          <a:ext cx="3741304" cy="438119"/>
        </a:xfrm>
        <a:prstGeom prst="rect">
          <a:avLst/>
        </a:prstGeom>
        <a:noFill/>
      </xdr:spPr>
    </xdr:pic>
    <xdr:clientData/>
  </xdr:twoCellAnchor>
  <xdr:twoCellAnchor editAs="oneCell">
    <xdr:from>
      <xdr:col>24</xdr:col>
      <xdr:colOff>298863</xdr:colOff>
      <xdr:row>13</xdr:row>
      <xdr:rowOff>106878</xdr:rowOff>
    </xdr:from>
    <xdr:to>
      <xdr:col>27</xdr:col>
      <xdr:colOff>664028</xdr:colOff>
      <xdr:row>15</xdr:row>
      <xdr:rowOff>55782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8370963" y="3072328"/>
          <a:ext cx="1774866" cy="3426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41564</xdr:colOff>
      <xdr:row>3</xdr:row>
      <xdr:rowOff>55418</xdr:rowOff>
    </xdr:from>
    <xdr:to>
      <xdr:col>21</xdr:col>
      <xdr:colOff>797108</xdr:colOff>
      <xdr:row>7</xdr:row>
      <xdr:rowOff>69273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189528" y="637309"/>
          <a:ext cx="4025216" cy="789709"/>
        </a:xfrm>
        <a:prstGeom prst="rect">
          <a:avLst/>
        </a:prstGeom>
      </xdr:spPr>
    </xdr:pic>
    <xdr:clientData/>
  </xdr:twoCellAnchor>
  <xdr:twoCellAnchor editAs="oneCell">
    <xdr:from>
      <xdr:col>16</xdr:col>
      <xdr:colOff>55419</xdr:colOff>
      <xdr:row>13</xdr:row>
      <xdr:rowOff>100941</xdr:rowOff>
    </xdr:from>
    <xdr:to>
      <xdr:col>21</xdr:col>
      <xdr:colOff>831273</xdr:colOff>
      <xdr:row>15</xdr:row>
      <xdr:rowOff>145360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161819" y="2648198"/>
          <a:ext cx="4019797" cy="436304"/>
        </a:xfrm>
        <a:prstGeom prst="rect">
          <a:avLst/>
        </a:prstGeom>
        <a:noFill/>
      </xdr:spPr>
    </xdr:pic>
    <xdr:clientData/>
  </xdr:twoCellAnchor>
  <xdr:twoCellAnchor editAs="oneCell">
    <xdr:from>
      <xdr:col>24</xdr:col>
      <xdr:colOff>298863</xdr:colOff>
      <xdr:row>13</xdr:row>
      <xdr:rowOff>106878</xdr:rowOff>
    </xdr:from>
    <xdr:to>
      <xdr:col>27</xdr:col>
      <xdr:colOff>664029</xdr:colOff>
      <xdr:row>15</xdr:row>
      <xdr:rowOff>55782</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9033177" y="2654135"/>
          <a:ext cx="1910938" cy="340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69</xdr:row>
      <xdr:rowOff>0</xdr:rowOff>
    </xdr:from>
    <xdr:to>
      <xdr:col>8</xdr:col>
      <xdr:colOff>711260</xdr:colOff>
      <xdr:row>74</xdr:row>
      <xdr:rowOff>59884</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70560" y="10035540"/>
          <a:ext cx="8003600" cy="7837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572537</xdr:colOff>
      <xdr:row>37</xdr:row>
      <xdr:rowOff>48369</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7430537" cy="53347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B4D8-EC66-4CBA-B13D-63BF7267004F}">
  <sheetPr>
    <tabColor theme="4" tint="0.59999389629810485"/>
  </sheetPr>
  <dimension ref="A1:R80"/>
  <sheetViews>
    <sheetView tabSelected="1" zoomScaleNormal="100" workbookViewId="0">
      <selection activeCell="C41" sqref="C41"/>
    </sheetView>
  </sheetViews>
  <sheetFormatPr defaultColWidth="9" defaultRowHeight="12" x14ac:dyDescent="0.3"/>
  <cols>
    <col min="1" max="1" width="3.7265625" style="279" customWidth="1"/>
    <col min="2" max="2" width="3.08984375" style="296" customWidth="1"/>
    <col min="3" max="3" width="49.6328125" style="297" customWidth="1"/>
    <col min="4" max="4" width="8.7265625" style="298" customWidth="1"/>
    <col min="5" max="5" width="26" style="296" customWidth="1"/>
    <col min="6" max="6" width="10.6328125" style="296" customWidth="1"/>
    <col min="7" max="7" width="9.7265625" style="296" customWidth="1"/>
    <col min="8" max="8" width="9.26953125" style="296" customWidth="1"/>
    <col min="9" max="9" width="10.08984375" style="291" customWidth="1"/>
    <col min="10" max="10" width="13.08984375" style="291" customWidth="1"/>
    <col min="11" max="11" width="11.453125" style="291" customWidth="1"/>
    <col min="12" max="12" width="11.90625" style="291" customWidth="1"/>
    <col min="13" max="13" width="11" style="291" customWidth="1"/>
    <col min="14" max="14" width="2.08984375" style="279" customWidth="1"/>
    <col min="15" max="15" width="42.90625" style="139" customWidth="1"/>
    <col min="16" max="16" width="13.7265625" style="23" customWidth="1"/>
    <col min="17" max="16384" width="9" style="23"/>
  </cols>
  <sheetData>
    <row r="1" spans="1:15" s="214" customFormat="1" x14ac:dyDescent="0.25">
      <c r="A1" s="277"/>
      <c r="B1" s="302" t="s">
        <v>502</v>
      </c>
      <c r="C1" s="281"/>
      <c r="D1" s="282"/>
      <c r="E1" s="280"/>
      <c r="F1" s="280"/>
      <c r="G1" s="280"/>
      <c r="H1" s="280"/>
      <c r="I1" s="280"/>
      <c r="J1" s="280"/>
      <c r="K1" s="280"/>
      <c r="L1" s="280"/>
      <c r="M1" s="280"/>
      <c r="N1" s="277"/>
      <c r="O1" s="219"/>
    </row>
    <row r="2" spans="1:15" s="214" customFormat="1" x14ac:dyDescent="0.25">
      <c r="A2" s="277"/>
      <c r="B2" s="296"/>
      <c r="C2" s="281"/>
      <c r="D2" s="282"/>
      <c r="E2" s="280"/>
      <c r="F2" s="280"/>
      <c r="G2" s="280"/>
      <c r="H2" s="280"/>
      <c r="I2" s="280"/>
      <c r="J2" s="280"/>
      <c r="K2" s="280"/>
      <c r="L2" s="280"/>
      <c r="M2" s="280"/>
      <c r="N2" s="277"/>
      <c r="O2" s="217"/>
    </row>
    <row r="3" spans="1:15" s="214" customFormat="1" x14ac:dyDescent="0.25">
      <c r="A3" s="277"/>
      <c r="B3" s="296"/>
      <c r="C3" s="281"/>
      <c r="D3" s="282"/>
      <c r="E3" s="280"/>
      <c r="F3" s="280"/>
      <c r="G3" s="280"/>
      <c r="H3" s="280"/>
      <c r="I3" s="280"/>
      <c r="J3" s="280"/>
      <c r="K3" s="280"/>
      <c r="L3" s="280"/>
      <c r="M3" s="280"/>
      <c r="N3" s="277"/>
      <c r="O3" s="217"/>
    </row>
    <row r="4" spans="1:15" s="214" customFormat="1" x14ac:dyDescent="0.25">
      <c r="A4" s="277"/>
      <c r="B4" s="299" t="s">
        <v>71</v>
      </c>
      <c r="C4" s="286"/>
      <c r="D4" s="287"/>
      <c r="E4" s="288"/>
      <c r="F4" s="288"/>
      <c r="G4" s="288"/>
      <c r="H4" s="288"/>
      <c r="I4" s="288"/>
      <c r="J4" s="288"/>
      <c r="K4" s="288"/>
      <c r="L4" s="288"/>
      <c r="M4" s="288"/>
      <c r="N4" s="277"/>
      <c r="O4" s="228"/>
    </row>
    <row r="5" spans="1:15" s="25" customFormat="1" ht="36" customHeight="1" x14ac:dyDescent="0.25">
      <c r="A5" s="285"/>
      <c r="B5" s="327" t="s">
        <v>64</v>
      </c>
      <c r="C5" s="328" t="s">
        <v>108</v>
      </c>
      <c r="D5" s="329" t="s">
        <v>105</v>
      </c>
      <c r="E5" s="328" t="s">
        <v>66</v>
      </c>
      <c r="F5" s="328" t="s">
        <v>65</v>
      </c>
      <c r="G5" s="328" t="s">
        <v>70</v>
      </c>
      <c r="H5" s="328" t="s">
        <v>88</v>
      </c>
      <c r="I5" s="328" t="s">
        <v>74</v>
      </c>
      <c r="J5" s="328" t="s">
        <v>163</v>
      </c>
      <c r="K5" s="328" t="s">
        <v>164</v>
      </c>
      <c r="L5" s="328" t="s">
        <v>165</v>
      </c>
      <c r="M5" s="330" t="s">
        <v>521</v>
      </c>
      <c r="N5" s="285"/>
      <c r="O5" s="141" t="s">
        <v>195</v>
      </c>
    </row>
    <row r="6" spans="1:15" s="214" customFormat="1" x14ac:dyDescent="0.25">
      <c r="A6" s="277"/>
      <c r="B6" s="303">
        <v>1</v>
      </c>
      <c r="C6" s="286" t="s">
        <v>467</v>
      </c>
      <c r="D6" s="287" t="s">
        <v>115</v>
      </c>
      <c r="E6" s="287" t="s">
        <v>68</v>
      </c>
      <c r="F6" s="287" t="s">
        <v>458</v>
      </c>
      <c r="G6" s="287" t="s">
        <v>459</v>
      </c>
      <c r="H6" s="287">
        <v>2</v>
      </c>
      <c r="I6" s="287">
        <v>2023</v>
      </c>
      <c r="J6" s="304" t="s">
        <v>206</v>
      </c>
      <c r="K6" s="305">
        <v>-6532.56</v>
      </c>
      <c r="L6" s="305">
        <v>253227.91</v>
      </c>
      <c r="M6" s="306" t="s">
        <v>76</v>
      </c>
      <c r="N6" s="278"/>
      <c r="O6" s="275"/>
    </row>
    <row r="7" spans="1:15" s="214" customFormat="1" x14ac:dyDescent="0.25">
      <c r="A7" s="277"/>
      <c r="B7" s="303">
        <f t="shared" ref="B7:B21" si="0">B6+1</f>
        <v>2</v>
      </c>
      <c r="C7" s="307" t="s">
        <v>109</v>
      </c>
      <c r="D7" s="287">
        <v>52499383</v>
      </c>
      <c r="E7" s="287" t="s">
        <v>67</v>
      </c>
      <c r="F7" s="287" t="s">
        <v>77</v>
      </c>
      <c r="G7" s="287" t="s">
        <v>78</v>
      </c>
      <c r="H7" s="287">
        <v>3</v>
      </c>
      <c r="I7" s="287">
        <v>2023</v>
      </c>
      <c r="J7" s="305">
        <v>-2821242</v>
      </c>
      <c r="K7" s="305">
        <v>-846680</v>
      </c>
      <c r="L7" s="305">
        <v>2278641</v>
      </c>
      <c r="M7" s="306" t="s">
        <v>76</v>
      </c>
      <c r="N7" s="278"/>
      <c r="O7" s="308"/>
    </row>
    <row r="8" spans="1:15" s="214" customFormat="1" x14ac:dyDescent="0.25">
      <c r="A8" s="277"/>
      <c r="B8" s="303">
        <f t="shared" si="0"/>
        <v>3</v>
      </c>
      <c r="C8" s="286" t="s">
        <v>31</v>
      </c>
      <c r="D8" s="287">
        <v>66069971</v>
      </c>
      <c r="E8" s="287" t="s">
        <v>503</v>
      </c>
      <c r="F8" s="287" t="s">
        <v>77</v>
      </c>
      <c r="G8" s="287" t="s">
        <v>78</v>
      </c>
      <c r="H8" s="287">
        <v>4</v>
      </c>
      <c r="I8" s="287">
        <v>2023</v>
      </c>
      <c r="J8" s="309">
        <v>2206</v>
      </c>
      <c r="K8" s="309">
        <v>-1487</v>
      </c>
      <c r="L8" s="309">
        <v>0</v>
      </c>
      <c r="M8" s="306" t="s">
        <v>76</v>
      </c>
      <c r="N8" s="278"/>
      <c r="O8" s="308"/>
    </row>
    <row r="9" spans="1:15" s="214" customFormat="1" x14ac:dyDescent="0.25">
      <c r="A9" s="277"/>
      <c r="B9" s="303">
        <f t="shared" si="0"/>
        <v>4</v>
      </c>
      <c r="C9" s="307" t="s">
        <v>8</v>
      </c>
      <c r="D9" s="287">
        <v>14058669</v>
      </c>
      <c r="E9" s="287" t="s">
        <v>67</v>
      </c>
      <c r="F9" s="287" t="s">
        <v>77</v>
      </c>
      <c r="G9" s="287" t="s">
        <v>78</v>
      </c>
      <c r="H9" s="287">
        <v>4</v>
      </c>
      <c r="I9" s="287">
        <v>2023</v>
      </c>
      <c r="J9" s="305">
        <v>567205</v>
      </c>
      <c r="K9" s="305">
        <v>332266</v>
      </c>
      <c r="L9" s="305">
        <v>9883542</v>
      </c>
      <c r="M9" s="306" t="s">
        <v>76</v>
      </c>
      <c r="N9" s="278"/>
      <c r="O9" s="308"/>
    </row>
    <row r="10" spans="1:15" s="214" customFormat="1" x14ac:dyDescent="0.25">
      <c r="A10" s="277"/>
      <c r="B10" s="303">
        <f t="shared" si="0"/>
        <v>5</v>
      </c>
      <c r="C10" s="307" t="s">
        <v>207</v>
      </c>
      <c r="D10" s="287" t="s">
        <v>115</v>
      </c>
      <c r="E10" s="287" t="s">
        <v>102</v>
      </c>
      <c r="F10" s="287" t="s">
        <v>98</v>
      </c>
      <c r="G10" s="287" t="s">
        <v>97</v>
      </c>
      <c r="H10" s="287">
        <v>1.2</v>
      </c>
      <c r="I10" s="287" t="s">
        <v>211</v>
      </c>
      <c r="J10" s="304">
        <f>30805260.79*0.0119</f>
        <v>366582.60340100003</v>
      </c>
      <c r="K10" s="304">
        <f>144393.88*0.0119</f>
        <v>1718.2871720000003</v>
      </c>
      <c r="L10" s="304">
        <f>3217453.41*0.0119</f>
        <v>38287.695579000007</v>
      </c>
      <c r="M10" s="306" t="s">
        <v>76</v>
      </c>
      <c r="N10" s="278"/>
      <c r="O10" s="308" t="s">
        <v>512</v>
      </c>
    </row>
    <row r="11" spans="1:15" s="214" customFormat="1" x14ac:dyDescent="0.25">
      <c r="A11" s="277"/>
      <c r="B11" s="303">
        <f t="shared" si="0"/>
        <v>6</v>
      </c>
      <c r="C11" s="286" t="s">
        <v>119</v>
      </c>
      <c r="D11" s="287">
        <v>14629684</v>
      </c>
      <c r="E11" s="287" t="s">
        <v>68</v>
      </c>
      <c r="F11" s="287" t="s">
        <v>77</v>
      </c>
      <c r="G11" s="287" t="s">
        <v>78</v>
      </c>
      <c r="H11" s="287">
        <v>4</v>
      </c>
      <c r="I11" s="287">
        <v>2023</v>
      </c>
      <c r="J11" s="305">
        <v>11358938</v>
      </c>
      <c r="K11" s="305">
        <v>-2401112</v>
      </c>
      <c r="L11" s="305">
        <v>35000</v>
      </c>
      <c r="M11" s="306" t="s">
        <v>76</v>
      </c>
      <c r="N11" s="278"/>
      <c r="O11" s="308"/>
    </row>
    <row r="12" spans="1:15" s="214" customFormat="1" x14ac:dyDescent="0.25">
      <c r="A12" s="277"/>
      <c r="B12" s="303">
        <f t="shared" si="0"/>
        <v>7</v>
      </c>
      <c r="C12" s="286" t="s">
        <v>11</v>
      </c>
      <c r="D12" s="287">
        <v>14603100</v>
      </c>
      <c r="E12" s="287" t="s">
        <v>504</v>
      </c>
      <c r="F12" s="287" t="s">
        <v>77</v>
      </c>
      <c r="G12" s="287" t="s">
        <v>78</v>
      </c>
      <c r="H12" s="287">
        <v>4</v>
      </c>
      <c r="I12" s="287">
        <v>2023</v>
      </c>
      <c r="J12" s="305">
        <v>167123</v>
      </c>
      <c r="K12" s="305">
        <v>-691</v>
      </c>
      <c r="L12" s="305">
        <f>'2021 Model E'!I20</f>
        <v>0</v>
      </c>
      <c r="M12" s="306" t="s">
        <v>76</v>
      </c>
      <c r="N12" s="278"/>
      <c r="O12" s="310"/>
    </row>
    <row r="13" spans="1:15" s="214" customFormat="1" ht="12" customHeight="1" x14ac:dyDescent="0.25">
      <c r="A13" s="277"/>
      <c r="B13" s="303">
        <f t="shared" si="0"/>
        <v>8</v>
      </c>
      <c r="C13" s="286" t="s">
        <v>55</v>
      </c>
      <c r="D13" s="287">
        <v>41077332</v>
      </c>
      <c r="E13" s="287" t="s">
        <v>68</v>
      </c>
      <c r="F13" s="287" t="s">
        <v>77</v>
      </c>
      <c r="G13" s="287" t="s">
        <v>80</v>
      </c>
      <c r="H13" s="287">
        <v>4</v>
      </c>
      <c r="I13" s="287">
        <v>2023</v>
      </c>
      <c r="J13" s="304">
        <v>85269.97</v>
      </c>
      <c r="K13" s="304">
        <v>583.26</v>
      </c>
      <c r="L13" s="304">
        <v>745.62</v>
      </c>
      <c r="M13" s="306" t="s">
        <v>76</v>
      </c>
      <c r="N13" s="278"/>
      <c r="O13" s="308" t="s">
        <v>518</v>
      </c>
    </row>
    <row r="14" spans="1:15" s="214" customFormat="1" ht="12" customHeight="1" x14ac:dyDescent="0.25">
      <c r="A14" s="277"/>
      <c r="B14" s="303">
        <f t="shared" si="0"/>
        <v>9</v>
      </c>
      <c r="C14" s="286" t="s">
        <v>116</v>
      </c>
      <c r="D14" s="287">
        <v>41077459</v>
      </c>
      <c r="E14" s="287" t="s">
        <v>68</v>
      </c>
      <c r="F14" s="287" t="s">
        <v>77</v>
      </c>
      <c r="G14" s="287" t="s">
        <v>80</v>
      </c>
      <c r="H14" s="287">
        <v>2</v>
      </c>
      <c r="I14" s="287">
        <v>2019</v>
      </c>
      <c r="J14" s="305">
        <v>3278480</v>
      </c>
      <c r="K14" s="305">
        <v>-105809</v>
      </c>
      <c r="L14" s="305">
        <v>2767211</v>
      </c>
      <c r="M14" s="306" t="s">
        <v>76</v>
      </c>
      <c r="N14" s="278"/>
      <c r="O14" s="308" t="s">
        <v>517</v>
      </c>
    </row>
    <row r="15" spans="1:15" s="29" customFormat="1" ht="23" x14ac:dyDescent="0.25">
      <c r="A15" s="284"/>
      <c r="B15" s="303">
        <f t="shared" si="0"/>
        <v>10</v>
      </c>
      <c r="C15" s="289" t="s">
        <v>117</v>
      </c>
      <c r="D15" s="317">
        <v>41077744</v>
      </c>
      <c r="E15" s="317" t="s">
        <v>68</v>
      </c>
      <c r="F15" s="317" t="s">
        <v>77</v>
      </c>
      <c r="G15" s="317" t="s">
        <v>80</v>
      </c>
      <c r="H15" s="317">
        <v>2</v>
      </c>
      <c r="I15" s="317">
        <v>2023</v>
      </c>
      <c r="J15" s="325">
        <v>5883301</v>
      </c>
      <c r="K15" s="325">
        <v>61815</v>
      </c>
      <c r="L15" s="325">
        <v>661605</v>
      </c>
      <c r="M15" s="323" t="s">
        <v>76</v>
      </c>
      <c r="N15" s="331"/>
      <c r="O15" s="324"/>
    </row>
    <row r="16" spans="1:15" s="29" customFormat="1" ht="24.75" customHeight="1" x14ac:dyDescent="0.25">
      <c r="A16" s="284"/>
      <c r="B16" s="303">
        <f t="shared" si="0"/>
        <v>11</v>
      </c>
      <c r="C16" s="289" t="s">
        <v>468</v>
      </c>
      <c r="D16" s="317">
        <v>14062568</v>
      </c>
      <c r="E16" s="317" t="s">
        <v>96</v>
      </c>
      <c r="F16" s="317" t="s">
        <v>77</v>
      </c>
      <c r="G16" s="317" t="s">
        <v>80</v>
      </c>
      <c r="H16" s="317">
        <v>4</v>
      </c>
      <c r="I16" s="317" t="s">
        <v>206</v>
      </c>
      <c r="J16" s="322" t="s">
        <v>206</v>
      </c>
      <c r="K16" s="322" t="s">
        <v>206</v>
      </c>
      <c r="L16" s="322" t="s">
        <v>206</v>
      </c>
      <c r="M16" s="323" t="s">
        <v>76</v>
      </c>
      <c r="N16" s="331"/>
      <c r="O16" s="324" t="s">
        <v>516</v>
      </c>
    </row>
    <row r="17" spans="1:15" s="214" customFormat="1" x14ac:dyDescent="0.25">
      <c r="A17" s="277"/>
      <c r="B17" s="303">
        <f t="shared" si="0"/>
        <v>12</v>
      </c>
      <c r="C17" s="286" t="s">
        <v>95</v>
      </c>
      <c r="D17" s="287">
        <v>41145371</v>
      </c>
      <c r="E17" s="287" t="s">
        <v>68</v>
      </c>
      <c r="F17" s="287" t="s">
        <v>77</v>
      </c>
      <c r="G17" s="287" t="s">
        <v>80</v>
      </c>
      <c r="H17" s="287">
        <v>1</v>
      </c>
      <c r="I17" s="287">
        <v>2023</v>
      </c>
      <c r="J17" s="305">
        <v>1358051</v>
      </c>
      <c r="K17" s="305">
        <v>-1093956</v>
      </c>
      <c r="L17" s="305">
        <v>2650431</v>
      </c>
      <c r="M17" s="306" t="s">
        <v>76</v>
      </c>
      <c r="N17" s="278"/>
      <c r="O17" s="310"/>
    </row>
    <row r="18" spans="1:15" s="214" customFormat="1" x14ac:dyDescent="0.25">
      <c r="A18" s="277"/>
      <c r="B18" s="303">
        <f t="shared" si="0"/>
        <v>13</v>
      </c>
      <c r="C18" s="286" t="s">
        <v>21</v>
      </c>
      <c r="D18" s="287">
        <v>41076271</v>
      </c>
      <c r="E18" s="287" t="s">
        <v>68</v>
      </c>
      <c r="F18" s="287" t="s">
        <v>77</v>
      </c>
      <c r="G18" s="287" t="s">
        <v>80</v>
      </c>
      <c r="H18" s="287">
        <v>4</v>
      </c>
      <c r="I18" s="287">
        <v>2023</v>
      </c>
      <c r="J18" s="305">
        <v>272790</v>
      </c>
      <c r="K18" s="305">
        <v>-14447</v>
      </c>
      <c r="L18" s="305">
        <v>642919</v>
      </c>
      <c r="M18" s="306" t="s">
        <v>76</v>
      </c>
      <c r="N18" s="278"/>
      <c r="O18" s="310"/>
    </row>
    <row r="19" spans="1:15" s="214" customFormat="1" x14ac:dyDescent="0.25">
      <c r="A19" s="277"/>
      <c r="B19" s="303">
        <f t="shared" si="0"/>
        <v>14</v>
      </c>
      <c r="C19" s="286" t="s">
        <v>107</v>
      </c>
      <c r="D19" s="287">
        <v>41077629</v>
      </c>
      <c r="E19" s="287" t="s">
        <v>68</v>
      </c>
      <c r="F19" s="287" t="s">
        <v>77</v>
      </c>
      <c r="G19" s="287" t="s">
        <v>80</v>
      </c>
      <c r="H19" s="287">
        <v>4</v>
      </c>
      <c r="I19" s="287">
        <v>2023</v>
      </c>
      <c r="J19" s="304">
        <v>0</v>
      </c>
      <c r="K19" s="304">
        <v>0</v>
      </c>
      <c r="L19" s="304">
        <v>0</v>
      </c>
      <c r="M19" s="306" t="s">
        <v>76</v>
      </c>
      <c r="N19" s="278"/>
      <c r="O19" s="308"/>
    </row>
    <row r="20" spans="1:15" s="214" customFormat="1" x14ac:dyDescent="0.25">
      <c r="A20" s="277"/>
      <c r="B20" s="303">
        <f t="shared" si="0"/>
        <v>15</v>
      </c>
      <c r="C20" s="286" t="s">
        <v>120</v>
      </c>
      <c r="D20" s="287">
        <v>14067850</v>
      </c>
      <c r="E20" s="287" t="s">
        <v>68</v>
      </c>
      <c r="F20" s="287" t="s">
        <v>77</v>
      </c>
      <c r="G20" s="287" t="s">
        <v>78</v>
      </c>
      <c r="H20" s="287">
        <v>4</v>
      </c>
      <c r="I20" s="287">
        <v>2023</v>
      </c>
      <c r="J20" s="305">
        <v>3537167</v>
      </c>
      <c r="K20" s="305">
        <v>-263418</v>
      </c>
      <c r="L20" s="305">
        <v>4750</v>
      </c>
      <c r="M20" s="306" t="s">
        <v>76</v>
      </c>
      <c r="N20" s="278"/>
      <c r="O20" s="308"/>
    </row>
    <row r="21" spans="1:15" s="214" customFormat="1" x14ac:dyDescent="0.25">
      <c r="A21" s="277"/>
      <c r="B21" s="311">
        <f t="shared" si="0"/>
        <v>16</v>
      </c>
      <c r="C21" s="312" t="s">
        <v>465</v>
      </c>
      <c r="D21" s="313">
        <v>57170282</v>
      </c>
      <c r="E21" s="313" t="s">
        <v>68</v>
      </c>
      <c r="F21" s="313" t="s">
        <v>77</v>
      </c>
      <c r="G21" s="313" t="s">
        <v>466</v>
      </c>
      <c r="H21" s="313">
        <v>3</v>
      </c>
      <c r="I21" s="313" t="s">
        <v>206</v>
      </c>
      <c r="J21" s="314" t="s">
        <v>206</v>
      </c>
      <c r="K21" s="314" t="s">
        <v>206</v>
      </c>
      <c r="L21" s="314" t="s">
        <v>206</v>
      </c>
      <c r="M21" s="315" t="s">
        <v>76</v>
      </c>
      <c r="N21" s="278"/>
      <c r="O21" s="308"/>
    </row>
    <row r="22" spans="1:15" s="214" customFormat="1" x14ac:dyDescent="0.25">
      <c r="A22" s="277"/>
      <c r="B22" s="296"/>
      <c r="C22" s="281"/>
      <c r="D22" s="282"/>
      <c r="E22" s="280"/>
      <c r="F22" s="280"/>
      <c r="G22" s="280"/>
      <c r="H22" s="280"/>
      <c r="I22" s="280"/>
      <c r="J22" s="280"/>
      <c r="K22" s="280"/>
      <c r="L22" s="280"/>
      <c r="M22" s="280"/>
      <c r="N22" s="277"/>
      <c r="O22" s="217"/>
    </row>
    <row r="23" spans="1:15" s="214" customFormat="1" x14ac:dyDescent="0.25">
      <c r="A23" s="277"/>
      <c r="B23" s="299" t="s">
        <v>72</v>
      </c>
      <c r="C23" s="286"/>
      <c r="D23" s="287"/>
      <c r="E23" s="288"/>
      <c r="F23" s="288"/>
      <c r="G23" s="288"/>
      <c r="H23" s="288"/>
      <c r="I23" s="280"/>
      <c r="J23" s="280"/>
      <c r="K23" s="280"/>
      <c r="L23" s="280"/>
      <c r="M23" s="280"/>
      <c r="N23" s="277"/>
      <c r="O23" s="217"/>
    </row>
    <row r="24" spans="1:15" s="25" customFormat="1" ht="36" customHeight="1" x14ac:dyDescent="0.3">
      <c r="A24" s="285"/>
      <c r="B24" s="327" t="s">
        <v>64</v>
      </c>
      <c r="C24" s="328" t="s">
        <v>108</v>
      </c>
      <c r="D24" s="329" t="s">
        <v>105</v>
      </c>
      <c r="E24" s="328" t="s">
        <v>66</v>
      </c>
      <c r="F24" s="328" t="s">
        <v>65</v>
      </c>
      <c r="G24" s="328" t="s">
        <v>70</v>
      </c>
      <c r="H24" s="330" t="s">
        <v>88</v>
      </c>
      <c r="I24" s="291"/>
      <c r="J24" s="291"/>
      <c r="K24" s="291"/>
      <c r="L24" s="291"/>
      <c r="M24" s="291"/>
      <c r="N24" s="285"/>
      <c r="O24" s="139"/>
    </row>
    <row r="25" spans="1:15" s="214" customFormat="1" x14ac:dyDescent="0.25">
      <c r="A25" s="277"/>
      <c r="B25" s="303">
        <f>B21+1</f>
        <v>17</v>
      </c>
      <c r="C25" s="286" t="s">
        <v>209</v>
      </c>
      <c r="D25" s="287">
        <v>88681122</v>
      </c>
      <c r="E25" s="287" t="s">
        <v>93</v>
      </c>
      <c r="F25" s="287" t="s">
        <v>210</v>
      </c>
      <c r="G25" s="287" t="s">
        <v>78</v>
      </c>
      <c r="H25" s="306">
        <v>4</v>
      </c>
      <c r="I25" s="280"/>
      <c r="J25" s="287"/>
      <c r="K25" s="280"/>
      <c r="L25" s="280"/>
      <c r="M25" s="280"/>
      <c r="N25" s="277"/>
    </row>
    <row r="26" spans="1:15" s="214" customFormat="1" x14ac:dyDescent="0.25">
      <c r="A26" s="277"/>
      <c r="B26" s="303">
        <f t="shared" ref="B26:B63" si="1">B25+1</f>
        <v>18</v>
      </c>
      <c r="C26" s="286" t="s">
        <v>123</v>
      </c>
      <c r="D26" s="287">
        <v>69826668</v>
      </c>
      <c r="E26" s="287" t="s">
        <v>67</v>
      </c>
      <c r="F26" s="287" t="s">
        <v>81</v>
      </c>
      <c r="G26" s="287" t="s">
        <v>78</v>
      </c>
      <c r="H26" s="306">
        <v>4</v>
      </c>
      <c r="I26" s="280"/>
      <c r="J26" s="288"/>
      <c r="K26" s="288"/>
      <c r="L26" s="280"/>
      <c r="M26" s="280"/>
      <c r="N26" s="277"/>
    </row>
    <row r="27" spans="1:15" s="214" customFormat="1" x14ac:dyDescent="0.25">
      <c r="A27" s="277"/>
      <c r="B27" s="303">
        <f t="shared" si="1"/>
        <v>19</v>
      </c>
      <c r="C27" s="286" t="s">
        <v>507</v>
      </c>
      <c r="D27" s="287">
        <v>92640370</v>
      </c>
      <c r="E27" s="287" t="s">
        <v>67</v>
      </c>
      <c r="F27" s="287" t="s">
        <v>181</v>
      </c>
      <c r="G27" s="287" t="s">
        <v>78</v>
      </c>
      <c r="H27" s="306">
        <v>4</v>
      </c>
      <c r="I27" s="280"/>
      <c r="J27" s="289"/>
      <c r="K27" s="288"/>
      <c r="L27" s="280"/>
      <c r="M27" s="280"/>
      <c r="N27" s="277"/>
    </row>
    <row r="28" spans="1:15" s="214" customFormat="1" x14ac:dyDescent="0.25">
      <c r="A28" s="277"/>
      <c r="B28" s="303">
        <f t="shared" si="1"/>
        <v>20</v>
      </c>
      <c r="C28" s="286" t="s">
        <v>112</v>
      </c>
      <c r="D28" s="287">
        <v>14078467</v>
      </c>
      <c r="E28" s="287" t="s">
        <v>92</v>
      </c>
      <c r="F28" s="287" t="s">
        <v>77</v>
      </c>
      <c r="G28" s="287" t="s">
        <v>78</v>
      </c>
      <c r="H28" s="306">
        <v>4</v>
      </c>
      <c r="I28" s="280"/>
      <c r="J28" s="288"/>
      <c r="K28" s="288"/>
      <c r="L28" s="280"/>
      <c r="M28" s="280"/>
      <c r="N28" s="277"/>
    </row>
    <row r="29" spans="1:15" s="29" customFormat="1" ht="26.25" customHeight="1" x14ac:dyDescent="0.25">
      <c r="A29" s="284"/>
      <c r="B29" s="303">
        <f t="shared" si="1"/>
        <v>21</v>
      </c>
      <c r="C29" s="289" t="s">
        <v>152</v>
      </c>
      <c r="D29" s="317">
        <v>63224747</v>
      </c>
      <c r="E29" s="290" t="s">
        <v>506</v>
      </c>
      <c r="F29" s="317" t="s">
        <v>82</v>
      </c>
      <c r="G29" s="317" t="s">
        <v>78</v>
      </c>
      <c r="H29" s="323">
        <v>4</v>
      </c>
      <c r="I29" s="296"/>
      <c r="J29" s="316"/>
      <c r="K29" s="316"/>
      <c r="L29" s="296"/>
      <c r="M29" s="296"/>
      <c r="N29" s="284"/>
    </row>
    <row r="30" spans="1:15" s="214" customFormat="1" x14ac:dyDescent="0.25">
      <c r="A30" s="277"/>
      <c r="B30" s="303">
        <f t="shared" si="1"/>
        <v>22</v>
      </c>
      <c r="C30" s="286" t="s">
        <v>113</v>
      </c>
      <c r="D30" s="287">
        <v>68016387</v>
      </c>
      <c r="E30" s="287" t="s">
        <v>92</v>
      </c>
      <c r="F30" s="287" t="s">
        <v>77</v>
      </c>
      <c r="G30" s="287" t="s">
        <v>78</v>
      </c>
      <c r="H30" s="306">
        <v>4</v>
      </c>
      <c r="I30" s="280"/>
      <c r="J30" s="288"/>
      <c r="K30" s="288"/>
      <c r="L30" s="280"/>
      <c r="M30" s="280"/>
      <c r="N30" s="277"/>
    </row>
    <row r="31" spans="1:15" s="214" customFormat="1" ht="12" customHeight="1" x14ac:dyDescent="0.25">
      <c r="A31" s="277"/>
      <c r="B31" s="303">
        <f t="shared" si="1"/>
        <v>23</v>
      </c>
      <c r="C31" s="286" t="s">
        <v>50</v>
      </c>
      <c r="D31" s="287">
        <v>63843838</v>
      </c>
      <c r="E31" s="287" t="s">
        <v>67</v>
      </c>
      <c r="F31" s="287" t="s">
        <v>83</v>
      </c>
      <c r="G31" s="287" t="s">
        <v>78</v>
      </c>
      <c r="H31" s="306">
        <v>4</v>
      </c>
      <c r="I31" s="280"/>
      <c r="J31" s="288"/>
      <c r="K31" s="288"/>
      <c r="L31" s="280"/>
      <c r="M31" s="280"/>
      <c r="N31" s="277"/>
    </row>
    <row r="32" spans="1:15" s="214" customFormat="1" x14ac:dyDescent="0.25">
      <c r="A32" s="277"/>
      <c r="B32" s="303">
        <f t="shared" si="1"/>
        <v>24</v>
      </c>
      <c r="C32" s="286" t="s">
        <v>29</v>
      </c>
      <c r="D32" s="287">
        <v>52201619</v>
      </c>
      <c r="E32" s="287" t="s">
        <v>67</v>
      </c>
      <c r="F32" s="287" t="s">
        <v>82</v>
      </c>
      <c r="G32" s="287" t="s">
        <v>78</v>
      </c>
      <c r="H32" s="306">
        <v>4</v>
      </c>
      <c r="I32" s="282"/>
      <c r="J32" s="288"/>
      <c r="K32" s="288"/>
      <c r="L32" s="282"/>
      <c r="M32" s="282"/>
      <c r="N32" s="277"/>
    </row>
    <row r="33" spans="1:16" s="214" customFormat="1" x14ac:dyDescent="0.25">
      <c r="A33" s="277"/>
      <c r="B33" s="303">
        <f t="shared" si="1"/>
        <v>25</v>
      </c>
      <c r="C33" s="286" t="s">
        <v>223</v>
      </c>
      <c r="D33" s="318" t="s">
        <v>307</v>
      </c>
      <c r="E33" s="287" t="s">
        <v>67</v>
      </c>
      <c r="F33" s="287" t="s">
        <v>82</v>
      </c>
      <c r="G33" s="287" t="s">
        <v>345</v>
      </c>
      <c r="H33" s="306">
        <v>4</v>
      </c>
      <c r="I33" s="282"/>
      <c r="J33" s="282"/>
      <c r="K33" s="282"/>
      <c r="L33" s="282"/>
      <c r="M33" s="282"/>
      <c r="N33" s="277"/>
      <c r="O33" s="319"/>
      <c r="P33" s="58"/>
    </row>
    <row r="34" spans="1:16" s="214" customFormat="1" x14ac:dyDescent="0.25">
      <c r="A34" s="277"/>
      <c r="B34" s="303">
        <f t="shared" si="1"/>
        <v>26</v>
      </c>
      <c r="C34" s="286" t="s">
        <v>114</v>
      </c>
      <c r="D34" s="287">
        <v>61416053</v>
      </c>
      <c r="E34" s="287" t="s">
        <v>91</v>
      </c>
      <c r="F34" s="287" t="s">
        <v>82</v>
      </c>
      <c r="G34" s="287" t="s">
        <v>78</v>
      </c>
      <c r="H34" s="306">
        <v>4</v>
      </c>
      <c r="I34" s="280"/>
      <c r="J34" s="280"/>
      <c r="K34" s="280"/>
      <c r="L34" s="280"/>
      <c r="M34" s="280"/>
      <c r="N34" s="277"/>
      <c r="O34" s="319"/>
      <c r="P34" s="58"/>
    </row>
    <row r="35" spans="1:16" s="214" customFormat="1" x14ac:dyDescent="0.25">
      <c r="A35" s="277"/>
      <c r="B35" s="303">
        <f t="shared" si="1"/>
        <v>27</v>
      </c>
      <c r="C35" s="286" t="s">
        <v>12</v>
      </c>
      <c r="D35" s="287">
        <v>72462051</v>
      </c>
      <c r="E35" s="287" t="s">
        <v>504</v>
      </c>
      <c r="F35" s="287" t="s">
        <v>77</v>
      </c>
      <c r="G35" s="287" t="s">
        <v>78</v>
      </c>
      <c r="H35" s="306">
        <v>4</v>
      </c>
      <c r="I35" s="280"/>
      <c r="J35" s="280"/>
      <c r="K35" s="280"/>
      <c r="L35" s="280"/>
      <c r="M35" s="280"/>
      <c r="N35" s="277"/>
      <c r="O35" s="319"/>
      <c r="P35" s="58"/>
    </row>
    <row r="36" spans="1:16" s="214" customFormat="1" x14ac:dyDescent="0.25">
      <c r="A36" s="277"/>
      <c r="B36" s="303">
        <f t="shared" si="1"/>
        <v>28</v>
      </c>
      <c r="C36" s="286" t="s">
        <v>505</v>
      </c>
      <c r="D36" s="317">
        <v>94255202</v>
      </c>
      <c r="E36" s="287" t="s">
        <v>519</v>
      </c>
      <c r="F36" s="287" t="s">
        <v>77</v>
      </c>
      <c r="G36" s="287" t="s">
        <v>78</v>
      </c>
      <c r="H36" s="306">
        <v>4</v>
      </c>
      <c r="I36" s="280"/>
      <c r="J36" s="280"/>
      <c r="K36" s="280"/>
      <c r="L36" s="280"/>
      <c r="M36" s="280"/>
      <c r="N36" s="277"/>
      <c r="O36" s="319"/>
      <c r="P36" s="58"/>
    </row>
    <row r="37" spans="1:16" s="214" customFormat="1" x14ac:dyDescent="0.25">
      <c r="A37" s="277"/>
      <c r="B37" s="303">
        <f t="shared" si="1"/>
        <v>29</v>
      </c>
      <c r="C37" s="286" t="s">
        <v>134</v>
      </c>
      <c r="D37" s="287">
        <v>77744918</v>
      </c>
      <c r="E37" s="287" t="s">
        <v>93</v>
      </c>
      <c r="F37" s="287" t="s">
        <v>77</v>
      </c>
      <c r="G37" s="287" t="s">
        <v>78</v>
      </c>
      <c r="H37" s="306">
        <v>4</v>
      </c>
      <c r="I37" s="280"/>
      <c r="J37" s="280"/>
      <c r="K37" s="280"/>
      <c r="L37" s="280"/>
      <c r="M37" s="280"/>
      <c r="N37" s="277"/>
      <c r="O37" s="319"/>
      <c r="P37" s="58"/>
    </row>
    <row r="38" spans="1:16" s="214" customFormat="1" x14ac:dyDescent="0.25">
      <c r="A38" s="277"/>
      <c r="B38" s="303">
        <f t="shared" si="1"/>
        <v>30</v>
      </c>
      <c r="C38" s="286" t="s">
        <v>53</v>
      </c>
      <c r="D38" s="287">
        <v>77744985</v>
      </c>
      <c r="E38" s="287" t="s">
        <v>504</v>
      </c>
      <c r="F38" s="287" t="s">
        <v>77</v>
      </c>
      <c r="G38" s="287" t="s">
        <v>78</v>
      </c>
      <c r="H38" s="306">
        <v>4</v>
      </c>
      <c r="I38" s="280"/>
      <c r="J38" s="280"/>
      <c r="K38" s="280"/>
      <c r="L38" s="280"/>
      <c r="M38" s="280"/>
      <c r="N38" s="277"/>
      <c r="O38" s="319"/>
      <c r="P38" s="58"/>
    </row>
    <row r="39" spans="1:16" s="214" customFormat="1" x14ac:dyDescent="0.25">
      <c r="A39" s="277"/>
      <c r="B39" s="303">
        <f t="shared" si="1"/>
        <v>31</v>
      </c>
      <c r="C39" s="286" t="s">
        <v>122</v>
      </c>
      <c r="D39" s="287">
        <v>50718320</v>
      </c>
      <c r="E39" s="287" t="s">
        <v>99</v>
      </c>
      <c r="F39" s="287" t="s">
        <v>100</v>
      </c>
      <c r="G39" s="287" t="s">
        <v>78</v>
      </c>
      <c r="H39" s="306">
        <v>4</v>
      </c>
      <c r="I39" s="280"/>
      <c r="J39" s="280"/>
      <c r="K39" s="280"/>
      <c r="L39" s="280"/>
      <c r="M39" s="280"/>
      <c r="N39" s="277"/>
      <c r="O39" s="319"/>
      <c r="P39" s="276"/>
    </row>
    <row r="40" spans="1:16" s="214" customFormat="1" x14ac:dyDescent="0.25">
      <c r="A40" s="277"/>
      <c r="B40" s="303">
        <f t="shared" si="1"/>
        <v>32</v>
      </c>
      <c r="C40" s="286" t="s">
        <v>475</v>
      </c>
      <c r="D40" s="287">
        <v>89453727</v>
      </c>
      <c r="E40" s="287" t="s">
        <v>93</v>
      </c>
      <c r="F40" s="287" t="s">
        <v>77</v>
      </c>
      <c r="G40" s="288" t="s">
        <v>78</v>
      </c>
      <c r="H40" s="306">
        <v>4</v>
      </c>
      <c r="I40" s="280"/>
      <c r="J40" s="280"/>
      <c r="K40" s="280"/>
      <c r="L40" s="280"/>
      <c r="M40" s="280"/>
      <c r="N40" s="277"/>
      <c r="O40" s="319"/>
      <c r="P40" s="58"/>
    </row>
    <row r="41" spans="1:16" s="214" customFormat="1" x14ac:dyDescent="0.25">
      <c r="A41" s="277"/>
      <c r="B41" s="303">
        <f t="shared" si="1"/>
        <v>33</v>
      </c>
      <c r="C41" s="286" t="s">
        <v>44</v>
      </c>
      <c r="D41" s="287">
        <v>14085379</v>
      </c>
      <c r="E41" s="287" t="s">
        <v>67</v>
      </c>
      <c r="F41" s="287" t="s">
        <v>77</v>
      </c>
      <c r="G41" s="287" t="s">
        <v>78</v>
      </c>
      <c r="H41" s="306">
        <v>4</v>
      </c>
      <c r="I41" s="280"/>
      <c r="J41" s="337" t="s">
        <v>522</v>
      </c>
      <c r="K41" s="338"/>
      <c r="L41" s="339"/>
      <c r="M41" s="280"/>
      <c r="N41" s="277"/>
      <c r="O41" s="319"/>
      <c r="P41" s="58"/>
    </row>
    <row r="42" spans="1:16" s="214" customFormat="1" x14ac:dyDescent="0.25">
      <c r="A42" s="277"/>
      <c r="B42" s="303">
        <f t="shared" si="1"/>
        <v>34</v>
      </c>
      <c r="C42" s="286" t="s">
        <v>23</v>
      </c>
      <c r="D42" s="287">
        <v>56880103</v>
      </c>
      <c r="E42" s="287" t="s">
        <v>67</v>
      </c>
      <c r="F42" s="287" t="s">
        <v>77</v>
      </c>
      <c r="G42" s="287" t="s">
        <v>78</v>
      </c>
      <c r="H42" s="306">
        <v>4</v>
      </c>
      <c r="I42" s="280"/>
      <c r="J42" s="332">
        <v>1</v>
      </c>
      <c r="K42" s="293" t="s">
        <v>84</v>
      </c>
      <c r="L42" s="336"/>
      <c r="M42" s="280"/>
      <c r="N42" s="277"/>
      <c r="O42" s="319"/>
      <c r="P42" s="58"/>
    </row>
    <row r="43" spans="1:16" s="214" customFormat="1" x14ac:dyDescent="0.25">
      <c r="A43" s="277"/>
      <c r="B43" s="303">
        <f t="shared" si="1"/>
        <v>35</v>
      </c>
      <c r="C43" s="307" t="s">
        <v>9</v>
      </c>
      <c r="D43" s="287">
        <v>14058886</v>
      </c>
      <c r="E43" s="287" t="s">
        <v>101</v>
      </c>
      <c r="F43" s="287" t="s">
        <v>77</v>
      </c>
      <c r="G43" s="287" t="s">
        <v>78</v>
      </c>
      <c r="H43" s="306">
        <v>4</v>
      </c>
      <c r="I43" s="280"/>
      <c r="J43" s="332">
        <v>2</v>
      </c>
      <c r="K43" s="293" t="s">
        <v>85</v>
      </c>
      <c r="L43" s="336"/>
      <c r="M43" s="280"/>
      <c r="N43" s="277"/>
      <c r="O43" s="319"/>
      <c r="P43" s="58"/>
    </row>
    <row r="44" spans="1:16" s="214" customFormat="1" x14ac:dyDescent="0.25">
      <c r="A44" s="277"/>
      <c r="B44" s="303">
        <f t="shared" si="1"/>
        <v>36</v>
      </c>
      <c r="C44" s="286" t="s">
        <v>43</v>
      </c>
      <c r="D44" s="287">
        <v>72713852</v>
      </c>
      <c r="E44" s="287" t="s">
        <v>101</v>
      </c>
      <c r="F44" s="287" t="s">
        <v>77</v>
      </c>
      <c r="G44" s="287" t="s">
        <v>78</v>
      </c>
      <c r="H44" s="306">
        <v>4</v>
      </c>
      <c r="I44" s="280"/>
      <c r="J44" s="332">
        <v>3</v>
      </c>
      <c r="K44" s="293" t="s">
        <v>87</v>
      </c>
      <c r="L44" s="336"/>
      <c r="M44" s="280"/>
      <c r="N44" s="277"/>
      <c r="O44" s="319"/>
      <c r="P44" s="58"/>
    </row>
    <row r="45" spans="1:16" s="214" customFormat="1" x14ac:dyDescent="0.25">
      <c r="A45" s="277"/>
      <c r="B45" s="303">
        <f t="shared" si="1"/>
        <v>37</v>
      </c>
      <c r="C45" s="286" t="s">
        <v>508</v>
      </c>
      <c r="D45" s="287">
        <v>95148159</v>
      </c>
      <c r="E45" s="287" t="s">
        <v>93</v>
      </c>
      <c r="F45" s="287" t="s">
        <v>77</v>
      </c>
      <c r="G45" s="287" t="s">
        <v>78</v>
      </c>
      <c r="H45" s="306">
        <v>4</v>
      </c>
      <c r="I45" s="288"/>
      <c r="J45" s="333">
        <v>4</v>
      </c>
      <c r="K45" s="335" t="s">
        <v>86</v>
      </c>
      <c r="L45" s="334"/>
      <c r="M45" s="280"/>
      <c r="N45" s="277"/>
      <c r="O45" s="319"/>
      <c r="P45" s="58"/>
    </row>
    <row r="46" spans="1:16" s="214" customFormat="1" x14ac:dyDescent="0.25">
      <c r="A46" s="277"/>
      <c r="B46" s="303">
        <f t="shared" si="1"/>
        <v>38</v>
      </c>
      <c r="C46" s="286" t="s">
        <v>514</v>
      </c>
      <c r="D46" s="317">
        <v>95615687</v>
      </c>
      <c r="E46" s="287" t="s">
        <v>93</v>
      </c>
      <c r="F46" s="287" t="s">
        <v>77</v>
      </c>
      <c r="G46" s="287" t="s">
        <v>78</v>
      </c>
      <c r="H46" s="306">
        <v>4</v>
      </c>
      <c r="I46" s="288"/>
      <c r="J46" s="277"/>
      <c r="K46" s="277"/>
      <c r="L46" s="277"/>
      <c r="M46" s="280"/>
      <c r="N46" s="277"/>
      <c r="O46" s="319"/>
      <c r="P46" s="58"/>
    </row>
    <row r="47" spans="1:16" s="214" customFormat="1" x14ac:dyDescent="0.25">
      <c r="A47" s="277"/>
      <c r="B47" s="303">
        <f t="shared" si="1"/>
        <v>39</v>
      </c>
      <c r="C47" s="286" t="s">
        <v>111</v>
      </c>
      <c r="D47" s="287">
        <v>83150196</v>
      </c>
      <c r="E47" s="287" t="s">
        <v>503</v>
      </c>
      <c r="F47" s="287" t="s">
        <v>77</v>
      </c>
      <c r="G47" s="287" t="s">
        <v>78</v>
      </c>
      <c r="H47" s="306">
        <v>4</v>
      </c>
      <c r="I47" s="288"/>
      <c r="J47" s="277"/>
      <c r="K47" s="277"/>
      <c r="L47" s="277"/>
      <c r="M47" s="280"/>
      <c r="N47" s="277"/>
      <c r="O47" s="319"/>
      <c r="P47" s="58"/>
    </row>
    <row r="48" spans="1:16" s="214" customFormat="1" ht="12" customHeight="1" x14ac:dyDescent="0.25">
      <c r="A48" s="277"/>
      <c r="B48" s="303">
        <f t="shared" si="1"/>
        <v>40</v>
      </c>
      <c r="C48" s="286" t="s">
        <v>515</v>
      </c>
      <c r="D48" s="317">
        <v>89449363</v>
      </c>
      <c r="E48" s="287" t="s">
        <v>503</v>
      </c>
      <c r="F48" s="287" t="s">
        <v>77</v>
      </c>
      <c r="G48" s="287" t="s">
        <v>78</v>
      </c>
      <c r="H48" s="306">
        <v>4</v>
      </c>
      <c r="I48" s="288"/>
      <c r="J48" s="281"/>
      <c r="K48" s="281"/>
      <c r="L48" s="281"/>
      <c r="M48" s="281"/>
      <c r="N48" s="277"/>
      <c r="O48" s="319"/>
      <c r="P48" s="58"/>
    </row>
    <row r="49" spans="1:18" s="214" customFormat="1" ht="12" customHeight="1" x14ac:dyDescent="0.25">
      <c r="A49" s="277"/>
      <c r="B49" s="303">
        <f t="shared" si="1"/>
        <v>41</v>
      </c>
      <c r="C49" s="286" t="s">
        <v>125</v>
      </c>
      <c r="D49" s="287">
        <v>78391660</v>
      </c>
      <c r="E49" s="287" t="s">
        <v>503</v>
      </c>
      <c r="F49" s="287" t="s">
        <v>77</v>
      </c>
      <c r="G49" s="287" t="s">
        <v>78</v>
      </c>
      <c r="H49" s="306">
        <v>4</v>
      </c>
      <c r="I49" s="280"/>
      <c r="J49" s="340"/>
      <c r="K49" s="340"/>
      <c r="L49" s="340"/>
      <c r="M49" s="281"/>
      <c r="N49" s="277"/>
      <c r="O49" s="319"/>
      <c r="P49" s="58"/>
    </row>
    <row r="50" spans="1:18" s="214" customFormat="1" x14ac:dyDescent="0.25">
      <c r="A50" s="277"/>
      <c r="B50" s="303">
        <f t="shared" si="1"/>
        <v>42</v>
      </c>
      <c r="C50" s="286" t="s">
        <v>509</v>
      </c>
      <c r="D50" s="287">
        <v>14089932</v>
      </c>
      <c r="E50" s="287" t="s">
        <v>68</v>
      </c>
      <c r="F50" s="287" t="s">
        <v>83</v>
      </c>
      <c r="G50" s="287" t="s">
        <v>80</v>
      </c>
      <c r="H50" s="306">
        <v>1</v>
      </c>
      <c r="I50" s="280"/>
      <c r="J50" s="340"/>
      <c r="K50" s="340"/>
      <c r="L50" s="340"/>
      <c r="M50" s="281"/>
      <c r="N50" s="277"/>
      <c r="O50" s="319"/>
      <c r="P50" s="58"/>
    </row>
    <row r="51" spans="1:18" s="214" customFormat="1" x14ac:dyDescent="0.25">
      <c r="A51" s="277"/>
      <c r="B51" s="303">
        <f t="shared" si="1"/>
        <v>43</v>
      </c>
      <c r="C51" s="286" t="s">
        <v>42</v>
      </c>
      <c r="D51" s="287">
        <v>77264525</v>
      </c>
      <c r="E51" s="287" t="s">
        <v>68</v>
      </c>
      <c r="F51" s="287" t="s">
        <v>77</v>
      </c>
      <c r="G51" s="287" t="s">
        <v>80</v>
      </c>
      <c r="H51" s="306">
        <v>4</v>
      </c>
      <c r="I51" s="280"/>
      <c r="J51" s="340"/>
      <c r="K51" s="340"/>
      <c r="L51" s="340"/>
      <c r="M51" s="281"/>
      <c r="N51" s="277"/>
      <c r="O51" s="319"/>
      <c r="P51" s="58"/>
    </row>
    <row r="52" spans="1:18" s="29" customFormat="1" ht="23" x14ac:dyDescent="0.25">
      <c r="A52" s="284"/>
      <c r="B52" s="303">
        <f t="shared" si="1"/>
        <v>44</v>
      </c>
      <c r="C52" s="289" t="s">
        <v>511</v>
      </c>
      <c r="D52" s="317">
        <v>41077286</v>
      </c>
      <c r="E52" s="317" t="s">
        <v>68</v>
      </c>
      <c r="F52" s="317" t="s">
        <v>210</v>
      </c>
      <c r="G52" s="317" t="s">
        <v>80</v>
      </c>
      <c r="H52" s="323">
        <v>4</v>
      </c>
      <c r="I52" s="296"/>
      <c r="J52" s="340"/>
      <c r="K52" s="340"/>
      <c r="L52" s="340"/>
      <c r="M52" s="281"/>
      <c r="N52" s="284"/>
      <c r="O52" s="320"/>
      <c r="P52" s="321"/>
    </row>
    <row r="53" spans="1:18" s="214" customFormat="1" x14ac:dyDescent="0.25">
      <c r="A53" s="277"/>
      <c r="B53" s="303">
        <f t="shared" si="1"/>
        <v>45</v>
      </c>
      <c r="C53" s="286" t="s">
        <v>128</v>
      </c>
      <c r="D53" s="287">
        <v>14075707</v>
      </c>
      <c r="E53" s="287" t="s">
        <v>68</v>
      </c>
      <c r="F53" s="287" t="s">
        <v>77</v>
      </c>
      <c r="G53" s="287" t="s">
        <v>80</v>
      </c>
      <c r="H53" s="306">
        <v>3</v>
      </c>
      <c r="I53" s="280"/>
      <c r="J53" s="340"/>
      <c r="K53" s="340"/>
      <c r="L53" s="340"/>
      <c r="M53" s="280"/>
      <c r="N53" s="277"/>
      <c r="O53" s="319"/>
      <c r="P53" s="276"/>
      <c r="Q53" s="218"/>
      <c r="R53" s="218"/>
    </row>
    <row r="54" spans="1:18" s="214" customFormat="1" x14ac:dyDescent="0.25">
      <c r="A54" s="277"/>
      <c r="B54" s="303">
        <f t="shared" si="1"/>
        <v>46</v>
      </c>
      <c r="C54" s="286" t="s">
        <v>510</v>
      </c>
      <c r="D54" s="287">
        <v>63001489</v>
      </c>
      <c r="E54" s="287" t="s">
        <v>68</v>
      </c>
      <c r="F54" s="287" t="s">
        <v>181</v>
      </c>
      <c r="G54" s="287" t="s">
        <v>80</v>
      </c>
      <c r="H54" s="306">
        <v>4</v>
      </c>
      <c r="I54" s="280"/>
      <c r="J54" s="280"/>
      <c r="K54" s="280"/>
      <c r="L54" s="280"/>
      <c r="M54" s="280"/>
      <c r="N54" s="277"/>
      <c r="O54" s="319"/>
      <c r="P54" s="218"/>
      <c r="Q54" s="218"/>
      <c r="R54" s="218"/>
    </row>
    <row r="55" spans="1:18" s="214" customFormat="1" x14ac:dyDescent="0.25">
      <c r="A55" s="277"/>
      <c r="B55" s="303">
        <f t="shared" si="1"/>
        <v>47</v>
      </c>
      <c r="C55" s="286" t="s">
        <v>127</v>
      </c>
      <c r="D55" s="287">
        <v>73350338</v>
      </c>
      <c r="E55" s="287" t="s">
        <v>68</v>
      </c>
      <c r="F55" s="287" t="s">
        <v>77</v>
      </c>
      <c r="G55" s="287" t="s">
        <v>80</v>
      </c>
      <c r="H55" s="306">
        <v>4</v>
      </c>
      <c r="I55" s="280"/>
      <c r="J55" s="280"/>
      <c r="K55" s="280"/>
      <c r="L55" s="280"/>
      <c r="M55" s="280"/>
      <c r="N55" s="277"/>
      <c r="O55" s="319"/>
    </row>
    <row r="56" spans="1:18" s="214" customFormat="1" ht="12" customHeight="1" x14ac:dyDescent="0.25">
      <c r="A56" s="277"/>
      <c r="B56" s="303">
        <f t="shared" si="1"/>
        <v>48</v>
      </c>
      <c r="C56" s="286" t="s">
        <v>27</v>
      </c>
      <c r="D56" s="287">
        <v>41078040</v>
      </c>
      <c r="E56" s="287" t="s">
        <v>68</v>
      </c>
      <c r="F56" s="287" t="s">
        <v>77</v>
      </c>
      <c r="G56" s="287" t="s">
        <v>80</v>
      </c>
      <c r="H56" s="306">
        <v>4</v>
      </c>
      <c r="I56" s="280"/>
      <c r="J56" s="280"/>
      <c r="K56" s="280"/>
      <c r="L56" s="280"/>
      <c r="M56" s="280"/>
      <c r="N56" s="277"/>
      <c r="O56" s="217"/>
    </row>
    <row r="57" spans="1:18" s="214" customFormat="1" x14ac:dyDescent="0.25">
      <c r="A57" s="277"/>
      <c r="B57" s="303">
        <f t="shared" si="1"/>
        <v>49</v>
      </c>
      <c r="C57" s="286" t="s">
        <v>130</v>
      </c>
      <c r="D57" s="287">
        <v>14067821</v>
      </c>
      <c r="E57" s="287" t="s">
        <v>68</v>
      </c>
      <c r="F57" s="287" t="s">
        <v>77</v>
      </c>
      <c r="G57" s="287" t="s">
        <v>80</v>
      </c>
      <c r="H57" s="306">
        <v>1.2</v>
      </c>
      <c r="I57" s="280"/>
      <c r="J57" s="280"/>
      <c r="K57" s="280"/>
      <c r="L57" s="280"/>
      <c r="M57" s="280"/>
      <c r="N57" s="277"/>
      <c r="O57" s="217"/>
    </row>
    <row r="58" spans="1:18" s="214" customFormat="1" x14ac:dyDescent="0.25">
      <c r="A58" s="277"/>
      <c r="B58" s="303">
        <f t="shared" si="1"/>
        <v>50</v>
      </c>
      <c r="C58" s="286" t="s">
        <v>129</v>
      </c>
      <c r="D58" s="287">
        <v>41077679</v>
      </c>
      <c r="E58" s="287" t="s">
        <v>68</v>
      </c>
      <c r="F58" s="287" t="s">
        <v>77</v>
      </c>
      <c r="G58" s="287" t="s">
        <v>80</v>
      </c>
      <c r="H58" s="306">
        <v>4</v>
      </c>
      <c r="I58" s="280"/>
      <c r="J58" s="280"/>
      <c r="K58" s="280"/>
      <c r="L58" s="280"/>
      <c r="M58" s="280"/>
      <c r="N58" s="277"/>
      <c r="O58" s="217"/>
    </row>
    <row r="59" spans="1:18" s="29" customFormat="1" ht="24.75" customHeight="1" x14ac:dyDescent="0.25">
      <c r="A59" s="284"/>
      <c r="B59" s="303">
        <f t="shared" si="1"/>
        <v>51</v>
      </c>
      <c r="C59" s="289" t="s">
        <v>461</v>
      </c>
      <c r="D59" s="317">
        <v>816688801</v>
      </c>
      <c r="E59" s="316" t="s">
        <v>68</v>
      </c>
      <c r="F59" s="316" t="s">
        <v>77</v>
      </c>
      <c r="G59" s="316" t="s">
        <v>80</v>
      </c>
      <c r="H59" s="323">
        <v>4</v>
      </c>
      <c r="I59" s="296"/>
      <c r="J59" s="296"/>
      <c r="K59" s="296"/>
      <c r="L59" s="296"/>
      <c r="M59" s="296"/>
      <c r="N59" s="284"/>
      <c r="O59" s="301"/>
    </row>
    <row r="60" spans="1:18" s="214" customFormat="1" x14ac:dyDescent="0.25">
      <c r="A60" s="277"/>
      <c r="B60" s="303">
        <f t="shared" si="1"/>
        <v>52</v>
      </c>
      <c r="C60" s="286" t="s">
        <v>131</v>
      </c>
      <c r="D60" s="287">
        <v>33280634</v>
      </c>
      <c r="E60" s="287" t="s">
        <v>504</v>
      </c>
      <c r="F60" s="288" t="s">
        <v>132</v>
      </c>
      <c r="G60" s="287" t="s">
        <v>78</v>
      </c>
      <c r="H60" s="306">
        <v>4</v>
      </c>
      <c r="I60" s="280"/>
      <c r="J60" s="280"/>
      <c r="K60" s="280"/>
      <c r="L60" s="280"/>
      <c r="M60" s="280"/>
      <c r="N60" s="277"/>
      <c r="O60" s="217"/>
    </row>
    <row r="61" spans="1:18" s="214" customFormat="1" x14ac:dyDescent="0.25">
      <c r="A61" s="277"/>
      <c r="B61" s="303">
        <f t="shared" si="1"/>
        <v>53</v>
      </c>
      <c r="C61" s="286" t="s">
        <v>476</v>
      </c>
      <c r="D61" s="287">
        <v>90885341</v>
      </c>
      <c r="E61" s="287" t="s">
        <v>504</v>
      </c>
      <c r="F61" s="288" t="s">
        <v>132</v>
      </c>
      <c r="G61" s="287" t="s">
        <v>78</v>
      </c>
      <c r="H61" s="306">
        <v>4</v>
      </c>
      <c r="I61" s="280"/>
      <c r="J61" s="280"/>
      <c r="K61" s="280"/>
      <c r="L61" s="280"/>
      <c r="M61" s="280"/>
      <c r="N61" s="277"/>
      <c r="O61" s="217"/>
    </row>
    <row r="62" spans="1:18" s="214" customFormat="1" x14ac:dyDescent="0.25">
      <c r="A62" s="277"/>
      <c r="B62" s="303">
        <f t="shared" si="1"/>
        <v>54</v>
      </c>
      <c r="C62" s="286" t="s">
        <v>58</v>
      </c>
      <c r="D62" s="287">
        <v>14087282</v>
      </c>
      <c r="E62" s="287" t="s">
        <v>68</v>
      </c>
      <c r="F62" s="287" t="s">
        <v>77</v>
      </c>
      <c r="G62" s="287" t="s">
        <v>80</v>
      </c>
      <c r="H62" s="306">
        <v>4</v>
      </c>
      <c r="I62" s="280"/>
      <c r="J62" s="280"/>
      <c r="K62" s="280"/>
      <c r="L62" s="280"/>
      <c r="M62" s="280"/>
      <c r="N62" s="277"/>
      <c r="O62" s="217"/>
    </row>
    <row r="63" spans="1:18" s="214" customFormat="1" x14ac:dyDescent="0.25">
      <c r="A63" s="277"/>
      <c r="B63" s="303">
        <f t="shared" si="1"/>
        <v>55</v>
      </c>
      <c r="C63" s="286" t="s">
        <v>133</v>
      </c>
      <c r="D63" s="287">
        <v>14629107</v>
      </c>
      <c r="E63" s="287" t="s">
        <v>68</v>
      </c>
      <c r="F63" s="287" t="s">
        <v>77</v>
      </c>
      <c r="G63" s="287" t="s">
        <v>79</v>
      </c>
      <c r="H63" s="306">
        <v>3</v>
      </c>
      <c r="I63" s="282"/>
      <c r="J63" s="292"/>
      <c r="K63" s="292"/>
      <c r="L63" s="292"/>
      <c r="M63" s="282"/>
      <c r="N63" s="277"/>
      <c r="O63" s="217"/>
    </row>
    <row r="64" spans="1:18" s="214" customFormat="1" x14ac:dyDescent="0.25">
      <c r="A64" s="277"/>
      <c r="B64" s="311">
        <f>B63+1</f>
        <v>56</v>
      </c>
      <c r="C64" s="326" t="s">
        <v>17</v>
      </c>
      <c r="D64" s="313">
        <v>67431445</v>
      </c>
      <c r="E64" s="313" t="s">
        <v>503</v>
      </c>
      <c r="F64" s="313" t="s">
        <v>77</v>
      </c>
      <c r="G64" s="313" t="s">
        <v>78</v>
      </c>
      <c r="H64" s="315">
        <v>4</v>
      </c>
      <c r="I64" s="280"/>
      <c r="J64" s="280"/>
      <c r="K64" s="280"/>
      <c r="L64" s="280"/>
      <c r="M64" s="280"/>
      <c r="N64" s="277"/>
      <c r="O64" s="217"/>
    </row>
    <row r="65" spans="1:15" s="214" customFormat="1" x14ac:dyDescent="0.25">
      <c r="A65" s="277"/>
      <c r="B65" s="296"/>
      <c r="C65" s="281"/>
      <c r="D65" s="282"/>
      <c r="E65" s="282"/>
      <c r="F65" s="282"/>
      <c r="G65" s="282"/>
      <c r="H65" s="282"/>
      <c r="I65" s="280"/>
      <c r="J65" s="280"/>
      <c r="K65" s="280"/>
      <c r="L65" s="280"/>
      <c r="M65" s="280"/>
      <c r="N65" s="277"/>
      <c r="O65" s="217"/>
    </row>
    <row r="66" spans="1:15" s="214" customFormat="1" x14ac:dyDescent="0.25">
      <c r="A66" s="277"/>
      <c r="B66" s="296"/>
      <c r="C66" s="281"/>
      <c r="D66" s="282"/>
      <c r="E66" s="282"/>
      <c r="F66" s="282"/>
      <c r="G66" s="282"/>
      <c r="H66" s="282"/>
      <c r="I66" s="280"/>
      <c r="J66" s="280"/>
      <c r="K66" s="280"/>
      <c r="L66" s="280"/>
      <c r="M66" s="280"/>
      <c r="N66" s="277"/>
      <c r="O66" s="217"/>
    </row>
    <row r="67" spans="1:15" s="214" customFormat="1" x14ac:dyDescent="0.25">
      <c r="A67" s="277"/>
      <c r="B67" s="296"/>
      <c r="C67" s="280"/>
      <c r="D67" s="282"/>
      <c r="E67" s="282"/>
      <c r="F67" s="282"/>
      <c r="G67" s="282"/>
      <c r="H67" s="282"/>
      <c r="I67" s="280"/>
      <c r="J67" s="280"/>
      <c r="K67" s="280"/>
      <c r="L67" s="280"/>
      <c r="M67" s="280"/>
      <c r="N67" s="277"/>
      <c r="O67" s="217"/>
    </row>
    <row r="68" spans="1:15" s="214" customFormat="1" x14ac:dyDescent="0.25">
      <c r="A68" s="277"/>
      <c r="B68" s="296"/>
      <c r="C68" s="280"/>
      <c r="D68" s="282"/>
      <c r="E68" s="282"/>
      <c r="F68" s="282"/>
      <c r="G68" s="282"/>
      <c r="H68" s="282"/>
      <c r="I68" s="280"/>
      <c r="J68" s="280"/>
      <c r="K68" s="280"/>
      <c r="L68" s="280"/>
      <c r="M68" s="280"/>
      <c r="N68" s="277"/>
      <c r="O68" s="217"/>
    </row>
    <row r="69" spans="1:15" s="214" customFormat="1" x14ac:dyDescent="0.25">
      <c r="A69" s="277"/>
      <c r="B69" s="296"/>
      <c r="C69" s="280"/>
      <c r="D69" s="282"/>
      <c r="E69" s="282"/>
      <c r="F69" s="282"/>
      <c r="G69" s="282"/>
      <c r="H69" s="282"/>
      <c r="I69" s="280"/>
      <c r="J69" s="280"/>
      <c r="K69" s="280"/>
      <c r="L69" s="280"/>
      <c r="M69" s="280"/>
      <c r="N69" s="277"/>
      <c r="O69" s="217"/>
    </row>
    <row r="70" spans="1:15" s="214" customFormat="1" x14ac:dyDescent="0.25">
      <c r="A70" s="277"/>
      <c r="B70" s="296"/>
      <c r="C70" s="280"/>
      <c r="D70" s="282"/>
      <c r="E70" s="282"/>
      <c r="F70" s="282"/>
      <c r="G70" s="282"/>
      <c r="H70" s="282"/>
      <c r="I70" s="280"/>
      <c r="J70" s="280"/>
      <c r="K70" s="280"/>
      <c r="L70" s="280"/>
      <c r="M70" s="280"/>
      <c r="N70" s="277"/>
      <c r="O70" s="217"/>
    </row>
    <row r="71" spans="1:15" s="214" customFormat="1" x14ac:dyDescent="0.25">
      <c r="A71" s="277"/>
      <c r="B71" s="296"/>
      <c r="C71" s="280"/>
      <c r="D71" s="282"/>
      <c r="E71" s="282"/>
      <c r="F71" s="282"/>
      <c r="G71" s="282"/>
      <c r="H71" s="282"/>
      <c r="I71" s="280"/>
      <c r="J71" s="280"/>
      <c r="K71" s="280"/>
      <c r="L71" s="280"/>
      <c r="M71" s="280"/>
      <c r="N71" s="277"/>
      <c r="O71" s="217"/>
    </row>
    <row r="72" spans="1:15" s="214" customFormat="1" x14ac:dyDescent="0.25">
      <c r="A72" s="277"/>
      <c r="B72" s="296"/>
      <c r="C72" s="280"/>
      <c r="D72" s="282"/>
      <c r="E72" s="282"/>
      <c r="F72" s="282"/>
      <c r="G72" s="282"/>
      <c r="H72" s="282"/>
      <c r="I72" s="280"/>
      <c r="J72" s="280"/>
      <c r="K72" s="280"/>
      <c r="L72" s="280"/>
      <c r="M72" s="280"/>
      <c r="N72" s="277"/>
      <c r="O72" s="217"/>
    </row>
    <row r="73" spans="1:15" s="214" customFormat="1" x14ac:dyDescent="0.25">
      <c r="A73" s="277"/>
      <c r="B73" s="296"/>
      <c r="C73" s="280"/>
      <c r="D73" s="282"/>
      <c r="E73" s="282"/>
      <c r="F73" s="282"/>
      <c r="G73" s="282"/>
      <c r="H73" s="282"/>
      <c r="I73" s="280"/>
      <c r="J73" s="280"/>
      <c r="K73" s="280"/>
      <c r="L73" s="280"/>
      <c r="M73" s="280"/>
      <c r="N73" s="277"/>
      <c r="O73" s="217"/>
    </row>
    <row r="74" spans="1:15" s="214" customFormat="1" x14ac:dyDescent="0.25">
      <c r="A74" s="277"/>
      <c r="B74" s="296"/>
      <c r="C74" s="281"/>
      <c r="D74" s="282"/>
      <c r="E74" s="280"/>
      <c r="F74" s="280"/>
      <c r="G74" s="280"/>
      <c r="H74" s="280"/>
      <c r="I74" s="280"/>
      <c r="J74" s="280"/>
      <c r="K74" s="280"/>
      <c r="L74" s="280"/>
      <c r="M74" s="280"/>
      <c r="N74" s="277"/>
      <c r="O74" s="217"/>
    </row>
    <row r="75" spans="1:15" s="221" customFormat="1" x14ac:dyDescent="0.25">
      <c r="A75" s="283"/>
      <c r="B75" s="300" t="s">
        <v>89</v>
      </c>
      <c r="C75" s="294"/>
      <c r="D75" s="295"/>
      <c r="E75" s="293"/>
      <c r="F75" s="293"/>
      <c r="G75" s="293"/>
      <c r="H75" s="293"/>
      <c r="I75" s="293"/>
      <c r="J75" s="293"/>
      <c r="K75" s="293"/>
      <c r="L75" s="293"/>
      <c r="M75" s="293"/>
      <c r="N75" s="283"/>
      <c r="O75" s="224"/>
    </row>
    <row r="76" spans="1:15" s="221" customFormat="1" x14ac:dyDescent="0.25">
      <c r="A76" s="283"/>
      <c r="B76" s="300">
        <v>1</v>
      </c>
      <c r="C76" s="294" t="s">
        <v>84</v>
      </c>
      <c r="D76" s="295"/>
      <c r="E76" s="293"/>
      <c r="F76" s="293"/>
      <c r="G76" s="293"/>
      <c r="H76" s="293"/>
      <c r="I76" s="293"/>
      <c r="J76" s="293"/>
      <c r="K76" s="293"/>
      <c r="L76" s="293"/>
      <c r="M76" s="293"/>
      <c r="N76" s="283"/>
      <c r="O76" s="224"/>
    </row>
    <row r="77" spans="1:15" s="221" customFormat="1" x14ac:dyDescent="0.25">
      <c r="A77" s="283"/>
      <c r="B77" s="300">
        <v>2</v>
      </c>
      <c r="C77" s="294" t="s">
        <v>85</v>
      </c>
      <c r="D77" s="295"/>
      <c r="E77" s="293"/>
      <c r="F77" s="293"/>
      <c r="G77" s="293"/>
      <c r="H77" s="293"/>
      <c r="I77" s="293"/>
      <c r="J77" s="293"/>
      <c r="K77" s="293"/>
      <c r="L77" s="293"/>
      <c r="M77" s="293"/>
      <c r="N77" s="283"/>
      <c r="O77" s="224"/>
    </row>
    <row r="78" spans="1:15" s="221" customFormat="1" x14ac:dyDescent="0.25">
      <c r="A78" s="283"/>
      <c r="B78" s="300">
        <v>3</v>
      </c>
      <c r="C78" s="294" t="s">
        <v>87</v>
      </c>
      <c r="D78" s="295"/>
      <c r="E78" s="293"/>
      <c r="F78" s="293"/>
      <c r="G78" s="293"/>
      <c r="H78" s="293"/>
      <c r="I78" s="293"/>
      <c r="J78" s="293"/>
      <c r="K78" s="293"/>
      <c r="L78" s="293"/>
      <c r="M78" s="293"/>
      <c r="N78" s="283"/>
      <c r="O78" s="224"/>
    </row>
    <row r="79" spans="1:15" s="221" customFormat="1" x14ac:dyDescent="0.25">
      <c r="A79" s="283"/>
      <c r="B79" s="300">
        <v>4</v>
      </c>
      <c r="C79" s="294" t="s">
        <v>86</v>
      </c>
      <c r="D79" s="295"/>
      <c r="E79" s="293"/>
      <c r="F79" s="293"/>
      <c r="G79" s="293"/>
      <c r="H79" s="293"/>
      <c r="I79" s="293"/>
      <c r="J79" s="293"/>
      <c r="K79" s="293"/>
      <c r="L79" s="293"/>
      <c r="M79" s="293"/>
      <c r="N79" s="283"/>
      <c r="O79" s="224"/>
    </row>
    <row r="80" spans="1:15" s="214" customFormat="1" x14ac:dyDescent="0.25">
      <c r="A80" s="277"/>
      <c r="B80" s="296"/>
      <c r="C80" s="281"/>
      <c r="D80" s="282"/>
      <c r="E80" s="280"/>
      <c r="F80" s="280"/>
      <c r="G80" s="280"/>
      <c r="H80" s="280"/>
      <c r="I80" s="280"/>
      <c r="J80" s="280"/>
      <c r="K80" s="280"/>
      <c r="L80" s="280"/>
      <c r="M80" s="280"/>
      <c r="N80" s="277"/>
      <c r="O80" s="217"/>
    </row>
  </sheetData>
  <mergeCells count="2">
    <mergeCell ref="J41:L41"/>
    <mergeCell ref="J49:L53"/>
  </mergeCells>
  <pageMargins left="0.70866141732283472" right="0.70866141732283472" top="0.55118110236220474" bottom="0.55118110236220474" header="0.31496062992125984" footer="0.31496062992125984"/>
  <pageSetup paperSize="9"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pageSetUpPr fitToPage="1"/>
  </sheetPr>
  <dimension ref="B1:Y69"/>
  <sheetViews>
    <sheetView showGridLines="0" zoomScale="80" zoomScaleNormal="80" workbookViewId="0">
      <selection activeCell="B21" sqref="B21:C23"/>
    </sheetView>
  </sheetViews>
  <sheetFormatPr defaultRowHeight="11.5" x14ac:dyDescent="0.25"/>
  <cols>
    <col min="2" max="3" width="11.26953125" style="3" customWidth="1"/>
    <col min="4" max="4" width="4.6328125" style="3" customWidth="1"/>
    <col min="5" max="5" width="5.453125" style="3" customWidth="1"/>
    <col min="6" max="7" width="11.26953125" style="3" customWidth="1"/>
    <col min="8" max="8" width="9" style="3"/>
    <col min="9" max="10" width="11.26953125" style="3" customWidth="1"/>
    <col min="11" max="12" width="4.6328125" style="3" customWidth="1"/>
    <col min="13" max="14" width="11.26953125" style="3" customWidth="1"/>
    <col min="15" max="15" width="9" style="3"/>
    <col min="16" max="17" width="11.26953125" style="3" customWidth="1"/>
    <col min="18" max="19" width="4.453125" style="3" customWidth="1"/>
    <col min="20" max="21" width="11.26953125" style="3" customWidth="1"/>
    <col min="22" max="23" width="4.6328125" style="3" customWidth="1"/>
    <col min="24" max="25" width="11.26953125" style="3" customWidth="1"/>
  </cols>
  <sheetData>
    <row r="1" spans="2:25" ht="17.5" x14ac:dyDescent="0.35">
      <c r="B1" s="459" t="s">
        <v>0</v>
      </c>
      <c r="C1" s="460"/>
      <c r="D1" s="460"/>
      <c r="E1" s="460"/>
      <c r="F1" s="460"/>
      <c r="G1" s="460"/>
      <c r="H1" s="460"/>
      <c r="I1" s="460"/>
      <c r="J1" s="460"/>
      <c r="K1" s="460"/>
      <c r="L1" s="460"/>
      <c r="M1" s="460"/>
      <c r="N1" s="460"/>
      <c r="O1" s="460"/>
      <c r="P1" s="460"/>
      <c r="Q1" s="460"/>
      <c r="R1" s="460"/>
      <c r="S1" s="460"/>
      <c r="T1" s="460"/>
      <c r="U1" s="460"/>
      <c r="V1" s="460"/>
      <c r="W1" s="460"/>
      <c r="X1" s="460"/>
      <c r="Y1" s="461"/>
    </row>
    <row r="2" spans="2:25" x14ac:dyDescent="0.25">
      <c r="D2" s="10"/>
      <c r="K2" s="15"/>
      <c r="T2" s="15"/>
    </row>
    <row r="3" spans="2:25" ht="13.5" x14ac:dyDescent="0.25">
      <c r="D3" s="10"/>
      <c r="I3" s="462" t="s">
        <v>4</v>
      </c>
      <c r="J3" s="463"/>
      <c r="K3" s="463"/>
      <c r="L3" s="463"/>
      <c r="M3" s="463"/>
      <c r="N3" s="464"/>
      <c r="P3" s="462" t="s">
        <v>5</v>
      </c>
      <c r="Q3" s="463"/>
      <c r="R3" s="463"/>
      <c r="S3" s="463"/>
      <c r="T3" s="463"/>
      <c r="U3" s="463"/>
      <c r="V3" s="463"/>
      <c r="W3" s="463"/>
      <c r="X3" s="463"/>
      <c r="Y3" s="464"/>
    </row>
    <row r="4" spans="2:25" ht="13.5" x14ac:dyDescent="0.25">
      <c r="D4" s="10"/>
      <c r="I4" s="465">
        <v>1</v>
      </c>
      <c r="J4" s="466"/>
      <c r="K4" s="466"/>
      <c r="L4" s="466"/>
      <c r="M4" s="466"/>
      <c r="N4" s="467"/>
      <c r="P4" s="465">
        <v>1</v>
      </c>
      <c r="Q4" s="466"/>
      <c r="R4" s="466"/>
      <c r="S4" s="466"/>
      <c r="T4" s="466"/>
      <c r="U4" s="466"/>
      <c r="V4" s="466"/>
      <c r="W4" s="466"/>
      <c r="X4" s="466"/>
      <c r="Y4" s="467"/>
    </row>
    <row r="5" spans="2:25" x14ac:dyDescent="0.25">
      <c r="D5" s="10"/>
      <c r="K5" s="11"/>
      <c r="R5" s="11"/>
      <c r="V5" s="11"/>
    </row>
    <row r="6" spans="2:25" ht="11.25" customHeight="1" x14ac:dyDescent="0.25">
      <c r="B6" s="468" t="s">
        <v>6</v>
      </c>
      <c r="C6" s="469"/>
      <c r="D6" s="10"/>
      <c r="F6" s="468" t="s">
        <v>7</v>
      </c>
      <c r="G6" s="469"/>
      <c r="I6" s="468" t="s">
        <v>8</v>
      </c>
      <c r="J6" s="469"/>
      <c r="K6" s="6"/>
      <c r="M6" s="468" t="s">
        <v>9</v>
      </c>
      <c r="N6" s="469"/>
      <c r="P6" s="468" t="s">
        <v>10</v>
      </c>
      <c r="Q6" s="469"/>
      <c r="R6" s="6"/>
      <c r="T6" s="468" t="s">
        <v>11</v>
      </c>
      <c r="U6" s="469"/>
      <c r="V6" s="6"/>
      <c r="X6" s="468" t="s">
        <v>12</v>
      </c>
      <c r="Y6" s="469"/>
    </row>
    <row r="7" spans="2:25" x14ac:dyDescent="0.25">
      <c r="B7" s="470"/>
      <c r="C7" s="471"/>
      <c r="D7" s="1"/>
      <c r="E7" s="15"/>
      <c r="F7" s="470"/>
      <c r="G7" s="471"/>
      <c r="I7" s="470"/>
      <c r="J7" s="471"/>
      <c r="K7" s="16"/>
      <c r="L7" s="15"/>
      <c r="M7" s="470"/>
      <c r="N7" s="471"/>
      <c r="P7" s="470"/>
      <c r="Q7" s="471"/>
      <c r="R7" s="16"/>
      <c r="S7" s="15"/>
      <c r="T7" s="470"/>
      <c r="U7" s="471"/>
      <c r="V7" s="6"/>
      <c r="W7" s="1"/>
      <c r="X7" s="470"/>
      <c r="Y7" s="471"/>
    </row>
    <row r="8" spans="2:25" x14ac:dyDescent="0.25">
      <c r="B8" s="470"/>
      <c r="C8" s="471"/>
      <c r="D8" s="10"/>
      <c r="F8" s="470"/>
      <c r="G8" s="471"/>
      <c r="I8" s="470"/>
      <c r="J8" s="471"/>
      <c r="K8" s="6"/>
      <c r="M8" s="470" t="s">
        <v>1</v>
      </c>
      <c r="N8" s="471"/>
      <c r="P8" s="470"/>
      <c r="Q8" s="471"/>
      <c r="R8" s="6"/>
      <c r="T8" s="470"/>
      <c r="U8" s="471"/>
      <c r="V8" s="6"/>
      <c r="X8" s="470"/>
      <c r="Y8" s="471"/>
    </row>
    <row r="9" spans="2:25" x14ac:dyDescent="0.25">
      <c r="B9" s="472">
        <v>0.33329999999999999</v>
      </c>
      <c r="C9" s="473"/>
      <c r="D9" s="10"/>
      <c r="F9" s="486"/>
      <c r="G9" s="487"/>
      <c r="I9" s="472">
        <v>1</v>
      </c>
      <c r="J9" s="473"/>
      <c r="K9" s="12"/>
      <c r="M9" s="472">
        <v>0.4</v>
      </c>
      <c r="N9" s="473"/>
      <c r="P9" s="472">
        <v>0.35499999999999998</v>
      </c>
      <c r="Q9" s="473"/>
      <c r="R9" s="12"/>
      <c r="T9" s="472">
        <v>1</v>
      </c>
      <c r="U9" s="473"/>
      <c r="V9" s="12"/>
      <c r="X9" s="472">
        <v>0.48899999999999999</v>
      </c>
      <c r="Y9" s="473"/>
    </row>
    <row r="10" spans="2:25" x14ac:dyDescent="0.25">
      <c r="D10" s="10"/>
      <c r="K10" s="10"/>
      <c r="R10" s="10"/>
      <c r="V10" s="10"/>
    </row>
    <row r="11" spans="2:25" ht="11.25" customHeight="1" x14ac:dyDescent="0.25">
      <c r="B11" s="468" t="s">
        <v>13</v>
      </c>
      <c r="C11" s="469"/>
      <c r="D11" s="10"/>
      <c r="F11" s="468" t="s">
        <v>14</v>
      </c>
      <c r="G11" s="469"/>
      <c r="I11" s="468" t="s">
        <v>15</v>
      </c>
      <c r="J11" s="469"/>
      <c r="K11" s="6"/>
      <c r="M11" s="468" t="s">
        <v>16</v>
      </c>
      <c r="N11" s="469"/>
      <c r="P11" s="468" t="s">
        <v>17</v>
      </c>
      <c r="Q11" s="469"/>
      <c r="R11" s="6"/>
      <c r="T11" s="468" t="s">
        <v>18</v>
      </c>
      <c r="U11" s="469"/>
      <c r="V11" s="6"/>
      <c r="X11" s="480" t="s">
        <v>19</v>
      </c>
      <c r="Y11" s="481"/>
    </row>
    <row r="12" spans="2:25" x14ac:dyDescent="0.25">
      <c r="B12" s="470"/>
      <c r="C12" s="471"/>
      <c r="D12" s="1"/>
      <c r="E12" s="15"/>
      <c r="F12" s="470"/>
      <c r="G12" s="471"/>
      <c r="I12" s="470"/>
      <c r="J12" s="471"/>
      <c r="K12" s="16"/>
      <c r="L12" s="15"/>
      <c r="M12" s="470"/>
      <c r="N12" s="471"/>
      <c r="P12" s="470"/>
      <c r="Q12" s="471"/>
      <c r="R12" s="16"/>
      <c r="S12" s="15"/>
      <c r="T12" s="470"/>
      <c r="U12" s="471"/>
      <c r="V12" s="6"/>
      <c r="W12" s="1"/>
      <c r="X12" s="482"/>
      <c r="Y12" s="483"/>
    </row>
    <row r="13" spans="2:25" x14ac:dyDescent="0.25">
      <c r="B13" s="470"/>
      <c r="C13" s="471"/>
      <c r="D13" s="10"/>
      <c r="F13" s="470"/>
      <c r="G13" s="471"/>
      <c r="I13" s="470"/>
      <c r="J13" s="471"/>
      <c r="K13" s="6"/>
      <c r="M13" s="470"/>
      <c r="N13" s="471"/>
      <c r="P13" s="470"/>
      <c r="Q13" s="471"/>
      <c r="R13" s="6"/>
      <c r="T13" s="470"/>
      <c r="U13" s="471"/>
      <c r="V13" s="6"/>
      <c r="X13" s="482"/>
      <c r="Y13" s="483"/>
    </row>
    <row r="14" spans="2:25" x14ac:dyDescent="0.25">
      <c r="B14" s="486">
        <v>1</v>
      </c>
      <c r="C14" s="487"/>
      <c r="D14" s="10"/>
      <c r="F14" s="486">
        <v>1</v>
      </c>
      <c r="G14" s="487"/>
      <c r="I14" s="486">
        <v>1</v>
      </c>
      <c r="J14" s="487"/>
      <c r="K14" s="12"/>
      <c r="M14" s="472">
        <v>0.33329999999999999</v>
      </c>
      <c r="N14" s="473"/>
      <c r="P14" s="486">
        <v>0.41099999999999998</v>
      </c>
      <c r="Q14" s="487"/>
      <c r="R14" s="12"/>
      <c r="T14" s="486">
        <v>1</v>
      </c>
      <c r="U14" s="487"/>
      <c r="V14" s="12"/>
      <c r="X14" s="484">
        <v>0.17499999999999999</v>
      </c>
      <c r="Y14" s="485"/>
    </row>
    <row r="15" spans="2:25" x14ac:dyDescent="0.25">
      <c r="D15" s="10"/>
      <c r="K15" s="10"/>
      <c r="R15" s="10"/>
      <c r="V15" s="10"/>
    </row>
    <row r="16" spans="2:25" ht="11.25" customHeight="1" x14ac:dyDescent="0.25">
      <c r="B16" s="468" t="s">
        <v>20</v>
      </c>
      <c r="C16" s="469"/>
      <c r="D16" s="10"/>
      <c r="F16" s="468" t="s">
        <v>21</v>
      </c>
      <c r="G16" s="469"/>
      <c r="I16" s="468" t="s">
        <v>22</v>
      </c>
      <c r="J16" s="469"/>
      <c r="K16" s="6"/>
      <c r="M16" s="468" t="s">
        <v>23</v>
      </c>
      <c r="N16" s="469"/>
      <c r="P16" s="468" t="s">
        <v>24</v>
      </c>
      <c r="Q16" s="469"/>
      <c r="R16" s="6"/>
      <c r="T16" s="468" t="s">
        <v>25</v>
      </c>
      <c r="U16" s="469"/>
      <c r="V16" s="6"/>
      <c r="X16" s="468" t="s">
        <v>26</v>
      </c>
      <c r="Y16" s="469"/>
    </row>
    <row r="17" spans="2:25" x14ac:dyDescent="0.25">
      <c r="B17" s="470"/>
      <c r="C17" s="471"/>
      <c r="D17" s="1"/>
      <c r="E17" s="15"/>
      <c r="F17" s="470"/>
      <c r="G17" s="471"/>
      <c r="I17" s="470"/>
      <c r="J17" s="471"/>
      <c r="K17" s="16"/>
      <c r="L17" s="15"/>
      <c r="M17" s="470"/>
      <c r="N17" s="471"/>
      <c r="P17" s="470"/>
      <c r="Q17" s="471"/>
      <c r="R17" s="16"/>
      <c r="S17" s="15"/>
      <c r="T17" s="470"/>
      <c r="U17" s="471"/>
      <c r="V17" s="6"/>
      <c r="W17" s="1"/>
      <c r="X17" s="470"/>
      <c r="Y17" s="471"/>
    </row>
    <row r="18" spans="2:25" x14ac:dyDescent="0.25">
      <c r="B18" s="470"/>
      <c r="C18" s="471"/>
      <c r="D18" s="10"/>
      <c r="F18" s="470"/>
      <c r="G18" s="471"/>
      <c r="I18" s="470"/>
      <c r="J18" s="471"/>
      <c r="K18" s="6"/>
      <c r="M18" s="470"/>
      <c r="N18" s="471"/>
      <c r="P18" s="470"/>
      <c r="Q18" s="471"/>
      <c r="R18" s="6"/>
      <c r="T18" s="470"/>
      <c r="U18" s="471"/>
      <c r="V18" s="6"/>
      <c r="X18" s="470"/>
      <c r="Y18" s="471"/>
    </row>
    <row r="19" spans="2:25" x14ac:dyDescent="0.25">
      <c r="B19" s="486"/>
      <c r="C19" s="487"/>
      <c r="D19" s="10"/>
      <c r="F19" s="486"/>
      <c r="G19" s="487"/>
      <c r="I19" s="472">
        <v>0.91539999999999999</v>
      </c>
      <c r="J19" s="473"/>
      <c r="K19" s="12"/>
      <c r="M19" s="472">
        <v>0.33329999999999999</v>
      </c>
      <c r="N19" s="473"/>
      <c r="P19" s="486">
        <v>1</v>
      </c>
      <c r="Q19" s="487"/>
      <c r="R19" s="12"/>
      <c r="T19" s="472">
        <v>0.4</v>
      </c>
      <c r="U19" s="473"/>
      <c r="V19" s="13"/>
      <c r="X19" s="472">
        <v>0.499</v>
      </c>
      <c r="Y19" s="473"/>
    </row>
    <row r="20" spans="2:25" x14ac:dyDescent="0.25">
      <c r="D20" s="10"/>
      <c r="K20" s="10"/>
      <c r="R20" s="10"/>
      <c r="V20" s="10"/>
    </row>
    <row r="21" spans="2:25" ht="11.25" customHeight="1" x14ac:dyDescent="0.25">
      <c r="B21" s="468" t="s">
        <v>27</v>
      </c>
      <c r="C21" s="469"/>
      <c r="D21" s="10"/>
      <c r="F21" s="468" t="s">
        <v>28</v>
      </c>
      <c r="G21" s="469"/>
      <c r="I21" s="468" t="s">
        <v>29</v>
      </c>
      <c r="J21" s="469"/>
      <c r="K21" s="6"/>
      <c r="M21" s="474" t="s">
        <v>30</v>
      </c>
      <c r="N21" s="475"/>
      <c r="P21" s="468" t="s">
        <v>31</v>
      </c>
      <c r="Q21" s="469"/>
      <c r="R21" s="6"/>
      <c r="T21" s="474" t="s">
        <v>32</v>
      </c>
      <c r="U21" s="475"/>
      <c r="V21" s="6"/>
      <c r="X21" s="480" t="s">
        <v>33</v>
      </c>
      <c r="Y21" s="481"/>
    </row>
    <row r="22" spans="2:25" x14ac:dyDescent="0.25">
      <c r="B22" s="470"/>
      <c r="C22" s="471"/>
      <c r="D22" s="1"/>
      <c r="E22" s="15"/>
      <c r="F22" s="470"/>
      <c r="G22" s="471"/>
      <c r="I22" s="470"/>
      <c r="J22" s="471"/>
      <c r="K22" s="16"/>
      <c r="L22" s="15"/>
      <c r="M22" s="476"/>
      <c r="N22" s="477"/>
      <c r="P22" s="470"/>
      <c r="Q22" s="471"/>
      <c r="R22" s="16"/>
      <c r="S22" s="15"/>
      <c r="T22" s="476"/>
      <c r="U22" s="477"/>
      <c r="V22" s="6"/>
      <c r="W22" s="1"/>
      <c r="X22" s="482"/>
      <c r="Y22" s="483"/>
    </row>
    <row r="23" spans="2:25" x14ac:dyDescent="0.25">
      <c r="B23" s="470"/>
      <c r="C23" s="471"/>
      <c r="D23" s="10"/>
      <c r="F23" s="470"/>
      <c r="G23" s="471"/>
      <c r="I23" s="470"/>
      <c r="J23" s="471"/>
      <c r="K23" s="6"/>
      <c r="M23" s="476"/>
      <c r="N23" s="477"/>
      <c r="P23" s="470"/>
      <c r="Q23" s="471"/>
      <c r="R23" s="6"/>
      <c r="T23" s="476"/>
      <c r="U23" s="477"/>
      <c r="V23" s="6"/>
      <c r="X23" s="482"/>
      <c r="Y23" s="483"/>
    </row>
    <row r="24" spans="2:25" x14ac:dyDescent="0.25">
      <c r="B24" s="486"/>
      <c r="C24" s="487"/>
      <c r="D24" s="10"/>
      <c r="F24" s="486"/>
      <c r="G24" s="487"/>
      <c r="I24" s="472">
        <v>0.33329999999999999</v>
      </c>
      <c r="J24" s="473"/>
      <c r="K24" s="12"/>
      <c r="M24" s="478">
        <v>0.1</v>
      </c>
      <c r="N24" s="479"/>
      <c r="P24" s="472">
        <v>0.48</v>
      </c>
      <c r="Q24" s="473"/>
      <c r="R24" s="12"/>
      <c r="T24" s="478">
        <v>5.8999999999999999E-3</v>
      </c>
      <c r="U24" s="479"/>
      <c r="V24" s="13"/>
      <c r="X24" s="484">
        <v>0.499</v>
      </c>
      <c r="Y24" s="485"/>
    </row>
    <row r="25" spans="2:25" x14ac:dyDescent="0.25">
      <c r="D25" s="10"/>
      <c r="K25" s="10"/>
      <c r="R25" s="10"/>
      <c r="V25" s="10"/>
    </row>
    <row r="26" spans="2:25" ht="11.25" customHeight="1" x14ac:dyDescent="0.25">
      <c r="B26" s="468" t="s">
        <v>34</v>
      </c>
      <c r="C26" s="469"/>
      <c r="D26" s="10"/>
      <c r="F26" s="468" t="s">
        <v>35</v>
      </c>
      <c r="G26" s="469"/>
      <c r="I26" s="474" t="s">
        <v>36</v>
      </c>
      <c r="J26" s="475"/>
      <c r="K26" s="6"/>
      <c r="M26" s="468" t="s">
        <v>37</v>
      </c>
      <c r="N26" s="469"/>
      <c r="P26" s="474" t="s">
        <v>38</v>
      </c>
      <c r="Q26" s="475"/>
      <c r="R26" s="6"/>
      <c r="T26" s="468" t="s">
        <v>39</v>
      </c>
      <c r="U26" s="469"/>
      <c r="V26" s="6"/>
      <c r="X26" s="468" t="s">
        <v>40</v>
      </c>
      <c r="Y26" s="469"/>
    </row>
    <row r="27" spans="2:25" x14ac:dyDescent="0.25">
      <c r="B27" s="470"/>
      <c r="C27" s="471"/>
      <c r="D27" s="1"/>
      <c r="E27" s="15"/>
      <c r="F27" s="470"/>
      <c r="G27" s="471"/>
      <c r="I27" s="476"/>
      <c r="J27" s="477"/>
      <c r="K27" s="16"/>
      <c r="L27" s="15"/>
      <c r="M27" s="470"/>
      <c r="N27" s="471"/>
      <c r="P27" s="476"/>
      <c r="Q27" s="477"/>
      <c r="R27" s="16"/>
      <c r="S27" s="15"/>
      <c r="T27" s="470"/>
      <c r="U27" s="471"/>
      <c r="V27" s="6"/>
      <c r="W27" s="1"/>
      <c r="X27" s="470"/>
      <c r="Y27" s="471"/>
    </row>
    <row r="28" spans="2:25" x14ac:dyDescent="0.25">
      <c r="B28" s="470"/>
      <c r="C28" s="471"/>
      <c r="D28" s="10"/>
      <c r="F28" s="470"/>
      <c r="G28" s="471"/>
      <c r="I28" s="476"/>
      <c r="J28" s="477"/>
      <c r="K28" s="6"/>
      <c r="M28" s="470"/>
      <c r="N28" s="471"/>
      <c r="P28" s="476"/>
      <c r="Q28" s="477"/>
      <c r="R28" s="6"/>
      <c r="T28" s="470"/>
      <c r="U28" s="471"/>
      <c r="V28" s="6"/>
      <c r="X28" s="470"/>
      <c r="Y28" s="471"/>
    </row>
    <row r="29" spans="2:25" x14ac:dyDescent="0.25">
      <c r="B29" s="486"/>
      <c r="C29" s="487"/>
      <c r="D29" s="10"/>
      <c r="F29" s="486"/>
      <c r="G29" s="487"/>
      <c r="I29" s="478">
        <v>0.125</v>
      </c>
      <c r="J29" s="479"/>
      <c r="K29" s="12"/>
      <c r="M29" s="472">
        <v>0.16669999999999999</v>
      </c>
      <c r="N29" s="473"/>
      <c r="P29" s="478">
        <v>5.6000000000000001E-2</v>
      </c>
      <c r="Q29" s="479"/>
      <c r="R29" s="13"/>
      <c r="T29" s="472">
        <v>0.40699999999999997</v>
      </c>
      <c r="U29" s="473"/>
      <c r="V29" s="13"/>
      <c r="X29" s="472">
        <v>0.26</v>
      </c>
      <c r="Y29" s="473"/>
    </row>
    <row r="30" spans="2:25" x14ac:dyDescent="0.25">
      <c r="D30" s="10"/>
      <c r="K30" s="10"/>
      <c r="R30" s="10"/>
      <c r="V30" s="10"/>
    </row>
    <row r="31" spans="2:25" ht="11.25" customHeight="1" x14ac:dyDescent="0.25">
      <c r="B31" s="468" t="s">
        <v>41</v>
      </c>
      <c r="C31" s="469"/>
      <c r="D31" s="10"/>
      <c r="F31" s="468" t="s">
        <v>42</v>
      </c>
      <c r="G31" s="469"/>
      <c r="I31" s="468" t="s">
        <v>43</v>
      </c>
      <c r="J31" s="469"/>
      <c r="K31" s="6"/>
      <c r="M31" s="468" t="s">
        <v>44</v>
      </c>
      <c r="N31" s="469"/>
      <c r="P31" s="468" t="s">
        <v>45</v>
      </c>
      <c r="Q31" s="469"/>
      <c r="R31" s="6"/>
      <c r="T31" s="474" t="s">
        <v>46</v>
      </c>
      <c r="U31" s="475"/>
      <c r="V31" s="6"/>
      <c r="X31" s="474" t="s">
        <v>47</v>
      </c>
      <c r="Y31" s="475"/>
    </row>
    <row r="32" spans="2:25" x14ac:dyDescent="0.25">
      <c r="B32" s="470"/>
      <c r="C32" s="471"/>
      <c r="D32" s="1"/>
      <c r="E32" s="15"/>
      <c r="F32" s="470"/>
      <c r="G32" s="471"/>
      <c r="I32" s="470"/>
      <c r="J32" s="471"/>
      <c r="K32" s="16"/>
      <c r="L32" s="15"/>
      <c r="M32" s="470"/>
      <c r="N32" s="471"/>
      <c r="P32" s="470"/>
      <c r="Q32" s="471"/>
      <c r="R32" s="16"/>
      <c r="S32" s="15"/>
      <c r="T32" s="476"/>
      <c r="U32" s="477"/>
      <c r="V32" s="6"/>
      <c r="W32" s="1"/>
      <c r="X32" s="476"/>
      <c r="Y32" s="477"/>
    </row>
    <row r="33" spans="2:25" x14ac:dyDescent="0.25">
      <c r="B33" s="470"/>
      <c r="C33" s="471"/>
      <c r="D33" s="10"/>
      <c r="F33" s="470"/>
      <c r="G33" s="471"/>
      <c r="I33" s="470"/>
      <c r="J33" s="471"/>
      <c r="K33" s="5"/>
      <c r="M33" s="470"/>
      <c r="N33" s="471"/>
      <c r="P33" s="470"/>
      <c r="Q33" s="471"/>
      <c r="R33" s="6"/>
      <c r="T33" s="476"/>
      <c r="U33" s="477"/>
      <c r="V33" s="6"/>
      <c r="X33" s="476"/>
      <c r="Y33" s="477"/>
    </row>
    <row r="34" spans="2:25" x14ac:dyDescent="0.25">
      <c r="B34" s="486"/>
      <c r="C34" s="487"/>
      <c r="D34" s="10"/>
      <c r="F34" s="486"/>
      <c r="G34" s="487"/>
      <c r="I34" s="472">
        <v>0.26829999999999998</v>
      </c>
      <c r="J34" s="473"/>
      <c r="K34" s="12"/>
      <c r="M34" s="472">
        <v>0.49990000000000001</v>
      </c>
      <c r="N34" s="473"/>
      <c r="P34" s="472">
        <v>0.33329999999999999</v>
      </c>
      <c r="Q34" s="473"/>
      <c r="R34" s="13"/>
      <c r="T34" s="478">
        <v>0.13900000000000001</v>
      </c>
      <c r="U34" s="479"/>
      <c r="V34" s="13"/>
      <c r="X34" s="478">
        <v>0.10100000000000001</v>
      </c>
      <c r="Y34" s="479"/>
    </row>
    <row r="35" spans="2:25" x14ac:dyDescent="0.25">
      <c r="D35" s="10"/>
      <c r="K35" s="10"/>
      <c r="R35" s="10"/>
      <c r="V35" s="10"/>
    </row>
    <row r="36" spans="2:25" ht="11.25" customHeight="1" x14ac:dyDescent="0.25">
      <c r="B36" s="468" t="s">
        <v>48</v>
      </c>
      <c r="C36" s="469"/>
      <c r="D36" s="10"/>
      <c r="F36" s="468" t="s">
        <v>49</v>
      </c>
      <c r="G36" s="469"/>
      <c r="I36" s="468" t="s">
        <v>50</v>
      </c>
      <c r="J36" s="469"/>
      <c r="K36" s="14"/>
      <c r="M36" s="453" t="s">
        <v>51</v>
      </c>
      <c r="N36" s="454"/>
      <c r="P36" s="468" t="s">
        <v>52</v>
      </c>
      <c r="Q36" s="469"/>
      <c r="R36" s="6"/>
      <c r="T36" s="468" t="s">
        <v>53</v>
      </c>
      <c r="U36" s="469"/>
      <c r="V36" s="6"/>
      <c r="X36" s="468" t="s">
        <v>54</v>
      </c>
      <c r="Y36" s="469"/>
    </row>
    <row r="37" spans="2:25" x14ac:dyDescent="0.25">
      <c r="B37" s="470"/>
      <c r="C37" s="471"/>
      <c r="D37" s="1"/>
      <c r="E37" s="15"/>
      <c r="F37" s="470"/>
      <c r="G37" s="471"/>
      <c r="I37" s="470"/>
      <c r="J37" s="471"/>
      <c r="K37" s="2"/>
      <c r="L37" s="15"/>
      <c r="M37" s="455"/>
      <c r="N37" s="456"/>
      <c r="P37" s="470"/>
      <c r="Q37" s="471"/>
      <c r="R37" s="16"/>
      <c r="S37" s="15"/>
      <c r="T37" s="470"/>
      <c r="U37" s="471"/>
      <c r="V37" s="6"/>
      <c r="W37" s="1"/>
      <c r="X37" s="470"/>
      <c r="Y37" s="471"/>
    </row>
    <row r="38" spans="2:25" x14ac:dyDescent="0.25">
      <c r="B38" s="470"/>
      <c r="C38" s="471"/>
      <c r="D38" s="10"/>
      <c r="F38" s="470"/>
      <c r="G38" s="471"/>
      <c r="I38" s="470"/>
      <c r="J38" s="471"/>
      <c r="K38" s="8"/>
      <c r="M38" s="455"/>
      <c r="N38" s="456"/>
      <c r="P38" s="470"/>
      <c r="Q38" s="471"/>
      <c r="R38" s="7"/>
      <c r="T38" s="470"/>
      <c r="U38" s="471"/>
      <c r="V38" s="7"/>
      <c r="X38" s="470"/>
      <c r="Y38" s="471"/>
    </row>
    <row r="39" spans="2:25" x14ac:dyDescent="0.25">
      <c r="B39" s="486"/>
      <c r="C39" s="487"/>
      <c r="D39" s="10"/>
      <c r="F39" s="486"/>
      <c r="G39" s="487"/>
      <c r="I39" s="472">
        <v>0.33329999999999999</v>
      </c>
      <c r="J39" s="473"/>
      <c r="M39" s="457" t="s">
        <v>3</v>
      </c>
      <c r="N39" s="458"/>
      <c r="P39" s="472">
        <v>0.26</v>
      </c>
      <c r="Q39" s="473"/>
      <c r="R39" s="4"/>
      <c r="T39" s="472">
        <v>0.498</v>
      </c>
      <c r="U39" s="473"/>
      <c r="V39" s="9"/>
      <c r="X39" s="472">
        <v>0.38</v>
      </c>
      <c r="Y39" s="473"/>
    </row>
    <row r="40" spans="2:25" x14ac:dyDescent="0.25">
      <c r="D40" s="10"/>
    </row>
    <row r="41" spans="2:25" ht="11.25" customHeight="1" x14ac:dyDescent="0.25">
      <c r="B41" s="468" t="s">
        <v>55</v>
      </c>
      <c r="C41" s="469"/>
      <c r="D41" s="10"/>
      <c r="F41" s="468" t="s">
        <v>56</v>
      </c>
      <c r="G41" s="469"/>
    </row>
    <row r="42" spans="2:25" x14ac:dyDescent="0.25">
      <c r="B42" s="470"/>
      <c r="C42" s="471"/>
      <c r="D42" s="1"/>
      <c r="E42" s="15"/>
      <c r="F42" s="470"/>
      <c r="G42" s="471"/>
    </row>
    <row r="43" spans="2:25" x14ac:dyDescent="0.25">
      <c r="B43" s="470"/>
      <c r="C43" s="471"/>
      <c r="D43" s="10"/>
      <c r="F43" s="470"/>
      <c r="G43" s="471"/>
    </row>
    <row r="44" spans="2:25" x14ac:dyDescent="0.25">
      <c r="B44" s="486"/>
      <c r="C44" s="487"/>
      <c r="D44" s="10"/>
      <c r="F44" s="486"/>
      <c r="G44" s="487"/>
    </row>
    <row r="45" spans="2:25" x14ac:dyDescent="0.25">
      <c r="D45" s="10"/>
    </row>
    <row r="46" spans="2:25" ht="11.25" customHeight="1" x14ac:dyDescent="0.25">
      <c r="B46" s="468" t="s">
        <v>57</v>
      </c>
      <c r="C46" s="469"/>
      <c r="D46" s="10"/>
      <c r="F46" s="468" t="s">
        <v>58</v>
      </c>
      <c r="G46" s="469"/>
    </row>
    <row r="47" spans="2:25" x14ac:dyDescent="0.25">
      <c r="B47" s="470"/>
      <c r="C47" s="471"/>
      <c r="D47" s="1"/>
      <c r="E47" s="1"/>
      <c r="F47" s="470"/>
      <c r="G47" s="471"/>
    </row>
    <row r="48" spans="2:25" x14ac:dyDescent="0.25">
      <c r="B48" s="470"/>
      <c r="C48" s="471"/>
      <c r="D48" s="11"/>
      <c r="F48" s="470"/>
      <c r="G48" s="471"/>
    </row>
    <row r="49" spans="2:7" x14ac:dyDescent="0.25">
      <c r="B49" s="486"/>
      <c r="C49" s="487"/>
      <c r="D49" s="10"/>
      <c r="F49" s="486"/>
      <c r="G49" s="487"/>
    </row>
    <row r="50" spans="2:7" x14ac:dyDescent="0.25">
      <c r="D50" s="10"/>
    </row>
    <row r="51" spans="2:7" s="3" customFormat="1" x14ac:dyDescent="0.25">
      <c r="B51" s="453" t="s">
        <v>51</v>
      </c>
      <c r="C51" s="454"/>
      <c r="D51" s="10"/>
    </row>
    <row r="52" spans="2:7" x14ac:dyDescent="0.25">
      <c r="B52" s="455"/>
      <c r="C52" s="456"/>
      <c r="D52" s="1"/>
    </row>
    <row r="53" spans="2:7" ht="11.25" customHeight="1" x14ac:dyDescent="0.25">
      <c r="B53" s="455"/>
      <c r="C53" s="456"/>
    </row>
    <row r="54" spans="2:7" x14ac:dyDescent="0.25">
      <c r="B54" s="457" t="s">
        <v>2</v>
      </c>
      <c r="C54" s="458"/>
    </row>
    <row r="58" spans="2:7" ht="14.5" x14ac:dyDescent="0.35">
      <c r="B58" s="18"/>
      <c r="C58" s="3" t="s">
        <v>59</v>
      </c>
      <c r="F58" s="19" t="s">
        <v>61</v>
      </c>
    </row>
    <row r="59" spans="2:7" x14ac:dyDescent="0.25">
      <c r="B59" s="17"/>
      <c r="C59" s="3" t="s">
        <v>60</v>
      </c>
    </row>
    <row r="60" spans="2:7" ht="14.5" x14ac:dyDescent="0.25">
      <c r="B60" s="20"/>
      <c r="F60" s="21" t="s">
        <v>62</v>
      </c>
    </row>
    <row r="62" spans="2:7" ht="14.5" x14ac:dyDescent="0.35">
      <c r="B62" s="19" t="s">
        <v>61</v>
      </c>
    </row>
    <row r="69" spans="3:3" x14ac:dyDescent="0.25">
      <c r="C69" s="22" t="s">
        <v>63</v>
      </c>
    </row>
  </sheetData>
  <mergeCells count="114">
    <mergeCell ref="B24:C24"/>
    <mergeCell ref="X24:Y24"/>
    <mergeCell ref="X26:Y28"/>
    <mergeCell ref="X29:Y29"/>
    <mergeCell ref="P16:Q18"/>
    <mergeCell ref="P19:Q19"/>
    <mergeCell ref="P21:Q23"/>
    <mergeCell ref="P24:Q24"/>
    <mergeCell ref="I19:J19"/>
    <mergeCell ref="I21:J23"/>
    <mergeCell ref="I24:J24"/>
    <mergeCell ref="I26:J28"/>
    <mergeCell ref="B6:C8"/>
    <mergeCell ref="B9:C9"/>
    <mergeCell ref="B11:C13"/>
    <mergeCell ref="B14:C14"/>
    <mergeCell ref="P6:Q8"/>
    <mergeCell ref="P9:Q9"/>
    <mergeCell ref="P11:Q13"/>
    <mergeCell ref="P14:Q14"/>
    <mergeCell ref="X21:Y23"/>
    <mergeCell ref="B16:C18"/>
    <mergeCell ref="B19:C19"/>
    <mergeCell ref="B21:C23"/>
    <mergeCell ref="M6:N7"/>
    <mergeCell ref="M8:N8"/>
    <mergeCell ref="T6:U8"/>
    <mergeCell ref="T9:U9"/>
    <mergeCell ref="T11:U13"/>
    <mergeCell ref="T14:U14"/>
    <mergeCell ref="T16:U18"/>
    <mergeCell ref="T19:U19"/>
    <mergeCell ref="T21:U23"/>
    <mergeCell ref="B41:C43"/>
    <mergeCell ref="B44:C44"/>
    <mergeCell ref="B46:C48"/>
    <mergeCell ref="B49:C49"/>
    <mergeCell ref="B26:C28"/>
    <mergeCell ref="B29:C29"/>
    <mergeCell ref="B31:C33"/>
    <mergeCell ref="B34:C34"/>
    <mergeCell ref="B36:C38"/>
    <mergeCell ref="B39:C39"/>
    <mergeCell ref="F49:G49"/>
    <mergeCell ref="I6:J8"/>
    <mergeCell ref="I9:J9"/>
    <mergeCell ref="I11:J13"/>
    <mergeCell ref="I14:J14"/>
    <mergeCell ref="I16:J18"/>
    <mergeCell ref="F24:G24"/>
    <mergeCell ref="F26:G28"/>
    <mergeCell ref="F29:G29"/>
    <mergeCell ref="F31:G33"/>
    <mergeCell ref="F34:G34"/>
    <mergeCell ref="F36:G38"/>
    <mergeCell ref="F6:G8"/>
    <mergeCell ref="F9:G9"/>
    <mergeCell ref="F11:G13"/>
    <mergeCell ref="F14:G14"/>
    <mergeCell ref="F16:G18"/>
    <mergeCell ref="F19:G19"/>
    <mergeCell ref="F21:G23"/>
    <mergeCell ref="F39:G39"/>
    <mergeCell ref="F41:G43"/>
    <mergeCell ref="F44:G44"/>
    <mergeCell ref="F46:G48"/>
    <mergeCell ref="I29:J29"/>
    <mergeCell ref="I31:J33"/>
    <mergeCell ref="I34:J34"/>
    <mergeCell ref="M9:N9"/>
    <mergeCell ref="M11:N13"/>
    <mergeCell ref="M14:N14"/>
    <mergeCell ref="M16:N18"/>
    <mergeCell ref="M19:N19"/>
    <mergeCell ref="M21:N23"/>
    <mergeCell ref="P26:Q28"/>
    <mergeCell ref="P29:Q29"/>
    <mergeCell ref="P31:Q33"/>
    <mergeCell ref="P34:Q34"/>
    <mergeCell ref="P36:Q38"/>
    <mergeCell ref="P39:Q39"/>
    <mergeCell ref="M24:N24"/>
    <mergeCell ref="M26:N28"/>
    <mergeCell ref="M29:N29"/>
    <mergeCell ref="M31:N33"/>
    <mergeCell ref="M34:N34"/>
    <mergeCell ref="T34:U34"/>
    <mergeCell ref="T36:U38"/>
    <mergeCell ref="T39:U39"/>
    <mergeCell ref="T24:U24"/>
    <mergeCell ref="B51:C53"/>
    <mergeCell ref="B54:C54"/>
    <mergeCell ref="M36:N38"/>
    <mergeCell ref="M39:N39"/>
    <mergeCell ref="B1:Y1"/>
    <mergeCell ref="P3:Y3"/>
    <mergeCell ref="P4:Y4"/>
    <mergeCell ref="I36:J38"/>
    <mergeCell ref="I39:J39"/>
    <mergeCell ref="I3:N3"/>
    <mergeCell ref="I4:N4"/>
    <mergeCell ref="X31:Y33"/>
    <mergeCell ref="X34:Y34"/>
    <mergeCell ref="X36:Y38"/>
    <mergeCell ref="X39:Y39"/>
    <mergeCell ref="X6:Y8"/>
    <mergeCell ref="X9:Y9"/>
    <mergeCell ref="X11:Y13"/>
    <mergeCell ref="X14:Y14"/>
    <mergeCell ref="X16:Y18"/>
    <mergeCell ref="X19:Y19"/>
    <mergeCell ref="T26:U28"/>
    <mergeCell ref="T29:U29"/>
    <mergeCell ref="T31:U33"/>
  </mergeCells>
  <pageMargins left="0.7" right="0.7" top="0.75" bottom="0.75" header="0.3" footer="0.3"/>
  <pageSetup scale="5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
  <sheetViews>
    <sheetView workbookViewId="0">
      <selection activeCell="B21" sqref="B21:C23"/>
    </sheetView>
  </sheetViews>
  <sheetFormatPr defaultRowHeight="1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67DB-251A-4699-B5B3-62226D221BE6}">
  <sheetPr>
    <tabColor theme="4" tint="0.59999389629810485"/>
    <pageSetUpPr fitToPage="1"/>
  </sheetPr>
  <dimension ref="A1:AD1663"/>
  <sheetViews>
    <sheetView showGridLines="0" zoomScale="85" zoomScaleNormal="85" workbookViewId="0">
      <pane xSplit="2" topLeftCell="C1" activePane="topRight" state="frozen"/>
      <selection pane="topRight" activeCell="J23" sqref="J23"/>
    </sheetView>
  </sheetViews>
  <sheetFormatPr defaultColWidth="8.7265625" defaultRowHeight="15.5" x14ac:dyDescent="0.35"/>
  <cols>
    <col min="1" max="1" width="3.6328125" style="37" customWidth="1"/>
    <col min="2" max="2" width="62.6328125" style="40" customWidth="1"/>
    <col min="3" max="3" width="11.7265625" style="40" customWidth="1"/>
    <col min="4" max="4" width="12" style="40" customWidth="1"/>
    <col min="5" max="5" width="4.08984375" style="40" customWidth="1"/>
    <col min="6" max="6" width="12.26953125" style="41" customWidth="1"/>
    <col min="7" max="7" width="14.453125" style="41" customWidth="1"/>
    <col min="8" max="9" width="8.7265625" style="40"/>
    <col min="10" max="11" width="11.26953125" style="42" customWidth="1"/>
    <col min="12" max="12" width="4.6328125" style="42" customWidth="1"/>
    <col min="13" max="13" width="5.453125" style="42" customWidth="1"/>
    <col min="14" max="15" width="11.26953125" style="42" customWidth="1"/>
    <col min="16" max="16" width="8.7265625" style="42"/>
    <col min="17" max="18" width="11.26953125" style="42" customWidth="1"/>
    <col min="19" max="20" width="4.6328125" style="42" customWidth="1"/>
    <col min="21" max="22" width="11.26953125" style="42" customWidth="1"/>
    <col min="23" max="23" width="8.7265625" style="42"/>
    <col min="24" max="25" width="11.26953125" style="42" customWidth="1"/>
    <col min="26" max="27" width="4.453125" style="42" customWidth="1"/>
    <col min="28" max="29" width="11.26953125" style="42" customWidth="1"/>
    <col min="30" max="16384" width="8.7265625" style="40"/>
  </cols>
  <sheetData>
    <row r="1" spans="2:30" ht="47.5" customHeight="1" x14ac:dyDescent="0.35">
      <c r="B1" s="258" t="s">
        <v>500</v>
      </c>
      <c r="C1" s="39"/>
      <c r="D1" s="39"/>
      <c r="J1" s="101" t="s">
        <v>501</v>
      </c>
    </row>
    <row r="2" spans="2:30" ht="15.65" customHeight="1" x14ac:dyDescent="0.35">
      <c r="B2" s="259"/>
      <c r="C2" s="43" t="s">
        <v>142</v>
      </c>
      <c r="D2" s="43" t="s">
        <v>143</v>
      </c>
      <c r="F2" s="44" t="s">
        <v>138</v>
      </c>
      <c r="G2" s="44" t="s">
        <v>140</v>
      </c>
    </row>
    <row r="3" spans="2:30" ht="15.65" customHeight="1" thickBot="1" x14ac:dyDescent="0.4">
      <c r="B3" s="260"/>
      <c r="C3" s="43" t="s">
        <v>144</v>
      </c>
      <c r="D3" s="43" t="s">
        <v>145</v>
      </c>
      <c r="F3" s="44" t="s">
        <v>139</v>
      </c>
      <c r="G3" s="44" t="s">
        <v>141</v>
      </c>
    </row>
    <row r="4" spans="2:30" ht="15.65" customHeight="1" x14ac:dyDescent="0.4">
      <c r="B4" s="261" t="s">
        <v>147</v>
      </c>
      <c r="F4" s="46"/>
      <c r="G4" s="46"/>
      <c r="J4" s="47"/>
      <c r="K4" s="48"/>
      <c r="L4" s="48"/>
      <c r="M4" s="48"/>
      <c r="N4" s="48"/>
      <c r="O4" s="48"/>
      <c r="P4" s="48"/>
      <c r="Q4" s="399"/>
      <c r="R4" s="400"/>
      <c r="S4" s="400"/>
      <c r="T4" s="400"/>
      <c r="U4" s="400"/>
      <c r="V4" s="401"/>
      <c r="W4" s="48"/>
      <c r="X4" s="48"/>
      <c r="Y4" s="48"/>
      <c r="Z4" s="48"/>
      <c r="AA4" s="48"/>
      <c r="AB4" s="48"/>
      <c r="AC4" s="48"/>
    </row>
    <row r="5" spans="2:30" ht="15.65" customHeight="1" x14ac:dyDescent="0.4">
      <c r="B5" s="71" t="s">
        <v>119</v>
      </c>
      <c r="C5" s="50">
        <v>1</v>
      </c>
      <c r="D5" s="50">
        <v>0.99999994999999997</v>
      </c>
      <c r="F5" s="46" t="s">
        <v>137</v>
      </c>
      <c r="G5" s="46" t="s">
        <v>137</v>
      </c>
      <c r="J5" s="48"/>
      <c r="K5" s="48"/>
      <c r="L5" s="48"/>
      <c r="M5" s="48"/>
      <c r="N5" s="48"/>
      <c r="O5" s="48"/>
      <c r="P5" s="48"/>
      <c r="Q5" s="402"/>
      <c r="R5" s="403"/>
      <c r="S5" s="403"/>
      <c r="T5" s="403"/>
      <c r="U5" s="403"/>
      <c r="V5" s="404"/>
      <c r="W5" s="48"/>
      <c r="X5" s="48"/>
      <c r="Y5" s="48"/>
      <c r="Z5" s="48"/>
      <c r="AA5" s="48"/>
      <c r="AB5" s="48"/>
      <c r="AC5" s="48"/>
    </row>
    <row r="6" spans="2:30" ht="15.65" customHeight="1" x14ac:dyDescent="0.4">
      <c r="B6" s="71" t="s">
        <v>120</v>
      </c>
      <c r="C6" s="50">
        <v>1</v>
      </c>
      <c r="D6" s="50">
        <v>1</v>
      </c>
      <c r="F6" s="46" t="s">
        <v>137</v>
      </c>
      <c r="G6" s="46" t="s">
        <v>137</v>
      </c>
      <c r="J6" s="48"/>
      <c r="K6" s="48"/>
      <c r="L6" s="48"/>
      <c r="M6" s="48"/>
      <c r="N6" s="48"/>
      <c r="O6" s="48"/>
      <c r="P6" s="48"/>
      <c r="Q6" s="402"/>
      <c r="R6" s="403"/>
      <c r="S6" s="403"/>
      <c r="T6" s="403"/>
      <c r="U6" s="403"/>
      <c r="V6" s="404"/>
      <c r="W6" s="48"/>
      <c r="X6" s="48"/>
      <c r="Y6" s="48"/>
      <c r="Z6" s="48"/>
      <c r="AA6" s="48"/>
      <c r="AB6" s="48"/>
      <c r="AC6" s="48"/>
    </row>
    <row r="7" spans="2:30" ht="15.65" customHeight="1" x14ac:dyDescent="0.4">
      <c r="B7" s="201" t="s">
        <v>107</v>
      </c>
      <c r="C7" s="50"/>
      <c r="D7" s="50"/>
      <c r="F7" s="46" t="s">
        <v>137</v>
      </c>
      <c r="G7" s="46" t="s">
        <v>137</v>
      </c>
      <c r="J7" s="48"/>
      <c r="K7" s="48"/>
      <c r="L7" s="48"/>
      <c r="M7" s="48"/>
      <c r="N7" s="48"/>
      <c r="O7" s="48"/>
      <c r="P7" s="48"/>
      <c r="Q7" s="251"/>
      <c r="R7" s="252"/>
      <c r="S7" s="252"/>
      <c r="T7" s="252"/>
      <c r="U7" s="252"/>
      <c r="V7" s="253"/>
      <c r="W7" s="48"/>
      <c r="X7" s="48"/>
      <c r="Y7" s="48"/>
      <c r="Z7" s="48"/>
      <c r="AA7" s="48"/>
      <c r="AB7" s="48"/>
      <c r="AC7" s="48"/>
      <c r="AD7" s="42"/>
    </row>
    <row r="8" spans="2:30" ht="15.65" customHeight="1" thickBot="1" x14ac:dyDescent="0.45">
      <c r="B8" s="201" t="s">
        <v>464</v>
      </c>
      <c r="C8" s="50"/>
      <c r="D8" s="50"/>
      <c r="F8" s="46" t="s">
        <v>137</v>
      </c>
      <c r="G8" s="46" t="s">
        <v>137</v>
      </c>
      <c r="J8" s="48"/>
      <c r="K8" s="48"/>
      <c r="L8" s="48"/>
      <c r="M8" s="48"/>
      <c r="N8" s="48"/>
      <c r="O8" s="48"/>
      <c r="P8" s="48"/>
      <c r="Q8" s="54"/>
      <c r="R8" s="55"/>
      <c r="S8" s="55"/>
      <c r="T8" s="55"/>
      <c r="U8" s="55"/>
      <c r="V8" s="56"/>
      <c r="W8" s="48"/>
      <c r="X8" s="48"/>
      <c r="Y8" s="48"/>
      <c r="Z8" s="48"/>
      <c r="AA8" s="48"/>
      <c r="AB8" s="48"/>
      <c r="AC8" s="48"/>
      <c r="AD8" s="42"/>
    </row>
    <row r="9" spans="2:30" ht="15.65" customHeight="1" x14ac:dyDescent="0.4">
      <c r="B9" s="71" t="str">
        <f>'2022 Model E'!B10</f>
        <v>Maastricht Education and Research Center plc</v>
      </c>
      <c r="C9" s="193">
        <f>1999900/2000000</f>
        <v>0.99995000000000001</v>
      </c>
      <c r="D9" s="193">
        <f>C9</f>
        <v>0.99995000000000001</v>
      </c>
      <c r="F9" s="46" t="s">
        <v>137</v>
      </c>
      <c r="G9" s="46" t="s">
        <v>137</v>
      </c>
      <c r="J9" s="48"/>
      <c r="K9" s="48"/>
      <c r="L9" s="48"/>
      <c r="M9" s="48"/>
      <c r="N9" s="48"/>
      <c r="O9" s="48"/>
      <c r="P9" s="48"/>
      <c r="Q9" s="48"/>
      <c r="R9" s="48"/>
      <c r="S9" s="57"/>
      <c r="T9" s="48"/>
      <c r="U9" s="48"/>
      <c r="V9" s="48"/>
      <c r="W9" s="48"/>
      <c r="X9" s="48"/>
      <c r="Y9" s="48"/>
      <c r="Z9" s="48"/>
      <c r="AA9" s="48"/>
      <c r="AB9" s="48"/>
      <c r="AC9" s="48"/>
      <c r="AD9" s="58"/>
    </row>
    <row r="10" spans="2:30" ht="15.65" customHeight="1" x14ac:dyDescent="0.4">
      <c r="B10" s="71" t="s">
        <v>55</v>
      </c>
      <c r="C10" s="50"/>
      <c r="D10" s="50"/>
      <c r="F10" s="46" t="s">
        <v>137</v>
      </c>
      <c r="G10" s="46" t="s">
        <v>137</v>
      </c>
      <c r="J10" s="48"/>
      <c r="K10" s="48"/>
      <c r="L10" s="48"/>
      <c r="M10" s="59"/>
      <c r="N10" s="59"/>
      <c r="O10" s="59"/>
      <c r="P10" s="59"/>
      <c r="Q10" s="59"/>
      <c r="R10" s="59"/>
      <c r="S10" s="60"/>
      <c r="T10" s="59"/>
      <c r="U10" s="59"/>
      <c r="V10" s="59"/>
      <c r="W10" s="59"/>
      <c r="X10" s="59"/>
      <c r="Y10" s="59"/>
      <c r="Z10" s="59"/>
      <c r="AA10" s="48"/>
      <c r="AB10" s="48"/>
      <c r="AC10" s="48"/>
    </row>
    <row r="11" spans="2:30" ht="15.65" customHeight="1" x14ac:dyDescent="0.4">
      <c r="B11" s="201" t="s">
        <v>465</v>
      </c>
      <c r="C11" s="50"/>
      <c r="D11" s="50"/>
      <c r="F11" s="46" t="s">
        <v>137</v>
      </c>
      <c r="G11" s="46" t="s">
        <v>137</v>
      </c>
      <c r="J11" s="48"/>
      <c r="K11" s="48"/>
      <c r="L11" s="57"/>
      <c r="M11" s="48"/>
      <c r="N11" s="48"/>
      <c r="O11" s="48"/>
      <c r="P11" s="48"/>
      <c r="Q11" s="48"/>
      <c r="R11" s="48"/>
      <c r="S11" s="57"/>
      <c r="T11" s="48"/>
      <c r="U11" s="48"/>
      <c r="V11" s="48"/>
      <c r="W11" s="48"/>
      <c r="X11" s="48"/>
      <c r="Y11" s="48"/>
      <c r="Z11" s="57"/>
      <c r="AA11" s="48"/>
      <c r="AB11" s="48"/>
      <c r="AC11" s="48"/>
    </row>
    <row r="12" spans="2:30" ht="15.65" customHeight="1" x14ac:dyDescent="0.4">
      <c r="B12" s="201" t="s">
        <v>116</v>
      </c>
      <c r="C12" s="50"/>
      <c r="D12" s="50"/>
      <c r="F12" s="46" t="s">
        <v>137</v>
      </c>
      <c r="G12" s="46" t="s">
        <v>137</v>
      </c>
      <c r="J12" s="48"/>
      <c r="K12" s="48"/>
      <c r="L12" s="57"/>
      <c r="M12" s="48"/>
      <c r="N12" s="48"/>
      <c r="O12" s="48"/>
      <c r="P12" s="48"/>
      <c r="Q12" s="48"/>
      <c r="R12" s="48"/>
      <c r="S12" s="57"/>
      <c r="T12" s="48"/>
      <c r="U12" s="48"/>
      <c r="V12" s="48"/>
      <c r="W12" s="48"/>
      <c r="X12" s="48"/>
      <c r="Y12" s="48"/>
      <c r="Z12" s="57"/>
      <c r="AA12" s="48"/>
      <c r="AB12" s="48"/>
      <c r="AC12" s="48"/>
    </row>
    <row r="13" spans="2:30" ht="15.65" customHeight="1" thickBot="1" x14ac:dyDescent="0.4">
      <c r="B13" s="201" t="s">
        <v>117</v>
      </c>
      <c r="C13" s="50"/>
      <c r="D13" s="50"/>
      <c r="F13" s="46" t="s">
        <v>137</v>
      </c>
      <c r="G13" s="46" t="s">
        <v>137</v>
      </c>
      <c r="J13" s="61"/>
      <c r="K13" s="61"/>
      <c r="L13" s="62"/>
      <c r="M13" s="61"/>
      <c r="N13" s="61"/>
      <c r="O13" s="61"/>
      <c r="S13" s="63"/>
      <c r="Z13" s="63"/>
    </row>
    <row r="14" spans="2:30" ht="15.65" customHeight="1" x14ac:dyDescent="0.35">
      <c r="B14" s="71" t="s">
        <v>468</v>
      </c>
      <c r="C14" s="50"/>
      <c r="F14" s="46" t="s">
        <v>137</v>
      </c>
      <c r="G14" s="46" t="s">
        <v>137</v>
      </c>
      <c r="J14" s="380" t="str">
        <f>B8</f>
        <v>Aachen Maastricht Institute for Biobased Materials e.V. (AMIBM)</v>
      </c>
      <c r="K14" s="381"/>
      <c r="L14" s="62"/>
      <c r="M14" s="61"/>
      <c r="N14" s="380" t="str">
        <f>B9</f>
        <v>Maastricht Education and Research Center plc</v>
      </c>
      <c r="O14" s="381"/>
      <c r="P14" s="61"/>
      <c r="Q14" s="405"/>
      <c r="R14" s="406"/>
      <c r="S14" s="406"/>
      <c r="T14" s="406"/>
      <c r="U14" s="406"/>
      <c r="V14" s="407"/>
      <c r="W14" s="61"/>
      <c r="X14" s="405"/>
      <c r="Y14" s="406"/>
      <c r="Z14" s="406"/>
      <c r="AA14" s="406"/>
      <c r="AB14" s="406"/>
      <c r="AC14" s="407"/>
    </row>
    <row r="15" spans="2:30" ht="15.65" customHeight="1" x14ac:dyDescent="0.35">
      <c r="B15" s="201" t="s">
        <v>95</v>
      </c>
      <c r="C15" s="50"/>
      <c r="D15" s="50"/>
      <c r="F15" s="46" t="s">
        <v>137</v>
      </c>
      <c r="G15" s="46" t="s">
        <v>137</v>
      </c>
      <c r="J15" s="382"/>
      <c r="K15" s="383"/>
      <c r="L15" s="64"/>
      <c r="M15" s="64"/>
      <c r="N15" s="382"/>
      <c r="O15" s="383"/>
      <c r="P15" s="61"/>
      <c r="Q15" s="65"/>
      <c r="R15" s="47"/>
      <c r="S15" s="47"/>
      <c r="T15" s="47"/>
      <c r="U15" s="47"/>
      <c r="V15" s="66"/>
      <c r="W15" s="61"/>
      <c r="X15" s="408"/>
      <c r="Y15" s="409"/>
      <c r="Z15" s="409"/>
      <c r="AA15" s="409"/>
      <c r="AB15" s="409"/>
      <c r="AC15" s="410"/>
    </row>
    <row r="16" spans="2:30" ht="15.65" customHeight="1" x14ac:dyDescent="0.35">
      <c r="B16" s="201" t="s">
        <v>21</v>
      </c>
      <c r="C16" s="50"/>
      <c r="D16" s="50"/>
      <c r="F16" s="46" t="s">
        <v>137</v>
      </c>
      <c r="G16" s="46" t="s">
        <v>137</v>
      </c>
      <c r="J16" s="382"/>
      <c r="K16" s="383"/>
      <c r="L16" s="62"/>
      <c r="M16" s="61"/>
      <c r="N16" s="382"/>
      <c r="O16" s="383"/>
      <c r="P16" s="61"/>
      <c r="Q16" s="67"/>
      <c r="R16" s="68"/>
      <c r="S16" s="68"/>
      <c r="T16" s="68"/>
      <c r="U16" s="68"/>
      <c r="V16" s="69"/>
      <c r="W16" s="61"/>
      <c r="X16" s="67"/>
      <c r="Y16" s="68"/>
      <c r="Z16" s="68"/>
      <c r="AA16" s="68"/>
      <c r="AB16" s="68"/>
      <c r="AC16" s="69"/>
    </row>
    <row r="17" spans="2:29" ht="15.65" customHeight="1" thickBot="1" x14ac:dyDescent="0.4">
      <c r="B17" s="71" t="s">
        <v>509</v>
      </c>
      <c r="C17" s="50"/>
      <c r="D17" s="50"/>
      <c r="F17" s="46" t="s">
        <v>137</v>
      </c>
      <c r="G17" s="46" t="s">
        <v>146</v>
      </c>
      <c r="J17" s="384"/>
      <c r="K17" s="385"/>
      <c r="L17" s="70"/>
      <c r="M17" s="71"/>
      <c r="N17" s="411">
        <f>C9</f>
        <v>0.99995000000000001</v>
      </c>
      <c r="O17" s="412"/>
      <c r="P17" s="71"/>
      <c r="Q17" s="413">
        <v>1</v>
      </c>
      <c r="R17" s="414"/>
      <c r="S17" s="414"/>
      <c r="T17" s="414"/>
      <c r="U17" s="414"/>
      <c r="V17" s="415"/>
      <c r="W17" s="71"/>
      <c r="X17" s="413">
        <f>C6</f>
        <v>1</v>
      </c>
      <c r="Y17" s="414"/>
      <c r="Z17" s="414"/>
      <c r="AA17" s="414"/>
      <c r="AB17" s="414"/>
      <c r="AC17" s="415"/>
    </row>
    <row r="18" spans="2:29" ht="15.65" customHeight="1" x14ac:dyDescent="0.35">
      <c r="B18" s="80" t="s">
        <v>511</v>
      </c>
      <c r="C18" s="50"/>
      <c r="D18" s="50"/>
      <c r="F18" s="46" t="s">
        <v>137</v>
      </c>
      <c r="G18" s="46" t="s">
        <v>146</v>
      </c>
      <c r="J18" s="61"/>
      <c r="K18" s="61"/>
      <c r="L18" s="62"/>
      <c r="M18" s="61"/>
      <c r="N18" s="61"/>
      <c r="O18" s="61"/>
      <c r="P18" s="61"/>
      <c r="Q18" s="61"/>
      <c r="R18" s="61"/>
      <c r="S18" s="62"/>
      <c r="T18" s="61"/>
      <c r="U18" s="61"/>
      <c r="V18" s="61"/>
      <c r="W18" s="61"/>
      <c r="X18" s="61"/>
      <c r="Y18" s="61"/>
      <c r="Z18" s="62"/>
      <c r="AA18" s="61"/>
      <c r="AB18" s="61"/>
      <c r="AC18" s="61"/>
    </row>
    <row r="19" spans="2:29" ht="15.65" customHeight="1" x14ac:dyDescent="0.35">
      <c r="B19" s="71" t="s">
        <v>510</v>
      </c>
      <c r="C19" s="50"/>
      <c r="F19" s="46" t="s">
        <v>137</v>
      </c>
      <c r="G19" s="46" t="s">
        <v>146</v>
      </c>
      <c r="J19" s="380" t="str">
        <f>B10</f>
        <v>Stichting BWOOKP</v>
      </c>
      <c r="K19" s="381"/>
      <c r="L19" s="62"/>
      <c r="M19" s="61"/>
      <c r="N19" s="386" t="str">
        <f>B15</f>
        <v>Stichting Maastricht School of Management</v>
      </c>
      <c r="O19" s="387"/>
      <c r="P19" s="61"/>
      <c r="Q19" s="380" t="str">
        <f>B31</f>
        <v>Brains Unlimited B.V.</v>
      </c>
      <c r="R19" s="381"/>
      <c r="S19" s="254"/>
      <c r="T19" s="61"/>
      <c r="U19" s="380" t="str">
        <f>B32</f>
        <v>Maastricht Education and Research Center plc</v>
      </c>
      <c r="V19" s="381"/>
      <c r="W19" s="61"/>
      <c r="X19" s="380" t="str">
        <f>B48</f>
        <v>Cell 2 Tissue B.V.</v>
      </c>
      <c r="Y19" s="381"/>
      <c r="Z19" s="250"/>
      <c r="AA19" s="74"/>
      <c r="AB19" s="380" t="str">
        <f>B49</f>
        <v>Onderzoek Newco B.V.</v>
      </c>
      <c r="AC19" s="381"/>
    </row>
    <row r="20" spans="2:29" ht="15.65" customHeight="1" x14ac:dyDescent="0.35">
      <c r="B20" s="201" t="s">
        <v>42</v>
      </c>
      <c r="C20" s="50"/>
      <c r="D20" s="50"/>
      <c r="F20" s="46" t="s">
        <v>137</v>
      </c>
      <c r="G20" s="46" t="s">
        <v>146</v>
      </c>
      <c r="J20" s="382"/>
      <c r="K20" s="383"/>
      <c r="L20" s="64"/>
      <c r="M20" s="75"/>
      <c r="N20" s="388"/>
      <c r="O20" s="389"/>
      <c r="P20" s="61"/>
      <c r="Q20" s="382"/>
      <c r="R20" s="383"/>
      <c r="S20" s="76"/>
      <c r="T20" s="75"/>
      <c r="U20" s="382"/>
      <c r="V20" s="383"/>
      <c r="W20" s="61"/>
      <c r="X20" s="382"/>
      <c r="Y20" s="383"/>
      <c r="Z20" s="77"/>
      <c r="AA20" s="78"/>
      <c r="AB20" s="382"/>
      <c r="AC20" s="383"/>
    </row>
    <row r="21" spans="2:29" ht="15.65" customHeight="1" x14ac:dyDescent="0.35">
      <c r="B21" s="201" t="s">
        <v>128</v>
      </c>
      <c r="C21" s="50"/>
      <c r="D21" s="50"/>
      <c r="F21" s="46" t="s">
        <v>137</v>
      </c>
      <c r="G21" s="46" t="s">
        <v>146</v>
      </c>
      <c r="J21" s="382"/>
      <c r="K21" s="383"/>
      <c r="L21" s="62"/>
      <c r="M21" s="61"/>
      <c r="N21" s="388"/>
      <c r="O21" s="389"/>
      <c r="P21" s="61"/>
      <c r="Q21" s="382"/>
      <c r="R21" s="383"/>
      <c r="S21" s="254"/>
      <c r="T21" s="61"/>
      <c r="U21" s="382"/>
      <c r="V21" s="383"/>
      <c r="W21" s="61"/>
      <c r="X21" s="382"/>
      <c r="Y21" s="383"/>
      <c r="Z21" s="250"/>
      <c r="AA21" s="74"/>
      <c r="AB21" s="382"/>
      <c r="AC21" s="383"/>
    </row>
    <row r="22" spans="2:29" ht="15.65" customHeight="1" x14ac:dyDescent="0.35">
      <c r="B22" s="201" t="s">
        <v>127</v>
      </c>
      <c r="C22" s="50"/>
      <c r="D22" s="50"/>
      <c r="F22" s="46" t="s">
        <v>137</v>
      </c>
      <c r="G22" s="46" t="s">
        <v>146</v>
      </c>
      <c r="J22" s="384"/>
      <c r="K22" s="385"/>
      <c r="L22" s="62"/>
      <c r="M22" s="61"/>
      <c r="N22" s="390"/>
      <c r="O22" s="391"/>
      <c r="P22" s="61"/>
      <c r="Q22" s="395">
        <f>C31</f>
        <v>0.91539999999999999</v>
      </c>
      <c r="R22" s="396"/>
      <c r="S22" s="197"/>
      <c r="T22" s="198"/>
      <c r="U22" s="397">
        <f>C32</f>
        <v>5.0000000000000002E-5</v>
      </c>
      <c r="V22" s="398"/>
      <c r="W22" s="198"/>
      <c r="X22" s="393">
        <f>C48</f>
        <v>0.48</v>
      </c>
      <c r="Y22" s="394"/>
      <c r="Z22" s="199"/>
      <c r="AA22" s="200"/>
      <c r="AB22" s="393">
        <f>C49</f>
        <v>1</v>
      </c>
      <c r="AC22" s="394"/>
    </row>
    <row r="23" spans="2:29" ht="15.65" customHeight="1" x14ac:dyDescent="0.35">
      <c r="B23" s="201" t="s">
        <v>27</v>
      </c>
      <c r="C23" s="50"/>
      <c r="D23" s="50"/>
      <c r="F23" s="46" t="s">
        <v>137</v>
      </c>
      <c r="G23" s="188" t="s">
        <v>146</v>
      </c>
      <c r="J23" s="61"/>
      <c r="K23" s="61"/>
      <c r="L23" s="62"/>
      <c r="M23" s="61"/>
      <c r="N23" s="61"/>
      <c r="O23" s="61"/>
      <c r="P23" s="61"/>
      <c r="Q23" s="61"/>
      <c r="R23" s="61"/>
      <c r="S23" s="62"/>
      <c r="T23" s="61"/>
      <c r="U23" s="61"/>
      <c r="V23" s="61"/>
      <c r="W23" s="61"/>
      <c r="X23" s="74"/>
      <c r="Y23" s="74"/>
      <c r="Z23" s="83"/>
      <c r="AA23" s="74"/>
      <c r="AB23" s="74"/>
      <c r="AC23" s="74"/>
    </row>
    <row r="24" spans="2:29" ht="15.65" customHeight="1" x14ac:dyDescent="0.35">
      <c r="B24" s="201" t="s">
        <v>130</v>
      </c>
      <c r="C24" s="50"/>
      <c r="D24" s="50"/>
      <c r="F24" s="46" t="s">
        <v>137</v>
      </c>
      <c r="G24" s="46" t="s">
        <v>146</v>
      </c>
      <c r="J24" s="380" t="str">
        <f>B12</f>
        <v>Stichting Limburg Institute for Business and Economic Research (LIBER)</v>
      </c>
      <c r="K24" s="381"/>
      <c r="L24" s="62"/>
      <c r="M24" s="61"/>
      <c r="N24" s="380" t="str">
        <f>B13</f>
        <v>Stichting Maastricht Economic Research Institute on Innovation and Technology</v>
      </c>
      <c r="O24" s="381"/>
      <c r="P24" s="61"/>
      <c r="Q24" s="380" t="str">
        <f>B33</f>
        <v>InterUM B.V.</v>
      </c>
      <c r="R24" s="381"/>
      <c r="S24" s="254"/>
      <c r="T24" s="61"/>
      <c r="U24" s="349" t="str">
        <f>B34</f>
        <v>Brightlands Circular Space Facilities B.V.</v>
      </c>
      <c r="V24" s="350"/>
      <c r="W24" s="61"/>
      <c r="X24" s="392" t="str">
        <f>B50</f>
        <v>ReGEN Biomedical B.V.</v>
      </c>
      <c r="Y24" s="350"/>
      <c r="Z24" s="250"/>
      <c r="AA24" s="74"/>
      <c r="AB24" s="349" t="str">
        <f>B52</f>
        <v>Brightlands Innovation Factory B.V.</v>
      </c>
      <c r="AC24" s="350"/>
    </row>
    <row r="25" spans="2:29" ht="15.65" customHeight="1" x14ac:dyDescent="0.35">
      <c r="B25" s="71" t="s">
        <v>129</v>
      </c>
      <c r="C25" s="50"/>
      <c r="F25" s="46" t="s">
        <v>137</v>
      </c>
      <c r="G25" s="46" t="s">
        <v>146</v>
      </c>
      <c r="J25" s="382"/>
      <c r="K25" s="383"/>
      <c r="L25" s="64"/>
      <c r="M25" s="75"/>
      <c r="N25" s="382"/>
      <c r="O25" s="383"/>
      <c r="P25" s="61"/>
      <c r="Q25" s="382"/>
      <c r="R25" s="383"/>
      <c r="S25" s="76"/>
      <c r="T25" s="75"/>
      <c r="U25" s="351"/>
      <c r="V25" s="352"/>
      <c r="W25" s="61"/>
      <c r="X25" s="351"/>
      <c r="Y25" s="352"/>
      <c r="Z25" s="77"/>
      <c r="AA25" s="78"/>
      <c r="AB25" s="351"/>
      <c r="AC25" s="352"/>
    </row>
    <row r="26" spans="2:29" ht="15.65" customHeight="1" x14ac:dyDescent="0.35">
      <c r="B26" s="201" t="s">
        <v>461</v>
      </c>
      <c r="C26" s="50"/>
      <c r="D26" s="50"/>
      <c r="F26" s="46" t="s">
        <v>137</v>
      </c>
      <c r="G26" s="46" t="s">
        <v>146</v>
      </c>
      <c r="J26" s="382"/>
      <c r="K26" s="383"/>
      <c r="L26" s="62"/>
      <c r="M26" s="61"/>
      <c r="N26" s="382"/>
      <c r="O26" s="383"/>
      <c r="P26" s="61"/>
      <c r="Q26" s="382"/>
      <c r="R26" s="383"/>
      <c r="S26" s="254"/>
      <c r="T26" s="61"/>
      <c r="U26" s="351"/>
      <c r="V26" s="352"/>
      <c r="W26" s="61"/>
      <c r="X26" s="351"/>
      <c r="Y26" s="352"/>
      <c r="Z26" s="250"/>
      <c r="AA26" s="74"/>
      <c r="AB26" s="351"/>
      <c r="AC26" s="352"/>
    </row>
    <row r="27" spans="2:29" ht="15.65" customHeight="1" x14ac:dyDescent="0.35">
      <c r="B27" s="71" t="s">
        <v>58</v>
      </c>
      <c r="C27" s="50"/>
      <c r="F27" s="46" t="s">
        <v>137</v>
      </c>
      <c r="G27" s="46" t="s">
        <v>146</v>
      </c>
      <c r="J27" s="384"/>
      <c r="K27" s="385"/>
      <c r="L27" s="62"/>
      <c r="M27" s="61"/>
      <c r="N27" s="384"/>
      <c r="O27" s="385"/>
      <c r="P27" s="61"/>
      <c r="Q27" s="393">
        <f>C33</f>
        <v>1</v>
      </c>
      <c r="R27" s="394"/>
      <c r="S27" s="197"/>
      <c r="T27" s="198"/>
      <c r="U27" s="361">
        <f>C34</f>
        <v>0.33329999999999999</v>
      </c>
      <c r="V27" s="362"/>
      <c r="W27" s="198"/>
      <c r="X27" s="361">
        <f>C50</f>
        <v>0.3775</v>
      </c>
      <c r="Y27" s="362"/>
      <c r="Z27" s="199"/>
      <c r="AA27" s="200"/>
      <c r="AB27" s="361">
        <f>C52</f>
        <v>0.13900000000000001</v>
      </c>
      <c r="AC27" s="362"/>
    </row>
    <row r="28" spans="2:29" ht="15.65" customHeight="1" x14ac:dyDescent="0.35">
      <c r="B28" s="71" t="s">
        <v>133</v>
      </c>
      <c r="C28" s="50">
        <v>0.33329999999999999</v>
      </c>
      <c r="D28" s="50">
        <v>0.33329999999999999</v>
      </c>
      <c r="F28" s="46" t="s">
        <v>137</v>
      </c>
      <c r="G28" s="46" t="s">
        <v>146</v>
      </c>
      <c r="J28" s="61"/>
      <c r="K28" s="61"/>
      <c r="L28" s="62"/>
      <c r="M28" s="61"/>
      <c r="N28" s="61"/>
      <c r="O28" s="61"/>
      <c r="P28" s="61"/>
      <c r="Q28" s="61"/>
      <c r="R28" s="61"/>
      <c r="S28" s="62"/>
      <c r="T28" s="61"/>
      <c r="U28" s="61"/>
      <c r="V28" s="61"/>
      <c r="W28" s="61"/>
      <c r="X28" s="74"/>
      <c r="Y28" s="74"/>
      <c r="Z28" s="83"/>
      <c r="AA28" s="74"/>
      <c r="AB28" s="74"/>
      <c r="AC28" s="74"/>
    </row>
    <row r="29" spans="2:29" ht="15.65" customHeight="1" x14ac:dyDescent="0.35">
      <c r="B29" s="80"/>
      <c r="C29" s="50"/>
      <c r="F29" s="46"/>
      <c r="G29" s="46"/>
      <c r="J29" s="386" t="str">
        <f>B14</f>
        <v>Stichting Maastricht School of International Research on Corporate and Economic Restructuring</v>
      </c>
      <c r="K29" s="387"/>
      <c r="L29" s="62"/>
      <c r="M29" s="61"/>
      <c r="N29" s="386" t="str">
        <f>B7</f>
        <v>Stichting Wetenschapsbeoefening UM</v>
      </c>
      <c r="O29" s="387"/>
      <c r="P29" s="61"/>
      <c r="Q29" s="349" t="str">
        <f>B36</f>
        <v>Brightlands Campus Greenport Venlo B.V.</v>
      </c>
      <c r="R29" s="350"/>
      <c r="S29" s="62"/>
      <c r="T29" s="61"/>
      <c r="U29" s="349" t="str">
        <f>B37</f>
        <v>Campus Heerlen Management &amp; Development B.V.</v>
      </c>
      <c r="V29" s="350"/>
      <c r="W29" s="61"/>
      <c r="X29" s="349" t="str">
        <f>B51</f>
        <v>Flui.Go Science B.V.</v>
      </c>
      <c r="Y29" s="350"/>
      <c r="Z29" s="250"/>
      <c r="AA29" s="74"/>
      <c r="AB29" s="349" t="str">
        <f>B54</f>
        <v>Coagulation Profile B.V.</v>
      </c>
      <c r="AC29" s="350"/>
    </row>
    <row r="30" spans="2:29" ht="15.65" customHeight="1" x14ac:dyDescent="0.35">
      <c r="B30" s="261" t="s">
        <v>156</v>
      </c>
      <c r="C30" s="50"/>
      <c r="D30" s="50"/>
      <c r="F30" s="46"/>
      <c r="G30" s="46"/>
      <c r="J30" s="388"/>
      <c r="K30" s="389"/>
      <c r="L30" s="64"/>
      <c r="M30" s="75"/>
      <c r="N30" s="388"/>
      <c r="O30" s="389"/>
      <c r="P30" s="61"/>
      <c r="Q30" s="351"/>
      <c r="R30" s="352"/>
      <c r="S30" s="64"/>
      <c r="T30" s="75"/>
      <c r="U30" s="351"/>
      <c r="V30" s="352"/>
      <c r="W30" s="61"/>
      <c r="X30" s="351"/>
      <c r="Y30" s="352"/>
      <c r="Z30" s="77"/>
      <c r="AA30" s="78"/>
      <c r="AB30" s="351"/>
      <c r="AC30" s="352"/>
    </row>
    <row r="31" spans="2:29" ht="15.65" customHeight="1" x14ac:dyDescent="0.35">
      <c r="B31" s="80" t="s">
        <v>109</v>
      </c>
      <c r="C31" s="267">
        <v>0.91539999999999999</v>
      </c>
      <c r="D31" s="267">
        <v>0.91539999999999999</v>
      </c>
      <c r="E31" s="268"/>
      <c r="F31" s="46" t="s">
        <v>137</v>
      </c>
      <c r="G31" s="46" t="s">
        <v>137</v>
      </c>
      <c r="J31" s="388"/>
      <c r="K31" s="389"/>
      <c r="L31" s="62"/>
      <c r="M31" s="61"/>
      <c r="N31" s="388"/>
      <c r="O31" s="389"/>
      <c r="P31" s="61"/>
      <c r="Q31" s="351"/>
      <c r="R31" s="352"/>
      <c r="S31" s="62"/>
      <c r="T31" s="61"/>
      <c r="U31" s="351"/>
      <c r="V31" s="352"/>
      <c r="W31" s="61"/>
      <c r="X31" s="351"/>
      <c r="Y31" s="352"/>
      <c r="Z31" s="250"/>
      <c r="AA31" s="74"/>
      <c r="AB31" s="351"/>
      <c r="AC31" s="352"/>
    </row>
    <row r="32" spans="2:29" ht="15.65" customHeight="1" x14ac:dyDescent="0.35">
      <c r="B32" s="80" t="s">
        <v>207</v>
      </c>
      <c r="C32" s="269">
        <f>100/2000000</f>
        <v>5.0000000000000002E-5</v>
      </c>
      <c r="D32" s="269">
        <f>C32</f>
        <v>5.0000000000000002E-5</v>
      </c>
      <c r="E32" s="268"/>
      <c r="F32" s="46" t="s">
        <v>137</v>
      </c>
      <c r="G32" s="46" t="s">
        <v>137</v>
      </c>
      <c r="J32" s="390"/>
      <c r="K32" s="391"/>
      <c r="L32" s="62"/>
      <c r="M32" s="61"/>
      <c r="N32" s="390"/>
      <c r="O32" s="391"/>
      <c r="P32" s="61"/>
      <c r="Q32" s="361">
        <f>C36</f>
        <v>0.33329999999999999</v>
      </c>
      <c r="R32" s="362"/>
      <c r="S32" s="62"/>
      <c r="T32" s="61"/>
      <c r="U32" s="361">
        <f>C37</f>
        <v>0.25</v>
      </c>
      <c r="V32" s="362"/>
      <c r="W32" s="198"/>
      <c r="X32" s="361">
        <f>C51</f>
        <v>0.498</v>
      </c>
      <c r="Y32" s="362"/>
      <c r="Z32" s="199"/>
      <c r="AA32" s="200"/>
      <c r="AB32" s="361">
        <f>C54</f>
        <v>0.48899999999999999</v>
      </c>
      <c r="AC32" s="362"/>
    </row>
    <row r="33" spans="2:29" ht="15.65" customHeight="1" x14ac:dyDescent="0.35">
      <c r="B33" s="80" t="s">
        <v>8</v>
      </c>
      <c r="C33" s="267">
        <v>1</v>
      </c>
      <c r="D33" s="267">
        <v>1</v>
      </c>
      <c r="E33" s="268"/>
      <c r="F33" s="46" t="s">
        <v>137</v>
      </c>
      <c r="G33" s="46" t="s">
        <v>137</v>
      </c>
      <c r="J33" s="61"/>
      <c r="K33" s="61"/>
      <c r="L33" s="62"/>
      <c r="M33" s="61"/>
      <c r="N33" s="61"/>
      <c r="O33" s="61"/>
      <c r="P33" s="61"/>
      <c r="Q33" s="61"/>
      <c r="R33" s="61"/>
      <c r="S33" s="62"/>
      <c r="T33" s="61"/>
      <c r="U33" s="61"/>
      <c r="V33" s="61"/>
      <c r="W33" s="61"/>
      <c r="X33" s="74"/>
      <c r="Y33" s="74"/>
      <c r="Z33" s="83"/>
      <c r="AA33" s="74"/>
      <c r="AB33" s="74"/>
      <c r="AC33" s="74"/>
    </row>
    <row r="34" spans="2:29" ht="15.65" customHeight="1" x14ac:dyDescent="0.35">
      <c r="B34" s="80" t="s">
        <v>507</v>
      </c>
      <c r="C34" s="270">
        <v>0.33329999999999999</v>
      </c>
      <c r="D34" s="270">
        <v>0.33329999999999999</v>
      </c>
      <c r="E34" s="268"/>
      <c r="F34" s="46" t="s">
        <v>137</v>
      </c>
      <c r="G34" s="46" t="s">
        <v>146</v>
      </c>
      <c r="J34" s="380" t="str">
        <f>B16</f>
        <v>Stichting Observant</v>
      </c>
      <c r="K34" s="381"/>
      <c r="L34" s="62"/>
      <c r="M34" s="61"/>
      <c r="N34" s="349" t="str">
        <f>B17</f>
        <v>Stichting Euro*MBA Foundation</v>
      </c>
      <c r="O34" s="350"/>
      <c r="P34" s="61"/>
      <c r="Q34" s="349" t="str">
        <f>B38</f>
        <v>Chemelot Campus B.V.</v>
      </c>
      <c r="R34" s="350"/>
      <c r="S34" s="254"/>
      <c r="T34" s="61"/>
      <c r="U34" s="349" t="str">
        <f>B39</f>
        <v xml:space="preserve">Chemelot Campus Vastgoed C.V. </v>
      </c>
      <c r="V34" s="350"/>
      <c r="W34" s="61"/>
      <c r="X34" s="349" t="str">
        <f>B55</f>
        <v>Sensip-Dx B.V.</v>
      </c>
      <c r="Y34" s="350"/>
      <c r="Z34" s="250"/>
      <c r="AA34" s="74"/>
      <c r="AB34" s="349" t="str">
        <f>B56</f>
        <v>StudiJob Uitzendbureau B.V.</v>
      </c>
      <c r="AC34" s="350"/>
    </row>
    <row r="35" spans="2:29" ht="15.65" customHeight="1" x14ac:dyDescent="0.35">
      <c r="B35" s="80" t="s">
        <v>43</v>
      </c>
      <c r="C35" s="267">
        <v>0.4345</v>
      </c>
      <c r="D35" s="267">
        <v>0.4345</v>
      </c>
      <c r="E35" s="268"/>
      <c r="F35" s="46" t="s">
        <v>137</v>
      </c>
      <c r="G35" s="46" t="s">
        <v>146</v>
      </c>
      <c r="J35" s="382"/>
      <c r="K35" s="383"/>
      <c r="L35" s="64"/>
      <c r="M35" s="75"/>
      <c r="N35" s="351"/>
      <c r="O35" s="352"/>
      <c r="P35" s="61"/>
      <c r="Q35" s="351"/>
      <c r="R35" s="352"/>
      <c r="S35" s="76"/>
      <c r="T35" s="75"/>
      <c r="U35" s="351"/>
      <c r="V35" s="352"/>
      <c r="W35" s="61"/>
      <c r="X35" s="351"/>
      <c r="Y35" s="352"/>
      <c r="Z35" s="77"/>
      <c r="AA35" s="78"/>
      <c r="AB35" s="351"/>
      <c r="AC35" s="352"/>
    </row>
    <row r="36" spans="2:29" ht="15.65" customHeight="1" x14ac:dyDescent="0.35">
      <c r="B36" s="80" t="s">
        <v>123</v>
      </c>
      <c r="C36" s="267">
        <v>0.33329999999999999</v>
      </c>
      <c r="D36" s="267">
        <v>0.33329999999999999</v>
      </c>
      <c r="E36" s="268"/>
      <c r="F36" s="46" t="s">
        <v>137</v>
      </c>
      <c r="G36" s="46" t="s">
        <v>146</v>
      </c>
      <c r="J36" s="382"/>
      <c r="K36" s="383"/>
      <c r="L36" s="62"/>
      <c r="M36" s="61"/>
      <c r="N36" s="351"/>
      <c r="O36" s="352"/>
      <c r="P36" s="61"/>
      <c r="Q36" s="351"/>
      <c r="R36" s="352"/>
      <c r="S36" s="254"/>
      <c r="T36" s="61"/>
      <c r="U36" s="351"/>
      <c r="V36" s="352"/>
      <c r="W36" s="61"/>
      <c r="X36" s="351"/>
      <c r="Y36" s="352"/>
      <c r="Z36" s="250"/>
      <c r="AA36" s="74"/>
      <c r="AB36" s="351"/>
      <c r="AC36" s="352"/>
    </row>
    <row r="37" spans="2:29" ht="15.65" customHeight="1" x14ac:dyDescent="0.35">
      <c r="B37" s="80" t="s">
        <v>50</v>
      </c>
      <c r="C37" s="267">
        <v>0.25</v>
      </c>
      <c r="D37" s="267">
        <v>0.25</v>
      </c>
      <c r="E37" s="268"/>
      <c r="F37" s="46" t="s">
        <v>137</v>
      </c>
      <c r="G37" s="46" t="s">
        <v>146</v>
      </c>
      <c r="J37" s="384"/>
      <c r="K37" s="385"/>
      <c r="L37" s="62"/>
      <c r="M37" s="61"/>
      <c r="N37" s="353"/>
      <c r="O37" s="354"/>
      <c r="P37" s="61"/>
      <c r="Q37" s="361">
        <f>C38</f>
        <v>0.33329999999999999</v>
      </c>
      <c r="R37" s="362"/>
      <c r="S37" s="197"/>
      <c r="T37" s="198"/>
      <c r="U37" s="361">
        <v>0.33329999999999999</v>
      </c>
      <c r="V37" s="362"/>
      <c r="W37" s="198"/>
      <c r="X37" s="361">
        <f>C55</f>
        <v>0.27300000000000002</v>
      </c>
      <c r="Y37" s="362"/>
      <c r="Z37" s="203"/>
      <c r="AA37" s="204"/>
      <c r="AB37" s="361">
        <f>C56</f>
        <v>0.26</v>
      </c>
      <c r="AC37" s="362"/>
    </row>
    <row r="38" spans="2:29" ht="15.65" customHeight="1" x14ac:dyDescent="0.35">
      <c r="B38" s="80" t="s">
        <v>29</v>
      </c>
      <c r="C38" s="267">
        <v>0.33329999999999999</v>
      </c>
      <c r="D38" s="267">
        <v>0.33329999999999999</v>
      </c>
      <c r="E38" s="268"/>
      <c r="F38" s="46" t="s">
        <v>137</v>
      </c>
      <c r="G38" s="46" t="s">
        <v>146</v>
      </c>
      <c r="J38" s="61"/>
      <c r="K38" s="61"/>
      <c r="L38" s="62"/>
      <c r="M38" s="61"/>
      <c r="N38" s="61"/>
      <c r="O38" s="61"/>
      <c r="P38" s="61"/>
      <c r="Q38" s="61"/>
      <c r="R38" s="61"/>
      <c r="S38" s="62"/>
      <c r="T38" s="61"/>
      <c r="U38" s="61"/>
      <c r="V38" s="61"/>
      <c r="W38" s="61"/>
      <c r="X38" s="74"/>
      <c r="Y38" s="74"/>
      <c r="Z38" s="83"/>
      <c r="AA38" s="74"/>
      <c r="AB38" s="74"/>
      <c r="AC38" s="74"/>
    </row>
    <row r="39" spans="2:29" ht="15.65" customHeight="1" x14ac:dyDescent="0.35">
      <c r="B39" s="80" t="s">
        <v>223</v>
      </c>
      <c r="C39" s="270">
        <v>0.33329999999999999</v>
      </c>
      <c r="D39" s="270">
        <v>9.6699999999999994E-2</v>
      </c>
      <c r="E39" s="268"/>
      <c r="F39" s="46" t="s">
        <v>137</v>
      </c>
      <c r="G39" s="85" t="s">
        <v>146</v>
      </c>
      <c r="J39" s="380" t="str">
        <f>B11</f>
        <v xml:space="preserve">Vereniging van Eigenaars Brains Unlimited Faciliteiten </v>
      </c>
      <c r="K39" s="381"/>
      <c r="L39" s="62"/>
      <c r="M39" s="61"/>
      <c r="N39" s="349" t="str">
        <f>B20</f>
        <v>Stichting Huurteam Zuid-Limburg</v>
      </c>
      <c r="O39" s="350"/>
      <c r="P39" s="61"/>
      <c r="Q39" s="349" t="str">
        <f>B40</f>
        <v>Knowledge Transfer Funds B.V.</v>
      </c>
      <c r="R39" s="350"/>
      <c r="S39" s="254"/>
      <c r="T39" s="61"/>
      <c r="U39" s="349" t="str">
        <f>B41</f>
        <v>Maastricht Instruments B.V.</v>
      </c>
      <c r="V39" s="350"/>
      <c r="W39" s="61"/>
      <c r="X39" s="349" t="str">
        <f>B57</f>
        <v xml:space="preserve">StudiJob Career Services B.V. </v>
      </c>
      <c r="Y39" s="350"/>
      <c r="Z39" s="250"/>
      <c r="AA39" s="74"/>
      <c r="AB39" s="349" t="str">
        <f>B53</f>
        <v>YourRythmics B.V.</v>
      </c>
      <c r="AC39" s="350"/>
    </row>
    <row r="40" spans="2:29" ht="15.65" customHeight="1" x14ac:dyDescent="0.35">
      <c r="B40" s="80" t="s">
        <v>44</v>
      </c>
      <c r="C40" s="267">
        <v>0.5</v>
      </c>
      <c r="D40" s="267">
        <v>0.5</v>
      </c>
      <c r="E40" s="268"/>
      <c r="F40" s="46" t="s">
        <v>137</v>
      </c>
      <c r="G40" s="46" t="s">
        <v>146</v>
      </c>
      <c r="J40" s="382"/>
      <c r="K40" s="383"/>
      <c r="L40" s="64"/>
      <c r="M40" s="75"/>
      <c r="N40" s="351"/>
      <c r="O40" s="352"/>
      <c r="P40" s="61"/>
      <c r="Q40" s="351"/>
      <c r="R40" s="352"/>
      <c r="S40" s="76"/>
      <c r="T40" s="75"/>
      <c r="U40" s="351"/>
      <c r="V40" s="352"/>
      <c r="W40" s="61"/>
      <c r="X40" s="351"/>
      <c r="Y40" s="352"/>
      <c r="Z40" s="77"/>
      <c r="AA40" s="78"/>
      <c r="AB40" s="351"/>
      <c r="AC40" s="352"/>
    </row>
    <row r="41" spans="2:29" ht="15.65" customHeight="1" x14ac:dyDescent="0.35">
      <c r="B41" s="80" t="s">
        <v>9</v>
      </c>
      <c r="C41" s="267">
        <v>0.4</v>
      </c>
      <c r="D41" s="267">
        <v>1</v>
      </c>
      <c r="E41" s="268"/>
      <c r="F41" s="46" t="s">
        <v>137</v>
      </c>
      <c r="G41" s="46" t="s">
        <v>146</v>
      </c>
      <c r="J41" s="382"/>
      <c r="K41" s="383"/>
      <c r="L41" s="62"/>
      <c r="M41" s="61"/>
      <c r="N41" s="351"/>
      <c r="O41" s="352"/>
      <c r="P41" s="61"/>
      <c r="Q41" s="351"/>
      <c r="R41" s="352"/>
      <c r="S41" s="254"/>
      <c r="T41" s="61"/>
      <c r="U41" s="351"/>
      <c r="V41" s="352"/>
      <c r="W41" s="61"/>
      <c r="X41" s="351"/>
      <c r="Y41" s="352"/>
      <c r="Z41" s="250"/>
      <c r="AA41" s="74"/>
      <c r="AB41" s="351"/>
      <c r="AC41" s="352"/>
    </row>
    <row r="42" spans="2:29" ht="15.65" customHeight="1" x14ac:dyDescent="0.35">
      <c r="B42" s="80" t="s">
        <v>23</v>
      </c>
      <c r="C42" s="267">
        <v>0.33329999999999999</v>
      </c>
      <c r="D42" s="267">
        <v>0.33329999999999999</v>
      </c>
      <c r="E42" s="268"/>
      <c r="F42" s="46" t="s">
        <v>137</v>
      </c>
      <c r="G42" s="46" t="s">
        <v>146</v>
      </c>
      <c r="J42" s="384"/>
      <c r="K42" s="385"/>
      <c r="L42" s="62"/>
      <c r="M42" s="61"/>
      <c r="N42" s="353"/>
      <c r="O42" s="354"/>
      <c r="P42" s="61"/>
      <c r="Q42" s="361">
        <f>C40</f>
        <v>0.5</v>
      </c>
      <c r="R42" s="362"/>
      <c r="S42" s="197"/>
      <c r="T42" s="198"/>
      <c r="U42" s="361">
        <f>C41</f>
        <v>0.4</v>
      </c>
      <c r="V42" s="362"/>
      <c r="W42" s="202"/>
      <c r="X42" s="361">
        <f>C57</f>
        <v>0.26</v>
      </c>
      <c r="Y42" s="362"/>
      <c r="Z42" s="203"/>
      <c r="AA42" s="200"/>
      <c r="AB42" s="361">
        <f>C53</f>
        <v>0.24</v>
      </c>
      <c r="AC42" s="362"/>
    </row>
    <row r="43" spans="2:29" ht="15.65" customHeight="1" x14ac:dyDescent="0.35">
      <c r="B43" s="80" t="s">
        <v>513</v>
      </c>
      <c r="C43" s="270">
        <v>0.16669999999999999</v>
      </c>
      <c r="D43" s="267">
        <f>C43</f>
        <v>0.16669999999999999</v>
      </c>
      <c r="E43" s="268"/>
      <c r="F43" s="46" t="s">
        <v>146</v>
      </c>
      <c r="G43" s="85" t="s">
        <v>135</v>
      </c>
      <c r="J43" s="61"/>
      <c r="K43" s="61"/>
      <c r="L43" s="62"/>
      <c r="M43" s="61"/>
      <c r="N43" s="61"/>
      <c r="O43" s="61"/>
      <c r="P43" s="61"/>
      <c r="Q43" s="61"/>
      <c r="R43" s="61"/>
      <c r="S43" s="62"/>
      <c r="T43" s="61"/>
      <c r="U43" s="61"/>
      <c r="V43" s="61"/>
      <c r="W43" s="61"/>
      <c r="X43" s="200"/>
      <c r="Y43" s="200"/>
      <c r="Z43" s="205"/>
      <c r="AA43" s="200"/>
      <c r="AB43" s="200"/>
      <c r="AC43" s="200"/>
    </row>
    <row r="44" spans="2:29" ht="15.65" customHeight="1" x14ac:dyDescent="0.35">
      <c r="B44" s="80"/>
      <c r="C44" s="270"/>
      <c r="D44" s="270"/>
      <c r="E44" s="268"/>
      <c r="F44" s="46"/>
      <c r="G44" s="46"/>
      <c r="J44" s="349" t="str">
        <f>B22</f>
        <v>Stichting Match Maastricht</v>
      </c>
      <c r="K44" s="350"/>
      <c r="L44" s="62"/>
      <c r="M44" s="61"/>
      <c r="N44" s="363" t="str">
        <f>B21</f>
        <v>Stichting Life Science Incubator Maastricht</v>
      </c>
      <c r="O44" s="364"/>
      <c r="P44" s="61"/>
      <c r="Q44" s="349" t="str">
        <f>B42</f>
        <v>Maastricht Health Campus B.V.</v>
      </c>
      <c r="R44" s="350"/>
      <c r="S44" s="254"/>
      <c r="T44" s="61"/>
      <c r="U44" s="369" t="str">
        <f>B43</f>
        <v>Chemelot Innovation and Learning Labs B.V. (CHILL) (via STAK)</v>
      </c>
      <c r="V44" s="370"/>
      <c r="W44" s="61"/>
      <c r="X44" s="373" t="str">
        <f>B59</f>
        <v>Pharmatarget B.V.</v>
      </c>
      <c r="Y44" s="374"/>
      <c r="Z44" s="250"/>
      <c r="AA44" s="74"/>
      <c r="AB44" s="373" t="str">
        <f>B58</f>
        <v>Eaglet Eye B.V.</v>
      </c>
      <c r="AC44" s="374"/>
    </row>
    <row r="45" spans="2:29" ht="15.65" customHeight="1" x14ac:dyDescent="0.35">
      <c r="B45" s="80"/>
      <c r="C45" s="270"/>
      <c r="D45" s="267"/>
      <c r="E45" s="268"/>
      <c r="F45" s="46"/>
      <c r="G45" s="85"/>
      <c r="J45" s="351"/>
      <c r="K45" s="352"/>
      <c r="L45" s="64"/>
      <c r="M45" s="75"/>
      <c r="N45" s="365"/>
      <c r="O45" s="366"/>
      <c r="P45" s="61"/>
      <c r="Q45" s="351"/>
      <c r="R45" s="352"/>
      <c r="S45" s="256"/>
      <c r="T45" s="75"/>
      <c r="U45" s="371"/>
      <c r="V45" s="372"/>
      <c r="W45" s="61"/>
      <c r="X45" s="375"/>
      <c r="Y45" s="376"/>
      <c r="Z45" s="255"/>
      <c r="AA45" s="78"/>
      <c r="AB45" s="375"/>
      <c r="AC45" s="376"/>
    </row>
    <row r="46" spans="2:29" ht="15.65" customHeight="1" x14ac:dyDescent="0.35">
      <c r="B46" s="42"/>
      <c r="F46" s="46"/>
      <c r="G46" s="46"/>
      <c r="J46" s="351"/>
      <c r="K46" s="352"/>
      <c r="L46" s="62"/>
      <c r="M46" s="61"/>
      <c r="N46" s="365"/>
      <c r="O46" s="366"/>
      <c r="P46" s="61"/>
      <c r="Q46" s="351"/>
      <c r="R46" s="352"/>
      <c r="S46" s="273"/>
      <c r="T46" s="61"/>
      <c r="U46" s="371"/>
      <c r="V46" s="372"/>
      <c r="W46" s="61"/>
      <c r="X46" s="375"/>
      <c r="Y46" s="376"/>
      <c r="Z46" s="190"/>
      <c r="AA46" s="74"/>
      <c r="AB46" s="375"/>
      <c r="AC46" s="376"/>
    </row>
    <row r="47" spans="2:29" ht="15.65" customHeight="1" x14ac:dyDescent="0.35">
      <c r="B47" s="261" t="s">
        <v>157</v>
      </c>
      <c r="C47" s="50"/>
      <c r="D47" s="50"/>
      <c r="F47" s="46"/>
      <c r="G47" s="46"/>
      <c r="J47" s="353"/>
      <c r="K47" s="354"/>
      <c r="L47" s="62"/>
      <c r="M47" s="61"/>
      <c r="N47" s="367"/>
      <c r="O47" s="368"/>
      <c r="P47" s="61"/>
      <c r="Q47" s="361">
        <f>C42</f>
        <v>0.33329999999999999</v>
      </c>
      <c r="R47" s="362"/>
      <c r="S47" s="197"/>
      <c r="T47" s="202"/>
      <c r="U47" s="377">
        <f>C43</f>
        <v>0.16669999999999999</v>
      </c>
      <c r="V47" s="378"/>
      <c r="W47" s="198"/>
      <c r="X47" s="379">
        <f>C59</f>
        <v>0.10100000000000001</v>
      </c>
      <c r="Y47" s="379"/>
      <c r="Z47" s="208"/>
      <c r="AA47" s="200"/>
      <c r="AB47" s="377">
        <f>C58</f>
        <v>4.1000000000000003E-3</v>
      </c>
      <c r="AC47" s="378"/>
    </row>
    <row r="48" spans="2:29" ht="15.65" customHeight="1" x14ac:dyDescent="0.35">
      <c r="B48" s="80" t="s">
        <v>31</v>
      </c>
      <c r="C48" s="50">
        <v>0.48</v>
      </c>
      <c r="D48" s="50">
        <v>0.48</v>
      </c>
      <c r="F48" s="46" t="s">
        <v>137</v>
      </c>
      <c r="G48" s="46" t="s">
        <v>137</v>
      </c>
      <c r="J48" s="61"/>
      <c r="K48" s="61"/>
      <c r="L48" s="62"/>
      <c r="M48" s="61"/>
      <c r="N48" s="61"/>
      <c r="O48" s="61"/>
      <c r="P48" s="61"/>
      <c r="Q48" s="61"/>
      <c r="R48" s="61"/>
      <c r="S48" s="62"/>
      <c r="T48" s="61"/>
      <c r="U48" s="61"/>
      <c r="V48" s="61"/>
      <c r="W48" s="198"/>
      <c r="X48" s="200"/>
      <c r="Y48" s="200"/>
      <c r="Z48" s="200"/>
      <c r="AA48" s="200"/>
      <c r="AB48" s="200"/>
      <c r="AC48" s="200"/>
    </row>
    <row r="49" spans="1:29" ht="15.65" customHeight="1" x14ac:dyDescent="0.35">
      <c r="B49" s="80" t="s">
        <v>11</v>
      </c>
      <c r="C49" s="50">
        <v>1</v>
      </c>
      <c r="D49" s="50">
        <v>1</v>
      </c>
      <c r="F49" s="46" t="s">
        <v>137</v>
      </c>
      <c r="G49" s="46" t="s">
        <v>137</v>
      </c>
      <c r="J49" s="349" t="str">
        <f>B23</f>
        <v>Stichting Studium Generale</v>
      </c>
      <c r="K49" s="350"/>
      <c r="L49" s="62"/>
      <c r="M49" s="61"/>
      <c r="N49" s="349" t="str">
        <f>B24</f>
        <v>Stichting Transnationale Universiteit Limburg (tUL)</v>
      </c>
      <c r="O49" s="350"/>
      <c r="P49" s="61"/>
      <c r="Q49" s="349" t="str">
        <f>B35</f>
        <v>Medace B.V.</v>
      </c>
      <c r="R49" s="350"/>
      <c r="S49" s="272"/>
      <c r="T49" s="61"/>
      <c r="W49" s="61"/>
      <c r="X49" s="355"/>
      <c r="Y49" s="355"/>
      <c r="Z49" s="257"/>
      <c r="AA49" s="74"/>
      <c r="AB49" s="355"/>
      <c r="AC49" s="355"/>
    </row>
    <row r="50" spans="1:29" ht="15.65" customHeight="1" x14ac:dyDescent="0.35">
      <c r="B50" s="80" t="s">
        <v>153</v>
      </c>
      <c r="C50" s="126">
        <v>0.3775</v>
      </c>
      <c r="D50" s="126">
        <v>0.3775</v>
      </c>
      <c r="F50" s="46" t="s">
        <v>137</v>
      </c>
      <c r="G50" s="46" t="s">
        <v>146</v>
      </c>
      <c r="J50" s="351"/>
      <c r="K50" s="352"/>
      <c r="L50" s="64"/>
      <c r="M50" s="75"/>
      <c r="N50" s="351"/>
      <c r="O50" s="352"/>
      <c r="P50" s="61"/>
      <c r="Q50" s="351"/>
      <c r="R50" s="352"/>
      <c r="S50" s="272"/>
      <c r="T50" s="61"/>
      <c r="W50" s="61"/>
      <c r="X50" s="355"/>
      <c r="Y50" s="355"/>
      <c r="Z50" s="257"/>
      <c r="AA50" s="74"/>
      <c r="AB50" s="355"/>
      <c r="AC50" s="355"/>
    </row>
    <row r="51" spans="1:29" s="42" customFormat="1" ht="15.65" customHeight="1" x14ac:dyDescent="0.35">
      <c r="A51" s="37"/>
      <c r="B51" s="80" t="s">
        <v>53</v>
      </c>
      <c r="C51" s="50">
        <v>0.498</v>
      </c>
      <c r="D51" s="50">
        <v>0.66600000000000004</v>
      </c>
      <c r="E51" s="40"/>
      <c r="F51" s="46" t="s">
        <v>137</v>
      </c>
      <c r="G51" s="46" t="s">
        <v>146</v>
      </c>
      <c r="J51" s="351"/>
      <c r="K51" s="352"/>
      <c r="L51" s="62"/>
      <c r="M51" s="61"/>
      <c r="N51" s="351"/>
      <c r="O51" s="352"/>
      <c r="P51" s="61"/>
      <c r="Q51" s="351"/>
      <c r="R51" s="352"/>
      <c r="S51" s="271"/>
      <c r="T51" s="61"/>
      <c r="W51" s="61"/>
      <c r="X51" s="355"/>
      <c r="Y51" s="355"/>
      <c r="Z51" s="257"/>
      <c r="AA51" s="74"/>
      <c r="AB51" s="355"/>
      <c r="AC51" s="355"/>
    </row>
    <row r="52" spans="1:29" ht="15.65" customHeight="1" x14ac:dyDescent="0.35">
      <c r="B52" s="80" t="s">
        <v>152</v>
      </c>
      <c r="C52" s="50">
        <v>0.13900000000000001</v>
      </c>
      <c r="D52" s="50">
        <v>0.13900000000000001</v>
      </c>
      <c r="F52" s="46" t="s">
        <v>137</v>
      </c>
      <c r="G52" s="85" t="s">
        <v>146</v>
      </c>
      <c r="J52" s="353"/>
      <c r="K52" s="354"/>
      <c r="L52" s="62"/>
      <c r="M52" s="61"/>
      <c r="N52" s="353"/>
      <c r="O52" s="354"/>
      <c r="P52" s="61"/>
      <c r="Q52" s="361">
        <f>C35</f>
        <v>0.4345</v>
      </c>
      <c r="R52" s="362"/>
      <c r="S52" s="210"/>
      <c r="T52" s="198"/>
      <c r="W52" s="198"/>
      <c r="X52" s="360"/>
      <c r="Y52" s="360"/>
      <c r="Z52" s="208"/>
      <c r="AA52" s="200"/>
      <c r="AB52" s="358"/>
      <c r="AC52" s="358"/>
    </row>
    <row r="53" spans="1:29" ht="15.65" customHeight="1" x14ac:dyDescent="0.35">
      <c r="B53" s="80" t="s">
        <v>151</v>
      </c>
      <c r="C53" s="50">
        <v>0.24</v>
      </c>
      <c r="D53" s="50">
        <v>0.24</v>
      </c>
      <c r="F53" s="46" t="s">
        <v>137</v>
      </c>
      <c r="G53" s="46" t="s">
        <v>146</v>
      </c>
      <c r="J53" s="61"/>
      <c r="K53" s="61"/>
      <c r="L53" s="62"/>
      <c r="M53" s="61"/>
      <c r="N53" s="61"/>
      <c r="O53" s="61"/>
      <c r="P53" s="61"/>
      <c r="Q53" s="198"/>
      <c r="R53" s="198"/>
      <c r="S53" s="198"/>
      <c r="T53" s="198"/>
      <c r="U53" s="198"/>
      <c r="V53" s="198"/>
      <c r="W53" s="61"/>
      <c r="X53" s="74"/>
      <c r="Y53" s="74"/>
      <c r="Z53" s="74"/>
      <c r="AA53" s="74"/>
      <c r="AB53" s="74"/>
      <c r="AC53" s="74"/>
    </row>
    <row r="54" spans="1:29" ht="15.65" customHeight="1" x14ac:dyDescent="0.35">
      <c r="B54" s="80" t="s">
        <v>12</v>
      </c>
      <c r="C54" s="50">
        <v>0.48899999999999999</v>
      </c>
      <c r="D54" s="50">
        <v>0.66600000000000004</v>
      </c>
      <c r="F54" s="46" t="s">
        <v>137</v>
      </c>
      <c r="G54" s="46" t="s">
        <v>146</v>
      </c>
      <c r="J54" s="349" t="str">
        <f>B25</f>
        <v>Stichting Universiteitsfonds Limburg/SWOL</v>
      </c>
      <c r="K54" s="350"/>
      <c r="L54" s="62"/>
      <c r="M54" s="61"/>
      <c r="N54" s="343" t="str">
        <f>B26</f>
        <v>Stichting Wetenschappelijk Onderzoek Inzake Circulatie- en Voedingsproblemen</v>
      </c>
      <c r="O54" s="344"/>
      <c r="P54" s="61"/>
      <c r="S54" s="211"/>
      <c r="T54" s="61"/>
      <c r="W54" s="61"/>
      <c r="X54" s="359"/>
      <c r="Y54" s="355"/>
      <c r="Z54" s="257"/>
      <c r="AA54" s="74"/>
      <c r="AB54" s="355"/>
      <c r="AC54" s="355"/>
    </row>
    <row r="55" spans="1:29" ht="15.65" customHeight="1" x14ac:dyDescent="0.35">
      <c r="B55" s="80" t="s">
        <v>125</v>
      </c>
      <c r="C55" s="50">
        <v>0.27300000000000002</v>
      </c>
      <c r="D55" s="50">
        <v>0.27300000000000002</v>
      </c>
      <c r="F55" s="46" t="s">
        <v>137</v>
      </c>
      <c r="G55" s="46" t="s">
        <v>146</v>
      </c>
      <c r="J55" s="351"/>
      <c r="K55" s="352"/>
      <c r="L55" s="64"/>
      <c r="M55" s="75"/>
      <c r="N55" s="345"/>
      <c r="O55" s="346"/>
      <c r="P55" s="61"/>
      <c r="S55" s="61"/>
      <c r="T55" s="61"/>
      <c r="W55" s="61"/>
      <c r="X55" s="355"/>
      <c r="Y55" s="355"/>
      <c r="Z55" s="257"/>
      <c r="AA55" s="74"/>
      <c r="AB55" s="355"/>
      <c r="AC55" s="355"/>
    </row>
    <row r="56" spans="1:29" ht="15.65" customHeight="1" x14ac:dyDescent="0.35">
      <c r="B56" s="80" t="s">
        <v>131</v>
      </c>
      <c r="C56" s="50">
        <v>0.26</v>
      </c>
      <c r="D56" s="50">
        <v>0.26</v>
      </c>
      <c r="F56" s="46" t="s">
        <v>137</v>
      </c>
      <c r="G56" s="46" t="s">
        <v>146</v>
      </c>
      <c r="J56" s="351"/>
      <c r="K56" s="352"/>
      <c r="L56" s="62"/>
      <c r="M56" s="61"/>
      <c r="N56" s="345"/>
      <c r="O56" s="346"/>
      <c r="P56" s="61"/>
      <c r="S56" s="61"/>
      <c r="T56" s="61"/>
      <c r="W56" s="61"/>
      <c r="X56" s="355"/>
      <c r="Y56" s="355"/>
      <c r="Z56" s="257"/>
      <c r="AA56" s="74"/>
      <c r="AB56" s="355"/>
      <c r="AC56" s="355"/>
    </row>
    <row r="57" spans="1:29" ht="15.65" customHeight="1" x14ac:dyDescent="0.35">
      <c r="B57" s="80" t="s">
        <v>476</v>
      </c>
      <c r="C57" s="50">
        <v>0.26</v>
      </c>
      <c r="D57" s="50">
        <v>0.26</v>
      </c>
      <c r="F57" s="46" t="s">
        <v>137</v>
      </c>
      <c r="G57" s="46" t="s">
        <v>146</v>
      </c>
      <c r="J57" s="353"/>
      <c r="K57" s="354"/>
      <c r="L57" s="62"/>
      <c r="M57" s="61"/>
      <c r="N57" s="347"/>
      <c r="O57" s="348"/>
      <c r="P57" s="61"/>
      <c r="S57" s="198"/>
      <c r="T57" s="198"/>
      <c r="U57" s="206"/>
      <c r="V57" s="206"/>
      <c r="W57" s="61"/>
      <c r="X57" s="358"/>
      <c r="Y57" s="358"/>
      <c r="Z57" s="266"/>
      <c r="AA57" s="201"/>
      <c r="AB57" s="360"/>
      <c r="AC57" s="360"/>
    </row>
    <row r="58" spans="1:29" ht="15.65" customHeight="1" x14ac:dyDescent="0.35">
      <c r="B58" s="80" t="s">
        <v>32</v>
      </c>
      <c r="C58" s="126">
        <v>4.1000000000000003E-3</v>
      </c>
      <c r="D58" s="50">
        <v>4.1000000000000003E-3</v>
      </c>
      <c r="F58" s="46" t="s">
        <v>146</v>
      </c>
      <c r="G58" s="85" t="s">
        <v>135</v>
      </c>
      <c r="J58" s="61"/>
      <c r="K58" s="61"/>
      <c r="L58" s="62"/>
      <c r="M58" s="61"/>
      <c r="N58" s="61"/>
      <c r="O58" s="61"/>
      <c r="P58" s="61"/>
      <c r="Q58" s="61"/>
      <c r="R58" s="61"/>
      <c r="S58" s="61"/>
      <c r="T58" s="61"/>
      <c r="U58" s="61"/>
      <c r="V58" s="61"/>
      <c r="W58" s="61"/>
      <c r="X58" s="74"/>
      <c r="Y58" s="74"/>
      <c r="Z58" s="74"/>
      <c r="AA58" s="74"/>
      <c r="AB58" s="74"/>
      <c r="AC58" s="74"/>
    </row>
    <row r="59" spans="1:29" ht="15.65" customHeight="1" x14ac:dyDescent="0.35">
      <c r="B59" s="80" t="s">
        <v>47</v>
      </c>
      <c r="C59" s="50">
        <v>0.10100000000000001</v>
      </c>
      <c r="D59" s="50">
        <v>0.10100000000000001</v>
      </c>
      <c r="F59" s="46" t="s">
        <v>146</v>
      </c>
      <c r="G59" s="85" t="s">
        <v>135</v>
      </c>
      <c r="J59" s="349" t="str">
        <f>B27</f>
        <v>UCM Alumni Stichting Luminous</v>
      </c>
      <c r="K59" s="350"/>
      <c r="L59" s="62"/>
      <c r="M59" s="61"/>
      <c r="N59" s="349" t="str">
        <f>B28</f>
        <v>Wonen Boven Winkels Maastricht N.V.</v>
      </c>
      <c r="O59" s="350"/>
      <c r="P59" s="61"/>
      <c r="Q59" s="61"/>
      <c r="R59" s="61"/>
      <c r="S59" s="61"/>
      <c r="T59" s="61"/>
      <c r="U59" s="61"/>
      <c r="V59" s="61"/>
      <c r="W59" s="61"/>
      <c r="X59" s="355"/>
      <c r="Y59" s="355"/>
      <c r="Z59" s="257"/>
      <c r="AA59" s="74"/>
    </row>
    <row r="60" spans="1:29" ht="15.65" customHeight="1" x14ac:dyDescent="0.35">
      <c r="B60" s="80"/>
      <c r="C60" s="50"/>
      <c r="D60" s="50"/>
      <c r="F60" s="46"/>
      <c r="G60" s="46"/>
      <c r="J60" s="351"/>
      <c r="K60" s="352"/>
      <c r="L60" s="64"/>
      <c r="M60" s="75"/>
      <c r="N60" s="351"/>
      <c r="O60" s="352"/>
      <c r="P60" s="61"/>
      <c r="Q60" s="61"/>
      <c r="R60" s="61"/>
      <c r="S60" s="61"/>
      <c r="T60" s="61"/>
      <c r="U60" s="61"/>
      <c r="V60" s="61"/>
      <c r="W60" s="61"/>
      <c r="X60" s="355"/>
      <c r="Y60" s="355"/>
      <c r="Z60" s="257"/>
      <c r="AA60" s="74"/>
    </row>
    <row r="61" spans="1:29" ht="15.65" customHeight="1" x14ac:dyDescent="0.35">
      <c r="B61" s="80"/>
      <c r="C61" s="50"/>
      <c r="D61" s="50"/>
      <c r="F61" s="46"/>
      <c r="G61" s="46"/>
      <c r="J61" s="351"/>
      <c r="K61" s="352"/>
      <c r="L61" s="264"/>
      <c r="M61" s="195"/>
      <c r="N61" s="351"/>
      <c r="O61" s="352"/>
      <c r="P61" s="61"/>
      <c r="Q61" s="61"/>
      <c r="R61" s="61"/>
      <c r="S61" s="61"/>
      <c r="T61" s="61"/>
      <c r="U61" s="61"/>
      <c r="V61" s="61"/>
      <c r="W61" s="61"/>
      <c r="X61" s="355"/>
      <c r="Y61" s="355"/>
      <c r="Z61" s="257"/>
      <c r="AA61" s="74"/>
    </row>
    <row r="62" spans="1:29" ht="15.65" customHeight="1" x14ac:dyDescent="0.35">
      <c r="J62" s="353"/>
      <c r="K62" s="354"/>
      <c r="L62" s="62"/>
      <c r="M62" s="62"/>
      <c r="N62" s="356">
        <f>C28</f>
        <v>0.33329999999999999</v>
      </c>
      <c r="O62" s="357"/>
      <c r="P62" s="61"/>
      <c r="Q62" s="61"/>
      <c r="R62" s="61"/>
      <c r="S62" s="61"/>
      <c r="T62" s="61"/>
      <c r="U62" s="61"/>
      <c r="V62" s="61"/>
      <c r="W62" s="61"/>
      <c r="X62" s="358"/>
      <c r="Y62" s="358"/>
      <c r="Z62" s="208"/>
      <c r="AA62" s="200"/>
    </row>
    <row r="63" spans="1:29" ht="15.65" customHeight="1" x14ac:dyDescent="0.35">
      <c r="B63" s="80"/>
      <c r="C63" s="50"/>
      <c r="D63" s="50"/>
      <c r="F63" s="46"/>
      <c r="G63" s="46"/>
      <c r="J63" s="61"/>
      <c r="K63" s="61"/>
      <c r="L63" s="62"/>
      <c r="M63" s="61"/>
      <c r="N63" s="61"/>
      <c r="O63" s="61"/>
      <c r="P63" s="61"/>
      <c r="Q63" s="61"/>
      <c r="R63" s="61"/>
      <c r="S63" s="61"/>
      <c r="T63" s="61"/>
      <c r="U63" s="61"/>
      <c r="V63" s="61"/>
      <c r="W63" s="61"/>
    </row>
    <row r="64" spans="1:29" ht="15.65" customHeight="1" x14ac:dyDescent="0.35">
      <c r="B64" s="80"/>
      <c r="C64" s="50"/>
      <c r="D64" s="50"/>
      <c r="F64" s="46"/>
      <c r="G64" s="85"/>
      <c r="J64" s="342" t="str">
        <f>B18</f>
        <v>Stichting ter Bevordering van het Wetenschappelijk Onderwijs en Onderzoek in de Keel-, Neus- en Oorheelkunde</v>
      </c>
      <c r="K64" s="342"/>
      <c r="L64" s="63"/>
      <c r="M64" s="40"/>
      <c r="N64" s="343" t="str">
        <f>B19</f>
        <v>Stichting Chemelot Institute for Science &amp; Technology</v>
      </c>
      <c r="O64" s="344"/>
      <c r="P64" s="61"/>
      <c r="Q64" s="61"/>
      <c r="R64" s="61"/>
      <c r="S64" s="61"/>
      <c r="T64" s="61"/>
      <c r="U64" s="61"/>
      <c r="V64" s="61"/>
      <c r="W64" s="61"/>
    </row>
    <row r="65" spans="2:25" ht="15.65" customHeight="1" x14ac:dyDescent="0.35">
      <c r="B65" s="80"/>
      <c r="C65" s="126"/>
      <c r="D65" s="50"/>
      <c r="F65" s="46"/>
      <c r="G65" s="85"/>
      <c r="J65" s="342"/>
      <c r="K65" s="342"/>
      <c r="L65" s="63"/>
      <c r="M65" s="40"/>
      <c r="N65" s="345"/>
      <c r="O65" s="346"/>
      <c r="P65" s="61"/>
      <c r="Q65" s="61"/>
      <c r="R65" s="61"/>
      <c r="S65" s="61"/>
      <c r="T65" s="61"/>
      <c r="U65" s="61"/>
      <c r="V65" s="61"/>
      <c r="W65" s="61"/>
    </row>
    <row r="66" spans="2:25" ht="15.65" customHeight="1" x14ac:dyDescent="0.35">
      <c r="B66" s="80"/>
      <c r="C66" s="50"/>
      <c r="D66" s="50"/>
      <c r="F66" s="46"/>
      <c r="G66" s="85"/>
      <c r="J66" s="342"/>
      <c r="K66" s="342"/>
      <c r="L66" s="274"/>
      <c r="M66" s="265"/>
      <c r="N66" s="345"/>
      <c r="O66" s="346"/>
      <c r="P66" s="61"/>
      <c r="Q66" s="61"/>
      <c r="R66" s="61"/>
      <c r="S66" s="61"/>
      <c r="T66" s="61"/>
      <c r="U66" s="61"/>
      <c r="V66" s="61"/>
      <c r="W66" s="61"/>
    </row>
    <row r="67" spans="2:25" ht="15.65" customHeight="1" x14ac:dyDescent="0.35">
      <c r="B67" s="262"/>
      <c r="C67" s="50"/>
      <c r="D67" s="50"/>
      <c r="F67" s="46"/>
      <c r="G67" s="46"/>
      <c r="J67" s="342"/>
      <c r="K67" s="342"/>
      <c r="M67" s="40"/>
      <c r="N67" s="347"/>
      <c r="O67" s="348"/>
      <c r="P67" s="61"/>
      <c r="Q67" s="61"/>
      <c r="R67" s="61"/>
      <c r="S67" s="61"/>
      <c r="T67" s="61"/>
      <c r="U67" s="61"/>
      <c r="V67" s="61"/>
      <c r="W67" s="61"/>
    </row>
    <row r="68" spans="2:25" x14ac:dyDescent="0.35">
      <c r="B68" s="262"/>
      <c r="C68" s="50"/>
      <c r="D68" s="50"/>
      <c r="F68" s="46"/>
      <c r="G68" s="46"/>
      <c r="J68" s="61"/>
      <c r="K68" s="61"/>
      <c r="L68" s="61"/>
      <c r="M68" s="61"/>
      <c r="N68" s="61"/>
      <c r="O68" s="61"/>
      <c r="P68" s="61"/>
      <c r="Q68" s="61"/>
      <c r="R68" s="61"/>
      <c r="S68" s="61"/>
      <c r="T68" s="61"/>
      <c r="U68" s="61"/>
      <c r="V68" s="61"/>
      <c r="W68" s="61"/>
    </row>
    <row r="69" spans="2:25" x14ac:dyDescent="0.35">
      <c r="B69" s="262"/>
      <c r="C69" s="50"/>
      <c r="D69" s="50"/>
      <c r="F69" s="46"/>
      <c r="G69" s="46"/>
      <c r="J69" s="341"/>
      <c r="K69" s="341"/>
      <c r="L69" s="61"/>
      <c r="M69" s="61"/>
      <c r="N69" s="61"/>
      <c r="O69" s="61"/>
      <c r="P69" s="61"/>
      <c r="Q69" s="61"/>
      <c r="R69" s="61"/>
      <c r="S69" s="61"/>
      <c r="T69" s="61"/>
      <c r="U69" s="61"/>
      <c r="V69" s="61"/>
      <c r="W69" s="61"/>
    </row>
    <row r="70" spans="2:25" x14ac:dyDescent="0.35">
      <c r="B70" s="262"/>
      <c r="C70" s="50"/>
      <c r="D70" s="50"/>
      <c r="F70" s="46"/>
      <c r="G70" s="46"/>
      <c r="J70" s="341"/>
      <c r="K70" s="341"/>
      <c r="M70" s="40"/>
      <c r="N70" s="61"/>
      <c r="O70" s="61"/>
      <c r="P70" s="61"/>
      <c r="Q70" s="61"/>
      <c r="R70" s="61"/>
      <c r="S70" s="61"/>
      <c r="T70" s="61"/>
      <c r="U70" s="61"/>
      <c r="V70" s="61"/>
      <c r="W70" s="61"/>
    </row>
    <row r="71" spans="2:25" x14ac:dyDescent="0.35">
      <c r="B71" s="262"/>
      <c r="C71" s="50"/>
      <c r="D71" s="50"/>
      <c r="F71" s="46"/>
      <c r="G71" s="46"/>
      <c r="J71" s="341"/>
      <c r="K71" s="341"/>
      <c r="L71" s="61"/>
      <c r="M71" s="61"/>
      <c r="N71" s="61"/>
      <c r="O71" s="61"/>
      <c r="P71" s="61"/>
      <c r="Q71" s="61"/>
      <c r="R71" s="61"/>
      <c r="S71" s="61"/>
      <c r="T71" s="61"/>
      <c r="U71" s="61"/>
      <c r="V71" s="61"/>
      <c r="W71" s="61"/>
    </row>
    <row r="72" spans="2:25" x14ac:dyDescent="0.35">
      <c r="B72" s="262"/>
      <c r="C72" s="50"/>
      <c r="D72" s="50"/>
      <c r="F72" s="46"/>
      <c r="G72" s="46"/>
      <c r="J72" s="341"/>
      <c r="K72" s="341"/>
      <c r="L72" s="61"/>
      <c r="M72" s="61"/>
      <c r="N72" s="61"/>
      <c r="O72" s="61"/>
      <c r="P72" s="61"/>
      <c r="Q72" s="61"/>
      <c r="R72" s="61"/>
      <c r="S72" s="61"/>
      <c r="T72" s="61"/>
      <c r="U72" s="61"/>
      <c r="V72" s="61"/>
      <c r="W72" s="61"/>
    </row>
    <row r="73" spans="2:25" x14ac:dyDescent="0.35">
      <c r="B73" s="262"/>
      <c r="C73" s="50"/>
      <c r="D73" s="50"/>
      <c r="F73" s="46"/>
      <c r="G73" s="46"/>
      <c r="J73" s="61"/>
      <c r="K73" s="61"/>
      <c r="L73" s="61"/>
      <c r="M73" s="61"/>
      <c r="N73" s="61"/>
      <c r="O73" s="61"/>
      <c r="P73" s="61"/>
      <c r="Q73" s="61"/>
      <c r="R73" s="61"/>
      <c r="S73" s="61"/>
      <c r="T73" s="61"/>
      <c r="U73" s="61"/>
      <c r="V73" s="61"/>
      <c r="W73" s="61"/>
      <c r="X73" s="40"/>
      <c r="Y73" s="40"/>
    </row>
    <row r="74" spans="2:25" x14ac:dyDescent="0.35">
      <c r="B74" s="262"/>
      <c r="C74" s="50"/>
      <c r="D74" s="50"/>
      <c r="F74" s="46"/>
      <c r="G74" s="46"/>
      <c r="J74" s="61" t="s">
        <v>160</v>
      </c>
      <c r="K74" s="61"/>
      <c r="L74" s="61"/>
      <c r="M74" s="61"/>
      <c r="N74" s="61"/>
      <c r="O74" s="61"/>
      <c r="P74" s="61"/>
      <c r="Q74" s="61"/>
      <c r="R74" s="61"/>
      <c r="S74" s="61"/>
      <c r="T74" s="61"/>
      <c r="U74" s="61"/>
      <c r="V74" s="61"/>
      <c r="X74" s="40"/>
      <c r="Y74" s="40"/>
    </row>
    <row r="75" spans="2:25" x14ac:dyDescent="0.35">
      <c r="B75" s="42"/>
      <c r="C75" s="50"/>
      <c r="D75" s="50"/>
      <c r="F75" s="46"/>
      <c r="G75" s="85"/>
      <c r="J75" s="61" t="s">
        <v>199</v>
      </c>
      <c r="K75" s="61"/>
      <c r="L75" s="61"/>
      <c r="M75" s="61"/>
      <c r="N75" s="61"/>
      <c r="O75" s="61"/>
      <c r="P75" s="61"/>
      <c r="Q75" s="61"/>
      <c r="R75" s="61"/>
      <c r="S75" s="61"/>
      <c r="T75" s="61"/>
      <c r="U75" s="61"/>
      <c r="V75" s="61"/>
      <c r="X75" s="40"/>
      <c r="Y75" s="40"/>
    </row>
    <row r="76" spans="2:25" x14ac:dyDescent="0.35">
      <c r="B76" s="263"/>
      <c r="F76" s="46"/>
      <c r="G76" s="46"/>
      <c r="J76" s="94"/>
      <c r="K76" s="95" t="s">
        <v>159</v>
      </c>
      <c r="L76" s="61"/>
      <c r="M76" s="61"/>
      <c r="N76" s="96"/>
      <c r="O76" s="61"/>
      <c r="P76" s="61"/>
      <c r="Q76" s="61"/>
      <c r="R76" s="61"/>
      <c r="S76" s="61"/>
      <c r="T76" s="61"/>
      <c r="U76" s="61"/>
      <c r="V76" s="61"/>
      <c r="X76" s="40"/>
      <c r="Y76" s="40"/>
    </row>
    <row r="77" spans="2:25" x14ac:dyDescent="0.35">
      <c r="B77" s="42"/>
      <c r="J77" s="97"/>
      <c r="K77" s="95" t="s">
        <v>158</v>
      </c>
      <c r="L77" s="61"/>
      <c r="M77" s="61"/>
      <c r="N77" s="61"/>
      <c r="O77" s="61"/>
      <c r="P77" s="61"/>
      <c r="Q77" s="61"/>
      <c r="R77" s="61"/>
      <c r="S77" s="61"/>
      <c r="T77" s="61"/>
      <c r="U77" s="61"/>
      <c r="V77" s="61"/>
    </row>
    <row r="78" spans="2:25" x14ac:dyDescent="0.35">
      <c r="B78" s="42"/>
      <c r="J78" s="98"/>
      <c r="K78" s="95" t="s">
        <v>154</v>
      </c>
      <c r="L78" s="61"/>
      <c r="M78" s="61"/>
      <c r="N78" s="99"/>
      <c r="O78" s="61"/>
      <c r="Q78" s="61"/>
      <c r="R78" s="61"/>
      <c r="S78" s="61"/>
      <c r="T78" s="61"/>
      <c r="U78" s="61"/>
      <c r="V78" s="61"/>
    </row>
    <row r="79" spans="2:25" x14ac:dyDescent="0.35">
      <c r="B79" s="42"/>
      <c r="Q79" s="61"/>
      <c r="R79" s="61"/>
      <c r="S79" s="61"/>
      <c r="T79" s="61"/>
      <c r="U79" s="61"/>
      <c r="V79" s="61"/>
    </row>
    <row r="80" spans="2:25" x14ac:dyDescent="0.35">
      <c r="B80" s="42"/>
      <c r="Q80" s="61"/>
      <c r="R80" s="61"/>
      <c r="S80" s="61"/>
      <c r="T80" s="61"/>
      <c r="U80" s="61"/>
      <c r="V80" s="61"/>
    </row>
    <row r="81" spans="2:15" ht="6" customHeight="1" x14ac:dyDescent="0.35">
      <c r="B81" s="42"/>
    </row>
    <row r="82" spans="2:15" x14ac:dyDescent="0.35">
      <c r="B82" s="42"/>
    </row>
    <row r="83" spans="2:15" x14ac:dyDescent="0.35">
      <c r="B83" s="42"/>
    </row>
    <row r="84" spans="2:15" x14ac:dyDescent="0.35">
      <c r="B84" s="42"/>
    </row>
    <row r="85" spans="2:15" x14ac:dyDescent="0.35">
      <c r="B85" s="42"/>
      <c r="J85" s="127" t="s">
        <v>200</v>
      </c>
    </row>
    <row r="86" spans="2:15" ht="16" thickBot="1" x14ac:dyDescent="0.4">
      <c r="B86" s="42"/>
      <c r="K86" s="61"/>
      <c r="L86" s="61"/>
      <c r="M86" s="61"/>
      <c r="N86" s="61"/>
      <c r="O86" s="61"/>
    </row>
    <row r="87" spans="2:15" x14ac:dyDescent="0.35">
      <c r="B87" s="42"/>
      <c r="J87" s="137" t="s">
        <v>520</v>
      </c>
      <c r="K87" s="128"/>
      <c r="L87" s="128"/>
      <c r="M87" s="128"/>
      <c r="N87" s="128"/>
      <c r="O87" s="129"/>
    </row>
    <row r="88" spans="2:15" x14ac:dyDescent="0.35">
      <c r="B88" s="42"/>
      <c r="J88" s="130" t="s">
        <v>201</v>
      </c>
      <c r="K88" s="61"/>
      <c r="L88" s="61"/>
      <c r="M88" s="61"/>
      <c r="N88" s="61"/>
      <c r="O88" s="131"/>
    </row>
    <row r="89" spans="2:15" x14ac:dyDescent="0.35">
      <c r="B89" s="42"/>
      <c r="J89" s="130" t="s">
        <v>202</v>
      </c>
      <c r="K89" s="61"/>
      <c r="L89" s="61"/>
      <c r="M89" s="61"/>
      <c r="N89" s="61"/>
      <c r="O89" s="131"/>
    </row>
    <row r="90" spans="2:15" x14ac:dyDescent="0.35">
      <c r="B90" s="42"/>
      <c r="J90" s="130"/>
      <c r="K90" s="61"/>
      <c r="L90" s="61"/>
      <c r="M90" s="61"/>
      <c r="N90" s="61"/>
      <c r="O90" s="131"/>
    </row>
    <row r="91" spans="2:15" x14ac:dyDescent="0.35">
      <c r="B91" s="42"/>
      <c r="J91" s="132"/>
      <c r="O91" s="133"/>
    </row>
    <row r="92" spans="2:15" x14ac:dyDescent="0.35">
      <c r="B92" s="42"/>
      <c r="J92" s="132"/>
      <c r="O92" s="133"/>
    </row>
    <row r="93" spans="2:15" x14ac:dyDescent="0.35">
      <c r="B93" s="42"/>
      <c r="J93" s="132"/>
      <c r="O93" s="133"/>
    </row>
    <row r="94" spans="2:15" x14ac:dyDescent="0.35">
      <c r="B94" s="42"/>
      <c r="J94" s="132"/>
      <c r="O94" s="133"/>
    </row>
    <row r="95" spans="2:15" ht="16" thickBot="1" x14ac:dyDescent="0.4">
      <c r="B95" s="42"/>
      <c r="J95" s="134"/>
      <c r="K95" s="135"/>
      <c r="L95" s="135"/>
      <c r="M95" s="135"/>
      <c r="N95" s="135"/>
      <c r="O95" s="136"/>
    </row>
    <row r="96" spans="2:15"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42"/>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149" spans="2:2" x14ac:dyDescent="0.35">
      <c r="B149" s="42"/>
    </row>
    <row r="150" spans="2:2" x14ac:dyDescent="0.35">
      <c r="B150" s="42"/>
    </row>
    <row r="151" spans="2:2" x14ac:dyDescent="0.35">
      <c r="B151" s="42"/>
    </row>
    <row r="152" spans="2:2" x14ac:dyDescent="0.35">
      <c r="B152" s="42"/>
    </row>
    <row r="153" spans="2:2" x14ac:dyDescent="0.35">
      <c r="B153" s="42"/>
    </row>
    <row r="154" spans="2:2" x14ac:dyDescent="0.35">
      <c r="B154" s="42"/>
    </row>
    <row r="155" spans="2:2" x14ac:dyDescent="0.35">
      <c r="B155" s="42"/>
    </row>
    <row r="156" spans="2:2" x14ac:dyDescent="0.35">
      <c r="B156"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169" spans="2:2" x14ac:dyDescent="0.35">
      <c r="B169" s="42"/>
    </row>
    <row r="170" spans="2:2" x14ac:dyDescent="0.35">
      <c r="B170" s="42"/>
    </row>
    <row r="171" spans="2:2" x14ac:dyDescent="0.35">
      <c r="B171" s="42"/>
    </row>
    <row r="172" spans="2:2" x14ac:dyDescent="0.35">
      <c r="B172" s="42"/>
    </row>
    <row r="173" spans="2:2" x14ac:dyDescent="0.35">
      <c r="B173" s="42"/>
    </row>
    <row r="174" spans="2:2" x14ac:dyDescent="0.35">
      <c r="B174" s="42"/>
    </row>
    <row r="175" spans="2:2" x14ac:dyDescent="0.35">
      <c r="B175" s="42"/>
    </row>
    <row r="176" spans="2:2" x14ac:dyDescent="0.35">
      <c r="B176" s="42"/>
    </row>
    <row r="177" spans="2:2" x14ac:dyDescent="0.35">
      <c r="B177" s="42"/>
    </row>
    <row r="178" spans="2:2" x14ac:dyDescent="0.35">
      <c r="B178" s="42"/>
    </row>
    <row r="179" spans="2:2" x14ac:dyDescent="0.35">
      <c r="B179" s="42"/>
    </row>
    <row r="180" spans="2:2" x14ac:dyDescent="0.35">
      <c r="B180" s="42"/>
    </row>
    <row r="181" spans="2:2" x14ac:dyDescent="0.35">
      <c r="B181" s="42"/>
    </row>
    <row r="182" spans="2:2" x14ac:dyDescent="0.35">
      <c r="B182" s="42"/>
    </row>
    <row r="183" spans="2:2" x14ac:dyDescent="0.35">
      <c r="B183" s="42"/>
    </row>
    <row r="184" spans="2:2" x14ac:dyDescent="0.35">
      <c r="B184" s="42"/>
    </row>
    <row r="185" spans="2:2" x14ac:dyDescent="0.35">
      <c r="B185" s="42"/>
    </row>
    <row r="186" spans="2:2" x14ac:dyDescent="0.35">
      <c r="B186" s="42"/>
    </row>
    <row r="187" spans="2:2" x14ac:dyDescent="0.35">
      <c r="B187" s="42"/>
    </row>
    <row r="188" spans="2:2" x14ac:dyDescent="0.35">
      <c r="B188" s="42"/>
    </row>
    <row r="189" spans="2:2" x14ac:dyDescent="0.35">
      <c r="B189" s="42"/>
    </row>
    <row r="190" spans="2:2" x14ac:dyDescent="0.35">
      <c r="B190" s="42"/>
    </row>
    <row r="191" spans="2:2" x14ac:dyDescent="0.35">
      <c r="B191" s="42"/>
    </row>
    <row r="192" spans="2:2" x14ac:dyDescent="0.35">
      <c r="B192" s="42"/>
    </row>
    <row r="193" spans="2:2" x14ac:dyDescent="0.35">
      <c r="B193" s="42"/>
    </row>
    <row r="194" spans="2:2" x14ac:dyDescent="0.35">
      <c r="B194" s="42"/>
    </row>
    <row r="195" spans="2:2" x14ac:dyDescent="0.35">
      <c r="B195" s="42"/>
    </row>
    <row r="196" spans="2:2" x14ac:dyDescent="0.35">
      <c r="B196" s="42"/>
    </row>
    <row r="197" spans="2:2" x14ac:dyDescent="0.35">
      <c r="B197" s="42"/>
    </row>
    <row r="198" spans="2:2" x14ac:dyDescent="0.35">
      <c r="B198" s="42"/>
    </row>
    <row r="199" spans="2:2" x14ac:dyDescent="0.35">
      <c r="B199" s="42"/>
    </row>
    <row r="200" spans="2:2" x14ac:dyDescent="0.35">
      <c r="B200" s="42"/>
    </row>
    <row r="201" spans="2:2" x14ac:dyDescent="0.35">
      <c r="B201" s="42"/>
    </row>
    <row r="202" spans="2:2" x14ac:dyDescent="0.35">
      <c r="B202" s="42"/>
    </row>
    <row r="203" spans="2:2" x14ac:dyDescent="0.35">
      <c r="B203" s="42"/>
    </row>
    <row r="204" spans="2:2" x14ac:dyDescent="0.35">
      <c r="B204" s="42"/>
    </row>
    <row r="205" spans="2:2" x14ac:dyDescent="0.35">
      <c r="B205" s="42"/>
    </row>
    <row r="206" spans="2:2" x14ac:dyDescent="0.35">
      <c r="B206" s="42"/>
    </row>
    <row r="207" spans="2:2" x14ac:dyDescent="0.35">
      <c r="B207" s="42"/>
    </row>
    <row r="208" spans="2:2" x14ac:dyDescent="0.35">
      <c r="B208" s="42"/>
    </row>
    <row r="209" spans="2:2" x14ac:dyDescent="0.35">
      <c r="B209" s="42"/>
    </row>
    <row r="210" spans="2:2" x14ac:dyDescent="0.35">
      <c r="B210" s="42"/>
    </row>
    <row r="211" spans="2:2" x14ac:dyDescent="0.35">
      <c r="B211" s="42"/>
    </row>
    <row r="212" spans="2:2" x14ac:dyDescent="0.35">
      <c r="B212" s="42"/>
    </row>
    <row r="213" spans="2:2" x14ac:dyDescent="0.35">
      <c r="B213" s="42"/>
    </row>
    <row r="214" spans="2:2" x14ac:dyDescent="0.35">
      <c r="B214" s="42"/>
    </row>
    <row r="215" spans="2:2" x14ac:dyDescent="0.35">
      <c r="B215" s="42"/>
    </row>
    <row r="216" spans="2:2" x14ac:dyDescent="0.35">
      <c r="B216" s="42"/>
    </row>
    <row r="217" spans="2:2" x14ac:dyDescent="0.35">
      <c r="B217" s="42"/>
    </row>
    <row r="218" spans="2:2" x14ac:dyDescent="0.35">
      <c r="B218" s="42"/>
    </row>
    <row r="219" spans="2:2" x14ac:dyDescent="0.35">
      <c r="B219" s="42"/>
    </row>
    <row r="220" spans="2:2" x14ac:dyDescent="0.35">
      <c r="B220" s="42"/>
    </row>
    <row r="221" spans="2:2" x14ac:dyDescent="0.35">
      <c r="B221" s="42"/>
    </row>
    <row r="222" spans="2:2" x14ac:dyDescent="0.35">
      <c r="B222" s="42"/>
    </row>
    <row r="223" spans="2:2" x14ac:dyDescent="0.35">
      <c r="B223" s="42"/>
    </row>
    <row r="224" spans="2:2" x14ac:dyDescent="0.35">
      <c r="B224" s="42"/>
    </row>
    <row r="225" spans="2:2" x14ac:dyDescent="0.35">
      <c r="B225" s="42"/>
    </row>
    <row r="226" spans="2:2" x14ac:dyDescent="0.35">
      <c r="B226" s="42"/>
    </row>
    <row r="227" spans="2:2" x14ac:dyDescent="0.35">
      <c r="B227" s="42"/>
    </row>
    <row r="228" spans="2:2" x14ac:dyDescent="0.35">
      <c r="B228" s="42"/>
    </row>
    <row r="229" spans="2:2" x14ac:dyDescent="0.35">
      <c r="B229" s="42"/>
    </row>
    <row r="230" spans="2:2" x14ac:dyDescent="0.35">
      <c r="B230" s="42"/>
    </row>
    <row r="231" spans="2:2" x14ac:dyDescent="0.35">
      <c r="B231" s="42"/>
    </row>
    <row r="232" spans="2:2" x14ac:dyDescent="0.35">
      <c r="B232" s="42"/>
    </row>
    <row r="233" spans="2:2" x14ac:dyDescent="0.35">
      <c r="B233" s="42"/>
    </row>
    <row r="234" spans="2:2" x14ac:dyDescent="0.35">
      <c r="B234" s="42"/>
    </row>
    <row r="235" spans="2:2" x14ac:dyDescent="0.35">
      <c r="B235" s="42"/>
    </row>
    <row r="236" spans="2:2" x14ac:dyDescent="0.35">
      <c r="B236" s="42"/>
    </row>
    <row r="237" spans="2:2" x14ac:dyDescent="0.35">
      <c r="B237" s="42"/>
    </row>
    <row r="238" spans="2:2" x14ac:dyDescent="0.35">
      <c r="B238" s="42"/>
    </row>
    <row r="239" spans="2:2" x14ac:dyDescent="0.35">
      <c r="B239" s="42"/>
    </row>
    <row r="240" spans="2:2" x14ac:dyDescent="0.35">
      <c r="B240" s="42"/>
    </row>
    <row r="241" spans="2:2" x14ac:dyDescent="0.35">
      <c r="B241" s="42"/>
    </row>
    <row r="242" spans="2:2" x14ac:dyDescent="0.35">
      <c r="B242" s="42"/>
    </row>
    <row r="243" spans="2:2" x14ac:dyDescent="0.35">
      <c r="B243" s="42"/>
    </row>
    <row r="244" spans="2:2" x14ac:dyDescent="0.35">
      <c r="B244" s="42"/>
    </row>
    <row r="245" spans="2:2" x14ac:dyDescent="0.35">
      <c r="B245" s="42"/>
    </row>
    <row r="246" spans="2:2" x14ac:dyDescent="0.35">
      <c r="B246" s="42"/>
    </row>
    <row r="247" spans="2:2" x14ac:dyDescent="0.35">
      <c r="B247" s="42"/>
    </row>
    <row r="248" spans="2:2" x14ac:dyDescent="0.35">
      <c r="B248" s="42"/>
    </row>
    <row r="249" spans="2:2" x14ac:dyDescent="0.35">
      <c r="B249" s="42"/>
    </row>
    <row r="250" spans="2:2" x14ac:dyDescent="0.35">
      <c r="B250" s="42"/>
    </row>
    <row r="251" spans="2:2" x14ac:dyDescent="0.35">
      <c r="B251" s="42"/>
    </row>
    <row r="252" spans="2:2" x14ac:dyDescent="0.35">
      <c r="B252" s="42"/>
    </row>
    <row r="253" spans="2:2" x14ac:dyDescent="0.35">
      <c r="B253" s="42"/>
    </row>
    <row r="254" spans="2:2" x14ac:dyDescent="0.35">
      <c r="B254" s="42"/>
    </row>
    <row r="255" spans="2:2" x14ac:dyDescent="0.35">
      <c r="B255" s="42"/>
    </row>
    <row r="256" spans="2:2" x14ac:dyDescent="0.35">
      <c r="B256" s="42"/>
    </row>
    <row r="257" spans="2:2" x14ac:dyDescent="0.35">
      <c r="B257" s="42"/>
    </row>
    <row r="258" spans="2:2" x14ac:dyDescent="0.35">
      <c r="B258" s="42"/>
    </row>
    <row r="259" spans="2:2" x14ac:dyDescent="0.35">
      <c r="B259" s="42"/>
    </row>
    <row r="260" spans="2:2" x14ac:dyDescent="0.35">
      <c r="B260" s="42"/>
    </row>
    <row r="261" spans="2:2" x14ac:dyDescent="0.35">
      <c r="B261" s="42"/>
    </row>
    <row r="262" spans="2:2" x14ac:dyDescent="0.35">
      <c r="B262" s="42"/>
    </row>
    <row r="263" spans="2:2" x14ac:dyDescent="0.35">
      <c r="B263" s="42"/>
    </row>
    <row r="264" spans="2:2" x14ac:dyDescent="0.35">
      <c r="B264" s="42"/>
    </row>
    <row r="265" spans="2:2" x14ac:dyDescent="0.35">
      <c r="B265" s="42"/>
    </row>
    <row r="266" spans="2:2" x14ac:dyDescent="0.35">
      <c r="B266" s="42"/>
    </row>
    <row r="267" spans="2:2" x14ac:dyDescent="0.35">
      <c r="B267" s="42"/>
    </row>
    <row r="268" spans="2:2" x14ac:dyDescent="0.35">
      <c r="B268" s="42"/>
    </row>
    <row r="269" spans="2:2" x14ac:dyDescent="0.35">
      <c r="B269" s="42"/>
    </row>
    <row r="270" spans="2:2" x14ac:dyDescent="0.35">
      <c r="B270" s="42"/>
    </row>
    <row r="271" spans="2:2" x14ac:dyDescent="0.35">
      <c r="B271" s="42"/>
    </row>
    <row r="272" spans="2:2" x14ac:dyDescent="0.35">
      <c r="B272" s="42"/>
    </row>
    <row r="273" spans="2:2" x14ac:dyDescent="0.35">
      <c r="B273" s="42"/>
    </row>
    <row r="274" spans="2:2" x14ac:dyDescent="0.35">
      <c r="B274" s="42"/>
    </row>
    <row r="275" spans="2:2" x14ac:dyDescent="0.35">
      <c r="B275" s="42"/>
    </row>
    <row r="276" spans="2:2" x14ac:dyDescent="0.35">
      <c r="B276" s="42"/>
    </row>
    <row r="277" spans="2:2" x14ac:dyDescent="0.35">
      <c r="B277" s="42"/>
    </row>
    <row r="278" spans="2:2" x14ac:dyDescent="0.35">
      <c r="B278" s="42"/>
    </row>
    <row r="279" spans="2:2" x14ac:dyDescent="0.35">
      <c r="B279" s="42"/>
    </row>
    <row r="280" spans="2:2" x14ac:dyDescent="0.35">
      <c r="B280" s="42"/>
    </row>
    <row r="281" spans="2:2" x14ac:dyDescent="0.35">
      <c r="B281" s="42"/>
    </row>
    <row r="282" spans="2:2" x14ac:dyDescent="0.35">
      <c r="B282" s="42"/>
    </row>
    <row r="283" spans="2:2" x14ac:dyDescent="0.35">
      <c r="B283" s="42"/>
    </row>
    <row r="284" spans="2:2" x14ac:dyDescent="0.35">
      <c r="B284" s="42"/>
    </row>
    <row r="285" spans="2:2" x14ac:dyDescent="0.35">
      <c r="B285" s="42"/>
    </row>
    <row r="286" spans="2:2" x14ac:dyDescent="0.35">
      <c r="B286" s="42"/>
    </row>
    <row r="287" spans="2:2" x14ac:dyDescent="0.35">
      <c r="B287" s="42"/>
    </row>
    <row r="288" spans="2:2" x14ac:dyDescent="0.35">
      <c r="B288" s="42"/>
    </row>
    <row r="289" spans="2:2" x14ac:dyDescent="0.35">
      <c r="B289" s="42"/>
    </row>
    <row r="290" spans="2:2" x14ac:dyDescent="0.35">
      <c r="B290" s="42"/>
    </row>
    <row r="291" spans="2:2" x14ac:dyDescent="0.35">
      <c r="B291" s="42"/>
    </row>
    <row r="292" spans="2:2" x14ac:dyDescent="0.35">
      <c r="B292" s="42"/>
    </row>
    <row r="293" spans="2:2" x14ac:dyDescent="0.35">
      <c r="B293" s="42"/>
    </row>
    <row r="294" spans="2:2" x14ac:dyDescent="0.35">
      <c r="B294" s="42"/>
    </row>
    <row r="295" spans="2:2" x14ac:dyDescent="0.35">
      <c r="B295" s="42"/>
    </row>
    <row r="296" spans="2:2" x14ac:dyDescent="0.35">
      <c r="B296" s="42"/>
    </row>
    <row r="297" spans="2:2" x14ac:dyDescent="0.35">
      <c r="B297" s="42"/>
    </row>
    <row r="298" spans="2:2" x14ac:dyDescent="0.35">
      <c r="B298"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11" spans="2:2" x14ac:dyDescent="0.35">
      <c r="B311" s="42"/>
    </row>
    <row r="312" spans="2:2" x14ac:dyDescent="0.35">
      <c r="B312" s="42"/>
    </row>
    <row r="313" spans="2:2" x14ac:dyDescent="0.35">
      <c r="B313" s="42"/>
    </row>
    <row r="314" spans="2:2" x14ac:dyDescent="0.35">
      <c r="B314" s="42"/>
    </row>
    <row r="315" spans="2:2" x14ac:dyDescent="0.35">
      <c r="B315" s="42"/>
    </row>
    <row r="316" spans="2:2" x14ac:dyDescent="0.35">
      <c r="B316" s="42"/>
    </row>
    <row r="317" spans="2:2" x14ac:dyDescent="0.35">
      <c r="B317" s="42"/>
    </row>
    <row r="318" spans="2:2" x14ac:dyDescent="0.35">
      <c r="B318"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1" spans="2:2" x14ac:dyDescent="0.35">
      <c r="B331" s="42"/>
    </row>
    <row r="332" spans="2:2" x14ac:dyDescent="0.35">
      <c r="B332" s="42"/>
    </row>
    <row r="333" spans="2:2" x14ac:dyDescent="0.35">
      <c r="B333" s="42"/>
    </row>
    <row r="334" spans="2:2" x14ac:dyDescent="0.35">
      <c r="B334" s="42"/>
    </row>
    <row r="335" spans="2:2" x14ac:dyDescent="0.35">
      <c r="B335" s="42"/>
    </row>
    <row r="336" spans="2:2" x14ac:dyDescent="0.35">
      <c r="B336" s="42"/>
    </row>
    <row r="337" spans="2:2" x14ac:dyDescent="0.35">
      <c r="B337" s="42"/>
    </row>
    <row r="338" spans="2:2" x14ac:dyDescent="0.35">
      <c r="B338" s="42"/>
    </row>
    <row r="339" spans="2:2" x14ac:dyDescent="0.35">
      <c r="B339" s="42"/>
    </row>
    <row r="340" spans="2:2" x14ac:dyDescent="0.35">
      <c r="B340" s="42"/>
    </row>
    <row r="341" spans="2:2" x14ac:dyDescent="0.35">
      <c r="B341"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3" spans="2:2" x14ac:dyDescent="0.35">
      <c r="B363"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3" spans="2:2" x14ac:dyDescent="0.35">
      <c r="B383" s="42"/>
    </row>
    <row r="384" spans="2:2" x14ac:dyDescent="0.35">
      <c r="B384" s="42"/>
    </row>
    <row r="385" spans="2:2" x14ac:dyDescent="0.35">
      <c r="B385" s="42"/>
    </row>
    <row r="386" spans="2:2" x14ac:dyDescent="0.35">
      <c r="B386" s="42"/>
    </row>
    <row r="387" spans="2:2" x14ac:dyDescent="0.35">
      <c r="B387" s="42"/>
    </row>
    <row r="388" spans="2:2" x14ac:dyDescent="0.35">
      <c r="B388" s="42"/>
    </row>
    <row r="389" spans="2:2" x14ac:dyDescent="0.35">
      <c r="B389" s="42"/>
    </row>
    <row r="390" spans="2:2" x14ac:dyDescent="0.35">
      <c r="B390" s="42"/>
    </row>
    <row r="391" spans="2:2" x14ac:dyDescent="0.35">
      <c r="B391" s="42"/>
    </row>
    <row r="392" spans="2:2" x14ac:dyDescent="0.35">
      <c r="B392" s="42"/>
    </row>
    <row r="393" spans="2:2" x14ac:dyDescent="0.35">
      <c r="B393" s="42"/>
    </row>
    <row r="394" spans="2:2" x14ac:dyDescent="0.35">
      <c r="B394" s="42"/>
    </row>
    <row r="395" spans="2:2" x14ac:dyDescent="0.35">
      <c r="B395" s="42"/>
    </row>
    <row r="396" spans="2:2" x14ac:dyDescent="0.35">
      <c r="B396" s="42"/>
    </row>
    <row r="397" spans="2:2" x14ac:dyDescent="0.35">
      <c r="B397" s="42"/>
    </row>
    <row r="398" spans="2:2" x14ac:dyDescent="0.35">
      <c r="B398" s="42"/>
    </row>
    <row r="399" spans="2:2" x14ac:dyDescent="0.35">
      <c r="B399" s="42"/>
    </row>
    <row r="400" spans="2:2" x14ac:dyDescent="0.35">
      <c r="B400" s="42"/>
    </row>
    <row r="401" spans="2:2" x14ac:dyDescent="0.35">
      <c r="B401" s="42"/>
    </row>
    <row r="402" spans="2:2" x14ac:dyDescent="0.35">
      <c r="B402" s="42"/>
    </row>
    <row r="403" spans="2:2" x14ac:dyDescent="0.35">
      <c r="B403" s="42"/>
    </row>
    <row r="404" spans="2:2" x14ac:dyDescent="0.35">
      <c r="B404" s="42"/>
    </row>
    <row r="405" spans="2:2" x14ac:dyDescent="0.35">
      <c r="B405" s="42"/>
    </row>
    <row r="406" spans="2:2" x14ac:dyDescent="0.35">
      <c r="B406" s="42"/>
    </row>
    <row r="407" spans="2:2" x14ac:dyDescent="0.35">
      <c r="B407" s="42"/>
    </row>
    <row r="408" spans="2:2" x14ac:dyDescent="0.35">
      <c r="B408" s="42"/>
    </row>
    <row r="409" spans="2:2" x14ac:dyDescent="0.35">
      <c r="B409" s="42"/>
    </row>
    <row r="410" spans="2:2" x14ac:dyDescent="0.35">
      <c r="B410" s="42"/>
    </row>
    <row r="411" spans="2:2" x14ac:dyDescent="0.35">
      <c r="B411" s="42"/>
    </row>
    <row r="412" spans="2:2" x14ac:dyDescent="0.35">
      <c r="B412" s="42"/>
    </row>
    <row r="413" spans="2:2" x14ac:dyDescent="0.35">
      <c r="B413" s="42"/>
    </row>
    <row r="414" spans="2:2" x14ac:dyDescent="0.35">
      <c r="B414" s="42"/>
    </row>
    <row r="415" spans="2:2" x14ac:dyDescent="0.35">
      <c r="B415" s="42"/>
    </row>
    <row r="416" spans="2:2" x14ac:dyDescent="0.35">
      <c r="B416" s="42"/>
    </row>
    <row r="417" spans="2:2" x14ac:dyDescent="0.35">
      <c r="B417" s="42"/>
    </row>
    <row r="418" spans="2:2" x14ac:dyDescent="0.35">
      <c r="B418" s="42"/>
    </row>
    <row r="419" spans="2:2" x14ac:dyDescent="0.35">
      <c r="B419" s="42"/>
    </row>
    <row r="420" spans="2:2" x14ac:dyDescent="0.35">
      <c r="B420" s="42"/>
    </row>
    <row r="421" spans="2:2" x14ac:dyDescent="0.35">
      <c r="B421" s="42"/>
    </row>
    <row r="422" spans="2:2" x14ac:dyDescent="0.35">
      <c r="B422" s="42"/>
    </row>
    <row r="423" spans="2:2" x14ac:dyDescent="0.35">
      <c r="B423" s="42"/>
    </row>
    <row r="424" spans="2:2" x14ac:dyDescent="0.35">
      <c r="B424" s="42"/>
    </row>
    <row r="425" spans="2:2" x14ac:dyDescent="0.35">
      <c r="B425" s="42"/>
    </row>
    <row r="426" spans="2:2" x14ac:dyDescent="0.35">
      <c r="B426" s="42"/>
    </row>
    <row r="427" spans="2:2" x14ac:dyDescent="0.35">
      <c r="B427" s="42"/>
    </row>
    <row r="428" spans="2:2" x14ac:dyDescent="0.35">
      <c r="B428" s="42"/>
    </row>
    <row r="429" spans="2:2" x14ac:dyDescent="0.35">
      <c r="B429" s="42"/>
    </row>
    <row r="430" spans="2:2" x14ac:dyDescent="0.35">
      <c r="B430" s="42"/>
    </row>
    <row r="431" spans="2:2" x14ac:dyDescent="0.35">
      <c r="B431" s="42"/>
    </row>
    <row r="432" spans="2:2" x14ac:dyDescent="0.35">
      <c r="B432" s="42"/>
    </row>
    <row r="433" spans="2:2" x14ac:dyDescent="0.35">
      <c r="B433" s="42"/>
    </row>
    <row r="434" spans="2:2" x14ac:dyDescent="0.35">
      <c r="B434" s="42"/>
    </row>
    <row r="435" spans="2:2" x14ac:dyDescent="0.35">
      <c r="B435" s="42"/>
    </row>
    <row r="436" spans="2:2" x14ac:dyDescent="0.35">
      <c r="B436" s="42"/>
    </row>
    <row r="437" spans="2:2" x14ac:dyDescent="0.35">
      <c r="B437" s="42"/>
    </row>
    <row r="438" spans="2:2" x14ac:dyDescent="0.35">
      <c r="B438" s="42"/>
    </row>
    <row r="439" spans="2:2" x14ac:dyDescent="0.35">
      <c r="B439" s="42"/>
    </row>
    <row r="440" spans="2:2" x14ac:dyDescent="0.35">
      <c r="B440" s="42"/>
    </row>
    <row r="441" spans="2:2" x14ac:dyDescent="0.35">
      <c r="B441" s="42"/>
    </row>
    <row r="442" spans="2:2" x14ac:dyDescent="0.35">
      <c r="B442" s="42"/>
    </row>
    <row r="443" spans="2:2" x14ac:dyDescent="0.35">
      <c r="B443" s="42"/>
    </row>
    <row r="444" spans="2:2" x14ac:dyDescent="0.35">
      <c r="B444" s="42"/>
    </row>
    <row r="445" spans="2:2" x14ac:dyDescent="0.35">
      <c r="B445" s="42"/>
    </row>
    <row r="446" spans="2:2" x14ac:dyDescent="0.35">
      <c r="B446" s="42"/>
    </row>
    <row r="447" spans="2:2" x14ac:dyDescent="0.35">
      <c r="B447" s="42"/>
    </row>
    <row r="448" spans="2:2" x14ac:dyDescent="0.35">
      <c r="B448" s="42"/>
    </row>
    <row r="449" spans="2:2" x14ac:dyDescent="0.35">
      <c r="B449" s="42"/>
    </row>
    <row r="450" spans="2:2" x14ac:dyDescent="0.35">
      <c r="B450" s="42"/>
    </row>
    <row r="451" spans="2:2" x14ac:dyDescent="0.35">
      <c r="B451" s="42"/>
    </row>
    <row r="452" spans="2:2" x14ac:dyDescent="0.35">
      <c r="B452" s="42"/>
    </row>
    <row r="453" spans="2:2" x14ac:dyDescent="0.35">
      <c r="B453" s="42"/>
    </row>
    <row r="454" spans="2:2" x14ac:dyDescent="0.35">
      <c r="B454" s="42"/>
    </row>
    <row r="455" spans="2:2" x14ac:dyDescent="0.35">
      <c r="B455" s="42"/>
    </row>
    <row r="456" spans="2:2" x14ac:dyDescent="0.35">
      <c r="B456" s="42"/>
    </row>
    <row r="457" spans="2:2" x14ac:dyDescent="0.35">
      <c r="B457" s="42"/>
    </row>
    <row r="458" spans="2:2" x14ac:dyDescent="0.35">
      <c r="B458" s="42"/>
    </row>
    <row r="459" spans="2:2" x14ac:dyDescent="0.35">
      <c r="B459" s="42"/>
    </row>
    <row r="460" spans="2:2" x14ac:dyDescent="0.35">
      <c r="B460" s="42"/>
    </row>
    <row r="461" spans="2:2" x14ac:dyDescent="0.35">
      <c r="B461" s="42"/>
    </row>
    <row r="462" spans="2:2" x14ac:dyDescent="0.35">
      <c r="B462" s="42"/>
    </row>
    <row r="463" spans="2:2" x14ac:dyDescent="0.35">
      <c r="B463" s="42"/>
    </row>
    <row r="464" spans="2:2" x14ac:dyDescent="0.35">
      <c r="B464" s="42"/>
    </row>
    <row r="465" spans="2:2" x14ac:dyDescent="0.35">
      <c r="B465" s="42"/>
    </row>
    <row r="466" spans="2:2" x14ac:dyDescent="0.35">
      <c r="B466" s="42"/>
    </row>
    <row r="467" spans="2:2" x14ac:dyDescent="0.35">
      <c r="B467" s="42"/>
    </row>
    <row r="468" spans="2:2" x14ac:dyDescent="0.35">
      <c r="B468" s="42"/>
    </row>
    <row r="469" spans="2:2" x14ac:dyDescent="0.35">
      <c r="B469" s="42"/>
    </row>
    <row r="470" spans="2:2" x14ac:dyDescent="0.35">
      <c r="B470" s="42"/>
    </row>
    <row r="471" spans="2:2" x14ac:dyDescent="0.35">
      <c r="B471" s="42"/>
    </row>
    <row r="472" spans="2:2" x14ac:dyDescent="0.35">
      <c r="B472" s="42"/>
    </row>
    <row r="473" spans="2:2" x14ac:dyDescent="0.35">
      <c r="B473" s="42"/>
    </row>
    <row r="474" spans="2:2" x14ac:dyDescent="0.35">
      <c r="B474" s="42"/>
    </row>
    <row r="475" spans="2:2" x14ac:dyDescent="0.35">
      <c r="B475" s="42"/>
    </row>
    <row r="476" spans="2:2" x14ac:dyDescent="0.35">
      <c r="B476" s="42"/>
    </row>
    <row r="477" spans="2:2" x14ac:dyDescent="0.35">
      <c r="B477" s="42"/>
    </row>
    <row r="478" spans="2:2" x14ac:dyDescent="0.35">
      <c r="B478" s="42"/>
    </row>
    <row r="479" spans="2:2" x14ac:dyDescent="0.35">
      <c r="B479" s="42"/>
    </row>
    <row r="480" spans="2:2" x14ac:dyDescent="0.35">
      <c r="B480" s="42"/>
    </row>
    <row r="481" spans="2:2" x14ac:dyDescent="0.35">
      <c r="B481" s="42"/>
    </row>
    <row r="482" spans="2:2" x14ac:dyDescent="0.35">
      <c r="B482" s="42"/>
    </row>
    <row r="483" spans="2:2" x14ac:dyDescent="0.35">
      <c r="B483" s="42"/>
    </row>
    <row r="484" spans="2:2" x14ac:dyDescent="0.35">
      <c r="B484" s="42"/>
    </row>
    <row r="485" spans="2:2" x14ac:dyDescent="0.35">
      <c r="B485" s="42"/>
    </row>
    <row r="486" spans="2:2" x14ac:dyDescent="0.35">
      <c r="B486" s="42"/>
    </row>
    <row r="487" spans="2:2" x14ac:dyDescent="0.35">
      <c r="B487" s="42"/>
    </row>
    <row r="488" spans="2:2" x14ac:dyDescent="0.35">
      <c r="B488" s="42"/>
    </row>
    <row r="489" spans="2:2" x14ac:dyDescent="0.35">
      <c r="B489" s="42"/>
    </row>
    <row r="490" spans="2:2" x14ac:dyDescent="0.35">
      <c r="B490" s="42"/>
    </row>
    <row r="491" spans="2:2" x14ac:dyDescent="0.35">
      <c r="B491" s="42"/>
    </row>
    <row r="492" spans="2:2" x14ac:dyDescent="0.35">
      <c r="B492" s="42"/>
    </row>
    <row r="493" spans="2:2" x14ac:dyDescent="0.35">
      <c r="B493" s="42"/>
    </row>
    <row r="494" spans="2:2" x14ac:dyDescent="0.35">
      <c r="B494" s="42"/>
    </row>
    <row r="495" spans="2:2" x14ac:dyDescent="0.35">
      <c r="B495" s="42"/>
    </row>
    <row r="496" spans="2:2" x14ac:dyDescent="0.35">
      <c r="B496" s="42"/>
    </row>
    <row r="497" spans="2:2" x14ac:dyDescent="0.35">
      <c r="B497" s="42"/>
    </row>
    <row r="498" spans="2:2" x14ac:dyDescent="0.35">
      <c r="B498" s="42"/>
    </row>
    <row r="499" spans="2:2" x14ac:dyDescent="0.35">
      <c r="B499" s="42"/>
    </row>
    <row r="500" spans="2:2" x14ac:dyDescent="0.35">
      <c r="B500" s="42"/>
    </row>
    <row r="501" spans="2:2" x14ac:dyDescent="0.35">
      <c r="B501" s="42"/>
    </row>
    <row r="502" spans="2:2" x14ac:dyDescent="0.35">
      <c r="B502" s="42"/>
    </row>
    <row r="503" spans="2:2" x14ac:dyDescent="0.35">
      <c r="B503" s="42"/>
    </row>
    <row r="504" spans="2:2" x14ac:dyDescent="0.35">
      <c r="B504" s="42"/>
    </row>
    <row r="505" spans="2:2" x14ac:dyDescent="0.35">
      <c r="B505" s="42"/>
    </row>
    <row r="506" spans="2:2" x14ac:dyDescent="0.35">
      <c r="B506" s="42"/>
    </row>
    <row r="507" spans="2:2" x14ac:dyDescent="0.35">
      <c r="B507" s="42"/>
    </row>
    <row r="508" spans="2:2" x14ac:dyDescent="0.35">
      <c r="B508" s="42"/>
    </row>
    <row r="509" spans="2:2" x14ac:dyDescent="0.35">
      <c r="B509" s="42"/>
    </row>
    <row r="510" spans="2:2" x14ac:dyDescent="0.35">
      <c r="B510" s="42"/>
    </row>
    <row r="511" spans="2:2" x14ac:dyDescent="0.35">
      <c r="B511" s="42"/>
    </row>
    <row r="512" spans="2:2" x14ac:dyDescent="0.35">
      <c r="B512" s="42"/>
    </row>
    <row r="513" spans="2:2" x14ac:dyDescent="0.35">
      <c r="B513" s="42"/>
    </row>
    <row r="514" spans="2:2" x14ac:dyDescent="0.35">
      <c r="B514" s="42"/>
    </row>
    <row r="515" spans="2:2" x14ac:dyDescent="0.35">
      <c r="B515" s="42"/>
    </row>
    <row r="516" spans="2:2" x14ac:dyDescent="0.35">
      <c r="B516" s="42"/>
    </row>
    <row r="517" spans="2:2" x14ac:dyDescent="0.35">
      <c r="B517" s="42"/>
    </row>
    <row r="518" spans="2:2" x14ac:dyDescent="0.35">
      <c r="B518" s="42"/>
    </row>
    <row r="519" spans="2:2" x14ac:dyDescent="0.35">
      <c r="B519" s="42"/>
    </row>
    <row r="520" spans="2:2" x14ac:dyDescent="0.35">
      <c r="B520" s="42"/>
    </row>
    <row r="521" spans="2:2" x14ac:dyDescent="0.35">
      <c r="B521" s="42"/>
    </row>
    <row r="522" spans="2:2" x14ac:dyDescent="0.35">
      <c r="B522" s="42"/>
    </row>
    <row r="523" spans="2:2" x14ac:dyDescent="0.35">
      <c r="B523" s="42"/>
    </row>
    <row r="524" spans="2:2" x14ac:dyDescent="0.35">
      <c r="B524" s="42"/>
    </row>
    <row r="525" spans="2:2" x14ac:dyDescent="0.35">
      <c r="B525" s="42"/>
    </row>
    <row r="526" spans="2:2" x14ac:dyDescent="0.35">
      <c r="B526" s="42"/>
    </row>
    <row r="527" spans="2:2" x14ac:dyDescent="0.35">
      <c r="B527" s="42"/>
    </row>
    <row r="528" spans="2:2" x14ac:dyDescent="0.35">
      <c r="B528" s="42"/>
    </row>
    <row r="529" spans="2:2" x14ac:dyDescent="0.35">
      <c r="B529" s="42"/>
    </row>
    <row r="530" spans="2:2" x14ac:dyDescent="0.35">
      <c r="B530" s="42"/>
    </row>
    <row r="531" spans="2:2" x14ac:dyDescent="0.35">
      <c r="B531" s="42"/>
    </row>
    <row r="532" spans="2:2" x14ac:dyDescent="0.35">
      <c r="B532" s="42"/>
    </row>
    <row r="533" spans="2:2" x14ac:dyDescent="0.35">
      <c r="B533" s="42"/>
    </row>
    <row r="534" spans="2:2" x14ac:dyDescent="0.35">
      <c r="B534" s="42"/>
    </row>
    <row r="535" spans="2:2" x14ac:dyDescent="0.35">
      <c r="B535" s="42"/>
    </row>
    <row r="536" spans="2:2" x14ac:dyDescent="0.35">
      <c r="B536" s="42"/>
    </row>
    <row r="537" spans="2:2" x14ac:dyDescent="0.35">
      <c r="B537" s="42"/>
    </row>
    <row r="538" spans="2:2" x14ac:dyDescent="0.35">
      <c r="B538" s="42"/>
    </row>
    <row r="539" spans="2:2" x14ac:dyDescent="0.35">
      <c r="B539" s="42"/>
    </row>
    <row r="540" spans="2:2" x14ac:dyDescent="0.35">
      <c r="B540" s="42"/>
    </row>
    <row r="541" spans="2:2" x14ac:dyDescent="0.35">
      <c r="B541" s="42"/>
    </row>
    <row r="542" spans="2:2" x14ac:dyDescent="0.35">
      <c r="B542" s="42"/>
    </row>
    <row r="543" spans="2:2" x14ac:dyDescent="0.35">
      <c r="B543" s="42"/>
    </row>
    <row r="544" spans="2:2" x14ac:dyDescent="0.35">
      <c r="B544" s="42"/>
    </row>
    <row r="545" spans="2:2" x14ac:dyDescent="0.35">
      <c r="B545" s="42"/>
    </row>
    <row r="546" spans="2:2" x14ac:dyDescent="0.35">
      <c r="B546" s="42"/>
    </row>
    <row r="547" spans="2:2" x14ac:dyDescent="0.35">
      <c r="B547" s="42"/>
    </row>
    <row r="548" spans="2:2" x14ac:dyDescent="0.35">
      <c r="B548" s="42"/>
    </row>
    <row r="549" spans="2:2" x14ac:dyDescent="0.35">
      <c r="B549" s="42"/>
    </row>
    <row r="550" spans="2:2" x14ac:dyDescent="0.35">
      <c r="B550" s="42"/>
    </row>
    <row r="551" spans="2:2" x14ac:dyDescent="0.35">
      <c r="B551" s="42"/>
    </row>
    <row r="552" spans="2:2" x14ac:dyDescent="0.35">
      <c r="B552" s="42"/>
    </row>
    <row r="553" spans="2:2" x14ac:dyDescent="0.35">
      <c r="B553" s="42"/>
    </row>
    <row r="554" spans="2:2" x14ac:dyDescent="0.35">
      <c r="B554" s="42"/>
    </row>
    <row r="555" spans="2:2" x14ac:dyDescent="0.35">
      <c r="B555" s="42"/>
    </row>
    <row r="556" spans="2:2" x14ac:dyDescent="0.35">
      <c r="B556" s="42"/>
    </row>
    <row r="557" spans="2:2" x14ac:dyDescent="0.35">
      <c r="B557" s="42"/>
    </row>
    <row r="558" spans="2:2" x14ac:dyDescent="0.35">
      <c r="B558" s="42"/>
    </row>
    <row r="559" spans="2:2" x14ac:dyDescent="0.35">
      <c r="B559" s="42"/>
    </row>
    <row r="560" spans="2:2" x14ac:dyDescent="0.35">
      <c r="B560" s="42"/>
    </row>
    <row r="561" spans="2:2" x14ac:dyDescent="0.35">
      <c r="B561" s="42"/>
    </row>
    <row r="562" spans="2:2" x14ac:dyDescent="0.35">
      <c r="B562" s="42"/>
    </row>
    <row r="563" spans="2:2" x14ac:dyDescent="0.35">
      <c r="B563" s="42"/>
    </row>
    <row r="564" spans="2:2" x14ac:dyDescent="0.35">
      <c r="B564" s="42"/>
    </row>
    <row r="565" spans="2:2" x14ac:dyDescent="0.35">
      <c r="B565" s="42"/>
    </row>
    <row r="566" spans="2:2" x14ac:dyDescent="0.35">
      <c r="B566" s="42"/>
    </row>
    <row r="567" spans="2:2" x14ac:dyDescent="0.35">
      <c r="B567" s="42"/>
    </row>
    <row r="568" spans="2:2" x14ac:dyDescent="0.35">
      <c r="B568" s="42"/>
    </row>
    <row r="569" spans="2:2" x14ac:dyDescent="0.35">
      <c r="B569" s="42"/>
    </row>
    <row r="570" spans="2:2" x14ac:dyDescent="0.35">
      <c r="B570" s="42"/>
    </row>
    <row r="571" spans="2:2" x14ac:dyDescent="0.35">
      <c r="B571" s="42"/>
    </row>
    <row r="572" spans="2:2" x14ac:dyDescent="0.35">
      <c r="B572" s="42"/>
    </row>
    <row r="573" spans="2:2" x14ac:dyDescent="0.35">
      <c r="B573" s="42"/>
    </row>
    <row r="574" spans="2:2" x14ac:dyDescent="0.35">
      <c r="B574" s="42"/>
    </row>
    <row r="575" spans="2:2" x14ac:dyDescent="0.35">
      <c r="B575" s="42"/>
    </row>
    <row r="576" spans="2:2" x14ac:dyDescent="0.35">
      <c r="B576" s="42"/>
    </row>
    <row r="577" spans="2:2" x14ac:dyDescent="0.35">
      <c r="B577" s="42"/>
    </row>
    <row r="578" spans="2:2" x14ac:dyDescent="0.35">
      <c r="B578" s="42"/>
    </row>
    <row r="579" spans="2:2" x14ac:dyDescent="0.35">
      <c r="B579" s="42"/>
    </row>
    <row r="580" spans="2:2" x14ac:dyDescent="0.35">
      <c r="B580" s="42"/>
    </row>
    <row r="581" spans="2:2" x14ac:dyDescent="0.35">
      <c r="B581" s="42"/>
    </row>
    <row r="582" spans="2:2" x14ac:dyDescent="0.35">
      <c r="B582" s="42"/>
    </row>
    <row r="583" spans="2:2" x14ac:dyDescent="0.35">
      <c r="B583" s="42"/>
    </row>
    <row r="584" spans="2:2" x14ac:dyDescent="0.35">
      <c r="B584" s="42"/>
    </row>
    <row r="585" spans="2:2" x14ac:dyDescent="0.35">
      <c r="B585" s="42"/>
    </row>
    <row r="586" spans="2:2" x14ac:dyDescent="0.35">
      <c r="B586" s="42"/>
    </row>
    <row r="587" spans="2:2" x14ac:dyDescent="0.35">
      <c r="B587" s="42"/>
    </row>
    <row r="588" spans="2:2" x14ac:dyDescent="0.35">
      <c r="B588" s="42"/>
    </row>
    <row r="589" spans="2:2" x14ac:dyDescent="0.35">
      <c r="B589" s="42"/>
    </row>
    <row r="590" spans="2:2" x14ac:dyDescent="0.35">
      <c r="B590" s="42"/>
    </row>
    <row r="591" spans="2:2" x14ac:dyDescent="0.35">
      <c r="B591" s="42"/>
    </row>
    <row r="592" spans="2:2" x14ac:dyDescent="0.35">
      <c r="B592" s="42"/>
    </row>
    <row r="593" spans="2:2" x14ac:dyDescent="0.35">
      <c r="B593" s="42"/>
    </row>
    <row r="594" spans="2:2" x14ac:dyDescent="0.35">
      <c r="B594" s="42"/>
    </row>
    <row r="595" spans="2:2" x14ac:dyDescent="0.35">
      <c r="B595" s="42"/>
    </row>
    <row r="596" spans="2:2" x14ac:dyDescent="0.35">
      <c r="B596" s="42"/>
    </row>
    <row r="597" spans="2:2" x14ac:dyDescent="0.35">
      <c r="B597" s="42"/>
    </row>
    <row r="598" spans="2:2" x14ac:dyDescent="0.35">
      <c r="B598" s="42"/>
    </row>
    <row r="599" spans="2:2" x14ac:dyDescent="0.35">
      <c r="B599" s="42"/>
    </row>
    <row r="600" spans="2:2" x14ac:dyDescent="0.35">
      <c r="B600" s="42"/>
    </row>
    <row r="601" spans="2:2" x14ac:dyDescent="0.35">
      <c r="B601" s="42"/>
    </row>
    <row r="602" spans="2:2" x14ac:dyDescent="0.35">
      <c r="B602" s="42"/>
    </row>
    <row r="603" spans="2:2" x14ac:dyDescent="0.35">
      <c r="B603" s="42"/>
    </row>
    <row r="604" spans="2:2" x14ac:dyDescent="0.35">
      <c r="B604" s="42"/>
    </row>
    <row r="605" spans="2:2" x14ac:dyDescent="0.35">
      <c r="B605" s="42"/>
    </row>
    <row r="606" spans="2:2" x14ac:dyDescent="0.35">
      <c r="B606" s="42"/>
    </row>
    <row r="607" spans="2:2" x14ac:dyDescent="0.35">
      <c r="B607" s="42"/>
    </row>
    <row r="608" spans="2:2" x14ac:dyDescent="0.35">
      <c r="B608" s="42"/>
    </row>
    <row r="609" spans="2:2" x14ac:dyDescent="0.35">
      <c r="B609" s="42"/>
    </row>
    <row r="610" spans="2:2" x14ac:dyDescent="0.35">
      <c r="B610" s="42"/>
    </row>
    <row r="611" spans="2:2" x14ac:dyDescent="0.35">
      <c r="B611" s="42"/>
    </row>
    <row r="612" spans="2:2" x14ac:dyDescent="0.35">
      <c r="B612" s="42"/>
    </row>
    <row r="613" spans="2:2" x14ac:dyDescent="0.35">
      <c r="B613" s="42"/>
    </row>
    <row r="614" spans="2:2" x14ac:dyDescent="0.35">
      <c r="B614" s="42"/>
    </row>
    <row r="615" spans="2:2" x14ac:dyDescent="0.35">
      <c r="B615" s="42"/>
    </row>
    <row r="616" spans="2:2" x14ac:dyDescent="0.35">
      <c r="B616" s="42"/>
    </row>
    <row r="617" spans="2:2" x14ac:dyDescent="0.35">
      <c r="B617" s="42"/>
    </row>
    <row r="618" spans="2:2" x14ac:dyDescent="0.35">
      <c r="B618" s="42"/>
    </row>
    <row r="619" spans="2:2" x14ac:dyDescent="0.35">
      <c r="B619" s="42"/>
    </row>
    <row r="620" spans="2:2" x14ac:dyDescent="0.35">
      <c r="B620" s="42"/>
    </row>
    <row r="621" spans="2:2" x14ac:dyDescent="0.35">
      <c r="B621" s="42"/>
    </row>
    <row r="622" spans="2:2" x14ac:dyDescent="0.35">
      <c r="B622" s="42"/>
    </row>
    <row r="623" spans="2:2" x14ac:dyDescent="0.35">
      <c r="B623" s="42"/>
    </row>
    <row r="624" spans="2:2" x14ac:dyDescent="0.35">
      <c r="B624" s="42"/>
    </row>
    <row r="625" spans="2:2" x14ac:dyDescent="0.35">
      <c r="B625" s="42"/>
    </row>
    <row r="626" spans="2:2" x14ac:dyDescent="0.35">
      <c r="B626" s="42"/>
    </row>
    <row r="627" spans="2:2" x14ac:dyDescent="0.35">
      <c r="B627" s="42"/>
    </row>
    <row r="628" spans="2:2" x14ac:dyDescent="0.35">
      <c r="B628" s="42"/>
    </row>
    <row r="629" spans="2:2" x14ac:dyDescent="0.35">
      <c r="B629" s="42"/>
    </row>
    <row r="630" spans="2:2" x14ac:dyDescent="0.35">
      <c r="B630" s="42"/>
    </row>
    <row r="631" spans="2:2" x14ac:dyDescent="0.35">
      <c r="B631" s="42"/>
    </row>
    <row r="632" spans="2:2" x14ac:dyDescent="0.35">
      <c r="B632" s="42"/>
    </row>
    <row r="633" spans="2:2" x14ac:dyDescent="0.35">
      <c r="B633" s="42"/>
    </row>
    <row r="634" spans="2:2" x14ac:dyDescent="0.35">
      <c r="B634" s="42"/>
    </row>
    <row r="635" spans="2:2" x14ac:dyDescent="0.35">
      <c r="B635" s="42"/>
    </row>
    <row r="636" spans="2:2" x14ac:dyDescent="0.35">
      <c r="B636" s="42"/>
    </row>
    <row r="637" spans="2:2" x14ac:dyDescent="0.35">
      <c r="B637" s="42"/>
    </row>
    <row r="638" spans="2:2" x14ac:dyDescent="0.35">
      <c r="B638" s="42"/>
    </row>
    <row r="639" spans="2:2" x14ac:dyDescent="0.35">
      <c r="B639" s="42"/>
    </row>
    <row r="640" spans="2:2" x14ac:dyDescent="0.35">
      <c r="B640" s="42"/>
    </row>
    <row r="641" spans="2:2" x14ac:dyDescent="0.35">
      <c r="B641" s="42"/>
    </row>
    <row r="642" spans="2:2" x14ac:dyDescent="0.35">
      <c r="B642" s="42"/>
    </row>
    <row r="643" spans="2:2" x14ac:dyDescent="0.35">
      <c r="B643" s="42"/>
    </row>
    <row r="644" spans="2:2" x14ac:dyDescent="0.35">
      <c r="B644" s="42"/>
    </row>
    <row r="645" spans="2:2" x14ac:dyDescent="0.35">
      <c r="B645" s="42"/>
    </row>
    <row r="646" spans="2:2" x14ac:dyDescent="0.35">
      <c r="B646" s="42"/>
    </row>
    <row r="647" spans="2:2" x14ac:dyDescent="0.35">
      <c r="B647" s="42"/>
    </row>
    <row r="648" spans="2:2" x14ac:dyDescent="0.35">
      <c r="B648" s="42"/>
    </row>
    <row r="649" spans="2:2" x14ac:dyDescent="0.35">
      <c r="B649" s="42"/>
    </row>
    <row r="650" spans="2:2" x14ac:dyDescent="0.35">
      <c r="B650" s="42"/>
    </row>
    <row r="651" spans="2:2" x14ac:dyDescent="0.35">
      <c r="B651" s="42"/>
    </row>
    <row r="652" spans="2:2" x14ac:dyDescent="0.35">
      <c r="B652" s="42"/>
    </row>
    <row r="653" spans="2:2" x14ac:dyDescent="0.35">
      <c r="B653" s="42"/>
    </row>
    <row r="654" spans="2:2" x14ac:dyDescent="0.35">
      <c r="B654" s="42"/>
    </row>
    <row r="655" spans="2:2" x14ac:dyDescent="0.35">
      <c r="B655" s="42"/>
    </row>
    <row r="656" spans="2:2" x14ac:dyDescent="0.35">
      <c r="B656" s="42"/>
    </row>
    <row r="657" spans="2:2" x14ac:dyDescent="0.35">
      <c r="B657" s="42"/>
    </row>
    <row r="658" spans="2:2" x14ac:dyDescent="0.35">
      <c r="B658" s="42"/>
    </row>
    <row r="659" spans="2:2" x14ac:dyDescent="0.35">
      <c r="B659" s="42"/>
    </row>
    <row r="660" spans="2:2" x14ac:dyDescent="0.35">
      <c r="B660" s="42"/>
    </row>
    <row r="661" spans="2:2" x14ac:dyDescent="0.35">
      <c r="B661" s="42"/>
    </row>
    <row r="662" spans="2:2" x14ac:dyDescent="0.35">
      <c r="B662" s="42"/>
    </row>
    <row r="663" spans="2:2" x14ac:dyDescent="0.35">
      <c r="B663" s="42"/>
    </row>
    <row r="664" spans="2:2" x14ac:dyDescent="0.35">
      <c r="B664" s="42"/>
    </row>
    <row r="665" spans="2:2" x14ac:dyDescent="0.35">
      <c r="B665" s="42"/>
    </row>
    <row r="666" spans="2:2" x14ac:dyDescent="0.35">
      <c r="B666" s="42"/>
    </row>
    <row r="667" spans="2:2" x14ac:dyDescent="0.35">
      <c r="B667" s="42"/>
    </row>
    <row r="668" spans="2:2" x14ac:dyDescent="0.35">
      <c r="B668" s="42"/>
    </row>
    <row r="669" spans="2:2" x14ac:dyDescent="0.35">
      <c r="B669" s="42"/>
    </row>
    <row r="670" spans="2:2" x14ac:dyDescent="0.35">
      <c r="B670" s="42"/>
    </row>
    <row r="671" spans="2:2" x14ac:dyDescent="0.35">
      <c r="B671" s="42"/>
    </row>
    <row r="672" spans="2:2" x14ac:dyDescent="0.35">
      <c r="B672" s="42"/>
    </row>
    <row r="673" spans="2:2" x14ac:dyDescent="0.35">
      <c r="B673" s="42"/>
    </row>
    <row r="674" spans="2:2" x14ac:dyDescent="0.35">
      <c r="B674" s="42"/>
    </row>
    <row r="675" spans="2:2" x14ac:dyDescent="0.35">
      <c r="B675" s="42"/>
    </row>
    <row r="676" spans="2:2" x14ac:dyDescent="0.35">
      <c r="B676" s="42"/>
    </row>
    <row r="677" spans="2:2" x14ac:dyDescent="0.35">
      <c r="B677" s="42"/>
    </row>
    <row r="678" spans="2:2" x14ac:dyDescent="0.35">
      <c r="B678" s="42"/>
    </row>
    <row r="679" spans="2:2" x14ac:dyDescent="0.35">
      <c r="B679" s="42"/>
    </row>
    <row r="680" spans="2:2" x14ac:dyDescent="0.35">
      <c r="B680" s="42"/>
    </row>
    <row r="681" spans="2:2" x14ac:dyDescent="0.35">
      <c r="B681" s="42"/>
    </row>
    <row r="682" spans="2:2" x14ac:dyDescent="0.35">
      <c r="B682" s="42"/>
    </row>
    <row r="683" spans="2:2" x14ac:dyDescent="0.35">
      <c r="B683" s="42"/>
    </row>
    <row r="684" spans="2:2" x14ac:dyDescent="0.35">
      <c r="B684" s="42"/>
    </row>
    <row r="685" spans="2:2" x14ac:dyDescent="0.35">
      <c r="B685" s="42"/>
    </row>
    <row r="686" spans="2:2" x14ac:dyDescent="0.35">
      <c r="B686" s="42"/>
    </row>
    <row r="687" spans="2:2" x14ac:dyDescent="0.35">
      <c r="B687" s="42"/>
    </row>
    <row r="688" spans="2:2" x14ac:dyDescent="0.35">
      <c r="B688" s="42"/>
    </row>
    <row r="689" spans="2:2" x14ac:dyDescent="0.35">
      <c r="B689" s="42"/>
    </row>
    <row r="690" spans="2:2" x14ac:dyDescent="0.35">
      <c r="B690" s="42"/>
    </row>
    <row r="691" spans="2:2" x14ac:dyDescent="0.35">
      <c r="B691" s="42"/>
    </row>
    <row r="692" spans="2:2" x14ac:dyDescent="0.35">
      <c r="B692" s="42"/>
    </row>
    <row r="693" spans="2:2" x14ac:dyDescent="0.35">
      <c r="B693" s="42"/>
    </row>
    <row r="694" spans="2:2" x14ac:dyDescent="0.35">
      <c r="B694" s="42"/>
    </row>
    <row r="695" spans="2:2" x14ac:dyDescent="0.35">
      <c r="B695" s="42"/>
    </row>
    <row r="696" spans="2:2" x14ac:dyDescent="0.35">
      <c r="B696" s="42"/>
    </row>
    <row r="697" spans="2:2" x14ac:dyDescent="0.35">
      <c r="B697" s="42"/>
    </row>
    <row r="698" spans="2:2" x14ac:dyDescent="0.35">
      <c r="B698" s="42"/>
    </row>
    <row r="699" spans="2:2" x14ac:dyDescent="0.35">
      <c r="B699" s="42"/>
    </row>
    <row r="700" spans="2:2" x14ac:dyDescent="0.35">
      <c r="B700" s="42"/>
    </row>
    <row r="701" spans="2:2" x14ac:dyDescent="0.35">
      <c r="B701" s="42"/>
    </row>
    <row r="702" spans="2:2" x14ac:dyDescent="0.35">
      <c r="B702" s="42"/>
    </row>
    <row r="703" spans="2:2" x14ac:dyDescent="0.35">
      <c r="B703" s="42"/>
    </row>
    <row r="704" spans="2:2" x14ac:dyDescent="0.35">
      <c r="B704" s="42"/>
    </row>
    <row r="705" spans="2:2" x14ac:dyDescent="0.35">
      <c r="B705" s="42"/>
    </row>
    <row r="706" spans="2:2" x14ac:dyDescent="0.35">
      <c r="B706" s="42"/>
    </row>
    <row r="707" spans="2:2" x14ac:dyDescent="0.35">
      <c r="B707" s="42"/>
    </row>
    <row r="708" spans="2:2" x14ac:dyDescent="0.35">
      <c r="B708" s="42"/>
    </row>
    <row r="709" spans="2:2" x14ac:dyDescent="0.35">
      <c r="B709" s="42"/>
    </row>
    <row r="710" spans="2:2" x14ac:dyDescent="0.35">
      <c r="B710" s="42"/>
    </row>
    <row r="711" spans="2:2" x14ac:dyDescent="0.35">
      <c r="B711" s="42"/>
    </row>
    <row r="712" spans="2:2" x14ac:dyDescent="0.35">
      <c r="B712" s="42"/>
    </row>
    <row r="713" spans="2:2" x14ac:dyDescent="0.35">
      <c r="B713" s="42"/>
    </row>
    <row r="714" spans="2:2" x14ac:dyDescent="0.35">
      <c r="B714" s="42"/>
    </row>
    <row r="715" spans="2:2" x14ac:dyDescent="0.35">
      <c r="B715" s="42"/>
    </row>
    <row r="716" spans="2:2" x14ac:dyDescent="0.35">
      <c r="B716" s="42"/>
    </row>
    <row r="717" spans="2:2" x14ac:dyDescent="0.35">
      <c r="B717" s="42"/>
    </row>
    <row r="718" spans="2:2" x14ac:dyDescent="0.35">
      <c r="B718" s="42"/>
    </row>
    <row r="719" spans="2:2" x14ac:dyDescent="0.35">
      <c r="B719" s="42"/>
    </row>
    <row r="720" spans="2:2" x14ac:dyDescent="0.35">
      <c r="B720" s="42"/>
    </row>
    <row r="721" spans="2:2" x14ac:dyDescent="0.35">
      <c r="B721" s="42"/>
    </row>
    <row r="722" spans="2:2" x14ac:dyDescent="0.35">
      <c r="B722" s="42"/>
    </row>
    <row r="723" spans="2:2" x14ac:dyDescent="0.35">
      <c r="B723" s="42"/>
    </row>
    <row r="724" spans="2:2" x14ac:dyDescent="0.35">
      <c r="B724" s="42"/>
    </row>
    <row r="725" spans="2:2" x14ac:dyDescent="0.35">
      <c r="B725" s="42"/>
    </row>
    <row r="726" spans="2:2" x14ac:dyDescent="0.35">
      <c r="B726" s="42"/>
    </row>
    <row r="727" spans="2:2" x14ac:dyDescent="0.35">
      <c r="B727" s="42"/>
    </row>
    <row r="728" spans="2:2" x14ac:dyDescent="0.35">
      <c r="B728" s="42"/>
    </row>
    <row r="729" spans="2:2" x14ac:dyDescent="0.35">
      <c r="B729" s="42"/>
    </row>
    <row r="730" spans="2:2" x14ac:dyDescent="0.35">
      <c r="B730" s="42"/>
    </row>
    <row r="731" spans="2:2" x14ac:dyDescent="0.35">
      <c r="B731" s="42"/>
    </row>
    <row r="732" spans="2:2" x14ac:dyDescent="0.35">
      <c r="B732" s="42"/>
    </row>
    <row r="733" spans="2:2" x14ac:dyDescent="0.35">
      <c r="B733" s="42"/>
    </row>
    <row r="734" spans="2:2" x14ac:dyDescent="0.35">
      <c r="B734" s="42"/>
    </row>
    <row r="735" spans="2:2" x14ac:dyDescent="0.35">
      <c r="B735" s="42"/>
    </row>
    <row r="736" spans="2:2" x14ac:dyDescent="0.35">
      <c r="B736" s="42"/>
    </row>
    <row r="737" spans="2:2" x14ac:dyDescent="0.35">
      <c r="B737" s="42"/>
    </row>
    <row r="738" spans="2:2" x14ac:dyDescent="0.35">
      <c r="B738" s="42"/>
    </row>
    <row r="739" spans="2:2" x14ac:dyDescent="0.35">
      <c r="B739" s="42"/>
    </row>
    <row r="740" spans="2:2" x14ac:dyDescent="0.35">
      <c r="B740" s="42"/>
    </row>
    <row r="741" spans="2:2" x14ac:dyDescent="0.35">
      <c r="B741" s="42"/>
    </row>
    <row r="742" spans="2:2" x14ac:dyDescent="0.35">
      <c r="B742" s="42"/>
    </row>
    <row r="743" spans="2:2" x14ac:dyDescent="0.35">
      <c r="B743" s="42"/>
    </row>
    <row r="744" spans="2:2" x14ac:dyDescent="0.35">
      <c r="B744" s="42"/>
    </row>
    <row r="745" spans="2:2" x14ac:dyDescent="0.35">
      <c r="B745" s="42"/>
    </row>
    <row r="746" spans="2:2" x14ac:dyDescent="0.35">
      <c r="B746" s="42"/>
    </row>
    <row r="747" spans="2:2" x14ac:dyDescent="0.35">
      <c r="B747" s="42"/>
    </row>
    <row r="748" spans="2:2" x14ac:dyDescent="0.35">
      <c r="B748" s="42"/>
    </row>
    <row r="749" spans="2:2" x14ac:dyDescent="0.35">
      <c r="B749" s="42"/>
    </row>
    <row r="750" spans="2:2" x14ac:dyDescent="0.35">
      <c r="B750" s="42"/>
    </row>
    <row r="751" spans="2:2" x14ac:dyDescent="0.35">
      <c r="B751" s="42"/>
    </row>
    <row r="752" spans="2:2" x14ac:dyDescent="0.35">
      <c r="B752" s="42"/>
    </row>
    <row r="753" spans="2:2" x14ac:dyDescent="0.35">
      <c r="B753" s="42"/>
    </row>
    <row r="754" spans="2:2" x14ac:dyDescent="0.35">
      <c r="B754" s="42"/>
    </row>
    <row r="755" spans="2:2" x14ac:dyDescent="0.35">
      <c r="B755" s="42"/>
    </row>
    <row r="756" spans="2:2" x14ac:dyDescent="0.35">
      <c r="B756" s="42"/>
    </row>
    <row r="757" spans="2:2" x14ac:dyDescent="0.35">
      <c r="B757" s="42"/>
    </row>
    <row r="758" spans="2:2" x14ac:dyDescent="0.35">
      <c r="B758" s="42"/>
    </row>
    <row r="759" spans="2:2" x14ac:dyDescent="0.35">
      <c r="B759" s="42"/>
    </row>
    <row r="760" spans="2:2" x14ac:dyDescent="0.35">
      <c r="B760" s="42"/>
    </row>
    <row r="761" spans="2:2" x14ac:dyDescent="0.35">
      <c r="B761" s="42"/>
    </row>
    <row r="762" spans="2:2" x14ac:dyDescent="0.35">
      <c r="B762" s="42"/>
    </row>
    <row r="763" spans="2:2" x14ac:dyDescent="0.35">
      <c r="B763" s="42"/>
    </row>
    <row r="764" spans="2:2" x14ac:dyDescent="0.35">
      <c r="B764" s="42"/>
    </row>
    <row r="765" spans="2:2" x14ac:dyDescent="0.35">
      <c r="B765" s="42"/>
    </row>
    <row r="766" spans="2:2" x14ac:dyDescent="0.35">
      <c r="B766" s="42"/>
    </row>
    <row r="767" spans="2:2" x14ac:dyDescent="0.35">
      <c r="B767" s="42"/>
    </row>
    <row r="768" spans="2:2" x14ac:dyDescent="0.35">
      <c r="B768" s="42"/>
    </row>
    <row r="769" spans="2:2" x14ac:dyDescent="0.35">
      <c r="B769" s="42"/>
    </row>
    <row r="770" spans="2:2" x14ac:dyDescent="0.35">
      <c r="B770" s="42"/>
    </row>
    <row r="771" spans="2:2" x14ac:dyDescent="0.35">
      <c r="B771" s="42"/>
    </row>
    <row r="772" spans="2:2" x14ac:dyDescent="0.35">
      <c r="B772" s="42"/>
    </row>
    <row r="773" spans="2:2" x14ac:dyDescent="0.35">
      <c r="B773" s="42"/>
    </row>
    <row r="774" spans="2:2" x14ac:dyDescent="0.35">
      <c r="B774" s="42"/>
    </row>
    <row r="775" spans="2:2" x14ac:dyDescent="0.35">
      <c r="B775" s="42"/>
    </row>
    <row r="776" spans="2:2" x14ac:dyDescent="0.35">
      <c r="B776" s="42"/>
    </row>
    <row r="777" spans="2:2" x14ac:dyDescent="0.35">
      <c r="B777" s="42"/>
    </row>
    <row r="778" spans="2:2" x14ac:dyDescent="0.35">
      <c r="B778" s="42"/>
    </row>
    <row r="779" spans="2:2" x14ac:dyDescent="0.35">
      <c r="B779" s="42"/>
    </row>
    <row r="780" spans="2:2" x14ac:dyDescent="0.35">
      <c r="B780" s="42"/>
    </row>
    <row r="781" spans="2:2" x14ac:dyDescent="0.35">
      <c r="B781" s="42"/>
    </row>
    <row r="782" spans="2:2" x14ac:dyDescent="0.35">
      <c r="B782" s="42"/>
    </row>
    <row r="783" spans="2:2" x14ac:dyDescent="0.35">
      <c r="B783" s="42"/>
    </row>
    <row r="784" spans="2:2" x14ac:dyDescent="0.35">
      <c r="B784" s="42"/>
    </row>
    <row r="785" spans="2:2" x14ac:dyDescent="0.35">
      <c r="B785" s="42"/>
    </row>
    <row r="786" spans="2:2" x14ac:dyDescent="0.35">
      <c r="B786" s="42"/>
    </row>
    <row r="787" spans="2:2" x14ac:dyDescent="0.35">
      <c r="B787" s="42"/>
    </row>
    <row r="788" spans="2:2" x14ac:dyDescent="0.35">
      <c r="B788" s="42"/>
    </row>
    <row r="789" spans="2:2" x14ac:dyDescent="0.35">
      <c r="B789" s="42"/>
    </row>
    <row r="790" spans="2:2" x14ac:dyDescent="0.35">
      <c r="B790" s="42"/>
    </row>
    <row r="791" spans="2:2" x14ac:dyDescent="0.35">
      <c r="B791" s="42"/>
    </row>
    <row r="792" spans="2:2" x14ac:dyDescent="0.35">
      <c r="B792" s="42"/>
    </row>
    <row r="793" spans="2:2" x14ac:dyDescent="0.35">
      <c r="B793" s="42"/>
    </row>
    <row r="794" spans="2:2" x14ac:dyDescent="0.35">
      <c r="B794" s="42"/>
    </row>
    <row r="795" spans="2:2" x14ac:dyDescent="0.35">
      <c r="B795" s="42"/>
    </row>
    <row r="796" spans="2:2" x14ac:dyDescent="0.35">
      <c r="B796" s="42"/>
    </row>
    <row r="797" spans="2:2" x14ac:dyDescent="0.35">
      <c r="B797" s="42"/>
    </row>
    <row r="798" spans="2:2" x14ac:dyDescent="0.35">
      <c r="B798" s="42"/>
    </row>
    <row r="799" spans="2:2" x14ac:dyDescent="0.35">
      <c r="B799" s="42"/>
    </row>
    <row r="800" spans="2:2" x14ac:dyDescent="0.35">
      <c r="B800" s="42"/>
    </row>
    <row r="801" spans="2:2" x14ac:dyDescent="0.35">
      <c r="B801" s="42"/>
    </row>
    <row r="802" spans="2:2" x14ac:dyDescent="0.35">
      <c r="B802" s="42"/>
    </row>
    <row r="803" spans="2:2" x14ac:dyDescent="0.35">
      <c r="B803" s="42"/>
    </row>
    <row r="804" spans="2:2" x14ac:dyDescent="0.35">
      <c r="B804" s="42"/>
    </row>
    <row r="805" spans="2:2" x14ac:dyDescent="0.35">
      <c r="B805" s="42"/>
    </row>
    <row r="806" spans="2:2" x14ac:dyDescent="0.35">
      <c r="B806" s="42"/>
    </row>
    <row r="807" spans="2:2" x14ac:dyDescent="0.35">
      <c r="B807" s="42"/>
    </row>
    <row r="808" spans="2:2" x14ac:dyDescent="0.35">
      <c r="B808" s="42"/>
    </row>
    <row r="809" spans="2:2" x14ac:dyDescent="0.35">
      <c r="B809" s="42"/>
    </row>
    <row r="810" spans="2:2" x14ac:dyDescent="0.35">
      <c r="B810" s="42"/>
    </row>
    <row r="811" spans="2:2" x14ac:dyDescent="0.35">
      <c r="B811" s="42"/>
    </row>
    <row r="812" spans="2:2" x14ac:dyDescent="0.35">
      <c r="B812" s="42"/>
    </row>
    <row r="813" spans="2:2" x14ac:dyDescent="0.35">
      <c r="B813" s="42"/>
    </row>
    <row r="814" spans="2:2" x14ac:dyDescent="0.35">
      <c r="B814" s="42"/>
    </row>
    <row r="815" spans="2:2" x14ac:dyDescent="0.35">
      <c r="B815" s="42"/>
    </row>
    <row r="816" spans="2:2" x14ac:dyDescent="0.35">
      <c r="B816" s="42"/>
    </row>
    <row r="817" spans="2:2" x14ac:dyDescent="0.35">
      <c r="B817" s="42"/>
    </row>
    <row r="818" spans="2:2" x14ac:dyDescent="0.35">
      <c r="B818" s="42"/>
    </row>
    <row r="819" spans="2:2" x14ac:dyDescent="0.35">
      <c r="B819" s="42"/>
    </row>
    <row r="820" spans="2:2" x14ac:dyDescent="0.35">
      <c r="B820" s="42"/>
    </row>
    <row r="821" spans="2:2" x14ac:dyDescent="0.35">
      <c r="B821" s="42"/>
    </row>
    <row r="822" spans="2:2" x14ac:dyDescent="0.35">
      <c r="B822" s="42"/>
    </row>
    <row r="823" spans="2:2" x14ac:dyDescent="0.35">
      <c r="B823" s="42"/>
    </row>
    <row r="824" spans="2:2" x14ac:dyDescent="0.35">
      <c r="B824" s="42"/>
    </row>
    <row r="825" spans="2:2" x14ac:dyDescent="0.35">
      <c r="B825" s="42"/>
    </row>
    <row r="826" spans="2:2" x14ac:dyDescent="0.35">
      <c r="B826" s="42"/>
    </row>
    <row r="827" spans="2:2" x14ac:dyDescent="0.35">
      <c r="B827" s="42"/>
    </row>
    <row r="828" spans="2:2" x14ac:dyDescent="0.35">
      <c r="B828" s="42"/>
    </row>
    <row r="829" spans="2:2" x14ac:dyDescent="0.35">
      <c r="B829" s="42"/>
    </row>
    <row r="830" spans="2:2" x14ac:dyDescent="0.35">
      <c r="B830" s="42"/>
    </row>
    <row r="831" spans="2:2" x14ac:dyDescent="0.35">
      <c r="B831" s="42"/>
    </row>
    <row r="832" spans="2:2" x14ac:dyDescent="0.35">
      <c r="B832" s="42"/>
    </row>
    <row r="833" spans="2:2" x14ac:dyDescent="0.35">
      <c r="B833" s="42"/>
    </row>
    <row r="834" spans="2:2" x14ac:dyDescent="0.35">
      <c r="B834" s="42"/>
    </row>
    <row r="835" spans="2:2" x14ac:dyDescent="0.35">
      <c r="B835" s="42"/>
    </row>
    <row r="836" spans="2:2" x14ac:dyDescent="0.35">
      <c r="B836" s="42"/>
    </row>
    <row r="837" spans="2:2" x14ac:dyDescent="0.35">
      <c r="B837" s="42"/>
    </row>
    <row r="838" spans="2:2" x14ac:dyDescent="0.35">
      <c r="B838" s="42"/>
    </row>
    <row r="839" spans="2:2" x14ac:dyDescent="0.35">
      <c r="B839" s="42"/>
    </row>
    <row r="840" spans="2:2" x14ac:dyDescent="0.35">
      <c r="B840" s="42"/>
    </row>
    <row r="841" spans="2:2" x14ac:dyDescent="0.35">
      <c r="B841" s="42"/>
    </row>
    <row r="842" spans="2:2" x14ac:dyDescent="0.35">
      <c r="B842" s="42"/>
    </row>
    <row r="843" spans="2:2" x14ac:dyDescent="0.35">
      <c r="B843" s="42"/>
    </row>
    <row r="844" spans="2:2" x14ac:dyDescent="0.35">
      <c r="B844" s="42"/>
    </row>
    <row r="845" spans="2:2" x14ac:dyDescent="0.35">
      <c r="B845" s="42"/>
    </row>
    <row r="846" spans="2:2" x14ac:dyDescent="0.35">
      <c r="B846" s="42"/>
    </row>
    <row r="847" spans="2:2" x14ac:dyDescent="0.35">
      <c r="B847" s="42"/>
    </row>
    <row r="848" spans="2:2" x14ac:dyDescent="0.35">
      <c r="B848" s="42"/>
    </row>
    <row r="849" spans="2:2" x14ac:dyDescent="0.35">
      <c r="B849" s="42"/>
    </row>
    <row r="850" spans="2:2" x14ac:dyDescent="0.35">
      <c r="B850" s="42"/>
    </row>
    <row r="851" spans="2:2" x14ac:dyDescent="0.35">
      <c r="B851" s="42"/>
    </row>
    <row r="852" spans="2:2" x14ac:dyDescent="0.35">
      <c r="B852" s="42"/>
    </row>
    <row r="853" spans="2:2" x14ac:dyDescent="0.35">
      <c r="B853" s="42"/>
    </row>
    <row r="854" spans="2:2" x14ac:dyDescent="0.35">
      <c r="B854" s="42"/>
    </row>
    <row r="855" spans="2:2" x14ac:dyDescent="0.35">
      <c r="B855" s="42"/>
    </row>
    <row r="856" spans="2:2" x14ac:dyDescent="0.35">
      <c r="B856" s="42"/>
    </row>
    <row r="857" spans="2:2" x14ac:dyDescent="0.35">
      <c r="B857" s="42"/>
    </row>
    <row r="858" spans="2:2" x14ac:dyDescent="0.35">
      <c r="B858" s="42"/>
    </row>
    <row r="859" spans="2:2" x14ac:dyDescent="0.35">
      <c r="B859" s="42"/>
    </row>
    <row r="860" spans="2:2" x14ac:dyDescent="0.35">
      <c r="B860" s="42"/>
    </row>
    <row r="861" spans="2:2" x14ac:dyDescent="0.35">
      <c r="B861" s="42"/>
    </row>
    <row r="862" spans="2:2" x14ac:dyDescent="0.35">
      <c r="B862" s="42"/>
    </row>
    <row r="863" spans="2:2" x14ac:dyDescent="0.35">
      <c r="B863" s="42"/>
    </row>
    <row r="864" spans="2:2" x14ac:dyDescent="0.35">
      <c r="B864" s="42"/>
    </row>
    <row r="865" spans="2:2" x14ac:dyDescent="0.35">
      <c r="B865" s="42"/>
    </row>
    <row r="866" spans="2:2" x14ac:dyDescent="0.35">
      <c r="B866" s="42"/>
    </row>
    <row r="867" spans="2:2" x14ac:dyDescent="0.35">
      <c r="B867" s="42"/>
    </row>
    <row r="868" spans="2:2" x14ac:dyDescent="0.35">
      <c r="B868" s="42"/>
    </row>
    <row r="869" spans="2:2" x14ac:dyDescent="0.35">
      <c r="B869" s="42"/>
    </row>
    <row r="870" spans="2:2" x14ac:dyDescent="0.35">
      <c r="B870" s="42"/>
    </row>
    <row r="871" spans="2:2" x14ac:dyDescent="0.35">
      <c r="B871" s="42"/>
    </row>
    <row r="872" spans="2:2" x14ac:dyDescent="0.35">
      <c r="B872" s="42"/>
    </row>
    <row r="873" spans="2:2" x14ac:dyDescent="0.35">
      <c r="B873" s="42"/>
    </row>
    <row r="874" spans="2:2" x14ac:dyDescent="0.35">
      <c r="B874" s="42"/>
    </row>
    <row r="875" spans="2:2" x14ac:dyDescent="0.35">
      <c r="B875" s="42"/>
    </row>
    <row r="876" spans="2:2" x14ac:dyDescent="0.35">
      <c r="B876" s="42"/>
    </row>
    <row r="877" spans="2:2" x14ac:dyDescent="0.35">
      <c r="B877" s="42"/>
    </row>
    <row r="878" spans="2:2" x14ac:dyDescent="0.35">
      <c r="B878" s="42"/>
    </row>
    <row r="879" spans="2:2" x14ac:dyDescent="0.35">
      <c r="B879" s="42"/>
    </row>
    <row r="880" spans="2:2" x14ac:dyDescent="0.35">
      <c r="B880" s="42"/>
    </row>
    <row r="881" spans="2:2" x14ac:dyDescent="0.35">
      <c r="B881" s="42"/>
    </row>
    <row r="882" spans="2:2" x14ac:dyDescent="0.35">
      <c r="B882" s="42"/>
    </row>
    <row r="883" spans="2:2" x14ac:dyDescent="0.35">
      <c r="B883" s="42"/>
    </row>
    <row r="884" spans="2:2" x14ac:dyDescent="0.35">
      <c r="B884" s="42"/>
    </row>
    <row r="885" spans="2:2" x14ac:dyDescent="0.35">
      <c r="B885" s="42"/>
    </row>
    <row r="886" spans="2:2" x14ac:dyDescent="0.35">
      <c r="B886" s="42"/>
    </row>
    <row r="887" spans="2:2" x14ac:dyDescent="0.35">
      <c r="B887" s="42"/>
    </row>
    <row r="888" spans="2:2" x14ac:dyDescent="0.35">
      <c r="B888" s="42"/>
    </row>
    <row r="889" spans="2:2" x14ac:dyDescent="0.35">
      <c r="B889" s="42"/>
    </row>
    <row r="890" spans="2:2" x14ac:dyDescent="0.35">
      <c r="B890" s="42"/>
    </row>
    <row r="891" spans="2:2" x14ac:dyDescent="0.35">
      <c r="B891" s="42"/>
    </row>
    <row r="892" spans="2:2" x14ac:dyDescent="0.35">
      <c r="B892" s="42"/>
    </row>
    <row r="893" spans="2:2" x14ac:dyDescent="0.35">
      <c r="B893" s="42"/>
    </row>
    <row r="894" spans="2:2" x14ac:dyDescent="0.35">
      <c r="B894" s="42"/>
    </row>
    <row r="895" spans="2:2" x14ac:dyDescent="0.35">
      <c r="B895" s="42"/>
    </row>
    <row r="896" spans="2:2" x14ac:dyDescent="0.35">
      <c r="B896" s="42"/>
    </row>
    <row r="897" spans="2:2" x14ac:dyDescent="0.35">
      <c r="B897" s="42"/>
    </row>
    <row r="898" spans="2:2" x14ac:dyDescent="0.35">
      <c r="B898" s="42"/>
    </row>
    <row r="899" spans="2:2" x14ac:dyDescent="0.35">
      <c r="B899" s="42"/>
    </row>
    <row r="900" spans="2:2" x14ac:dyDescent="0.35">
      <c r="B900" s="42"/>
    </row>
    <row r="901" spans="2:2" x14ac:dyDescent="0.35">
      <c r="B901" s="42"/>
    </row>
    <row r="902" spans="2:2" x14ac:dyDescent="0.35">
      <c r="B902" s="42"/>
    </row>
    <row r="903" spans="2:2" x14ac:dyDescent="0.35">
      <c r="B903" s="42"/>
    </row>
    <row r="904" spans="2:2" x14ac:dyDescent="0.35">
      <c r="B904" s="42"/>
    </row>
    <row r="905" spans="2:2" x14ac:dyDescent="0.35">
      <c r="B905" s="42"/>
    </row>
    <row r="906" spans="2:2" x14ac:dyDescent="0.35">
      <c r="B906" s="42"/>
    </row>
    <row r="907" spans="2:2" x14ac:dyDescent="0.35">
      <c r="B907" s="42"/>
    </row>
    <row r="908" spans="2:2" x14ac:dyDescent="0.35">
      <c r="B908" s="42"/>
    </row>
    <row r="909" spans="2:2" x14ac:dyDescent="0.35">
      <c r="B909" s="42"/>
    </row>
    <row r="910" spans="2:2" x14ac:dyDescent="0.35">
      <c r="B910" s="42"/>
    </row>
    <row r="911" spans="2:2" x14ac:dyDescent="0.35">
      <c r="B911" s="42"/>
    </row>
    <row r="912" spans="2:2" x14ac:dyDescent="0.35">
      <c r="B912" s="42"/>
    </row>
    <row r="913" spans="2:2" x14ac:dyDescent="0.35">
      <c r="B913" s="42"/>
    </row>
    <row r="914" spans="2:2" x14ac:dyDescent="0.35">
      <c r="B914" s="42"/>
    </row>
    <row r="915" spans="2:2" x14ac:dyDescent="0.35">
      <c r="B915" s="42"/>
    </row>
    <row r="916" spans="2:2" x14ac:dyDescent="0.35">
      <c r="B916" s="42"/>
    </row>
    <row r="917" spans="2:2" x14ac:dyDescent="0.35">
      <c r="B917" s="42"/>
    </row>
    <row r="918" spans="2:2" x14ac:dyDescent="0.35">
      <c r="B918" s="42"/>
    </row>
    <row r="919" spans="2:2" x14ac:dyDescent="0.35">
      <c r="B919" s="42"/>
    </row>
    <row r="920" spans="2:2" x14ac:dyDescent="0.35">
      <c r="B920" s="42"/>
    </row>
    <row r="921" spans="2:2" x14ac:dyDescent="0.35">
      <c r="B921" s="42"/>
    </row>
    <row r="922" spans="2:2" x14ac:dyDescent="0.35">
      <c r="B922" s="42"/>
    </row>
    <row r="923" spans="2:2" x14ac:dyDescent="0.35">
      <c r="B923" s="42"/>
    </row>
    <row r="924" spans="2:2" x14ac:dyDescent="0.35">
      <c r="B924" s="42"/>
    </row>
    <row r="925" spans="2:2" x14ac:dyDescent="0.35">
      <c r="B925" s="42"/>
    </row>
    <row r="926" spans="2:2" x14ac:dyDescent="0.35">
      <c r="B926" s="42"/>
    </row>
    <row r="927" spans="2:2" x14ac:dyDescent="0.35">
      <c r="B927" s="42"/>
    </row>
    <row r="928" spans="2:2" x14ac:dyDescent="0.35">
      <c r="B928" s="42"/>
    </row>
    <row r="929" spans="2:2" x14ac:dyDescent="0.35">
      <c r="B929" s="42"/>
    </row>
    <row r="930" spans="2:2" x14ac:dyDescent="0.35">
      <c r="B930" s="42"/>
    </row>
    <row r="931" spans="2:2" x14ac:dyDescent="0.35">
      <c r="B931" s="42"/>
    </row>
    <row r="932" spans="2:2" x14ac:dyDescent="0.35">
      <c r="B932" s="42"/>
    </row>
    <row r="933" spans="2:2" x14ac:dyDescent="0.35">
      <c r="B933" s="42"/>
    </row>
    <row r="934" spans="2:2" x14ac:dyDescent="0.35">
      <c r="B934" s="42"/>
    </row>
    <row r="935" spans="2:2" x14ac:dyDescent="0.35">
      <c r="B935" s="42"/>
    </row>
    <row r="936" spans="2:2" x14ac:dyDescent="0.35">
      <c r="B936" s="42"/>
    </row>
    <row r="937" spans="2:2" x14ac:dyDescent="0.35">
      <c r="B937" s="42"/>
    </row>
    <row r="938" spans="2:2" x14ac:dyDescent="0.35">
      <c r="B938" s="42"/>
    </row>
    <row r="939" spans="2:2" x14ac:dyDescent="0.35">
      <c r="B939" s="42"/>
    </row>
    <row r="940" spans="2:2" x14ac:dyDescent="0.35">
      <c r="B940" s="42"/>
    </row>
    <row r="941" spans="2:2" x14ac:dyDescent="0.35">
      <c r="B941" s="42"/>
    </row>
    <row r="942" spans="2:2" x14ac:dyDescent="0.35">
      <c r="B942" s="42"/>
    </row>
    <row r="943" spans="2:2" x14ac:dyDescent="0.35">
      <c r="B943" s="42"/>
    </row>
    <row r="944" spans="2:2" x14ac:dyDescent="0.35">
      <c r="B944" s="42"/>
    </row>
    <row r="945" spans="2:2" x14ac:dyDescent="0.35">
      <c r="B945" s="42"/>
    </row>
    <row r="946" spans="2:2" x14ac:dyDescent="0.35">
      <c r="B946" s="42"/>
    </row>
    <row r="947" spans="2:2" x14ac:dyDescent="0.35">
      <c r="B947" s="42"/>
    </row>
    <row r="948" spans="2:2" x14ac:dyDescent="0.35">
      <c r="B948" s="42"/>
    </row>
    <row r="949" spans="2:2" x14ac:dyDescent="0.35">
      <c r="B949" s="42"/>
    </row>
    <row r="950" spans="2:2" x14ac:dyDescent="0.35">
      <c r="B950" s="42"/>
    </row>
    <row r="951" spans="2:2" x14ac:dyDescent="0.35">
      <c r="B951" s="42"/>
    </row>
    <row r="952" spans="2:2" x14ac:dyDescent="0.35">
      <c r="B952" s="42"/>
    </row>
    <row r="953" spans="2:2" x14ac:dyDescent="0.35">
      <c r="B953" s="42"/>
    </row>
    <row r="954" spans="2:2" x14ac:dyDescent="0.35">
      <c r="B954" s="42"/>
    </row>
    <row r="955" spans="2:2" x14ac:dyDescent="0.35">
      <c r="B955" s="42"/>
    </row>
    <row r="956" spans="2:2" x14ac:dyDescent="0.35">
      <c r="B956" s="42"/>
    </row>
    <row r="957" spans="2:2" x14ac:dyDescent="0.35">
      <c r="B957" s="42"/>
    </row>
    <row r="958" spans="2:2" x14ac:dyDescent="0.35">
      <c r="B958" s="42"/>
    </row>
    <row r="959" spans="2:2" x14ac:dyDescent="0.35">
      <c r="B959" s="42"/>
    </row>
    <row r="960" spans="2:2" x14ac:dyDescent="0.35">
      <c r="B960" s="42"/>
    </row>
    <row r="961" spans="2:2" x14ac:dyDescent="0.35">
      <c r="B961" s="42"/>
    </row>
    <row r="962" spans="2:2" x14ac:dyDescent="0.35">
      <c r="B962" s="42"/>
    </row>
    <row r="963" spans="2:2" x14ac:dyDescent="0.35">
      <c r="B963" s="42"/>
    </row>
    <row r="964" spans="2:2" x14ac:dyDescent="0.35">
      <c r="B964" s="42"/>
    </row>
    <row r="965" spans="2:2" x14ac:dyDescent="0.35">
      <c r="B965" s="42"/>
    </row>
    <row r="966" spans="2:2" x14ac:dyDescent="0.35">
      <c r="B966" s="42"/>
    </row>
    <row r="967" spans="2:2" x14ac:dyDescent="0.35">
      <c r="B967" s="42"/>
    </row>
    <row r="968" spans="2:2" x14ac:dyDescent="0.35">
      <c r="B968" s="42"/>
    </row>
    <row r="969" spans="2:2" x14ac:dyDescent="0.35">
      <c r="B969" s="42"/>
    </row>
    <row r="970" spans="2:2" x14ac:dyDescent="0.35">
      <c r="B970" s="42"/>
    </row>
    <row r="971" spans="2:2" x14ac:dyDescent="0.35">
      <c r="B971" s="42"/>
    </row>
    <row r="972" spans="2:2" x14ac:dyDescent="0.35">
      <c r="B972" s="42"/>
    </row>
    <row r="973" spans="2:2" x14ac:dyDescent="0.35">
      <c r="B973" s="42"/>
    </row>
    <row r="974" spans="2:2" x14ac:dyDescent="0.35">
      <c r="B974" s="42"/>
    </row>
    <row r="975" spans="2:2" x14ac:dyDescent="0.35">
      <c r="B975" s="42"/>
    </row>
    <row r="976" spans="2:2" x14ac:dyDescent="0.35">
      <c r="B976" s="42"/>
    </row>
    <row r="977" spans="2:2" x14ac:dyDescent="0.35">
      <c r="B977" s="42"/>
    </row>
    <row r="978" spans="2:2" x14ac:dyDescent="0.35">
      <c r="B978" s="42"/>
    </row>
    <row r="979" spans="2:2" x14ac:dyDescent="0.35">
      <c r="B979" s="42"/>
    </row>
    <row r="980" spans="2:2" x14ac:dyDescent="0.35">
      <c r="B980" s="42"/>
    </row>
    <row r="981" spans="2:2" x14ac:dyDescent="0.35">
      <c r="B981" s="42"/>
    </row>
    <row r="982" spans="2:2" x14ac:dyDescent="0.35">
      <c r="B982" s="42"/>
    </row>
    <row r="983" spans="2:2" x14ac:dyDescent="0.35">
      <c r="B983" s="42"/>
    </row>
    <row r="984" spans="2:2" x14ac:dyDescent="0.35">
      <c r="B984" s="42"/>
    </row>
    <row r="985" spans="2:2" x14ac:dyDescent="0.35">
      <c r="B985" s="42"/>
    </row>
    <row r="986" spans="2:2" x14ac:dyDescent="0.35">
      <c r="B986" s="42"/>
    </row>
    <row r="987" spans="2:2" x14ac:dyDescent="0.35">
      <c r="B987" s="42"/>
    </row>
    <row r="988" spans="2:2" x14ac:dyDescent="0.35">
      <c r="B988" s="42"/>
    </row>
    <row r="989" spans="2:2" x14ac:dyDescent="0.35">
      <c r="B989" s="42"/>
    </row>
    <row r="990" spans="2:2" x14ac:dyDescent="0.35">
      <c r="B990" s="42"/>
    </row>
    <row r="991" spans="2:2" x14ac:dyDescent="0.35">
      <c r="B991" s="42"/>
    </row>
    <row r="992" spans="2:2" x14ac:dyDescent="0.35">
      <c r="B992" s="42"/>
    </row>
    <row r="993" spans="2:2" x14ac:dyDescent="0.35">
      <c r="B993" s="42"/>
    </row>
    <row r="994" spans="2:2" x14ac:dyDescent="0.35">
      <c r="B994" s="42"/>
    </row>
    <row r="995" spans="2:2" x14ac:dyDescent="0.35">
      <c r="B995" s="42"/>
    </row>
    <row r="996" spans="2:2" x14ac:dyDescent="0.35">
      <c r="B996" s="42"/>
    </row>
    <row r="997" spans="2:2" x14ac:dyDescent="0.35">
      <c r="B997" s="42"/>
    </row>
    <row r="998" spans="2:2" x14ac:dyDescent="0.35">
      <c r="B998" s="42"/>
    </row>
    <row r="999" spans="2:2" x14ac:dyDescent="0.35">
      <c r="B999" s="42"/>
    </row>
    <row r="1000" spans="2:2" x14ac:dyDescent="0.35">
      <c r="B1000" s="42"/>
    </row>
    <row r="1001" spans="2:2" x14ac:dyDescent="0.35">
      <c r="B1001" s="42"/>
    </row>
    <row r="1002" spans="2:2" x14ac:dyDescent="0.35">
      <c r="B1002" s="42"/>
    </row>
    <row r="1003" spans="2:2" x14ac:dyDescent="0.35">
      <c r="B1003" s="42"/>
    </row>
    <row r="1004" spans="2:2" x14ac:dyDescent="0.35">
      <c r="B1004" s="42"/>
    </row>
    <row r="1005" spans="2:2" x14ac:dyDescent="0.35">
      <c r="B1005" s="42"/>
    </row>
    <row r="1006" spans="2:2" x14ac:dyDescent="0.35">
      <c r="B1006" s="42"/>
    </row>
    <row r="1007" spans="2:2" x14ac:dyDescent="0.35">
      <c r="B1007" s="42"/>
    </row>
    <row r="1008" spans="2:2" x14ac:dyDescent="0.35">
      <c r="B1008" s="42"/>
    </row>
    <row r="1009" spans="2:2" x14ac:dyDescent="0.35">
      <c r="B1009" s="42"/>
    </row>
    <row r="1010" spans="2:2" x14ac:dyDescent="0.35">
      <c r="B1010" s="42"/>
    </row>
    <row r="1011" spans="2:2" x14ac:dyDescent="0.35">
      <c r="B1011" s="42"/>
    </row>
    <row r="1012" spans="2:2" x14ac:dyDescent="0.35">
      <c r="B1012" s="42"/>
    </row>
    <row r="1013" spans="2:2" x14ac:dyDescent="0.35">
      <c r="B1013" s="42"/>
    </row>
    <row r="1014" spans="2:2" x14ac:dyDescent="0.35">
      <c r="B1014" s="42"/>
    </row>
    <row r="1015" spans="2:2" x14ac:dyDescent="0.35">
      <c r="B1015" s="42"/>
    </row>
    <row r="1016" spans="2:2" x14ac:dyDescent="0.35">
      <c r="B1016" s="42"/>
    </row>
    <row r="1017" spans="2:2" x14ac:dyDescent="0.35">
      <c r="B1017" s="42"/>
    </row>
    <row r="1018" spans="2:2" x14ac:dyDescent="0.35">
      <c r="B1018" s="42"/>
    </row>
    <row r="1019" spans="2:2" x14ac:dyDescent="0.35">
      <c r="B1019" s="42"/>
    </row>
    <row r="1020" spans="2:2" x14ac:dyDescent="0.35">
      <c r="B1020" s="42"/>
    </row>
    <row r="1021" spans="2:2" x14ac:dyDescent="0.35">
      <c r="B1021" s="42"/>
    </row>
    <row r="1022" spans="2:2" x14ac:dyDescent="0.35">
      <c r="B1022" s="42"/>
    </row>
    <row r="1023" spans="2:2" x14ac:dyDescent="0.35">
      <c r="B1023" s="42"/>
    </row>
    <row r="1024" spans="2:2" x14ac:dyDescent="0.35">
      <c r="B1024" s="42"/>
    </row>
    <row r="1025" spans="2:2" x14ac:dyDescent="0.35">
      <c r="B1025" s="42"/>
    </row>
    <row r="1026" spans="2:2" x14ac:dyDescent="0.35">
      <c r="B1026" s="42"/>
    </row>
    <row r="1027" spans="2:2" x14ac:dyDescent="0.35">
      <c r="B1027" s="42"/>
    </row>
    <row r="1028" spans="2:2" x14ac:dyDescent="0.35">
      <c r="B1028" s="42"/>
    </row>
    <row r="1029" spans="2:2" x14ac:dyDescent="0.35">
      <c r="B1029" s="42"/>
    </row>
    <row r="1030" spans="2:2" x14ac:dyDescent="0.35">
      <c r="B1030" s="42"/>
    </row>
    <row r="1031" spans="2:2" x14ac:dyDescent="0.35">
      <c r="B1031" s="42"/>
    </row>
    <row r="1032" spans="2:2" x14ac:dyDescent="0.35">
      <c r="B1032" s="42"/>
    </row>
    <row r="1033" spans="2:2" x14ac:dyDescent="0.35">
      <c r="B1033" s="42"/>
    </row>
    <row r="1034" spans="2:2" x14ac:dyDescent="0.35">
      <c r="B1034" s="42"/>
    </row>
    <row r="1035" spans="2:2" x14ac:dyDescent="0.35">
      <c r="B1035" s="42"/>
    </row>
    <row r="1036" spans="2:2" x14ac:dyDescent="0.35">
      <c r="B1036" s="42"/>
    </row>
    <row r="1037" spans="2:2" x14ac:dyDescent="0.35">
      <c r="B1037" s="42"/>
    </row>
    <row r="1038" spans="2:2" x14ac:dyDescent="0.35">
      <c r="B1038" s="42"/>
    </row>
    <row r="1039" spans="2:2" x14ac:dyDescent="0.35">
      <c r="B1039" s="42"/>
    </row>
    <row r="1040" spans="2:2" x14ac:dyDescent="0.35">
      <c r="B1040" s="42"/>
    </row>
    <row r="1041" spans="2:2" x14ac:dyDescent="0.35">
      <c r="B1041" s="42"/>
    </row>
    <row r="1042" spans="2:2" x14ac:dyDescent="0.35">
      <c r="B1042" s="42"/>
    </row>
    <row r="1043" spans="2:2" x14ac:dyDescent="0.35">
      <c r="B1043" s="42"/>
    </row>
    <row r="1044" spans="2:2" x14ac:dyDescent="0.35">
      <c r="B1044" s="42"/>
    </row>
    <row r="1045" spans="2:2" x14ac:dyDescent="0.35">
      <c r="B1045" s="42"/>
    </row>
    <row r="1046" spans="2:2" x14ac:dyDescent="0.35">
      <c r="B1046" s="42"/>
    </row>
    <row r="1047" spans="2:2" x14ac:dyDescent="0.35">
      <c r="B1047" s="42"/>
    </row>
    <row r="1048" spans="2:2" x14ac:dyDescent="0.35">
      <c r="B1048" s="42"/>
    </row>
    <row r="1049" spans="2:2" x14ac:dyDescent="0.35">
      <c r="B1049" s="42"/>
    </row>
    <row r="1050" spans="2:2" x14ac:dyDescent="0.35">
      <c r="B1050" s="42"/>
    </row>
    <row r="1051" spans="2:2" x14ac:dyDescent="0.35">
      <c r="B1051" s="42"/>
    </row>
    <row r="1052" spans="2:2" x14ac:dyDescent="0.35">
      <c r="B1052" s="42"/>
    </row>
    <row r="1053" spans="2:2" x14ac:dyDescent="0.35">
      <c r="B1053" s="42"/>
    </row>
    <row r="1054" spans="2:2" x14ac:dyDescent="0.35">
      <c r="B1054" s="42"/>
    </row>
    <row r="1055" spans="2:2" x14ac:dyDescent="0.35">
      <c r="B1055" s="42"/>
    </row>
    <row r="1056" spans="2:2" x14ac:dyDescent="0.35">
      <c r="B1056" s="42"/>
    </row>
    <row r="1057" spans="2:2" x14ac:dyDescent="0.35">
      <c r="B1057" s="42"/>
    </row>
    <row r="1058" spans="2:2" x14ac:dyDescent="0.35">
      <c r="B1058" s="42"/>
    </row>
    <row r="1059" spans="2:2" x14ac:dyDescent="0.35">
      <c r="B1059" s="42"/>
    </row>
    <row r="1060" spans="2:2" x14ac:dyDescent="0.35">
      <c r="B1060" s="42"/>
    </row>
    <row r="1061" spans="2:2" x14ac:dyDescent="0.35">
      <c r="B1061" s="42"/>
    </row>
    <row r="1062" spans="2:2" x14ac:dyDescent="0.35">
      <c r="B1062" s="42"/>
    </row>
    <row r="1063" spans="2:2" x14ac:dyDescent="0.35">
      <c r="B1063" s="42"/>
    </row>
    <row r="1064" spans="2:2" x14ac:dyDescent="0.35">
      <c r="B1064" s="42"/>
    </row>
    <row r="1065" spans="2:2" x14ac:dyDescent="0.35">
      <c r="B1065" s="42"/>
    </row>
    <row r="1066" spans="2:2" x14ac:dyDescent="0.35">
      <c r="B1066" s="42"/>
    </row>
    <row r="1067" spans="2:2" x14ac:dyDescent="0.35">
      <c r="B1067" s="42"/>
    </row>
    <row r="1068" spans="2:2" x14ac:dyDescent="0.35">
      <c r="B1068" s="42"/>
    </row>
    <row r="1069" spans="2:2" x14ac:dyDescent="0.35">
      <c r="B1069" s="42"/>
    </row>
    <row r="1070" spans="2:2" x14ac:dyDescent="0.35">
      <c r="B1070" s="42"/>
    </row>
    <row r="1071" spans="2:2" x14ac:dyDescent="0.35">
      <c r="B1071" s="42"/>
    </row>
    <row r="1072" spans="2:2" x14ac:dyDescent="0.35">
      <c r="B1072" s="42"/>
    </row>
    <row r="1073" spans="2:2" x14ac:dyDescent="0.35">
      <c r="B1073" s="42"/>
    </row>
    <row r="1074" spans="2:2" x14ac:dyDescent="0.35">
      <c r="B1074" s="42"/>
    </row>
    <row r="1075" spans="2:2" x14ac:dyDescent="0.35">
      <c r="B1075" s="42"/>
    </row>
    <row r="1076" spans="2:2" x14ac:dyDescent="0.35">
      <c r="B1076" s="42"/>
    </row>
    <row r="1077" spans="2:2" x14ac:dyDescent="0.35">
      <c r="B1077" s="42"/>
    </row>
    <row r="1078" spans="2:2" x14ac:dyDescent="0.35">
      <c r="B1078" s="42"/>
    </row>
    <row r="1079" spans="2:2" x14ac:dyDescent="0.35">
      <c r="B1079" s="42"/>
    </row>
    <row r="1080" spans="2:2" x14ac:dyDescent="0.35">
      <c r="B1080" s="42"/>
    </row>
    <row r="1081" spans="2:2" x14ac:dyDescent="0.35">
      <c r="B1081" s="42"/>
    </row>
    <row r="1082" spans="2:2" x14ac:dyDescent="0.35">
      <c r="B1082" s="42"/>
    </row>
    <row r="1083" spans="2:2" x14ac:dyDescent="0.35">
      <c r="B1083" s="42"/>
    </row>
    <row r="1084" spans="2:2" x14ac:dyDescent="0.35">
      <c r="B1084" s="42"/>
    </row>
    <row r="1085" spans="2:2" x14ac:dyDescent="0.35">
      <c r="B1085" s="42"/>
    </row>
    <row r="1086" spans="2:2" x14ac:dyDescent="0.35">
      <c r="B1086" s="42"/>
    </row>
    <row r="1087" spans="2:2" x14ac:dyDescent="0.35">
      <c r="B1087" s="42"/>
    </row>
    <row r="1088" spans="2:2" x14ac:dyDescent="0.35">
      <c r="B1088" s="42"/>
    </row>
    <row r="1089" spans="2:2" x14ac:dyDescent="0.35">
      <c r="B1089" s="42"/>
    </row>
    <row r="1090" spans="2:2" x14ac:dyDescent="0.35">
      <c r="B1090" s="42"/>
    </row>
    <row r="1091" spans="2:2" x14ac:dyDescent="0.35">
      <c r="B1091" s="42"/>
    </row>
    <row r="1092" spans="2:2" x14ac:dyDescent="0.35">
      <c r="B1092" s="42"/>
    </row>
    <row r="1093" spans="2:2" x14ac:dyDescent="0.35">
      <c r="B1093" s="42"/>
    </row>
    <row r="1094" spans="2:2" x14ac:dyDescent="0.35">
      <c r="B1094" s="42"/>
    </row>
    <row r="1095" spans="2:2" x14ac:dyDescent="0.35">
      <c r="B1095" s="42"/>
    </row>
    <row r="1096" spans="2:2" x14ac:dyDescent="0.35">
      <c r="B1096" s="42"/>
    </row>
    <row r="1097" spans="2:2" x14ac:dyDescent="0.35">
      <c r="B1097" s="42"/>
    </row>
    <row r="1098" spans="2:2" x14ac:dyDescent="0.35">
      <c r="B1098" s="42"/>
    </row>
    <row r="1099" spans="2:2" x14ac:dyDescent="0.35">
      <c r="B1099" s="42"/>
    </row>
    <row r="1100" spans="2:2" x14ac:dyDescent="0.35">
      <c r="B1100" s="42"/>
    </row>
    <row r="1101" spans="2:2" x14ac:dyDescent="0.35">
      <c r="B1101" s="42"/>
    </row>
    <row r="1102" spans="2:2" x14ac:dyDescent="0.35">
      <c r="B1102" s="42"/>
    </row>
    <row r="1103" spans="2:2" x14ac:dyDescent="0.35">
      <c r="B1103" s="42"/>
    </row>
    <row r="1104" spans="2:2" x14ac:dyDescent="0.35">
      <c r="B1104" s="42"/>
    </row>
    <row r="1105" spans="2:2" x14ac:dyDescent="0.35">
      <c r="B1105" s="42"/>
    </row>
    <row r="1106" spans="2:2" x14ac:dyDescent="0.35">
      <c r="B1106" s="42"/>
    </row>
    <row r="1107" spans="2:2" x14ac:dyDescent="0.35">
      <c r="B1107" s="42"/>
    </row>
    <row r="1108" spans="2:2" x14ac:dyDescent="0.35">
      <c r="B1108" s="42"/>
    </row>
    <row r="1109" spans="2:2" x14ac:dyDescent="0.35">
      <c r="B1109" s="42"/>
    </row>
    <row r="1110" spans="2:2" x14ac:dyDescent="0.35">
      <c r="B1110" s="42"/>
    </row>
    <row r="1111" spans="2:2" x14ac:dyDescent="0.35">
      <c r="B1111" s="42"/>
    </row>
    <row r="1112" spans="2:2" x14ac:dyDescent="0.35">
      <c r="B1112" s="42"/>
    </row>
    <row r="1113" spans="2:2" x14ac:dyDescent="0.35">
      <c r="B1113" s="42"/>
    </row>
    <row r="1114" spans="2:2" x14ac:dyDescent="0.35">
      <c r="B1114" s="42"/>
    </row>
    <row r="1115" spans="2:2" x14ac:dyDescent="0.35">
      <c r="B1115" s="42"/>
    </row>
    <row r="1116" spans="2:2" x14ac:dyDescent="0.35">
      <c r="B1116" s="42"/>
    </row>
    <row r="1117" spans="2:2" x14ac:dyDescent="0.35">
      <c r="B1117" s="42"/>
    </row>
    <row r="1118" spans="2:2" x14ac:dyDescent="0.35">
      <c r="B1118" s="42"/>
    </row>
    <row r="1119" spans="2:2" x14ac:dyDescent="0.35">
      <c r="B1119" s="42"/>
    </row>
    <row r="1120" spans="2:2" x14ac:dyDescent="0.35">
      <c r="B1120" s="42"/>
    </row>
    <row r="1121" spans="2:2" x14ac:dyDescent="0.35">
      <c r="B1121" s="42"/>
    </row>
    <row r="1122" spans="2:2" x14ac:dyDescent="0.35">
      <c r="B1122" s="42"/>
    </row>
    <row r="1123" spans="2:2" x14ac:dyDescent="0.35">
      <c r="B1123" s="42"/>
    </row>
    <row r="1124" spans="2:2" x14ac:dyDescent="0.35">
      <c r="B1124" s="42"/>
    </row>
    <row r="1125" spans="2:2" x14ac:dyDescent="0.35">
      <c r="B1125" s="42"/>
    </row>
    <row r="1126" spans="2:2" x14ac:dyDescent="0.35">
      <c r="B1126" s="42"/>
    </row>
    <row r="1127" spans="2:2" x14ac:dyDescent="0.35">
      <c r="B1127" s="42"/>
    </row>
    <row r="1128" spans="2:2" x14ac:dyDescent="0.35">
      <c r="B1128" s="42"/>
    </row>
    <row r="1129" spans="2:2" x14ac:dyDescent="0.35">
      <c r="B1129" s="42"/>
    </row>
    <row r="1130" spans="2:2" x14ac:dyDescent="0.35">
      <c r="B1130" s="42"/>
    </row>
    <row r="1131" spans="2:2" x14ac:dyDescent="0.35">
      <c r="B1131" s="42"/>
    </row>
    <row r="1132" spans="2:2" x14ac:dyDescent="0.35">
      <c r="B1132" s="42"/>
    </row>
    <row r="1133" spans="2:2" x14ac:dyDescent="0.35">
      <c r="B1133" s="42"/>
    </row>
    <row r="1134" spans="2:2" x14ac:dyDescent="0.35">
      <c r="B1134" s="42"/>
    </row>
    <row r="1135" spans="2:2" x14ac:dyDescent="0.35">
      <c r="B1135" s="42"/>
    </row>
    <row r="1136" spans="2:2" x14ac:dyDescent="0.35">
      <c r="B1136" s="42"/>
    </row>
    <row r="1137" spans="2:2" x14ac:dyDescent="0.35">
      <c r="B1137" s="42"/>
    </row>
    <row r="1138" spans="2:2" x14ac:dyDescent="0.35">
      <c r="B1138" s="42"/>
    </row>
    <row r="1139" spans="2:2" x14ac:dyDescent="0.35">
      <c r="B1139" s="42"/>
    </row>
    <row r="1140" spans="2:2" x14ac:dyDescent="0.35">
      <c r="B1140" s="42"/>
    </row>
    <row r="1141" spans="2:2" x14ac:dyDescent="0.35">
      <c r="B1141" s="42"/>
    </row>
    <row r="1142" spans="2:2" x14ac:dyDescent="0.35">
      <c r="B1142" s="42"/>
    </row>
    <row r="1143" spans="2:2" x14ac:dyDescent="0.35">
      <c r="B1143" s="42"/>
    </row>
    <row r="1144" spans="2:2" x14ac:dyDescent="0.35">
      <c r="B1144" s="42"/>
    </row>
    <row r="1145" spans="2:2" x14ac:dyDescent="0.35">
      <c r="B1145" s="42"/>
    </row>
    <row r="1146" spans="2:2" x14ac:dyDescent="0.35">
      <c r="B1146" s="42"/>
    </row>
    <row r="1147" spans="2:2" x14ac:dyDescent="0.35">
      <c r="B1147" s="42"/>
    </row>
    <row r="1148" spans="2:2" x14ac:dyDescent="0.35">
      <c r="B1148" s="42"/>
    </row>
    <row r="1149" spans="2:2" x14ac:dyDescent="0.35">
      <c r="B1149" s="42"/>
    </row>
    <row r="1150" spans="2:2" x14ac:dyDescent="0.35">
      <c r="B1150" s="42"/>
    </row>
    <row r="1151" spans="2:2" x14ac:dyDescent="0.35">
      <c r="B1151" s="42"/>
    </row>
    <row r="1152" spans="2:2" x14ac:dyDescent="0.35">
      <c r="B1152" s="42"/>
    </row>
    <row r="1153" spans="2:2" x14ac:dyDescent="0.35">
      <c r="B1153" s="42"/>
    </row>
    <row r="1154" spans="2:2" x14ac:dyDescent="0.35">
      <c r="B1154" s="42"/>
    </row>
    <row r="1155" spans="2:2" x14ac:dyDescent="0.35">
      <c r="B1155" s="42"/>
    </row>
    <row r="1156" spans="2:2" x14ac:dyDescent="0.35">
      <c r="B1156" s="42"/>
    </row>
    <row r="1157" spans="2:2" x14ac:dyDescent="0.35">
      <c r="B1157" s="42"/>
    </row>
    <row r="1158" spans="2:2" x14ac:dyDescent="0.35">
      <c r="B1158" s="42"/>
    </row>
    <row r="1159" spans="2:2" x14ac:dyDescent="0.35">
      <c r="B1159" s="42"/>
    </row>
    <row r="1160" spans="2:2" x14ac:dyDescent="0.35">
      <c r="B1160" s="42"/>
    </row>
    <row r="1161" spans="2:2" x14ac:dyDescent="0.35">
      <c r="B1161" s="42"/>
    </row>
    <row r="1162" spans="2:2" x14ac:dyDescent="0.35">
      <c r="B1162" s="42"/>
    </row>
    <row r="1163" spans="2:2" x14ac:dyDescent="0.35">
      <c r="B1163" s="42"/>
    </row>
    <row r="1164" spans="2:2" x14ac:dyDescent="0.35">
      <c r="B1164" s="42"/>
    </row>
    <row r="1165" spans="2:2" x14ac:dyDescent="0.35">
      <c r="B1165" s="42"/>
    </row>
    <row r="1166" spans="2:2" x14ac:dyDescent="0.35">
      <c r="B1166" s="42"/>
    </row>
    <row r="1167" spans="2:2" x14ac:dyDescent="0.35">
      <c r="B1167" s="42"/>
    </row>
    <row r="1168" spans="2:2" x14ac:dyDescent="0.35">
      <c r="B1168" s="42"/>
    </row>
    <row r="1169" spans="2:2" x14ac:dyDescent="0.35">
      <c r="B1169" s="42"/>
    </row>
    <row r="1170" spans="2:2" x14ac:dyDescent="0.35">
      <c r="B1170" s="42"/>
    </row>
    <row r="1171" spans="2:2" x14ac:dyDescent="0.35">
      <c r="B1171" s="42"/>
    </row>
    <row r="1172" spans="2:2" x14ac:dyDescent="0.35">
      <c r="B1172" s="42"/>
    </row>
    <row r="1173" spans="2:2" x14ac:dyDescent="0.35">
      <c r="B1173" s="42"/>
    </row>
    <row r="1174" spans="2:2" x14ac:dyDescent="0.35">
      <c r="B1174" s="42"/>
    </row>
    <row r="1175" spans="2:2" x14ac:dyDescent="0.35">
      <c r="B1175" s="42"/>
    </row>
    <row r="1176" spans="2:2" x14ac:dyDescent="0.35">
      <c r="B1176" s="42"/>
    </row>
    <row r="1177" spans="2:2" x14ac:dyDescent="0.35">
      <c r="B1177" s="42"/>
    </row>
    <row r="1178" spans="2:2" x14ac:dyDescent="0.35">
      <c r="B1178" s="42"/>
    </row>
    <row r="1179" spans="2:2" x14ac:dyDescent="0.35">
      <c r="B1179" s="42"/>
    </row>
    <row r="1180" spans="2:2" x14ac:dyDescent="0.35">
      <c r="B1180" s="42"/>
    </row>
    <row r="1181" spans="2:2" x14ac:dyDescent="0.35">
      <c r="B1181" s="42"/>
    </row>
    <row r="1182" spans="2:2" x14ac:dyDescent="0.35">
      <c r="B1182" s="42"/>
    </row>
    <row r="1183" spans="2:2" x14ac:dyDescent="0.35">
      <c r="B1183" s="42"/>
    </row>
    <row r="1184" spans="2:2" x14ac:dyDescent="0.35">
      <c r="B1184" s="42"/>
    </row>
    <row r="1185" spans="2:2" x14ac:dyDescent="0.35">
      <c r="B1185" s="42"/>
    </row>
    <row r="1186" spans="2:2" x14ac:dyDescent="0.35">
      <c r="B1186" s="42"/>
    </row>
    <row r="1187" spans="2:2" x14ac:dyDescent="0.35">
      <c r="B1187" s="42"/>
    </row>
    <row r="1188" spans="2:2" x14ac:dyDescent="0.35">
      <c r="B1188" s="42"/>
    </row>
    <row r="1189" spans="2:2" x14ac:dyDescent="0.35">
      <c r="B1189" s="42"/>
    </row>
    <row r="1190" spans="2:2" x14ac:dyDescent="0.35">
      <c r="B1190" s="42"/>
    </row>
    <row r="1191" spans="2:2" x14ac:dyDescent="0.35">
      <c r="B1191" s="42"/>
    </row>
    <row r="1192" spans="2:2" x14ac:dyDescent="0.35">
      <c r="B1192" s="42"/>
    </row>
    <row r="1193" spans="2:2" x14ac:dyDescent="0.35">
      <c r="B1193" s="42"/>
    </row>
    <row r="1194" spans="2:2" x14ac:dyDescent="0.35">
      <c r="B1194" s="42"/>
    </row>
    <row r="1195" spans="2:2" x14ac:dyDescent="0.35">
      <c r="B1195" s="42"/>
    </row>
    <row r="1196" spans="2:2" x14ac:dyDescent="0.35">
      <c r="B1196" s="42"/>
    </row>
    <row r="1197" spans="2:2" x14ac:dyDescent="0.35">
      <c r="B1197" s="42"/>
    </row>
    <row r="1198" spans="2:2" x14ac:dyDescent="0.35">
      <c r="B1198" s="42"/>
    </row>
    <row r="1199" spans="2:2" x14ac:dyDescent="0.35">
      <c r="B1199" s="42"/>
    </row>
    <row r="1200" spans="2:2" x14ac:dyDescent="0.35">
      <c r="B1200" s="42"/>
    </row>
    <row r="1201" spans="2:2" x14ac:dyDescent="0.35">
      <c r="B1201" s="42"/>
    </row>
    <row r="1202" spans="2:2" x14ac:dyDescent="0.35">
      <c r="B1202" s="42"/>
    </row>
    <row r="1203" spans="2:2" x14ac:dyDescent="0.35">
      <c r="B1203" s="42"/>
    </row>
    <row r="1204" spans="2:2" x14ac:dyDescent="0.35">
      <c r="B1204" s="42"/>
    </row>
    <row r="1205" spans="2:2" x14ac:dyDescent="0.35">
      <c r="B1205" s="42"/>
    </row>
    <row r="1206" spans="2:2" x14ac:dyDescent="0.35">
      <c r="B1206" s="42"/>
    </row>
    <row r="1207" spans="2:2" x14ac:dyDescent="0.35">
      <c r="B1207" s="42"/>
    </row>
    <row r="1208" spans="2:2" x14ac:dyDescent="0.35">
      <c r="B1208" s="42"/>
    </row>
    <row r="1209" spans="2:2" x14ac:dyDescent="0.35">
      <c r="B1209" s="42"/>
    </row>
    <row r="1210" spans="2:2" x14ac:dyDescent="0.35">
      <c r="B1210" s="42"/>
    </row>
    <row r="1211" spans="2:2" x14ac:dyDescent="0.35">
      <c r="B1211" s="42"/>
    </row>
    <row r="1212" spans="2:2" x14ac:dyDescent="0.35">
      <c r="B1212" s="42"/>
    </row>
    <row r="1213" spans="2:2" x14ac:dyDescent="0.35">
      <c r="B1213" s="42"/>
    </row>
    <row r="1214" spans="2:2" x14ac:dyDescent="0.35">
      <c r="B1214" s="42"/>
    </row>
    <row r="1215" spans="2:2" x14ac:dyDescent="0.35">
      <c r="B1215" s="42"/>
    </row>
    <row r="1216" spans="2:2" x14ac:dyDescent="0.35">
      <c r="B1216" s="42"/>
    </row>
    <row r="1217" spans="2:2" x14ac:dyDescent="0.35">
      <c r="B1217" s="42"/>
    </row>
    <row r="1218" spans="2:2" x14ac:dyDescent="0.35">
      <c r="B1218" s="42"/>
    </row>
    <row r="1219" spans="2:2" x14ac:dyDescent="0.35">
      <c r="B1219" s="42"/>
    </row>
    <row r="1220" spans="2:2" x14ac:dyDescent="0.35">
      <c r="B1220" s="42"/>
    </row>
    <row r="1221" spans="2:2" x14ac:dyDescent="0.35">
      <c r="B1221" s="42"/>
    </row>
    <row r="1222" spans="2:2" x14ac:dyDescent="0.35">
      <c r="B1222" s="42"/>
    </row>
    <row r="1223" spans="2:2" x14ac:dyDescent="0.35">
      <c r="B1223" s="42"/>
    </row>
    <row r="1224" spans="2:2" x14ac:dyDescent="0.35">
      <c r="B1224" s="42"/>
    </row>
    <row r="1225" spans="2:2" x14ac:dyDescent="0.35">
      <c r="B1225" s="42"/>
    </row>
    <row r="1226" spans="2:2" x14ac:dyDescent="0.35">
      <c r="B1226" s="42"/>
    </row>
    <row r="1227" spans="2:2" x14ac:dyDescent="0.35">
      <c r="B1227" s="42"/>
    </row>
    <row r="1228" spans="2:2" x14ac:dyDescent="0.35">
      <c r="B1228" s="42"/>
    </row>
    <row r="1229" spans="2:2" x14ac:dyDescent="0.35">
      <c r="B1229" s="42"/>
    </row>
    <row r="1230" spans="2:2" x14ac:dyDescent="0.35">
      <c r="B1230" s="42"/>
    </row>
    <row r="1231" spans="2:2" x14ac:dyDescent="0.35">
      <c r="B1231" s="42"/>
    </row>
    <row r="1232" spans="2:2" x14ac:dyDescent="0.35">
      <c r="B1232" s="42"/>
    </row>
    <row r="1233" spans="2:2" x14ac:dyDescent="0.35">
      <c r="B1233" s="42"/>
    </row>
    <row r="1234" spans="2:2" x14ac:dyDescent="0.35">
      <c r="B1234" s="42"/>
    </row>
    <row r="1235" spans="2:2" x14ac:dyDescent="0.35">
      <c r="B1235" s="42"/>
    </row>
    <row r="1236" spans="2:2" x14ac:dyDescent="0.35">
      <c r="B1236" s="42"/>
    </row>
    <row r="1237" spans="2:2" x14ac:dyDescent="0.35">
      <c r="B1237" s="42"/>
    </row>
    <row r="1238" spans="2:2" x14ac:dyDescent="0.35">
      <c r="B1238" s="42"/>
    </row>
    <row r="1239" spans="2:2" x14ac:dyDescent="0.35">
      <c r="B1239" s="42"/>
    </row>
    <row r="1240" spans="2:2" x14ac:dyDescent="0.35">
      <c r="B1240" s="42"/>
    </row>
    <row r="1241" spans="2:2" x14ac:dyDescent="0.35">
      <c r="B1241" s="42"/>
    </row>
    <row r="1242" spans="2:2" x14ac:dyDescent="0.35">
      <c r="B1242" s="42"/>
    </row>
    <row r="1243" spans="2:2" x14ac:dyDescent="0.35">
      <c r="B1243" s="42"/>
    </row>
    <row r="1244" spans="2:2" x14ac:dyDescent="0.35">
      <c r="B1244" s="42"/>
    </row>
    <row r="1245" spans="2:2" x14ac:dyDescent="0.35">
      <c r="B1245" s="42"/>
    </row>
    <row r="1246" spans="2:2" x14ac:dyDescent="0.35">
      <c r="B1246" s="42"/>
    </row>
    <row r="1247" spans="2:2" x14ac:dyDescent="0.35">
      <c r="B1247" s="42"/>
    </row>
    <row r="1248" spans="2:2" x14ac:dyDescent="0.35">
      <c r="B1248" s="42"/>
    </row>
    <row r="1249" spans="2:2" x14ac:dyDescent="0.35">
      <c r="B1249" s="42"/>
    </row>
    <row r="1250" spans="2:2" x14ac:dyDescent="0.35">
      <c r="B1250" s="42"/>
    </row>
    <row r="1251" spans="2:2" x14ac:dyDescent="0.35">
      <c r="B1251" s="42"/>
    </row>
    <row r="1252" spans="2:2" x14ac:dyDescent="0.35">
      <c r="B1252" s="42"/>
    </row>
    <row r="1253" spans="2:2" x14ac:dyDescent="0.35">
      <c r="B1253" s="42"/>
    </row>
    <row r="1254" spans="2:2" x14ac:dyDescent="0.35">
      <c r="B1254" s="42"/>
    </row>
    <row r="1255" spans="2:2" x14ac:dyDescent="0.35">
      <c r="B1255" s="42"/>
    </row>
    <row r="1256" spans="2:2" x14ac:dyDescent="0.35">
      <c r="B1256" s="42"/>
    </row>
    <row r="1257" spans="2:2" x14ac:dyDescent="0.35">
      <c r="B1257" s="42"/>
    </row>
    <row r="1258" spans="2:2" x14ac:dyDescent="0.35">
      <c r="B1258" s="42"/>
    </row>
    <row r="1259" spans="2:2" x14ac:dyDescent="0.35">
      <c r="B1259" s="42"/>
    </row>
    <row r="1260" spans="2:2" x14ac:dyDescent="0.35">
      <c r="B1260" s="42"/>
    </row>
    <row r="1261" spans="2:2" x14ac:dyDescent="0.35">
      <c r="B1261" s="42"/>
    </row>
    <row r="1262" spans="2:2" x14ac:dyDescent="0.35">
      <c r="B1262" s="42"/>
    </row>
    <row r="1263" spans="2:2" x14ac:dyDescent="0.35">
      <c r="B1263" s="42"/>
    </row>
    <row r="1264" spans="2:2" x14ac:dyDescent="0.35">
      <c r="B1264" s="42"/>
    </row>
    <row r="1265" spans="2:2" x14ac:dyDescent="0.35">
      <c r="B1265" s="42"/>
    </row>
    <row r="1266" spans="2:2" x14ac:dyDescent="0.35">
      <c r="B1266" s="42"/>
    </row>
    <row r="1267" spans="2:2" x14ac:dyDescent="0.35">
      <c r="B1267" s="42"/>
    </row>
    <row r="1268" spans="2:2" x14ac:dyDescent="0.35">
      <c r="B1268" s="42"/>
    </row>
    <row r="1269" spans="2:2" x14ac:dyDescent="0.35">
      <c r="B1269" s="42"/>
    </row>
    <row r="1270" spans="2:2" x14ac:dyDescent="0.35">
      <c r="B1270" s="42"/>
    </row>
    <row r="1271" spans="2:2" x14ac:dyDescent="0.35">
      <c r="B1271" s="42"/>
    </row>
    <row r="1272" spans="2:2" x14ac:dyDescent="0.35">
      <c r="B1272" s="42"/>
    </row>
    <row r="1273" spans="2:2" x14ac:dyDescent="0.35">
      <c r="B1273" s="42"/>
    </row>
    <row r="1274" spans="2:2" x14ac:dyDescent="0.35">
      <c r="B1274" s="42"/>
    </row>
    <row r="1275" spans="2:2" x14ac:dyDescent="0.35">
      <c r="B1275" s="42"/>
    </row>
    <row r="1276" spans="2:2" x14ac:dyDescent="0.35">
      <c r="B1276" s="42"/>
    </row>
    <row r="1277" spans="2:2" x14ac:dyDescent="0.35">
      <c r="B1277" s="42"/>
    </row>
    <row r="1278" spans="2:2" x14ac:dyDescent="0.35">
      <c r="B1278" s="42"/>
    </row>
    <row r="1279" spans="2:2" x14ac:dyDescent="0.35">
      <c r="B1279" s="42"/>
    </row>
    <row r="1280" spans="2:2" x14ac:dyDescent="0.35">
      <c r="B1280" s="42"/>
    </row>
    <row r="1281" spans="2:2" x14ac:dyDescent="0.35">
      <c r="B1281" s="42"/>
    </row>
    <row r="1282" spans="2:2" x14ac:dyDescent="0.35">
      <c r="B1282" s="42"/>
    </row>
    <row r="1283" spans="2:2" x14ac:dyDescent="0.35">
      <c r="B1283" s="42"/>
    </row>
    <row r="1284" spans="2:2" x14ac:dyDescent="0.35">
      <c r="B1284" s="42"/>
    </row>
    <row r="1285" spans="2:2" x14ac:dyDescent="0.35">
      <c r="B1285" s="42"/>
    </row>
    <row r="1286" spans="2:2" x14ac:dyDescent="0.35">
      <c r="B1286" s="42"/>
    </row>
    <row r="1287" spans="2:2" x14ac:dyDescent="0.35">
      <c r="B1287" s="42"/>
    </row>
    <row r="1288" spans="2:2" x14ac:dyDescent="0.35">
      <c r="B1288" s="42"/>
    </row>
    <row r="1289" spans="2:2" x14ac:dyDescent="0.35">
      <c r="B1289" s="42"/>
    </row>
    <row r="1290" spans="2:2" x14ac:dyDescent="0.35">
      <c r="B1290" s="42"/>
    </row>
    <row r="1291" spans="2:2" x14ac:dyDescent="0.35">
      <c r="B1291" s="42"/>
    </row>
    <row r="1292" spans="2:2" x14ac:dyDescent="0.35">
      <c r="B1292" s="42"/>
    </row>
    <row r="1293" spans="2:2" x14ac:dyDescent="0.35">
      <c r="B1293" s="42"/>
    </row>
    <row r="1294" spans="2:2" x14ac:dyDescent="0.35">
      <c r="B1294" s="42"/>
    </row>
    <row r="1295" spans="2:2" x14ac:dyDescent="0.35">
      <c r="B1295" s="42"/>
    </row>
    <row r="1296" spans="2:2" x14ac:dyDescent="0.35">
      <c r="B1296" s="42"/>
    </row>
    <row r="1297" spans="2:2" x14ac:dyDescent="0.35">
      <c r="B1297" s="42"/>
    </row>
    <row r="1298" spans="2:2" x14ac:dyDescent="0.35">
      <c r="B1298" s="42"/>
    </row>
    <row r="1299" spans="2:2" x14ac:dyDescent="0.35">
      <c r="B1299" s="42"/>
    </row>
    <row r="1300" spans="2:2" x14ac:dyDescent="0.35">
      <c r="B1300" s="42"/>
    </row>
    <row r="1301" spans="2:2" x14ac:dyDescent="0.35">
      <c r="B1301" s="42"/>
    </row>
    <row r="1302" spans="2:2" x14ac:dyDescent="0.35">
      <c r="B1302" s="42"/>
    </row>
    <row r="1303" spans="2:2" x14ac:dyDescent="0.35">
      <c r="B1303" s="42"/>
    </row>
    <row r="1304" spans="2:2" x14ac:dyDescent="0.35">
      <c r="B1304" s="42"/>
    </row>
    <row r="1305" spans="2:2" x14ac:dyDescent="0.35">
      <c r="B1305" s="42"/>
    </row>
    <row r="1306" spans="2:2" x14ac:dyDescent="0.35">
      <c r="B1306" s="42"/>
    </row>
    <row r="1307" spans="2:2" x14ac:dyDescent="0.35">
      <c r="B1307" s="42"/>
    </row>
    <row r="1308" spans="2:2" x14ac:dyDescent="0.35">
      <c r="B1308" s="42"/>
    </row>
    <row r="1309" spans="2:2" x14ac:dyDescent="0.35">
      <c r="B1309" s="42"/>
    </row>
    <row r="1310" spans="2:2" x14ac:dyDescent="0.35">
      <c r="B1310" s="42"/>
    </row>
    <row r="1311" spans="2:2" x14ac:dyDescent="0.35">
      <c r="B1311" s="42"/>
    </row>
    <row r="1312" spans="2:2" x14ac:dyDescent="0.35">
      <c r="B1312" s="42"/>
    </row>
    <row r="1313" spans="2:2" x14ac:dyDescent="0.35">
      <c r="B1313" s="42"/>
    </row>
    <row r="1314" spans="2:2" x14ac:dyDescent="0.35">
      <c r="B1314" s="42"/>
    </row>
    <row r="1315" spans="2:2" x14ac:dyDescent="0.35">
      <c r="B1315" s="42"/>
    </row>
    <row r="1316" spans="2:2" x14ac:dyDescent="0.35">
      <c r="B1316" s="42"/>
    </row>
    <row r="1317" spans="2:2" x14ac:dyDescent="0.35">
      <c r="B1317" s="42"/>
    </row>
    <row r="1318" spans="2:2" x14ac:dyDescent="0.35">
      <c r="B1318" s="42"/>
    </row>
    <row r="1319" spans="2:2" x14ac:dyDescent="0.35">
      <c r="B1319" s="42"/>
    </row>
    <row r="1320" spans="2:2" x14ac:dyDescent="0.35">
      <c r="B1320" s="42"/>
    </row>
    <row r="1321" spans="2:2" x14ac:dyDescent="0.35">
      <c r="B1321" s="42"/>
    </row>
    <row r="1322" spans="2:2" x14ac:dyDescent="0.35">
      <c r="B1322" s="42"/>
    </row>
    <row r="1323" spans="2:2" x14ac:dyDescent="0.35">
      <c r="B1323" s="42"/>
    </row>
    <row r="1324" spans="2:2" x14ac:dyDescent="0.35">
      <c r="B1324" s="42"/>
    </row>
    <row r="1325" spans="2:2" x14ac:dyDescent="0.35">
      <c r="B1325" s="42"/>
    </row>
    <row r="1326" spans="2:2" x14ac:dyDescent="0.35">
      <c r="B1326" s="42"/>
    </row>
    <row r="1327" spans="2:2" x14ac:dyDescent="0.35">
      <c r="B1327" s="42"/>
    </row>
    <row r="1328" spans="2:2" x14ac:dyDescent="0.35">
      <c r="B1328" s="42"/>
    </row>
    <row r="1329" spans="2:2" x14ac:dyDescent="0.35">
      <c r="B1329" s="42"/>
    </row>
    <row r="1330" spans="2:2" x14ac:dyDescent="0.35">
      <c r="B1330" s="42"/>
    </row>
    <row r="1331" spans="2:2" x14ac:dyDescent="0.35">
      <c r="B1331" s="42"/>
    </row>
    <row r="1332" spans="2:2" x14ac:dyDescent="0.35">
      <c r="B1332" s="42"/>
    </row>
    <row r="1333" spans="2:2" x14ac:dyDescent="0.35">
      <c r="B1333" s="42"/>
    </row>
    <row r="1334" spans="2:2" x14ac:dyDescent="0.35">
      <c r="B1334" s="42"/>
    </row>
    <row r="1335" spans="2:2" x14ac:dyDescent="0.35">
      <c r="B1335" s="42"/>
    </row>
    <row r="1336" spans="2:2" x14ac:dyDescent="0.35">
      <c r="B1336" s="42"/>
    </row>
    <row r="1337" spans="2:2" x14ac:dyDescent="0.35">
      <c r="B1337" s="42"/>
    </row>
    <row r="1338" spans="2:2" x14ac:dyDescent="0.35">
      <c r="B1338" s="42"/>
    </row>
    <row r="1339" spans="2:2" x14ac:dyDescent="0.35">
      <c r="B1339" s="42"/>
    </row>
    <row r="1340" spans="2:2" x14ac:dyDescent="0.35">
      <c r="B1340" s="42"/>
    </row>
    <row r="1341" spans="2:2" x14ac:dyDescent="0.35">
      <c r="B1341" s="42"/>
    </row>
    <row r="1342" spans="2:2" x14ac:dyDescent="0.35">
      <c r="B1342" s="42"/>
    </row>
    <row r="1343" spans="2:2" x14ac:dyDescent="0.35">
      <c r="B1343" s="42"/>
    </row>
    <row r="1344" spans="2:2" x14ac:dyDescent="0.35">
      <c r="B1344" s="42"/>
    </row>
    <row r="1345" spans="2:2" x14ac:dyDescent="0.35">
      <c r="B1345" s="42"/>
    </row>
    <row r="1346" spans="2:2" x14ac:dyDescent="0.35">
      <c r="B1346" s="42"/>
    </row>
    <row r="1347" spans="2:2" x14ac:dyDescent="0.35">
      <c r="B1347" s="42"/>
    </row>
    <row r="1348" spans="2:2" x14ac:dyDescent="0.35">
      <c r="B1348" s="42"/>
    </row>
    <row r="1349" spans="2:2" x14ac:dyDescent="0.35">
      <c r="B1349" s="42"/>
    </row>
    <row r="1350" spans="2:2" x14ac:dyDescent="0.35">
      <c r="B1350" s="42"/>
    </row>
    <row r="1351" spans="2:2" x14ac:dyDescent="0.35">
      <c r="B1351" s="42"/>
    </row>
    <row r="1352" spans="2:2" x14ac:dyDescent="0.35">
      <c r="B1352" s="42"/>
    </row>
    <row r="1353" spans="2:2" x14ac:dyDescent="0.35">
      <c r="B1353" s="42"/>
    </row>
    <row r="1354" spans="2:2" x14ac:dyDescent="0.35">
      <c r="B1354" s="42"/>
    </row>
    <row r="1355" spans="2:2" x14ac:dyDescent="0.35">
      <c r="B1355" s="42"/>
    </row>
    <row r="1356" spans="2:2" x14ac:dyDescent="0.35">
      <c r="B1356" s="42"/>
    </row>
    <row r="1357" spans="2:2" x14ac:dyDescent="0.35">
      <c r="B1357" s="42"/>
    </row>
    <row r="1358" spans="2:2" x14ac:dyDescent="0.35">
      <c r="B1358" s="42"/>
    </row>
    <row r="1359" spans="2:2" x14ac:dyDescent="0.35">
      <c r="B1359" s="42"/>
    </row>
    <row r="1360" spans="2:2" x14ac:dyDescent="0.35">
      <c r="B1360" s="42"/>
    </row>
    <row r="1361" spans="2:2" x14ac:dyDescent="0.35">
      <c r="B1361" s="42"/>
    </row>
    <row r="1362" spans="2:2" x14ac:dyDescent="0.35">
      <c r="B1362" s="42"/>
    </row>
    <row r="1363" spans="2:2" x14ac:dyDescent="0.35">
      <c r="B1363" s="42"/>
    </row>
    <row r="1364" spans="2:2" x14ac:dyDescent="0.35">
      <c r="B1364" s="42"/>
    </row>
    <row r="1365" spans="2:2" x14ac:dyDescent="0.35">
      <c r="B1365" s="42"/>
    </row>
    <row r="1366" spans="2:2" x14ac:dyDescent="0.35">
      <c r="B1366" s="42"/>
    </row>
    <row r="1367" spans="2:2" x14ac:dyDescent="0.35">
      <c r="B1367" s="42"/>
    </row>
    <row r="1368" spans="2:2" x14ac:dyDescent="0.35">
      <c r="B1368" s="42"/>
    </row>
    <row r="1369" spans="2:2" x14ac:dyDescent="0.35">
      <c r="B1369" s="42"/>
    </row>
    <row r="1370" spans="2:2" x14ac:dyDescent="0.35">
      <c r="B1370" s="42"/>
    </row>
    <row r="1371" spans="2:2" x14ac:dyDescent="0.35">
      <c r="B1371" s="42"/>
    </row>
    <row r="1372" spans="2:2" x14ac:dyDescent="0.35">
      <c r="B1372" s="42"/>
    </row>
    <row r="1373" spans="2:2" x14ac:dyDescent="0.35">
      <c r="B1373" s="42"/>
    </row>
    <row r="1374" spans="2:2" x14ac:dyDescent="0.35">
      <c r="B1374" s="42"/>
    </row>
    <row r="1375" spans="2:2" x14ac:dyDescent="0.35">
      <c r="B1375" s="42"/>
    </row>
    <row r="1376" spans="2:2" x14ac:dyDescent="0.35">
      <c r="B1376" s="42"/>
    </row>
    <row r="1377" spans="2:2" x14ac:dyDescent="0.35">
      <c r="B1377" s="42"/>
    </row>
    <row r="1378" spans="2:2" x14ac:dyDescent="0.35">
      <c r="B1378" s="42"/>
    </row>
    <row r="1379" spans="2:2" x14ac:dyDescent="0.35">
      <c r="B1379" s="42"/>
    </row>
    <row r="1380" spans="2:2" x14ac:dyDescent="0.35">
      <c r="B1380" s="42"/>
    </row>
    <row r="1381" spans="2:2" x14ac:dyDescent="0.35">
      <c r="B1381" s="42"/>
    </row>
    <row r="1382" spans="2:2" x14ac:dyDescent="0.35">
      <c r="B1382" s="42"/>
    </row>
    <row r="1383" spans="2:2" x14ac:dyDescent="0.35">
      <c r="B1383" s="42"/>
    </row>
    <row r="1384" spans="2:2" x14ac:dyDescent="0.35">
      <c r="B1384" s="42"/>
    </row>
    <row r="1385" spans="2:2" x14ac:dyDescent="0.35">
      <c r="B1385" s="42"/>
    </row>
    <row r="1386" spans="2:2" x14ac:dyDescent="0.35">
      <c r="B1386" s="42"/>
    </row>
    <row r="1387" spans="2:2" x14ac:dyDescent="0.35">
      <c r="B1387" s="42"/>
    </row>
    <row r="1388" spans="2:2" x14ac:dyDescent="0.35">
      <c r="B1388" s="42"/>
    </row>
    <row r="1389" spans="2:2" x14ac:dyDescent="0.35">
      <c r="B1389" s="42"/>
    </row>
    <row r="1390" spans="2:2" x14ac:dyDescent="0.35">
      <c r="B1390" s="42"/>
    </row>
    <row r="1391" spans="2:2" x14ac:dyDescent="0.35">
      <c r="B1391" s="42"/>
    </row>
    <row r="1392" spans="2:2" x14ac:dyDescent="0.35">
      <c r="B1392" s="42"/>
    </row>
    <row r="1393" spans="2:2" x14ac:dyDescent="0.35">
      <c r="B1393" s="42"/>
    </row>
    <row r="1394" spans="2:2" x14ac:dyDescent="0.35">
      <c r="B1394" s="42"/>
    </row>
    <row r="1395" spans="2:2" x14ac:dyDescent="0.35">
      <c r="B1395" s="42"/>
    </row>
    <row r="1396" spans="2:2" x14ac:dyDescent="0.35">
      <c r="B1396" s="42"/>
    </row>
    <row r="1397" spans="2:2" x14ac:dyDescent="0.35">
      <c r="B1397" s="42"/>
    </row>
    <row r="1398" spans="2:2" x14ac:dyDescent="0.35">
      <c r="B1398" s="42"/>
    </row>
    <row r="1399" spans="2:2" x14ac:dyDescent="0.35">
      <c r="B1399" s="42"/>
    </row>
    <row r="1400" spans="2:2" x14ac:dyDescent="0.35">
      <c r="B1400" s="42"/>
    </row>
    <row r="1401" spans="2:2" x14ac:dyDescent="0.35">
      <c r="B1401" s="42"/>
    </row>
    <row r="1402" spans="2:2" x14ac:dyDescent="0.35">
      <c r="B1402" s="42"/>
    </row>
    <row r="1403" spans="2:2" x14ac:dyDescent="0.35">
      <c r="B1403" s="42"/>
    </row>
    <row r="1404" spans="2:2" x14ac:dyDescent="0.35">
      <c r="B1404" s="42"/>
    </row>
    <row r="1405" spans="2:2" x14ac:dyDescent="0.35">
      <c r="B1405" s="42"/>
    </row>
    <row r="1406" spans="2:2" x14ac:dyDescent="0.35">
      <c r="B1406" s="42"/>
    </row>
    <row r="1407" spans="2:2" x14ac:dyDescent="0.35">
      <c r="B1407" s="42"/>
    </row>
    <row r="1408" spans="2:2" x14ac:dyDescent="0.35">
      <c r="B1408" s="42"/>
    </row>
    <row r="1409" spans="2:2" x14ac:dyDescent="0.35">
      <c r="B1409" s="42"/>
    </row>
    <row r="1410" spans="2:2" x14ac:dyDescent="0.35">
      <c r="B1410" s="42"/>
    </row>
    <row r="1411" spans="2:2" x14ac:dyDescent="0.35">
      <c r="B1411" s="42"/>
    </row>
    <row r="1412" spans="2:2" x14ac:dyDescent="0.35">
      <c r="B1412" s="42"/>
    </row>
    <row r="1413" spans="2:2" x14ac:dyDescent="0.35">
      <c r="B1413" s="42"/>
    </row>
    <row r="1414" spans="2:2" x14ac:dyDescent="0.35">
      <c r="B1414" s="42"/>
    </row>
    <row r="1415" spans="2:2" x14ac:dyDescent="0.35">
      <c r="B1415" s="42"/>
    </row>
    <row r="1416" spans="2:2" x14ac:dyDescent="0.35">
      <c r="B1416" s="42"/>
    </row>
    <row r="1417" spans="2:2" x14ac:dyDescent="0.35">
      <c r="B1417" s="42"/>
    </row>
    <row r="1418" spans="2:2" x14ac:dyDescent="0.35">
      <c r="B1418" s="42"/>
    </row>
    <row r="1419" spans="2:2" x14ac:dyDescent="0.35">
      <c r="B1419" s="42"/>
    </row>
    <row r="1420" spans="2:2" x14ac:dyDescent="0.35">
      <c r="B1420" s="42"/>
    </row>
    <row r="1421" spans="2:2" x14ac:dyDescent="0.35">
      <c r="B1421" s="42"/>
    </row>
    <row r="1422" spans="2:2" x14ac:dyDescent="0.35">
      <c r="B1422" s="42"/>
    </row>
    <row r="1423" spans="2:2" x14ac:dyDescent="0.35">
      <c r="B1423" s="42"/>
    </row>
    <row r="1424" spans="2:2" x14ac:dyDescent="0.35">
      <c r="B1424" s="42"/>
    </row>
    <row r="1425" spans="2:2" x14ac:dyDescent="0.35">
      <c r="B1425" s="42"/>
    </row>
    <row r="1426" spans="2:2" x14ac:dyDescent="0.35">
      <c r="B1426" s="42"/>
    </row>
    <row r="1427" spans="2:2" x14ac:dyDescent="0.35">
      <c r="B1427" s="42"/>
    </row>
    <row r="1428" spans="2:2" x14ac:dyDescent="0.35">
      <c r="B1428" s="42"/>
    </row>
    <row r="1429" spans="2:2" x14ac:dyDescent="0.35">
      <c r="B1429" s="42"/>
    </row>
    <row r="1430" spans="2:2" x14ac:dyDescent="0.35">
      <c r="B1430" s="42"/>
    </row>
    <row r="1431" spans="2:2" x14ac:dyDescent="0.35">
      <c r="B1431" s="42"/>
    </row>
    <row r="1432" spans="2:2" x14ac:dyDescent="0.35">
      <c r="B1432" s="42"/>
    </row>
    <row r="1433" spans="2:2" x14ac:dyDescent="0.35">
      <c r="B1433" s="42"/>
    </row>
    <row r="1434" spans="2:2" x14ac:dyDescent="0.35">
      <c r="B1434" s="42"/>
    </row>
    <row r="1435" spans="2:2" x14ac:dyDescent="0.35">
      <c r="B1435" s="42"/>
    </row>
    <row r="1436" spans="2:2" x14ac:dyDescent="0.35">
      <c r="B1436" s="42"/>
    </row>
    <row r="1437" spans="2:2" x14ac:dyDescent="0.35">
      <c r="B1437" s="42"/>
    </row>
    <row r="1438" spans="2:2" x14ac:dyDescent="0.35">
      <c r="B1438" s="42"/>
    </row>
    <row r="1439" spans="2:2" x14ac:dyDescent="0.35">
      <c r="B1439" s="42"/>
    </row>
    <row r="1440" spans="2:2" x14ac:dyDescent="0.35">
      <c r="B1440" s="42"/>
    </row>
    <row r="1441" spans="2:2" x14ac:dyDescent="0.35">
      <c r="B1441" s="42"/>
    </row>
    <row r="1442" spans="2:2" x14ac:dyDescent="0.35">
      <c r="B1442" s="42"/>
    </row>
    <row r="1443" spans="2:2" x14ac:dyDescent="0.35">
      <c r="B1443" s="42"/>
    </row>
    <row r="1444" spans="2:2" x14ac:dyDescent="0.35">
      <c r="B1444" s="42"/>
    </row>
    <row r="1445" spans="2:2" x14ac:dyDescent="0.35">
      <c r="B1445" s="42"/>
    </row>
    <row r="1446" spans="2:2" x14ac:dyDescent="0.35">
      <c r="B1446" s="42"/>
    </row>
    <row r="1447" spans="2:2" x14ac:dyDescent="0.35">
      <c r="B1447" s="42"/>
    </row>
    <row r="1448" spans="2:2" x14ac:dyDescent="0.35">
      <c r="B1448" s="42"/>
    </row>
    <row r="1449" spans="2:2" x14ac:dyDescent="0.35">
      <c r="B1449" s="42"/>
    </row>
    <row r="1450" spans="2:2" x14ac:dyDescent="0.35">
      <c r="B1450" s="42"/>
    </row>
    <row r="1451" spans="2:2" x14ac:dyDescent="0.35">
      <c r="B1451" s="42"/>
    </row>
    <row r="1452" spans="2:2" x14ac:dyDescent="0.35">
      <c r="B1452" s="42"/>
    </row>
    <row r="1453" spans="2:2" x14ac:dyDescent="0.35">
      <c r="B1453" s="42"/>
    </row>
    <row r="1454" spans="2:2" x14ac:dyDescent="0.35">
      <c r="B1454" s="42"/>
    </row>
    <row r="1455" spans="2:2" x14ac:dyDescent="0.35">
      <c r="B1455" s="42"/>
    </row>
    <row r="1456" spans="2:2" x14ac:dyDescent="0.35">
      <c r="B1456" s="42"/>
    </row>
    <row r="1457" spans="2:2" x14ac:dyDescent="0.35">
      <c r="B1457" s="42"/>
    </row>
    <row r="1458" spans="2:2" x14ac:dyDescent="0.35">
      <c r="B1458" s="42"/>
    </row>
    <row r="1459" spans="2:2" x14ac:dyDescent="0.35">
      <c r="B1459" s="42"/>
    </row>
    <row r="1460" spans="2:2" x14ac:dyDescent="0.35">
      <c r="B1460" s="42"/>
    </row>
    <row r="1461" spans="2:2" x14ac:dyDescent="0.35">
      <c r="B1461" s="42"/>
    </row>
    <row r="1462" spans="2:2" x14ac:dyDescent="0.35">
      <c r="B1462" s="42"/>
    </row>
    <row r="1463" spans="2:2" x14ac:dyDescent="0.35">
      <c r="B1463" s="42"/>
    </row>
    <row r="1464" spans="2:2" x14ac:dyDescent="0.35">
      <c r="B1464" s="42"/>
    </row>
    <row r="1465" spans="2:2" x14ac:dyDescent="0.35">
      <c r="B1465" s="42"/>
    </row>
    <row r="1466" spans="2:2" x14ac:dyDescent="0.35">
      <c r="B1466" s="42"/>
    </row>
    <row r="1467" spans="2:2" x14ac:dyDescent="0.35">
      <c r="B1467" s="42"/>
    </row>
    <row r="1468" spans="2:2" x14ac:dyDescent="0.35">
      <c r="B1468" s="42"/>
    </row>
    <row r="1469" spans="2:2" x14ac:dyDescent="0.35">
      <c r="B1469" s="42"/>
    </row>
    <row r="1470" spans="2:2" x14ac:dyDescent="0.35">
      <c r="B1470" s="42"/>
    </row>
    <row r="1471" spans="2:2" x14ac:dyDescent="0.35">
      <c r="B1471" s="42"/>
    </row>
    <row r="1472" spans="2:2" x14ac:dyDescent="0.35">
      <c r="B1472" s="42"/>
    </row>
    <row r="1473" spans="2:2" x14ac:dyDescent="0.35">
      <c r="B1473" s="42"/>
    </row>
    <row r="1474" spans="2:2" x14ac:dyDescent="0.35">
      <c r="B1474" s="42"/>
    </row>
    <row r="1475" spans="2:2" x14ac:dyDescent="0.35">
      <c r="B1475" s="42"/>
    </row>
    <row r="1476" spans="2:2" x14ac:dyDescent="0.35">
      <c r="B1476" s="42"/>
    </row>
    <row r="1477" spans="2:2" x14ac:dyDescent="0.35">
      <c r="B1477" s="42"/>
    </row>
    <row r="1478" spans="2:2" x14ac:dyDescent="0.35">
      <c r="B1478" s="42"/>
    </row>
    <row r="1479" spans="2:2" x14ac:dyDescent="0.35">
      <c r="B1479" s="42"/>
    </row>
    <row r="1480" spans="2:2" x14ac:dyDescent="0.35">
      <c r="B1480" s="42"/>
    </row>
    <row r="1481" spans="2:2" x14ac:dyDescent="0.35">
      <c r="B1481" s="42"/>
    </row>
    <row r="1482" spans="2:2" x14ac:dyDescent="0.35">
      <c r="B1482" s="42"/>
    </row>
    <row r="1483" spans="2:2" x14ac:dyDescent="0.35">
      <c r="B1483" s="42"/>
    </row>
    <row r="1484" spans="2:2" x14ac:dyDescent="0.35">
      <c r="B1484" s="42"/>
    </row>
    <row r="1485" spans="2:2" x14ac:dyDescent="0.35">
      <c r="B1485" s="42"/>
    </row>
    <row r="1486" spans="2:2" x14ac:dyDescent="0.35">
      <c r="B1486" s="42"/>
    </row>
    <row r="1487" spans="2:2" x14ac:dyDescent="0.35">
      <c r="B1487" s="42"/>
    </row>
    <row r="1488" spans="2:2" x14ac:dyDescent="0.35">
      <c r="B1488" s="42"/>
    </row>
    <row r="1489" spans="2:2" x14ac:dyDescent="0.35">
      <c r="B1489" s="42"/>
    </row>
    <row r="1490" spans="2:2" x14ac:dyDescent="0.35">
      <c r="B1490" s="42"/>
    </row>
    <row r="1491" spans="2:2" x14ac:dyDescent="0.35">
      <c r="B1491" s="42"/>
    </row>
    <row r="1492" spans="2:2" x14ac:dyDescent="0.35">
      <c r="B1492" s="42"/>
    </row>
    <row r="1493" spans="2:2" x14ac:dyDescent="0.35">
      <c r="B1493" s="42"/>
    </row>
    <row r="1494" spans="2:2" x14ac:dyDescent="0.35">
      <c r="B1494" s="42"/>
    </row>
    <row r="1495" spans="2:2" x14ac:dyDescent="0.35">
      <c r="B1495" s="42"/>
    </row>
    <row r="1496" spans="2:2" x14ac:dyDescent="0.35">
      <c r="B1496" s="42"/>
    </row>
    <row r="1497" spans="2:2" x14ac:dyDescent="0.35">
      <c r="B1497" s="42"/>
    </row>
    <row r="1498" spans="2:2" x14ac:dyDescent="0.35">
      <c r="B1498" s="42"/>
    </row>
    <row r="1499" spans="2:2" x14ac:dyDescent="0.35">
      <c r="B1499" s="42"/>
    </row>
    <row r="1500" spans="2:2" x14ac:dyDescent="0.35">
      <c r="B1500" s="42"/>
    </row>
    <row r="1501" spans="2:2" x14ac:dyDescent="0.35">
      <c r="B1501" s="42"/>
    </row>
    <row r="1502" spans="2:2" x14ac:dyDescent="0.35">
      <c r="B1502" s="42"/>
    </row>
    <row r="1503" spans="2:2" x14ac:dyDescent="0.35">
      <c r="B1503" s="42"/>
    </row>
    <row r="1504" spans="2:2" x14ac:dyDescent="0.35">
      <c r="B1504" s="42"/>
    </row>
    <row r="1505" spans="2:2" x14ac:dyDescent="0.35">
      <c r="B1505" s="42"/>
    </row>
    <row r="1506" spans="2:2" x14ac:dyDescent="0.35">
      <c r="B1506" s="42"/>
    </row>
    <row r="1507" spans="2:2" x14ac:dyDescent="0.35">
      <c r="B1507" s="42"/>
    </row>
    <row r="1508" spans="2:2" x14ac:dyDescent="0.35">
      <c r="B1508" s="42"/>
    </row>
    <row r="1509" spans="2:2" x14ac:dyDescent="0.35">
      <c r="B1509" s="42"/>
    </row>
    <row r="1510" spans="2:2" x14ac:dyDescent="0.35">
      <c r="B1510" s="42"/>
    </row>
    <row r="1511" spans="2:2" x14ac:dyDescent="0.35">
      <c r="B1511" s="42"/>
    </row>
    <row r="1512" spans="2:2" x14ac:dyDescent="0.35">
      <c r="B1512" s="42"/>
    </row>
    <row r="1513" spans="2:2" x14ac:dyDescent="0.35">
      <c r="B1513" s="42"/>
    </row>
    <row r="1514" spans="2:2" x14ac:dyDescent="0.35">
      <c r="B1514" s="42"/>
    </row>
    <row r="1515" spans="2:2" x14ac:dyDescent="0.35">
      <c r="B1515" s="42"/>
    </row>
    <row r="1516" spans="2:2" x14ac:dyDescent="0.35">
      <c r="B1516" s="42"/>
    </row>
    <row r="1517" spans="2:2" x14ac:dyDescent="0.35">
      <c r="B1517" s="42"/>
    </row>
    <row r="1518" spans="2:2" x14ac:dyDescent="0.35">
      <c r="B1518" s="42"/>
    </row>
    <row r="1519" spans="2:2" x14ac:dyDescent="0.35">
      <c r="B1519" s="42"/>
    </row>
    <row r="1520" spans="2:2" x14ac:dyDescent="0.35">
      <c r="B1520" s="42"/>
    </row>
    <row r="1521" spans="2:2" x14ac:dyDescent="0.35">
      <c r="B1521" s="42"/>
    </row>
    <row r="1522" spans="2:2" x14ac:dyDescent="0.35">
      <c r="B1522" s="42"/>
    </row>
    <row r="1523" spans="2:2" x14ac:dyDescent="0.35">
      <c r="B1523" s="42"/>
    </row>
    <row r="1524" spans="2:2" x14ac:dyDescent="0.35">
      <c r="B1524" s="42"/>
    </row>
    <row r="1525" spans="2:2" x14ac:dyDescent="0.35">
      <c r="B1525" s="42"/>
    </row>
    <row r="1526" spans="2:2" x14ac:dyDescent="0.35">
      <c r="B1526" s="42"/>
    </row>
    <row r="1527" spans="2:2" x14ac:dyDescent="0.35">
      <c r="B1527" s="42"/>
    </row>
    <row r="1528" spans="2:2" x14ac:dyDescent="0.35">
      <c r="B1528" s="42"/>
    </row>
    <row r="1529" spans="2:2" x14ac:dyDescent="0.35">
      <c r="B1529" s="42"/>
    </row>
    <row r="1530" spans="2:2" x14ac:dyDescent="0.35">
      <c r="B1530" s="42"/>
    </row>
    <row r="1531" spans="2:2" x14ac:dyDescent="0.35">
      <c r="B1531" s="42"/>
    </row>
    <row r="1532" spans="2:2" x14ac:dyDescent="0.35">
      <c r="B1532" s="42"/>
    </row>
    <row r="1533" spans="2:2" x14ac:dyDescent="0.35">
      <c r="B1533" s="42"/>
    </row>
    <row r="1534" spans="2:2" x14ac:dyDescent="0.35">
      <c r="B1534" s="42"/>
    </row>
    <row r="1535" spans="2:2" x14ac:dyDescent="0.35">
      <c r="B1535" s="42"/>
    </row>
    <row r="1536" spans="2:2" x14ac:dyDescent="0.35">
      <c r="B1536" s="42"/>
    </row>
    <row r="1537" spans="2:2" x14ac:dyDescent="0.35">
      <c r="B1537" s="42"/>
    </row>
    <row r="1538" spans="2:2" x14ac:dyDescent="0.35">
      <c r="B1538" s="42"/>
    </row>
    <row r="1539" spans="2:2" x14ac:dyDescent="0.35">
      <c r="B1539" s="42"/>
    </row>
    <row r="1540" spans="2:2" x14ac:dyDescent="0.35">
      <c r="B1540" s="42"/>
    </row>
    <row r="1541" spans="2:2" x14ac:dyDescent="0.35">
      <c r="B1541" s="42"/>
    </row>
    <row r="1542" spans="2:2" x14ac:dyDescent="0.35">
      <c r="B1542" s="42"/>
    </row>
    <row r="1543" spans="2:2" x14ac:dyDescent="0.35">
      <c r="B1543" s="42"/>
    </row>
    <row r="1544" spans="2:2" x14ac:dyDescent="0.35">
      <c r="B1544" s="42"/>
    </row>
    <row r="1545" spans="2:2" x14ac:dyDescent="0.35">
      <c r="B1545" s="42"/>
    </row>
    <row r="1546" spans="2:2" x14ac:dyDescent="0.35">
      <c r="B1546" s="42"/>
    </row>
    <row r="1547" spans="2:2" x14ac:dyDescent="0.35">
      <c r="B1547" s="42"/>
    </row>
    <row r="1548" spans="2:2" x14ac:dyDescent="0.35">
      <c r="B1548" s="42"/>
    </row>
    <row r="1549" spans="2:2" x14ac:dyDescent="0.35">
      <c r="B1549" s="42"/>
    </row>
    <row r="1550" spans="2:2" x14ac:dyDescent="0.35">
      <c r="B1550" s="42"/>
    </row>
    <row r="1551" spans="2:2" x14ac:dyDescent="0.35">
      <c r="B1551" s="42"/>
    </row>
    <row r="1552" spans="2:2" x14ac:dyDescent="0.35">
      <c r="B1552" s="42"/>
    </row>
    <row r="1553" spans="2:2" x14ac:dyDescent="0.35">
      <c r="B1553" s="42"/>
    </row>
    <row r="1554" spans="2:2" x14ac:dyDescent="0.35">
      <c r="B1554" s="42"/>
    </row>
    <row r="1555" spans="2:2" x14ac:dyDescent="0.35">
      <c r="B1555" s="42"/>
    </row>
    <row r="1556" spans="2:2" x14ac:dyDescent="0.35">
      <c r="B1556" s="42"/>
    </row>
    <row r="1557" spans="2:2" x14ac:dyDescent="0.35">
      <c r="B1557" s="42"/>
    </row>
    <row r="1558" spans="2:2" x14ac:dyDescent="0.35">
      <c r="B1558" s="42"/>
    </row>
    <row r="1559" spans="2:2" x14ac:dyDescent="0.35">
      <c r="B1559" s="42"/>
    </row>
    <row r="1560" spans="2:2" x14ac:dyDescent="0.35">
      <c r="B1560" s="42"/>
    </row>
    <row r="1561" spans="2:2" x14ac:dyDescent="0.35">
      <c r="B1561" s="42"/>
    </row>
    <row r="1562" spans="2:2" x14ac:dyDescent="0.35">
      <c r="B1562" s="42"/>
    </row>
    <row r="1563" spans="2:2" x14ac:dyDescent="0.35">
      <c r="B1563" s="42"/>
    </row>
    <row r="1564" spans="2:2" x14ac:dyDescent="0.35">
      <c r="B1564" s="42"/>
    </row>
    <row r="1565" spans="2:2" x14ac:dyDescent="0.35">
      <c r="B1565" s="42"/>
    </row>
    <row r="1566" spans="2:2" x14ac:dyDescent="0.35">
      <c r="B1566" s="42"/>
    </row>
    <row r="1567" spans="2:2" x14ac:dyDescent="0.35">
      <c r="B1567" s="42"/>
    </row>
    <row r="1568" spans="2:2" x14ac:dyDescent="0.35">
      <c r="B1568" s="42"/>
    </row>
    <row r="1569" spans="2:2" x14ac:dyDescent="0.35">
      <c r="B1569" s="42"/>
    </row>
    <row r="1570" spans="2:2" x14ac:dyDescent="0.35">
      <c r="B1570" s="42"/>
    </row>
    <row r="1571" spans="2:2" x14ac:dyDescent="0.35">
      <c r="B1571" s="42"/>
    </row>
    <row r="1572" spans="2:2" x14ac:dyDescent="0.35">
      <c r="B1572" s="42"/>
    </row>
    <row r="1573" spans="2:2" x14ac:dyDescent="0.35">
      <c r="B1573" s="42"/>
    </row>
    <row r="1574" spans="2:2" x14ac:dyDescent="0.35">
      <c r="B1574" s="42"/>
    </row>
    <row r="1575" spans="2:2" x14ac:dyDescent="0.35">
      <c r="B1575" s="42"/>
    </row>
    <row r="1576" spans="2:2" x14ac:dyDescent="0.35">
      <c r="B1576" s="42"/>
    </row>
    <row r="1577" spans="2:2" x14ac:dyDescent="0.35">
      <c r="B1577" s="42"/>
    </row>
    <row r="1578" spans="2:2" x14ac:dyDescent="0.35">
      <c r="B1578" s="42"/>
    </row>
    <row r="1579" spans="2:2" x14ac:dyDescent="0.35">
      <c r="B1579" s="42"/>
    </row>
    <row r="1580" spans="2:2" x14ac:dyDescent="0.35">
      <c r="B1580" s="42"/>
    </row>
    <row r="1581" spans="2:2" x14ac:dyDescent="0.35">
      <c r="B1581" s="42"/>
    </row>
    <row r="1582" spans="2:2" x14ac:dyDescent="0.35">
      <c r="B1582" s="42"/>
    </row>
    <row r="1583" spans="2:2" x14ac:dyDescent="0.35">
      <c r="B1583" s="42"/>
    </row>
    <row r="1584" spans="2:2" x14ac:dyDescent="0.35">
      <c r="B1584" s="42"/>
    </row>
    <row r="1585" spans="2:2" x14ac:dyDescent="0.35">
      <c r="B1585" s="42"/>
    </row>
    <row r="1586" spans="2:2" x14ac:dyDescent="0.35">
      <c r="B1586" s="42"/>
    </row>
    <row r="1587" spans="2:2" x14ac:dyDescent="0.35">
      <c r="B1587" s="42"/>
    </row>
    <row r="1588" spans="2:2" x14ac:dyDescent="0.35">
      <c r="B1588" s="42"/>
    </row>
    <row r="1589" spans="2:2" x14ac:dyDescent="0.35">
      <c r="B1589" s="42"/>
    </row>
    <row r="1590" spans="2:2" x14ac:dyDescent="0.35">
      <c r="B1590" s="42"/>
    </row>
    <row r="1591" spans="2:2" x14ac:dyDescent="0.35">
      <c r="B1591" s="42"/>
    </row>
    <row r="1592" spans="2:2" x14ac:dyDescent="0.35">
      <c r="B1592" s="42"/>
    </row>
    <row r="1593" spans="2:2" x14ac:dyDescent="0.35">
      <c r="B1593" s="42"/>
    </row>
    <row r="1594" spans="2:2" x14ac:dyDescent="0.35">
      <c r="B1594" s="42"/>
    </row>
    <row r="1595" spans="2:2" x14ac:dyDescent="0.35">
      <c r="B1595" s="42"/>
    </row>
    <row r="1596" spans="2:2" x14ac:dyDescent="0.35">
      <c r="B1596" s="42"/>
    </row>
    <row r="1597" spans="2:2" x14ac:dyDescent="0.35">
      <c r="B1597" s="42"/>
    </row>
    <row r="1598" spans="2:2" x14ac:dyDescent="0.35">
      <c r="B1598" s="42"/>
    </row>
    <row r="1599" spans="2:2" x14ac:dyDescent="0.35">
      <c r="B1599" s="42"/>
    </row>
    <row r="1600" spans="2:2" x14ac:dyDescent="0.35">
      <c r="B1600" s="42"/>
    </row>
    <row r="1601" spans="2:2" x14ac:dyDescent="0.35">
      <c r="B1601" s="42"/>
    </row>
    <row r="1602" spans="2:2" x14ac:dyDescent="0.35">
      <c r="B1602" s="42"/>
    </row>
    <row r="1603" spans="2:2" x14ac:dyDescent="0.35">
      <c r="B1603" s="42"/>
    </row>
    <row r="1604" spans="2:2" x14ac:dyDescent="0.35">
      <c r="B1604" s="42"/>
    </row>
    <row r="1605" spans="2:2" x14ac:dyDescent="0.35">
      <c r="B1605" s="42"/>
    </row>
    <row r="1606" spans="2:2" x14ac:dyDescent="0.35">
      <c r="B1606" s="42"/>
    </row>
    <row r="1607" spans="2:2" x14ac:dyDescent="0.35">
      <c r="B1607" s="42"/>
    </row>
    <row r="1608" spans="2:2" x14ac:dyDescent="0.35">
      <c r="B1608" s="42"/>
    </row>
    <row r="1609" spans="2:2" x14ac:dyDescent="0.35">
      <c r="B1609" s="42"/>
    </row>
    <row r="1610" spans="2:2" x14ac:dyDescent="0.35">
      <c r="B1610" s="42"/>
    </row>
    <row r="1611" spans="2:2" x14ac:dyDescent="0.35">
      <c r="B1611" s="42"/>
    </row>
    <row r="1612" spans="2:2" x14ac:dyDescent="0.35">
      <c r="B1612" s="42"/>
    </row>
    <row r="1613" spans="2:2" x14ac:dyDescent="0.35">
      <c r="B1613" s="42"/>
    </row>
    <row r="1614" spans="2:2" x14ac:dyDescent="0.35">
      <c r="B1614" s="42"/>
    </row>
    <row r="1615" spans="2:2" x14ac:dyDescent="0.35">
      <c r="B1615" s="42"/>
    </row>
    <row r="1616" spans="2:2" x14ac:dyDescent="0.35">
      <c r="B1616" s="42"/>
    </row>
    <row r="1617" spans="2:2" x14ac:dyDescent="0.35">
      <c r="B1617" s="42"/>
    </row>
    <row r="1618" spans="2:2" x14ac:dyDescent="0.35">
      <c r="B1618" s="42"/>
    </row>
    <row r="1619" spans="2:2" x14ac:dyDescent="0.35">
      <c r="B1619" s="42"/>
    </row>
    <row r="1620" spans="2:2" x14ac:dyDescent="0.35">
      <c r="B1620" s="42"/>
    </row>
    <row r="1621" spans="2:2" x14ac:dyDescent="0.35">
      <c r="B1621" s="42"/>
    </row>
    <row r="1622" spans="2:2" x14ac:dyDescent="0.35">
      <c r="B1622" s="42"/>
    </row>
    <row r="1623" spans="2:2" x14ac:dyDescent="0.35">
      <c r="B1623" s="42"/>
    </row>
    <row r="1624" spans="2:2" x14ac:dyDescent="0.35">
      <c r="B1624" s="42"/>
    </row>
    <row r="1625" spans="2:2" x14ac:dyDescent="0.35">
      <c r="B1625" s="42"/>
    </row>
    <row r="1626" spans="2:2" x14ac:dyDescent="0.35">
      <c r="B1626" s="42"/>
    </row>
    <row r="1627" spans="2:2" x14ac:dyDescent="0.35">
      <c r="B1627" s="42"/>
    </row>
    <row r="1628" spans="2:2" x14ac:dyDescent="0.35">
      <c r="B1628" s="42"/>
    </row>
    <row r="1629" spans="2:2" x14ac:dyDescent="0.35">
      <c r="B1629" s="42"/>
    </row>
    <row r="1630" spans="2:2" x14ac:dyDescent="0.35">
      <c r="B1630" s="42"/>
    </row>
    <row r="1631" spans="2:2" x14ac:dyDescent="0.35">
      <c r="B1631" s="42"/>
    </row>
    <row r="1632" spans="2:2" x14ac:dyDescent="0.35">
      <c r="B1632" s="42"/>
    </row>
    <row r="1633" spans="2:2" x14ac:dyDescent="0.35">
      <c r="B1633" s="42"/>
    </row>
    <row r="1634" spans="2:2" x14ac:dyDescent="0.35">
      <c r="B1634" s="42"/>
    </row>
    <row r="1635" spans="2:2" x14ac:dyDescent="0.35">
      <c r="B1635" s="42"/>
    </row>
    <row r="1636" spans="2:2" x14ac:dyDescent="0.35">
      <c r="B1636" s="42"/>
    </row>
    <row r="1637" spans="2:2" x14ac:dyDescent="0.35">
      <c r="B1637" s="42"/>
    </row>
    <row r="1638" spans="2:2" x14ac:dyDescent="0.35">
      <c r="B1638" s="42"/>
    </row>
    <row r="1639" spans="2:2" x14ac:dyDescent="0.35">
      <c r="B1639" s="42"/>
    </row>
    <row r="1640" spans="2:2" x14ac:dyDescent="0.35">
      <c r="B1640" s="42"/>
    </row>
    <row r="1641" spans="2:2" x14ac:dyDescent="0.35">
      <c r="B1641" s="42"/>
    </row>
    <row r="1642" spans="2:2" x14ac:dyDescent="0.35">
      <c r="B1642" s="42"/>
    </row>
    <row r="1643" spans="2:2" x14ac:dyDescent="0.35">
      <c r="B1643" s="42"/>
    </row>
    <row r="1644" spans="2:2" x14ac:dyDescent="0.35">
      <c r="B1644" s="42"/>
    </row>
    <row r="1645" spans="2:2" x14ac:dyDescent="0.35">
      <c r="B1645" s="42"/>
    </row>
    <row r="1646" spans="2:2" x14ac:dyDescent="0.35">
      <c r="B1646" s="42"/>
    </row>
    <row r="1647" spans="2:2" x14ac:dyDescent="0.35">
      <c r="B1647" s="42"/>
    </row>
    <row r="1648" spans="2:2" x14ac:dyDescent="0.35">
      <c r="B1648" s="42"/>
    </row>
    <row r="1649" spans="2:2" x14ac:dyDescent="0.35">
      <c r="B1649" s="42"/>
    </row>
    <row r="1650" spans="2:2" x14ac:dyDescent="0.35">
      <c r="B1650" s="42"/>
    </row>
    <row r="1651" spans="2:2" x14ac:dyDescent="0.35">
      <c r="B1651" s="42"/>
    </row>
    <row r="1652" spans="2:2" x14ac:dyDescent="0.35">
      <c r="B1652" s="42"/>
    </row>
    <row r="1653" spans="2:2" x14ac:dyDescent="0.35">
      <c r="B1653" s="42"/>
    </row>
    <row r="1654" spans="2:2" x14ac:dyDescent="0.35">
      <c r="B1654" s="42"/>
    </row>
    <row r="1655" spans="2:2" x14ac:dyDescent="0.35">
      <c r="B1655" s="42"/>
    </row>
    <row r="1656" spans="2:2" x14ac:dyDescent="0.35">
      <c r="B1656" s="42"/>
    </row>
    <row r="1657" spans="2:2" x14ac:dyDescent="0.35">
      <c r="B1657" s="42"/>
    </row>
    <row r="1658" spans="2:2" x14ac:dyDescent="0.35">
      <c r="B1658" s="42"/>
    </row>
    <row r="1659" spans="2:2" x14ac:dyDescent="0.35">
      <c r="B1659" s="42"/>
    </row>
    <row r="1660" spans="2:2" x14ac:dyDescent="0.35">
      <c r="B1660" s="42"/>
    </row>
    <row r="1661" spans="2:2" x14ac:dyDescent="0.35">
      <c r="B1661" s="42"/>
    </row>
    <row r="1662" spans="2:2" x14ac:dyDescent="0.35">
      <c r="B1662" s="42"/>
    </row>
    <row r="1663" spans="2:2" x14ac:dyDescent="0.35">
      <c r="B1663" s="42"/>
    </row>
  </sheetData>
  <mergeCells count="91">
    <mergeCell ref="Q4:V6"/>
    <mergeCell ref="J14:K17"/>
    <mergeCell ref="N14:O16"/>
    <mergeCell ref="Q14:V14"/>
    <mergeCell ref="X14:AC14"/>
    <mergeCell ref="X15:AC15"/>
    <mergeCell ref="N17:O17"/>
    <mergeCell ref="Q17:V17"/>
    <mergeCell ref="X17:AC17"/>
    <mergeCell ref="AB19:AC21"/>
    <mergeCell ref="Q22:R22"/>
    <mergeCell ref="U22:V22"/>
    <mergeCell ref="X22:Y22"/>
    <mergeCell ref="AB22:AC22"/>
    <mergeCell ref="J19:K22"/>
    <mergeCell ref="N19:O22"/>
    <mergeCell ref="Q19:R21"/>
    <mergeCell ref="U19:V21"/>
    <mergeCell ref="X19:Y21"/>
    <mergeCell ref="AB24:AC26"/>
    <mergeCell ref="Q27:R27"/>
    <mergeCell ref="U27:V27"/>
    <mergeCell ref="X27:Y27"/>
    <mergeCell ref="AB27:AC27"/>
    <mergeCell ref="J24:K27"/>
    <mergeCell ref="N24:O27"/>
    <mergeCell ref="Q24:R26"/>
    <mergeCell ref="U24:V26"/>
    <mergeCell ref="X24:Y26"/>
    <mergeCell ref="AB29:AC31"/>
    <mergeCell ref="Q32:R32"/>
    <mergeCell ref="U32:V32"/>
    <mergeCell ref="X32:Y32"/>
    <mergeCell ref="AB32:AC32"/>
    <mergeCell ref="J29:K32"/>
    <mergeCell ref="N29:O32"/>
    <mergeCell ref="Q29:R31"/>
    <mergeCell ref="U29:V31"/>
    <mergeCell ref="X29:Y31"/>
    <mergeCell ref="AB34:AC36"/>
    <mergeCell ref="Q37:R37"/>
    <mergeCell ref="U37:V37"/>
    <mergeCell ref="X37:Y37"/>
    <mergeCell ref="AB37:AC37"/>
    <mergeCell ref="J34:K37"/>
    <mergeCell ref="N34:O37"/>
    <mergeCell ref="Q34:R36"/>
    <mergeCell ref="U34:V36"/>
    <mergeCell ref="X34:Y36"/>
    <mergeCell ref="AB39:AC41"/>
    <mergeCell ref="Q42:R42"/>
    <mergeCell ref="U42:V42"/>
    <mergeCell ref="X42:Y42"/>
    <mergeCell ref="AB42:AC42"/>
    <mergeCell ref="J39:K42"/>
    <mergeCell ref="N39:O42"/>
    <mergeCell ref="Q39:R41"/>
    <mergeCell ref="U39:V41"/>
    <mergeCell ref="X39:Y41"/>
    <mergeCell ref="AB44:AC46"/>
    <mergeCell ref="Q47:R47"/>
    <mergeCell ref="U47:V47"/>
    <mergeCell ref="X47:Y47"/>
    <mergeCell ref="AB47:AC47"/>
    <mergeCell ref="J44:K47"/>
    <mergeCell ref="N44:O47"/>
    <mergeCell ref="Q44:R46"/>
    <mergeCell ref="U44:V46"/>
    <mergeCell ref="X44:Y46"/>
    <mergeCell ref="AB54:AC56"/>
    <mergeCell ref="X57:Y57"/>
    <mergeCell ref="AB57:AC57"/>
    <mergeCell ref="J49:K52"/>
    <mergeCell ref="N49:O52"/>
    <mergeCell ref="Q49:R51"/>
    <mergeCell ref="X49:Y51"/>
    <mergeCell ref="AB49:AC51"/>
    <mergeCell ref="Q52:R52"/>
    <mergeCell ref="X52:Y52"/>
    <mergeCell ref="AB52:AC52"/>
    <mergeCell ref="X59:Y61"/>
    <mergeCell ref="N62:O62"/>
    <mergeCell ref="X62:Y62"/>
    <mergeCell ref="J54:K57"/>
    <mergeCell ref="N54:O57"/>
    <mergeCell ref="X54:Y56"/>
    <mergeCell ref="J69:K72"/>
    <mergeCell ref="J64:K67"/>
    <mergeCell ref="N64:O67"/>
    <mergeCell ref="J59:K62"/>
    <mergeCell ref="N59:O61"/>
  </mergeCells>
  <pageMargins left="0.7" right="0.7" top="0.75" bottom="0.75" header="0.3" footer="0.3"/>
  <pageSetup scale="4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K48"/>
  <sheetViews>
    <sheetView zoomScale="115" zoomScaleNormal="115" workbookViewId="0">
      <selection activeCell="B21" sqref="B21:C23"/>
    </sheetView>
  </sheetViews>
  <sheetFormatPr defaultColWidth="9" defaultRowHeight="12" x14ac:dyDescent="0.3"/>
  <cols>
    <col min="1" max="1" width="3.08984375" style="29" customWidth="1"/>
    <col min="2" max="2" width="65.90625" style="25" customWidth="1"/>
    <col min="3" max="3" width="8.7265625" style="32" customWidth="1"/>
    <col min="4" max="4" width="33.36328125" style="29" customWidth="1"/>
    <col min="5" max="7" width="12.36328125" style="29" customWidth="1"/>
    <col min="8" max="9" width="10.08984375" style="23" customWidth="1"/>
    <col min="10" max="10" width="1.90625" style="23" customWidth="1"/>
    <col min="11" max="11" width="27.6328125" style="23" customWidth="1"/>
    <col min="12" max="16384" width="9" style="23"/>
  </cols>
  <sheetData>
    <row r="1" spans="1:11" s="214" customFormat="1" ht="15.5" x14ac:dyDescent="0.25">
      <c r="A1" s="227" t="s">
        <v>457</v>
      </c>
      <c r="B1" s="212"/>
      <c r="C1" s="215"/>
    </row>
    <row r="2" spans="1:11" s="214" customFormat="1" x14ac:dyDescent="0.25">
      <c r="B2" s="212"/>
      <c r="C2" s="215"/>
    </row>
    <row r="3" spans="1:11" s="214" customFormat="1" x14ac:dyDescent="0.25">
      <c r="A3" s="226" t="s">
        <v>71</v>
      </c>
      <c r="B3" s="212"/>
      <c r="C3" s="215"/>
    </row>
    <row r="4" spans="1:11" s="25" customFormat="1" ht="36" customHeight="1" x14ac:dyDescent="0.25">
      <c r="A4" s="230" t="s">
        <v>64</v>
      </c>
      <c r="B4" s="230" t="s">
        <v>108</v>
      </c>
      <c r="C4" s="231" t="s">
        <v>105</v>
      </c>
      <c r="D4" s="230" t="s">
        <v>66</v>
      </c>
      <c r="E4" s="230" t="s">
        <v>65</v>
      </c>
      <c r="F4" s="230" t="s">
        <v>70</v>
      </c>
      <c r="G4" s="249" t="s">
        <v>88</v>
      </c>
      <c r="H4" s="249" t="s">
        <v>491</v>
      </c>
      <c r="I4" s="249" t="s">
        <v>492</v>
      </c>
      <c r="K4" s="249" t="s">
        <v>493</v>
      </c>
    </row>
    <row r="5" spans="1:11" s="214" customFormat="1" x14ac:dyDescent="0.25">
      <c r="A5" s="232">
        <v>1</v>
      </c>
      <c r="B5" s="233" t="s">
        <v>467</v>
      </c>
      <c r="C5" s="234" t="s">
        <v>115</v>
      </c>
      <c r="D5" s="234" t="s">
        <v>68</v>
      </c>
      <c r="E5" s="234" t="s">
        <v>458</v>
      </c>
      <c r="F5" s="234" t="s">
        <v>459</v>
      </c>
      <c r="G5" s="234">
        <v>2</v>
      </c>
      <c r="K5" s="214" t="s">
        <v>498</v>
      </c>
    </row>
    <row r="6" spans="1:11" s="214" customFormat="1" x14ac:dyDescent="0.25">
      <c r="A6" s="232">
        <v>2</v>
      </c>
      <c r="B6" s="237" t="s">
        <v>109</v>
      </c>
      <c r="C6" s="234">
        <v>52499383</v>
      </c>
      <c r="D6" s="234" t="s">
        <v>67</v>
      </c>
      <c r="E6" s="234" t="s">
        <v>77</v>
      </c>
      <c r="F6" s="234" t="s">
        <v>78</v>
      </c>
      <c r="G6" s="234">
        <v>3</v>
      </c>
      <c r="H6" s="248">
        <f>VLOOKUP(B6,'2023 Organigram'!$B$5:$D$66,2,FALSE)</f>
        <v>0.91539999999999999</v>
      </c>
      <c r="I6" s="248">
        <f>VLOOKUP(B6,'2023 Organigram'!$B$5:$D$66,3,FALSE)</f>
        <v>0.91539999999999999</v>
      </c>
    </row>
    <row r="7" spans="1:11" s="214" customFormat="1" x14ac:dyDescent="0.25">
      <c r="A7" s="232">
        <v>3</v>
      </c>
      <c r="B7" s="239" t="s">
        <v>31</v>
      </c>
      <c r="C7" s="234">
        <v>66069971</v>
      </c>
      <c r="D7" s="234" t="s">
        <v>104</v>
      </c>
      <c r="E7" s="234" t="s">
        <v>77</v>
      </c>
      <c r="F7" s="234" t="s">
        <v>78</v>
      </c>
      <c r="G7" s="234">
        <v>4</v>
      </c>
      <c r="H7" s="248">
        <f>VLOOKUP(B7,'2023 Organigram'!$B$5:$D$66,2,FALSE)</f>
        <v>0.48</v>
      </c>
      <c r="I7" s="248">
        <f>VLOOKUP(B7,'2023 Organigram'!$B$5:$D$66,3,FALSE)</f>
        <v>0.48</v>
      </c>
    </row>
    <row r="8" spans="1:11" s="214" customFormat="1" x14ac:dyDescent="0.25">
      <c r="A8" s="232">
        <v>4</v>
      </c>
      <c r="B8" s="237" t="s">
        <v>15</v>
      </c>
      <c r="C8" s="234">
        <v>81133987</v>
      </c>
      <c r="D8" s="234" t="s">
        <v>67</v>
      </c>
      <c r="E8" s="234" t="s">
        <v>77</v>
      </c>
      <c r="F8" s="234" t="s">
        <v>78</v>
      </c>
      <c r="G8" s="234" t="s">
        <v>103</v>
      </c>
      <c r="H8" s="248">
        <f>VLOOKUP(B8,'2023 Organigram'!$B$5:$D$66,2,FALSE)</f>
        <v>1</v>
      </c>
      <c r="I8" s="248">
        <f>VLOOKUP(B8,'2023 Organigram'!$B$5:$D$66,3,FALSE)</f>
        <v>1</v>
      </c>
      <c r="K8" s="214" t="s">
        <v>496</v>
      </c>
    </row>
    <row r="9" spans="1:11" s="214" customFormat="1" x14ac:dyDescent="0.25">
      <c r="A9" s="232">
        <v>5</v>
      </c>
      <c r="B9" s="237" t="s">
        <v>8</v>
      </c>
      <c r="C9" s="234">
        <v>14058669</v>
      </c>
      <c r="D9" s="234" t="s">
        <v>67</v>
      </c>
      <c r="E9" s="234" t="s">
        <v>77</v>
      </c>
      <c r="F9" s="234" t="s">
        <v>78</v>
      </c>
      <c r="G9" s="234">
        <v>4</v>
      </c>
      <c r="H9" s="248">
        <f>VLOOKUP(B9,'2023 Organigram'!$B$5:$D$66,2,FALSE)</f>
        <v>1</v>
      </c>
      <c r="I9" s="248">
        <f>VLOOKUP(B9,'2023 Organigram'!$B$5:$D$66,3,FALSE)</f>
        <v>1</v>
      </c>
    </row>
    <row r="10" spans="1:11" s="214" customFormat="1" x14ac:dyDescent="0.25">
      <c r="A10" s="232">
        <v>6</v>
      </c>
      <c r="B10" s="241" t="s">
        <v>207</v>
      </c>
      <c r="C10" s="234" t="s">
        <v>115</v>
      </c>
      <c r="D10" s="234" t="s">
        <v>102</v>
      </c>
      <c r="E10" s="234" t="s">
        <v>98</v>
      </c>
      <c r="F10" s="234" t="s">
        <v>97</v>
      </c>
      <c r="G10" s="234">
        <v>1.2</v>
      </c>
      <c r="H10" s="248">
        <f>VLOOKUP(B10,'2023 Organigram'!$B$5:$D$66,2,FALSE)</f>
        <v>0.99995000000000001</v>
      </c>
      <c r="I10" s="248">
        <f>VLOOKUP(B10,'2023 Organigram'!$B$5:$D$66,3,FALSE)</f>
        <v>0.99995000000000001</v>
      </c>
    </row>
    <row r="11" spans="1:11" s="214" customFormat="1" x14ac:dyDescent="0.25">
      <c r="A11" s="232">
        <v>7</v>
      </c>
      <c r="B11" s="233" t="s">
        <v>119</v>
      </c>
      <c r="C11" s="234">
        <v>14629684</v>
      </c>
      <c r="D11" s="234" t="s">
        <v>68</v>
      </c>
      <c r="E11" s="234" t="s">
        <v>77</v>
      </c>
      <c r="F11" s="234" t="s">
        <v>78</v>
      </c>
      <c r="G11" s="234">
        <v>4</v>
      </c>
      <c r="H11" s="248">
        <f>VLOOKUP(B11,'2023 Organigram'!$B$5:$D$66,2,FALSE)</f>
        <v>1</v>
      </c>
      <c r="I11" s="248">
        <f>VLOOKUP(B11,'2023 Organigram'!$B$5:$D$66,3,FALSE)</f>
        <v>0.99999994999999997</v>
      </c>
    </row>
    <row r="12" spans="1:11" s="214" customFormat="1" x14ac:dyDescent="0.25">
      <c r="A12" s="232">
        <v>8</v>
      </c>
      <c r="B12" s="233" t="s">
        <v>11</v>
      </c>
      <c r="C12" s="234">
        <v>14603100</v>
      </c>
      <c r="D12" s="234" t="s">
        <v>90</v>
      </c>
      <c r="E12" s="234" t="s">
        <v>77</v>
      </c>
      <c r="F12" s="234" t="s">
        <v>78</v>
      </c>
      <c r="G12" s="234">
        <v>4</v>
      </c>
      <c r="H12" s="248">
        <f>VLOOKUP(B12,'2023 Organigram'!$B$5:$D$66,2,FALSE)</f>
        <v>1</v>
      </c>
      <c r="I12" s="248">
        <f>VLOOKUP(B12,'2023 Organigram'!$B$5:$D$66,3,FALSE)</f>
        <v>1</v>
      </c>
    </row>
    <row r="13" spans="1:11" s="214" customFormat="1" x14ac:dyDescent="0.25">
      <c r="A13" s="232">
        <v>9</v>
      </c>
      <c r="B13" s="239" t="s">
        <v>111</v>
      </c>
      <c r="C13" s="234">
        <v>83150196</v>
      </c>
      <c r="D13" s="234" t="s">
        <v>90</v>
      </c>
      <c r="E13" s="234" t="s">
        <v>77</v>
      </c>
      <c r="F13" s="234" t="s">
        <v>78</v>
      </c>
      <c r="G13" s="234">
        <v>4</v>
      </c>
      <c r="H13" s="248">
        <f>VLOOKUP(B13,'2023 Organigram'!$B$5:$D$66,2,FALSE)</f>
        <v>1</v>
      </c>
      <c r="I13" s="248">
        <f>VLOOKUP(B13,'2023 Organigram'!$B$5:$D$66,3,FALSE)</f>
        <v>1</v>
      </c>
    </row>
    <row r="14" spans="1:11" s="214" customFormat="1" ht="12" customHeight="1" x14ac:dyDescent="0.25">
      <c r="A14" s="232">
        <v>10</v>
      </c>
      <c r="B14" s="239" t="s">
        <v>460</v>
      </c>
      <c r="C14" s="234">
        <v>89449363</v>
      </c>
      <c r="D14" s="234" t="s">
        <v>469</v>
      </c>
      <c r="E14" s="234" t="s">
        <v>77</v>
      </c>
      <c r="F14" s="234" t="s">
        <v>78</v>
      </c>
      <c r="G14" s="234">
        <v>4</v>
      </c>
      <c r="H14" s="248">
        <v>1</v>
      </c>
      <c r="I14" s="248">
        <v>1</v>
      </c>
    </row>
    <row r="15" spans="1:11" s="214" customFormat="1" ht="12" customHeight="1" x14ac:dyDescent="0.25">
      <c r="A15" s="232">
        <v>11</v>
      </c>
      <c r="B15" s="239" t="s">
        <v>55</v>
      </c>
      <c r="C15" s="234">
        <v>41077332</v>
      </c>
      <c r="D15" s="234" t="s">
        <v>68</v>
      </c>
      <c r="E15" s="234" t="s">
        <v>77</v>
      </c>
      <c r="F15" s="234" t="s">
        <v>80</v>
      </c>
      <c r="G15" s="234">
        <v>4</v>
      </c>
      <c r="H15" s="248"/>
      <c r="I15" s="248"/>
      <c r="K15" s="214" t="s">
        <v>496</v>
      </c>
    </row>
    <row r="16" spans="1:11" s="214" customFormat="1" ht="13.5" customHeight="1" x14ac:dyDescent="0.25">
      <c r="A16" s="232">
        <v>12</v>
      </c>
      <c r="B16" s="233" t="s">
        <v>106</v>
      </c>
      <c r="C16" s="234">
        <v>41077844</v>
      </c>
      <c r="D16" s="234" t="s">
        <v>96</v>
      </c>
      <c r="E16" s="234" t="s">
        <v>77</v>
      </c>
      <c r="F16" s="234" t="s">
        <v>80</v>
      </c>
      <c r="G16" s="234">
        <v>3</v>
      </c>
      <c r="H16" s="248"/>
      <c r="I16" s="248"/>
      <c r="K16" s="214" t="s">
        <v>499</v>
      </c>
    </row>
    <row r="17" spans="1:11" s="214" customFormat="1" ht="12" customHeight="1" x14ac:dyDescent="0.25">
      <c r="A17" s="232">
        <v>13</v>
      </c>
      <c r="B17" s="239" t="s">
        <v>116</v>
      </c>
      <c r="C17" s="234">
        <v>41077459</v>
      </c>
      <c r="D17" s="234" t="s">
        <v>68</v>
      </c>
      <c r="E17" s="234" t="s">
        <v>77</v>
      </c>
      <c r="F17" s="234" t="s">
        <v>80</v>
      </c>
      <c r="G17" s="234">
        <v>2</v>
      </c>
      <c r="H17" s="248"/>
      <c r="I17" s="248"/>
      <c r="K17" s="214" t="s">
        <v>496</v>
      </c>
    </row>
    <row r="18" spans="1:11" s="214" customFormat="1" x14ac:dyDescent="0.25">
      <c r="A18" s="232">
        <v>14</v>
      </c>
      <c r="B18" s="233" t="s">
        <v>117</v>
      </c>
      <c r="C18" s="234">
        <v>41077744</v>
      </c>
      <c r="D18" s="234" t="s">
        <v>68</v>
      </c>
      <c r="E18" s="234" t="s">
        <v>77</v>
      </c>
      <c r="F18" s="234" t="s">
        <v>80</v>
      </c>
      <c r="G18" s="234">
        <v>2</v>
      </c>
      <c r="H18" s="248"/>
      <c r="I18" s="248"/>
    </row>
    <row r="19" spans="1:11" s="214" customFormat="1" ht="11.25" customHeight="1" x14ac:dyDescent="0.25">
      <c r="A19" s="232">
        <v>15</v>
      </c>
      <c r="B19" s="233" t="s">
        <v>468</v>
      </c>
      <c r="C19" s="234">
        <v>14062568</v>
      </c>
      <c r="D19" s="234" t="s">
        <v>96</v>
      </c>
      <c r="E19" s="234" t="s">
        <v>77</v>
      </c>
      <c r="F19" s="234" t="s">
        <v>80</v>
      </c>
      <c r="G19" s="234">
        <v>4</v>
      </c>
      <c r="H19" s="248"/>
      <c r="I19" s="248"/>
      <c r="K19" s="214" t="s">
        <v>497</v>
      </c>
    </row>
    <row r="20" spans="1:11" s="214" customFormat="1" x14ac:dyDescent="0.25">
      <c r="A20" s="232">
        <v>16</v>
      </c>
      <c r="B20" s="233" t="s">
        <v>95</v>
      </c>
      <c r="C20" s="234">
        <v>41145371</v>
      </c>
      <c r="D20" s="234" t="s">
        <v>68</v>
      </c>
      <c r="E20" s="234" t="s">
        <v>77</v>
      </c>
      <c r="F20" s="234" t="s">
        <v>80</v>
      </c>
      <c r="G20" s="234">
        <v>1</v>
      </c>
      <c r="H20" s="248"/>
      <c r="I20" s="248"/>
      <c r="K20" s="214" t="s">
        <v>495</v>
      </c>
    </row>
    <row r="21" spans="1:11" s="214" customFormat="1" x14ac:dyDescent="0.25">
      <c r="A21" s="232">
        <v>17</v>
      </c>
      <c r="B21" s="239" t="s">
        <v>21</v>
      </c>
      <c r="C21" s="234">
        <v>41076271</v>
      </c>
      <c r="D21" s="234" t="s">
        <v>68</v>
      </c>
      <c r="E21" s="234" t="s">
        <v>77</v>
      </c>
      <c r="F21" s="234" t="s">
        <v>80</v>
      </c>
      <c r="G21" s="234">
        <v>4</v>
      </c>
      <c r="H21" s="248"/>
      <c r="I21" s="248"/>
    </row>
    <row r="22" spans="1:11" s="214" customFormat="1" x14ac:dyDescent="0.25">
      <c r="A22" s="232">
        <v>18</v>
      </c>
      <c r="B22" s="239" t="s">
        <v>107</v>
      </c>
      <c r="C22" s="234">
        <v>41077629</v>
      </c>
      <c r="D22" s="234" t="s">
        <v>68</v>
      </c>
      <c r="E22" s="234" t="s">
        <v>77</v>
      </c>
      <c r="F22" s="234" t="s">
        <v>80</v>
      </c>
      <c r="G22" s="234">
        <v>4</v>
      </c>
      <c r="H22" s="248"/>
      <c r="I22" s="248"/>
      <c r="K22" s="214" t="s">
        <v>494</v>
      </c>
    </row>
    <row r="23" spans="1:11" s="214" customFormat="1" x14ac:dyDescent="0.25">
      <c r="A23" s="232">
        <v>19</v>
      </c>
      <c r="B23" s="233" t="s">
        <v>120</v>
      </c>
      <c r="C23" s="234">
        <v>14067850</v>
      </c>
      <c r="D23" s="234" t="s">
        <v>68</v>
      </c>
      <c r="E23" s="234" t="s">
        <v>77</v>
      </c>
      <c r="F23" s="234" t="s">
        <v>78</v>
      </c>
      <c r="G23" s="234">
        <v>4</v>
      </c>
      <c r="H23" s="248">
        <f>VLOOKUP(B23,'2023 Organigram'!$B$5:$D$66,2,FALSE)</f>
        <v>1</v>
      </c>
      <c r="I23" s="248">
        <f>VLOOKUP(B23,'2023 Organigram'!$B$5:$D$66,3,FALSE)</f>
        <v>1</v>
      </c>
    </row>
    <row r="24" spans="1:11" s="214" customFormat="1" x14ac:dyDescent="0.25">
      <c r="A24" s="232">
        <v>20</v>
      </c>
      <c r="B24" s="233" t="s">
        <v>465</v>
      </c>
      <c r="C24" s="234">
        <v>57170282</v>
      </c>
      <c r="D24" s="234" t="s">
        <v>68</v>
      </c>
      <c r="E24" s="234" t="s">
        <v>77</v>
      </c>
      <c r="F24" s="234" t="s">
        <v>466</v>
      </c>
      <c r="G24" s="234">
        <v>3</v>
      </c>
      <c r="H24" s="248"/>
      <c r="I24" s="248"/>
      <c r="K24" s="214" t="s">
        <v>498</v>
      </c>
    </row>
    <row r="25" spans="1:11" s="214" customFormat="1" ht="12.75" customHeight="1" x14ac:dyDescent="0.25">
      <c r="B25" s="213"/>
      <c r="C25" s="215"/>
    </row>
    <row r="26" spans="1:11" s="221" customFormat="1" x14ac:dyDescent="0.25">
      <c r="A26" s="221" t="s">
        <v>89</v>
      </c>
      <c r="B26" s="222"/>
      <c r="C26" s="223"/>
    </row>
    <row r="27" spans="1:11" s="221" customFormat="1" x14ac:dyDescent="0.25">
      <c r="A27" s="221">
        <v>1</v>
      </c>
      <c r="B27" s="222" t="s">
        <v>84</v>
      </c>
      <c r="C27" s="223"/>
    </row>
    <row r="28" spans="1:11" s="221" customFormat="1" x14ac:dyDescent="0.25">
      <c r="A28" s="221">
        <v>2</v>
      </c>
      <c r="B28" s="222" t="s">
        <v>85</v>
      </c>
      <c r="C28" s="223"/>
    </row>
    <row r="29" spans="1:11" s="221" customFormat="1" x14ac:dyDescent="0.25">
      <c r="A29" s="221">
        <v>3</v>
      </c>
      <c r="B29" s="222" t="s">
        <v>87</v>
      </c>
      <c r="C29" s="223"/>
    </row>
    <row r="30" spans="1:11" s="221" customFormat="1" x14ac:dyDescent="0.25">
      <c r="A30" s="221">
        <v>4</v>
      </c>
      <c r="B30" s="222" t="s">
        <v>86</v>
      </c>
      <c r="C30" s="223"/>
    </row>
    <row r="31" spans="1:11" s="214" customFormat="1" x14ac:dyDescent="0.25">
      <c r="B31" s="212"/>
      <c r="C31" s="215"/>
    </row>
    <row r="34" spans="2:2" x14ac:dyDescent="0.3">
      <c r="B34" s="31"/>
    </row>
    <row r="36" spans="2:2" x14ac:dyDescent="0.3">
      <c r="B36" s="31"/>
    </row>
    <row r="37" spans="2:2" x14ac:dyDescent="0.3">
      <c r="B37" s="31"/>
    </row>
    <row r="39" spans="2:2" x14ac:dyDescent="0.3">
      <c r="B39" s="31"/>
    </row>
    <row r="48" spans="2:2" x14ac:dyDescent="0.3">
      <c r="B48" s="168"/>
    </row>
  </sheetData>
  <pageMargins left="0.70866141732283472" right="0.70866141732283472" top="0.55118110236220474" bottom="0.55118110236220474"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Q70"/>
  <sheetViews>
    <sheetView zoomScale="115" zoomScaleNormal="115" workbookViewId="0">
      <selection activeCell="B21" sqref="B21:C23"/>
    </sheetView>
  </sheetViews>
  <sheetFormatPr defaultColWidth="9" defaultRowHeight="12" x14ac:dyDescent="0.3"/>
  <cols>
    <col min="1" max="1" width="3.08984375" style="29" customWidth="1"/>
    <col min="2" max="2" width="65.90625" style="25" customWidth="1"/>
    <col min="3" max="3" width="8.7265625" style="32" customWidth="1"/>
    <col min="4" max="4" width="33.36328125" style="29" customWidth="1"/>
    <col min="5" max="7" width="12.36328125" style="29" customWidth="1"/>
    <col min="8" max="12" width="12.36328125" style="23" customWidth="1"/>
    <col min="13" max="13" width="2.08984375" style="23" customWidth="1"/>
    <col min="14" max="14" width="31.26953125" style="139" customWidth="1"/>
    <col min="15" max="15" width="10.08984375" style="23" customWidth="1"/>
    <col min="16" max="16384" width="9" style="23"/>
  </cols>
  <sheetData>
    <row r="1" spans="1:14" s="214" customFormat="1" ht="15.5" x14ac:dyDescent="0.25">
      <c r="A1" s="227" t="s">
        <v>457</v>
      </c>
      <c r="B1" s="212"/>
      <c r="C1" s="215"/>
      <c r="N1" s="219"/>
    </row>
    <row r="2" spans="1:14" s="214" customFormat="1" x14ac:dyDescent="0.25">
      <c r="B2" s="212"/>
      <c r="C2" s="215"/>
      <c r="N2" s="217"/>
    </row>
    <row r="3" spans="1:14" s="214" customFormat="1" x14ac:dyDescent="0.25">
      <c r="A3" s="226" t="s">
        <v>71</v>
      </c>
      <c r="B3" s="212"/>
      <c r="C3" s="215"/>
      <c r="N3" s="228"/>
    </row>
    <row r="4" spans="1:14" s="25" customFormat="1" ht="36" customHeight="1" x14ac:dyDescent="0.25">
      <c r="A4" s="230" t="s">
        <v>64</v>
      </c>
      <c r="B4" s="230" t="s">
        <v>108</v>
      </c>
      <c r="C4" s="231" t="s">
        <v>105</v>
      </c>
      <c r="D4" s="230" t="s">
        <v>66</v>
      </c>
      <c r="E4" s="230" t="s">
        <v>65</v>
      </c>
      <c r="F4" s="230" t="s">
        <v>70</v>
      </c>
      <c r="G4" s="230" t="s">
        <v>88</v>
      </c>
      <c r="H4" s="230" t="s">
        <v>74</v>
      </c>
      <c r="I4" s="230" t="s">
        <v>163</v>
      </c>
      <c r="J4" s="230" t="s">
        <v>164</v>
      </c>
      <c r="K4" s="230" t="s">
        <v>165</v>
      </c>
      <c r="L4" s="230" t="s">
        <v>75</v>
      </c>
      <c r="N4" s="141" t="s">
        <v>195</v>
      </c>
    </row>
    <row r="5" spans="1:14" s="214" customFormat="1" x14ac:dyDescent="0.25">
      <c r="A5" s="232">
        <v>1</v>
      </c>
      <c r="B5" s="233" t="s">
        <v>467</v>
      </c>
      <c r="C5" s="234" t="s">
        <v>115</v>
      </c>
      <c r="D5" s="234" t="s">
        <v>68</v>
      </c>
      <c r="E5" s="234" t="s">
        <v>458</v>
      </c>
      <c r="F5" s="234" t="s">
        <v>459</v>
      </c>
      <c r="G5" s="234">
        <v>2</v>
      </c>
      <c r="H5" s="235">
        <v>2022</v>
      </c>
      <c r="I5" s="244" t="s">
        <v>206</v>
      </c>
      <c r="J5" s="236">
        <v>-5245.11</v>
      </c>
      <c r="K5" s="236">
        <v>359134.8</v>
      </c>
      <c r="L5" s="234" t="s">
        <v>76</v>
      </c>
      <c r="N5" s="225" t="s">
        <v>489</v>
      </c>
    </row>
    <row r="6" spans="1:14" s="214" customFormat="1" x14ac:dyDescent="0.25">
      <c r="A6" s="232">
        <v>2</v>
      </c>
      <c r="B6" s="237" t="s">
        <v>109</v>
      </c>
      <c r="C6" s="234">
        <v>52499383</v>
      </c>
      <c r="D6" s="234" t="s">
        <v>67</v>
      </c>
      <c r="E6" s="234" t="s">
        <v>77</v>
      </c>
      <c r="F6" s="234" t="s">
        <v>78</v>
      </c>
      <c r="G6" s="234">
        <v>3</v>
      </c>
      <c r="H6" s="235">
        <v>2022</v>
      </c>
      <c r="I6" s="238">
        <v>-1974561</v>
      </c>
      <c r="J6" s="238">
        <v>-22470</v>
      </c>
      <c r="K6" s="238">
        <v>2337124</v>
      </c>
      <c r="L6" s="234" t="s">
        <v>76</v>
      </c>
      <c r="N6" s="216" t="s">
        <v>479</v>
      </c>
    </row>
    <row r="7" spans="1:14" s="214" customFormat="1" x14ac:dyDescent="0.25">
      <c r="A7" s="232">
        <v>3</v>
      </c>
      <c r="B7" s="239" t="s">
        <v>31</v>
      </c>
      <c r="C7" s="234">
        <v>66069971</v>
      </c>
      <c r="D7" s="234" t="s">
        <v>104</v>
      </c>
      <c r="E7" s="234" t="s">
        <v>77</v>
      </c>
      <c r="F7" s="234" t="s">
        <v>78</v>
      </c>
      <c r="G7" s="234">
        <v>4</v>
      </c>
      <c r="H7" s="235">
        <v>2021</v>
      </c>
      <c r="I7" s="240">
        <v>4934</v>
      </c>
      <c r="J7" s="240">
        <v>-46657</v>
      </c>
      <c r="K7" s="240">
        <v>0</v>
      </c>
      <c r="L7" s="234" t="s">
        <v>76</v>
      </c>
      <c r="N7" s="216" t="s">
        <v>486</v>
      </c>
    </row>
    <row r="8" spans="1:14" s="214" customFormat="1" x14ac:dyDescent="0.25">
      <c r="A8" s="232">
        <v>4</v>
      </c>
      <c r="B8" s="237" t="s">
        <v>15</v>
      </c>
      <c r="C8" s="234">
        <v>81133987</v>
      </c>
      <c r="D8" s="234" t="s">
        <v>67</v>
      </c>
      <c r="E8" s="234" t="s">
        <v>77</v>
      </c>
      <c r="F8" s="234" t="s">
        <v>78</v>
      </c>
      <c r="G8" s="234" t="s">
        <v>103</v>
      </c>
      <c r="H8" s="235">
        <v>2023</v>
      </c>
      <c r="I8" s="238">
        <v>57676</v>
      </c>
      <c r="J8" s="238">
        <v>-10522</v>
      </c>
      <c r="K8" s="238">
        <v>136649</v>
      </c>
      <c r="L8" s="234" t="s">
        <v>76</v>
      </c>
      <c r="N8" s="216" t="s">
        <v>485</v>
      </c>
    </row>
    <row r="9" spans="1:14" s="214" customFormat="1" x14ac:dyDescent="0.25">
      <c r="A9" s="232">
        <v>5</v>
      </c>
      <c r="B9" s="237" t="s">
        <v>8</v>
      </c>
      <c r="C9" s="234">
        <v>14058669</v>
      </c>
      <c r="D9" s="234" t="s">
        <v>67</v>
      </c>
      <c r="E9" s="234" t="s">
        <v>77</v>
      </c>
      <c r="F9" s="234" t="s">
        <v>78</v>
      </c>
      <c r="G9" s="234">
        <v>4</v>
      </c>
      <c r="H9" s="235">
        <v>2022</v>
      </c>
      <c r="I9" s="238">
        <v>1009838</v>
      </c>
      <c r="J9" s="238">
        <v>412245</v>
      </c>
      <c r="K9" s="238">
        <v>10327649</v>
      </c>
      <c r="L9" s="234" t="s">
        <v>76</v>
      </c>
      <c r="N9" s="216" t="s">
        <v>484</v>
      </c>
    </row>
    <row r="10" spans="1:14" s="214" customFormat="1" x14ac:dyDescent="0.25">
      <c r="A10" s="232">
        <v>6</v>
      </c>
      <c r="B10" s="241" t="s">
        <v>207</v>
      </c>
      <c r="C10" s="234" t="s">
        <v>115</v>
      </c>
      <c r="D10" s="234" t="s">
        <v>102</v>
      </c>
      <c r="E10" s="234" t="s">
        <v>98</v>
      </c>
      <c r="F10" s="234" t="s">
        <v>97</v>
      </c>
      <c r="G10" s="234">
        <v>1.2</v>
      </c>
      <c r="H10" s="235" t="s">
        <v>211</v>
      </c>
      <c r="I10" s="242">
        <f>30805260.79*0.0119</f>
        <v>366582.60340100003</v>
      </c>
      <c r="J10" s="242">
        <f>144393.88*0.0119</f>
        <v>1718.2871720000003</v>
      </c>
      <c r="K10" s="242">
        <f>3217453.41*0.0119</f>
        <v>38287.695579000007</v>
      </c>
      <c r="L10" s="234" t="s">
        <v>76</v>
      </c>
      <c r="N10" s="216" t="s">
        <v>472</v>
      </c>
    </row>
    <row r="11" spans="1:14" s="214" customFormat="1" x14ac:dyDescent="0.25">
      <c r="A11" s="232">
        <v>7</v>
      </c>
      <c r="B11" s="233" t="s">
        <v>119</v>
      </c>
      <c r="C11" s="234">
        <v>14629684</v>
      </c>
      <c r="D11" s="234" t="s">
        <v>68</v>
      </c>
      <c r="E11" s="234" t="s">
        <v>77</v>
      </c>
      <c r="F11" s="234" t="s">
        <v>78</v>
      </c>
      <c r="G11" s="234">
        <v>4</v>
      </c>
      <c r="H11" s="235">
        <v>2022</v>
      </c>
      <c r="I11" s="236">
        <v>12453050</v>
      </c>
      <c r="J11" s="236">
        <v>-3267923</v>
      </c>
      <c r="K11" s="236">
        <v>35000</v>
      </c>
      <c r="L11" s="234" t="s">
        <v>76</v>
      </c>
      <c r="N11" s="216"/>
    </row>
    <row r="12" spans="1:14" s="214" customFormat="1" x14ac:dyDescent="0.25">
      <c r="A12" s="232">
        <v>8</v>
      </c>
      <c r="B12" s="233" t="s">
        <v>11</v>
      </c>
      <c r="C12" s="234">
        <v>14603100</v>
      </c>
      <c r="D12" s="234" t="s">
        <v>90</v>
      </c>
      <c r="E12" s="234" t="s">
        <v>77</v>
      </c>
      <c r="F12" s="234" t="s">
        <v>78</v>
      </c>
      <c r="G12" s="234">
        <v>4</v>
      </c>
      <c r="H12" s="235">
        <v>2023</v>
      </c>
      <c r="I12" s="238">
        <f>737814+J12-550000</f>
        <v>187123</v>
      </c>
      <c r="J12" s="238">
        <v>-691</v>
      </c>
      <c r="K12" s="238">
        <f>'2021 Model E'!I20</f>
        <v>0</v>
      </c>
      <c r="L12" s="234" t="s">
        <v>76</v>
      </c>
      <c r="N12" s="247" t="s">
        <v>483</v>
      </c>
    </row>
    <row r="13" spans="1:14" s="214" customFormat="1" x14ac:dyDescent="0.25">
      <c r="A13" s="232">
        <v>9</v>
      </c>
      <c r="B13" s="239" t="s">
        <v>111</v>
      </c>
      <c r="C13" s="234">
        <v>83150196</v>
      </c>
      <c r="D13" s="234" t="s">
        <v>90</v>
      </c>
      <c r="E13" s="234" t="s">
        <v>77</v>
      </c>
      <c r="F13" s="234" t="s">
        <v>78</v>
      </c>
      <c r="G13" s="234">
        <v>4</v>
      </c>
      <c r="H13" s="243" t="s">
        <v>211</v>
      </c>
      <c r="I13" s="242">
        <v>-12660</v>
      </c>
      <c r="J13" s="242">
        <v>-30660</v>
      </c>
      <c r="K13" s="242">
        <v>1520049</v>
      </c>
      <c r="L13" s="234" t="s">
        <v>76</v>
      </c>
      <c r="N13" s="247" t="s">
        <v>482</v>
      </c>
    </row>
    <row r="14" spans="1:14" s="214" customFormat="1" ht="12" customHeight="1" x14ac:dyDescent="0.25">
      <c r="A14" s="232">
        <v>10</v>
      </c>
      <c r="B14" s="239" t="s">
        <v>460</v>
      </c>
      <c r="C14" s="234">
        <v>89449363</v>
      </c>
      <c r="D14" s="234" t="s">
        <v>469</v>
      </c>
      <c r="E14" s="234" t="s">
        <v>77</v>
      </c>
      <c r="F14" s="234" t="s">
        <v>78</v>
      </c>
      <c r="G14" s="234">
        <v>4</v>
      </c>
      <c r="H14" s="243" t="s">
        <v>206</v>
      </c>
      <c r="I14" s="242" t="s">
        <v>206</v>
      </c>
      <c r="J14" s="242" t="s">
        <v>206</v>
      </c>
      <c r="K14" s="242" t="s">
        <v>206</v>
      </c>
      <c r="L14" s="234" t="s">
        <v>76</v>
      </c>
      <c r="N14" s="216" t="s">
        <v>481</v>
      </c>
    </row>
    <row r="15" spans="1:14" s="214" customFormat="1" ht="12" customHeight="1" x14ac:dyDescent="0.25">
      <c r="A15" s="232">
        <v>11</v>
      </c>
      <c r="B15" s="239" t="s">
        <v>55</v>
      </c>
      <c r="C15" s="234">
        <v>41077332</v>
      </c>
      <c r="D15" s="234" t="s">
        <v>68</v>
      </c>
      <c r="E15" s="234" t="s">
        <v>77</v>
      </c>
      <c r="F15" s="234" t="s">
        <v>80</v>
      </c>
      <c r="G15" s="234">
        <v>4</v>
      </c>
      <c r="H15" s="235">
        <v>2023</v>
      </c>
      <c r="I15" s="242">
        <v>85269.97</v>
      </c>
      <c r="J15" s="242">
        <v>583.26</v>
      </c>
      <c r="K15" s="242">
        <v>745.62</v>
      </c>
      <c r="L15" s="234" t="s">
        <v>76</v>
      </c>
      <c r="N15" s="216" t="s">
        <v>473</v>
      </c>
    </row>
    <row r="16" spans="1:14" s="214" customFormat="1" ht="13.5" customHeight="1" x14ac:dyDescent="0.25">
      <c r="A16" s="232">
        <v>12</v>
      </c>
      <c r="B16" s="233" t="s">
        <v>106</v>
      </c>
      <c r="C16" s="234">
        <v>41077844</v>
      </c>
      <c r="D16" s="234" t="s">
        <v>96</v>
      </c>
      <c r="E16" s="234" t="s">
        <v>77</v>
      </c>
      <c r="F16" s="234" t="s">
        <v>80</v>
      </c>
      <c r="G16" s="234">
        <v>3</v>
      </c>
      <c r="H16" s="235">
        <v>2023</v>
      </c>
      <c r="I16" s="238">
        <v>-9001</v>
      </c>
      <c r="J16" s="238">
        <v>-18822</v>
      </c>
      <c r="K16" s="238">
        <v>1578846</v>
      </c>
      <c r="L16" s="234" t="s">
        <v>76</v>
      </c>
      <c r="N16" s="216" t="s">
        <v>478</v>
      </c>
    </row>
    <row r="17" spans="1:14" s="214" customFormat="1" ht="12" customHeight="1" x14ac:dyDescent="0.25">
      <c r="A17" s="232">
        <v>13</v>
      </c>
      <c r="B17" s="239" t="s">
        <v>116</v>
      </c>
      <c r="C17" s="234">
        <v>41077459</v>
      </c>
      <c r="D17" s="234" t="s">
        <v>68</v>
      </c>
      <c r="E17" s="234" t="s">
        <v>77</v>
      </c>
      <c r="F17" s="234" t="s">
        <v>80</v>
      </c>
      <c r="G17" s="234">
        <v>2</v>
      </c>
      <c r="H17" s="235">
        <v>2019</v>
      </c>
      <c r="I17" s="238">
        <v>3278480</v>
      </c>
      <c r="J17" s="238">
        <v>-105809</v>
      </c>
      <c r="K17" s="238">
        <v>2767211</v>
      </c>
      <c r="L17" s="234" t="s">
        <v>76</v>
      </c>
      <c r="N17" s="216" t="s">
        <v>474</v>
      </c>
    </row>
    <row r="18" spans="1:14" s="214" customFormat="1" x14ac:dyDescent="0.25">
      <c r="A18" s="232">
        <v>14</v>
      </c>
      <c r="B18" s="233" t="s">
        <v>117</v>
      </c>
      <c r="C18" s="234">
        <v>41077744</v>
      </c>
      <c r="D18" s="234" t="s">
        <v>68</v>
      </c>
      <c r="E18" s="234" t="s">
        <v>77</v>
      </c>
      <c r="F18" s="234" t="s">
        <v>80</v>
      </c>
      <c r="G18" s="234">
        <v>2</v>
      </c>
      <c r="H18" s="235">
        <v>2022</v>
      </c>
      <c r="I18" s="238">
        <v>5821486</v>
      </c>
      <c r="J18" s="238">
        <v>-1331012</v>
      </c>
      <c r="K18" s="238">
        <v>1290509</v>
      </c>
      <c r="L18" s="234" t="s">
        <v>76</v>
      </c>
      <c r="N18" s="216"/>
    </row>
    <row r="19" spans="1:14" s="214" customFormat="1" ht="11.25" customHeight="1" x14ac:dyDescent="0.25">
      <c r="A19" s="232">
        <v>15</v>
      </c>
      <c r="B19" s="233" t="s">
        <v>468</v>
      </c>
      <c r="C19" s="234">
        <v>14062568</v>
      </c>
      <c r="D19" s="234" t="s">
        <v>96</v>
      </c>
      <c r="E19" s="234" t="s">
        <v>77</v>
      </c>
      <c r="F19" s="234" t="s">
        <v>80</v>
      </c>
      <c r="G19" s="234">
        <v>4</v>
      </c>
      <c r="H19" s="235" t="s">
        <v>206</v>
      </c>
      <c r="I19" s="244" t="s">
        <v>206</v>
      </c>
      <c r="J19" s="244" t="s">
        <v>206</v>
      </c>
      <c r="K19" s="244" t="s">
        <v>206</v>
      </c>
      <c r="L19" s="234" t="s">
        <v>76</v>
      </c>
      <c r="N19" s="216" t="s">
        <v>470</v>
      </c>
    </row>
    <row r="20" spans="1:14" s="214" customFormat="1" x14ac:dyDescent="0.25">
      <c r="A20" s="232">
        <v>16</v>
      </c>
      <c r="B20" s="233" t="s">
        <v>95</v>
      </c>
      <c r="C20" s="234">
        <v>41145371</v>
      </c>
      <c r="D20" s="234" t="s">
        <v>68</v>
      </c>
      <c r="E20" s="234" t="s">
        <v>77</v>
      </c>
      <c r="F20" s="234" t="s">
        <v>80</v>
      </c>
      <c r="G20" s="234">
        <v>1</v>
      </c>
      <c r="H20" s="235">
        <v>2022</v>
      </c>
      <c r="I20" s="238">
        <v>2452007</v>
      </c>
      <c r="J20" s="238">
        <v>-1798768</v>
      </c>
      <c r="K20" s="238">
        <v>9096884</v>
      </c>
      <c r="L20" s="234" t="s">
        <v>76</v>
      </c>
      <c r="N20" s="247" t="s">
        <v>490</v>
      </c>
    </row>
    <row r="21" spans="1:14" s="214" customFormat="1" x14ac:dyDescent="0.25">
      <c r="A21" s="232">
        <v>17</v>
      </c>
      <c r="B21" s="239" t="s">
        <v>21</v>
      </c>
      <c r="C21" s="234">
        <v>41076271</v>
      </c>
      <c r="D21" s="234" t="s">
        <v>68</v>
      </c>
      <c r="E21" s="234" t="s">
        <v>77</v>
      </c>
      <c r="F21" s="234" t="s">
        <v>80</v>
      </c>
      <c r="G21" s="234">
        <v>4</v>
      </c>
      <c r="H21" s="235">
        <v>2023</v>
      </c>
      <c r="I21" s="238">
        <v>272790</v>
      </c>
      <c r="J21" s="238">
        <v>-14447</v>
      </c>
      <c r="K21" s="238">
        <v>642919</v>
      </c>
      <c r="L21" s="234" t="s">
        <v>76</v>
      </c>
      <c r="N21" s="247" t="s">
        <v>487</v>
      </c>
    </row>
    <row r="22" spans="1:14" s="214" customFormat="1" x14ac:dyDescent="0.25">
      <c r="A22" s="232">
        <v>18</v>
      </c>
      <c r="B22" s="239" t="s">
        <v>107</v>
      </c>
      <c r="C22" s="234">
        <v>41077629</v>
      </c>
      <c r="D22" s="234" t="s">
        <v>68</v>
      </c>
      <c r="E22" s="234" t="s">
        <v>77</v>
      </c>
      <c r="F22" s="234" t="s">
        <v>80</v>
      </c>
      <c r="G22" s="234">
        <v>4</v>
      </c>
      <c r="H22" s="235">
        <v>2023</v>
      </c>
      <c r="I22" s="242">
        <v>0</v>
      </c>
      <c r="J22" s="242">
        <v>0</v>
      </c>
      <c r="K22" s="242">
        <v>0</v>
      </c>
      <c r="L22" s="234" t="s">
        <v>76</v>
      </c>
      <c r="N22" s="216" t="s">
        <v>488</v>
      </c>
    </row>
    <row r="23" spans="1:14" s="214" customFormat="1" x14ac:dyDescent="0.25">
      <c r="A23" s="232">
        <v>19</v>
      </c>
      <c r="B23" s="233" t="s">
        <v>120</v>
      </c>
      <c r="C23" s="234">
        <v>14067850</v>
      </c>
      <c r="D23" s="234" t="s">
        <v>68</v>
      </c>
      <c r="E23" s="234" t="s">
        <v>77</v>
      </c>
      <c r="F23" s="234" t="s">
        <v>78</v>
      </c>
      <c r="G23" s="234">
        <v>4</v>
      </c>
      <c r="H23" s="235">
        <v>2022</v>
      </c>
      <c r="I23" s="236">
        <v>3800585</v>
      </c>
      <c r="J23" s="236">
        <v>-152948</v>
      </c>
      <c r="K23" s="236">
        <v>7250</v>
      </c>
      <c r="L23" s="234" t="s">
        <v>76</v>
      </c>
      <c r="N23" s="216"/>
    </row>
    <row r="24" spans="1:14" s="214" customFormat="1" x14ac:dyDescent="0.25">
      <c r="A24" s="232">
        <v>20</v>
      </c>
      <c r="B24" s="233" t="s">
        <v>465</v>
      </c>
      <c r="C24" s="234">
        <v>57170282</v>
      </c>
      <c r="D24" s="234" t="s">
        <v>68</v>
      </c>
      <c r="E24" s="234" t="s">
        <v>77</v>
      </c>
      <c r="F24" s="234" t="s">
        <v>466</v>
      </c>
      <c r="G24" s="234">
        <v>3</v>
      </c>
      <c r="H24" s="235" t="s">
        <v>206</v>
      </c>
      <c r="I24" s="244" t="s">
        <v>206</v>
      </c>
      <c r="J24" s="244" t="s">
        <v>206</v>
      </c>
      <c r="K24" s="244" t="s">
        <v>206</v>
      </c>
      <c r="L24" s="234" t="s">
        <v>76</v>
      </c>
      <c r="N24" s="216" t="s">
        <v>480</v>
      </c>
    </row>
    <row r="25" spans="1:14" s="214" customFormat="1" x14ac:dyDescent="0.25">
      <c r="B25" s="213"/>
      <c r="C25" s="215"/>
      <c r="N25" s="217"/>
    </row>
    <row r="26" spans="1:14" s="214" customFormat="1" x14ac:dyDescent="0.25">
      <c r="A26" s="226" t="s">
        <v>72</v>
      </c>
      <c r="B26" s="212"/>
      <c r="C26" s="215"/>
      <c r="N26" s="217"/>
    </row>
    <row r="27" spans="1:14" s="25" customFormat="1" ht="36" customHeight="1" x14ac:dyDescent="0.3">
      <c r="A27" s="230" t="s">
        <v>64</v>
      </c>
      <c r="B27" s="230" t="s">
        <v>108</v>
      </c>
      <c r="C27" s="231" t="s">
        <v>105</v>
      </c>
      <c r="D27" s="230" t="s">
        <v>66</v>
      </c>
      <c r="E27" s="230" t="s">
        <v>65</v>
      </c>
      <c r="F27" s="230" t="s">
        <v>70</v>
      </c>
      <c r="G27" s="230" t="s">
        <v>88</v>
      </c>
      <c r="H27" s="23"/>
      <c r="I27" s="23"/>
      <c r="J27" s="23"/>
      <c r="K27" s="23"/>
      <c r="L27" s="23"/>
      <c r="N27" s="139"/>
    </row>
    <row r="28" spans="1:14" s="214" customFormat="1" x14ac:dyDescent="0.25">
      <c r="A28" s="232">
        <v>21</v>
      </c>
      <c r="B28" s="233" t="s">
        <v>209</v>
      </c>
      <c r="C28" s="234">
        <v>88681122</v>
      </c>
      <c r="D28" s="234" t="s">
        <v>93</v>
      </c>
      <c r="E28" s="234" t="s">
        <v>210</v>
      </c>
      <c r="F28" s="234" t="s">
        <v>78</v>
      </c>
      <c r="G28" s="234">
        <v>4</v>
      </c>
      <c r="N28" s="216"/>
    </row>
    <row r="29" spans="1:14" s="214" customFormat="1" x14ac:dyDescent="0.25">
      <c r="A29" s="232">
        <v>22</v>
      </c>
      <c r="B29" s="233" t="s">
        <v>123</v>
      </c>
      <c r="C29" s="234">
        <v>69826668</v>
      </c>
      <c r="D29" s="234" t="s">
        <v>67</v>
      </c>
      <c r="E29" s="234" t="s">
        <v>81</v>
      </c>
      <c r="F29" s="234" t="s">
        <v>78</v>
      </c>
      <c r="G29" s="234">
        <v>4</v>
      </c>
      <c r="N29" s="217"/>
    </row>
    <row r="30" spans="1:14" s="214" customFormat="1" x14ac:dyDescent="0.25">
      <c r="A30" s="232">
        <v>23</v>
      </c>
      <c r="B30" s="233" t="s">
        <v>112</v>
      </c>
      <c r="C30" s="234">
        <v>14078467</v>
      </c>
      <c r="D30" s="234" t="s">
        <v>92</v>
      </c>
      <c r="E30" s="234" t="s">
        <v>77</v>
      </c>
      <c r="F30" s="234" t="s">
        <v>78</v>
      </c>
      <c r="G30" s="234">
        <v>4</v>
      </c>
      <c r="N30" s="217"/>
    </row>
    <row r="31" spans="1:14" s="214" customFormat="1" x14ac:dyDescent="0.25">
      <c r="A31" s="232">
        <v>24</v>
      </c>
      <c r="B31" s="233" t="s">
        <v>152</v>
      </c>
      <c r="C31" s="234">
        <v>63224747</v>
      </c>
      <c r="D31" s="234" t="s">
        <v>121</v>
      </c>
      <c r="E31" s="234" t="s">
        <v>82</v>
      </c>
      <c r="F31" s="234" t="s">
        <v>78</v>
      </c>
      <c r="G31" s="234">
        <v>4</v>
      </c>
      <c r="N31" s="217"/>
    </row>
    <row r="32" spans="1:14" s="214" customFormat="1" x14ac:dyDescent="0.25">
      <c r="A32" s="232">
        <v>25</v>
      </c>
      <c r="B32" s="233" t="s">
        <v>113</v>
      </c>
      <c r="C32" s="234">
        <v>68016387</v>
      </c>
      <c r="D32" s="234" t="s">
        <v>92</v>
      </c>
      <c r="E32" s="234" t="s">
        <v>77</v>
      </c>
      <c r="F32" s="234" t="s">
        <v>78</v>
      </c>
      <c r="G32" s="234">
        <v>4</v>
      </c>
      <c r="N32" s="217"/>
    </row>
    <row r="33" spans="1:15" s="214" customFormat="1" ht="12" customHeight="1" x14ac:dyDescent="0.25">
      <c r="A33" s="232">
        <v>26</v>
      </c>
      <c r="B33" s="233" t="s">
        <v>50</v>
      </c>
      <c r="C33" s="234">
        <v>63843838</v>
      </c>
      <c r="D33" s="234" t="s">
        <v>67</v>
      </c>
      <c r="E33" s="234" t="s">
        <v>83</v>
      </c>
      <c r="F33" s="234" t="s">
        <v>78</v>
      </c>
      <c r="G33" s="234">
        <v>4</v>
      </c>
      <c r="N33" s="217"/>
    </row>
    <row r="34" spans="1:15" s="214" customFormat="1" x14ac:dyDescent="0.25">
      <c r="A34" s="232">
        <v>27</v>
      </c>
      <c r="B34" s="233" t="s">
        <v>29</v>
      </c>
      <c r="C34" s="234">
        <v>52201619</v>
      </c>
      <c r="D34" s="234" t="s">
        <v>67</v>
      </c>
      <c r="E34" s="234" t="s">
        <v>82</v>
      </c>
      <c r="F34" s="234" t="s">
        <v>78</v>
      </c>
      <c r="G34" s="234">
        <v>4</v>
      </c>
      <c r="H34" s="215"/>
      <c r="I34" s="215"/>
      <c r="J34" s="215"/>
      <c r="K34" s="215"/>
      <c r="L34" s="215"/>
      <c r="N34" s="217"/>
    </row>
    <row r="35" spans="1:15" s="214" customFormat="1" x14ac:dyDescent="0.25">
      <c r="A35" s="232">
        <v>28</v>
      </c>
      <c r="B35" s="239" t="s">
        <v>223</v>
      </c>
      <c r="C35" s="245" t="s">
        <v>307</v>
      </c>
      <c r="D35" s="234" t="s">
        <v>67</v>
      </c>
      <c r="E35" s="234" t="s">
        <v>82</v>
      </c>
      <c r="F35" s="234" t="s">
        <v>345</v>
      </c>
      <c r="G35" s="234">
        <v>4</v>
      </c>
      <c r="H35" s="215"/>
      <c r="I35" s="215"/>
      <c r="J35" s="215"/>
      <c r="K35" s="215"/>
      <c r="L35" s="215"/>
      <c r="N35" s="217"/>
    </row>
    <row r="36" spans="1:15" s="214" customFormat="1" x14ac:dyDescent="0.25">
      <c r="A36" s="232">
        <v>29</v>
      </c>
      <c r="B36" s="233" t="s">
        <v>114</v>
      </c>
      <c r="C36" s="234">
        <v>61416053</v>
      </c>
      <c r="D36" s="234" t="s">
        <v>91</v>
      </c>
      <c r="E36" s="234" t="s">
        <v>82</v>
      </c>
      <c r="F36" s="234" t="s">
        <v>78</v>
      </c>
      <c r="G36" s="234">
        <v>4</v>
      </c>
      <c r="N36" s="217"/>
    </row>
    <row r="37" spans="1:15" s="214" customFormat="1" x14ac:dyDescent="0.25">
      <c r="A37" s="232">
        <v>30</v>
      </c>
      <c r="B37" s="233" t="s">
        <v>25</v>
      </c>
      <c r="C37" s="234">
        <v>62806386</v>
      </c>
      <c r="D37" s="234" t="s">
        <v>94</v>
      </c>
      <c r="E37" s="234" t="s">
        <v>77</v>
      </c>
      <c r="F37" s="234" t="s">
        <v>78</v>
      </c>
      <c r="G37" s="234">
        <v>4</v>
      </c>
      <c r="N37" s="217"/>
    </row>
    <row r="38" spans="1:15" s="214" customFormat="1" x14ac:dyDescent="0.25">
      <c r="A38" s="232">
        <v>31</v>
      </c>
      <c r="B38" s="233" t="s">
        <v>110</v>
      </c>
      <c r="C38" s="234">
        <v>83296794</v>
      </c>
      <c r="D38" s="234" t="s">
        <v>90</v>
      </c>
      <c r="E38" s="234" t="s">
        <v>77</v>
      </c>
      <c r="F38" s="234" t="s">
        <v>78</v>
      </c>
      <c r="G38" s="234">
        <v>4</v>
      </c>
      <c r="N38" s="217"/>
    </row>
    <row r="39" spans="1:15" s="214" customFormat="1" x14ac:dyDescent="0.25">
      <c r="A39" s="232">
        <v>32</v>
      </c>
      <c r="B39" s="233" t="s">
        <v>12</v>
      </c>
      <c r="C39" s="234">
        <v>72462051</v>
      </c>
      <c r="D39" s="234" t="s">
        <v>90</v>
      </c>
      <c r="E39" s="234" t="s">
        <v>77</v>
      </c>
      <c r="F39" s="234" t="s">
        <v>78</v>
      </c>
      <c r="G39" s="234">
        <v>4</v>
      </c>
      <c r="N39" s="217"/>
    </row>
    <row r="40" spans="1:15" s="214" customFormat="1" x14ac:dyDescent="0.25">
      <c r="A40" s="232">
        <v>33</v>
      </c>
      <c r="B40" s="233" t="s">
        <v>134</v>
      </c>
      <c r="C40" s="234">
        <v>77744918</v>
      </c>
      <c r="D40" s="234" t="s">
        <v>93</v>
      </c>
      <c r="E40" s="234" t="s">
        <v>77</v>
      </c>
      <c r="F40" s="234" t="s">
        <v>78</v>
      </c>
      <c r="G40" s="234">
        <v>4</v>
      </c>
      <c r="N40" s="217"/>
    </row>
    <row r="41" spans="1:15" s="214" customFormat="1" x14ac:dyDescent="0.25">
      <c r="A41" s="232">
        <v>34</v>
      </c>
      <c r="B41" s="233" t="s">
        <v>53</v>
      </c>
      <c r="C41" s="234">
        <v>77744985</v>
      </c>
      <c r="D41" s="234" t="s">
        <v>90</v>
      </c>
      <c r="E41" s="234" t="s">
        <v>77</v>
      </c>
      <c r="F41" s="234" t="s">
        <v>78</v>
      </c>
      <c r="G41" s="234">
        <v>4</v>
      </c>
      <c r="N41" s="217"/>
    </row>
    <row r="42" spans="1:15" s="214" customFormat="1" x14ac:dyDescent="0.25">
      <c r="A42" s="232">
        <v>35</v>
      </c>
      <c r="B42" s="233" t="s">
        <v>54</v>
      </c>
      <c r="C42" s="246">
        <v>77206592</v>
      </c>
      <c r="D42" s="234" t="s">
        <v>90</v>
      </c>
      <c r="E42" s="234" t="s">
        <v>77</v>
      </c>
      <c r="F42" s="234" t="s">
        <v>78</v>
      </c>
      <c r="G42" s="234">
        <v>4</v>
      </c>
      <c r="N42" s="217"/>
    </row>
    <row r="43" spans="1:15" s="214" customFormat="1" x14ac:dyDescent="0.25">
      <c r="A43" s="232">
        <v>36</v>
      </c>
      <c r="B43" s="233" t="s">
        <v>122</v>
      </c>
      <c r="C43" s="234">
        <v>50718320</v>
      </c>
      <c r="D43" s="234" t="s">
        <v>99</v>
      </c>
      <c r="E43" s="234" t="s">
        <v>100</v>
      </c>
      <c r="F43" s="234" t="s">
        <v>78</v>
      </c>
      <c r="G43" s="234">
        <v>4</v>
      </c>
      <c r="N43" s="217"/>
      <c r="O43" s="218"/>
    </row>
    <row r="44" spans="1:15" s="214" customFormat="1" x14ac:dyDescent="0.25">
      <c r="A44" s="232">
        <v>37</v>
      </c>
      <c r="B44" s="239" t="s">
        <v>475</v>
      </c>
      <c r="C44" s="234">
        <v>89453727</v>
      </c>
      <c r="D44" s="234" t="s">
        <v>93</v>
      </c>
      <c r="E44" s="234" t="s">
        <v>77</v>
      </c>
      <c r="F44" s="232" t="s">
        <v>78</v>
      </c>
      <c r="G44" s="234">
        <v>4</v>
      </c>
      <c r="N44" s="217"/>
    </row>
    <row r="45" spans="1:15" s="214" customFormat="1" x14ac:dyDescent="0.25">
      <c r="A45" s="232">
        <v>38</v>
      </c>
      <c r="B45" s="233" t="s">
        <v>44</v>
      </c>
      <c r="C45" s="234">
        <v>14085379</v>
      </c>
      <c r="D45" s="234" t="s">
        <v>67</v>
      </c>
      <c r="E45" s="234" t="s">
        <v>77</v>
      </c>
      <c r="F45" s="234" t="s">
        <v>78</v>
      </c>
      <c r="G45" s="234">
        <v>4</v>
      </c>
      <c r="N45" s="217"/>
    </row>
    <row r="46" spans="1:15" s="214" customFormat="1" x14ac:dyDescent="0.25">
      <c r="A46" s="232">
        <v>39</v>
      </c>
      <c r="B46" s="233" t="s">
        <v>23</v>
      </c>
      <c r="C46" s="234">
        <v>56880103</v>
      </c>
      <c r="D46" s="234" t="s">
        <v>67</v>
      </c>
      <c r="E46" s="234" t="s">
        <v>77</v>
      </c>
      <c r="F46" s="234" t="s">
        <v>78</v>
      </c>
      <c r="G46" s="234">
        <v>4</v>
      </c>
      <c r="N46" s="217"/>
    </row>
    <row r="47" spans="1:15" s="214" customFormat="1" x14ac:dyDescent="0.25">
      <c r="A47" s="232">
        <v>40</v>
      </c>
      <c r="B47" s="237" t="s">
        <v>9</v>
      </c>
      <c r="C47" s="234">
        <v>14058886</v>
      </c>
      <c r="D47" s="234" t="s">
        <v>101</v>
      </c>
      <c r="E47" s="234" t="s">
        <v>77</v>
      </c>
      <c r="F47" s="234" t="s">
        <v>78</v>
      </c>
      <c r="G47" s="234">
        <v>4</v>
      </c>
      <c r="N47" s="217"/>
    </row>
    <row r="48" spans="1:15" s="214" customFormat="1" x14ac:dyDescent="0.25">
      <c r="A48" s="232">
        <v>41</v>
      </c>
      <c r="B48" s="233" t="s">
        <v>43</v>
      </c>
      <c r="C48" s="234">
        <v>72713852</v>
      </c>
      <c r="D48" s="234" t="s">
        <v>101</v>
      </c>
      <c r="E48" s="234" t="s">
        <v>77</v>
      </c>
      <c r="F48" s="234" t="s">
        <v>78</v>
      </c>
      <c r="G48" s="234">
        <v>4</v>
      </c>
      <c r="N48" s="217"/>
    </row>
    <row r="49" spans="1:17" s="214" customFormat="1" x14ac:dyDescent="0.25">
      <c r="A49" s="232">
        <v>42</v>
      </c>
      <c r="B49" s="233" t="s">
        <v>124</v>
      </c>
      <c r="C49" s="234">
        <v>63119854</v>
      </c>
      <c r="D49" s="234" t="s">
        <v>90</v>
      </c>
      <c r="E49" s="234" t="s">
        <v>77</v>
      </c>
      <c r="F49" s="234" t="s">
        <v>78</v>
      </c>
      <c r="G49" s="234">
        <v>4</v>
      </c>
      <c r="N49" s="217"/>
    </row>
    <row r="50" spans="1:17" s="214" customFormat="1" x14ac:dyDescent="0.25">
      <c r="A50" s="232">
        <v>43</v>
      </c>
      <c r="B50" s="233" t="s">
        <v>125</v>
      </c>
      <c r="C50" s="234">
        <v>78391660</v>
      </c>
      <c r="D50" s="234" t="s">
        <v>104</v>
      </c>
      <c r="E50" s="234" t="s">
        <v>77</v>
      </c>
      <c r="F50" s="234" t="s">
        <v>78</v>
      </c>
      <c r="G50" s="234">
        <v>4</v>
      </c>
      <c r="N50" s="217"/>
    </row>
    <row r="51" spans="1:17" s="214" customFormat="1" x14ac:dyDescent="0.25">
      <c r="A51" s="232">
        <v>44</v>
      </c>
      <c r="B51" s="239" t="s">
        <v>42</v>
      </c>
      <c r="C51" s="234">
        <v>77264525</v>
      </c>
      <c r="D51" s="234" t="s">
        <v>68</v>
      </c>
      <c r="E51" s="234" t="s">
        <v>77</v>
      </c>
      <c r="F51" s="234" t="s">
        <v>80</v>
      </c>
      <c r="G51" s="234">
        <v>4</v>
      </c>
      <c r="N51" s="217"/>
    </row>
    <row r="52" spans="1:17" s="214" customFormat="1" x14ac:dyDescent="0.25">
      <c r="A52" s="232">
        <v>45</v>
      </c>
      <c r="B52" s="239" t="s">
        <v>128</v>
      </c>
      <c r="C52" s="234">
        <v>14075707</v>
      </c>
      <c r="D52" s="234" t="s">
        <v>68</v>
      </c>
      <c r="E52" s="234" t="s">
        <v>77</v>
      </c>
      <c r="F52" s="234" t="s">
        <v>80</v>
      </c>
      <c r="G52" s="234">
        <v>3</v>
      </c>
      <c r="N52" s="217"/>
      <c r="O52" s="218"/>
      <c r="P52" s="218"/>
      <c r="Q52" s="218"/>
    </row>
    <row r="53" spans="1:17" s="214" customFormat="1" x14ac:dyDescent="0.25">
      <c r="A53" s="232">
        <v>46</v>
      </c>
      <c r="B53" s="233" t="s">
        <v>127</v>
      </c>
      <c r="C53" s="234">
        <v>73350338</v>
      </c>
      <c r="D53" s="234" t="s">
        <v>68</v>
      </c>
      <c r="E53" s="234" t="s">
        <v>77</v>
      </c>
      <c r="F53" s="234" t="s">
        <v>80</v>
      </c>
      <c r="G53" s="234">
        <v>4</v>
      </c>
      <c r="N53" s="217"/>
    </row>
    <row r="54" spans="1:17" s="214" customFormat="1" ht="12" customHeight="1" x14ac:dyDescent="0.25">
      <c r="A54" s="232">
        <v>47</v>
      </c>
      <c r="B54" s="239" t="s">
        <v>27</v>
      </c>
      <c r="C54" s="234">
        <v>41078040</v>
      </c>
      <c r="D54" s="234" t="s">
        <v>68</v>
      </c>
      <c r="E54" s="234" t="s">
        <v>77</v>
      </c>
      <c r="F54" s="234" t="s">
        <v>80</v>
      </c>
      <c r="G54" s="234">
        <v>4</v>
      </c>
      <c r="N54" s="217"/>
    </row>
    <row r="55" spans="1:17" s="214" customFormat="1" x14ac:dyDescent="0.25">
      <c r="A55" s="232">
        <v>48</v>
      </c>
      <c r="B55" s="233" t="s">
        <v>130</v>
      </c>
      <c r="C55" s="234">
        <v>14067821</v>
      </c>
      <c r="D55" s="234" t="s">
        <v>68</v>
      </c>
      <c r="E55" s="234" t="s">
        <v>77</v>
      </c>
      <c r="F55" s="234" t="s">
        <v>80</v>
      </c>
      <c r="G55" s="234">
        <v>1.2</v>
      </c>
      <c r="N55" s="217"/>
    </row>
    <row r="56" spans="1:17" s="214" customFormat="1" x14ac:dyDescent="0.25">
      <c r="A56" s="232">
        <v>49</v>
      </c>
      <c r="B56" s="233" t="s">
        <v>129</v>
      </c>
      <c r="C56" s="234">
        <v>41077679</v>
      </c>
      <c r="D56" s="234" t="s">
        <v>68</v>
      </c>
      <c r="E56" s="234" t="s">
        <v>77</v>
      </c>
      <c r="F56" s="234" t="s">
        <v>80</v>
      </c>
      <c r="G56" s="234">
        <v>4</v>
      </c>
      <c r="N56" s="217"/>
    </row>
    <row r="57" spans="1:17" s="214" customFormat="1" x14ac:dyDescent="0.25">
      <c r="A57" s="232">
        <v>50</v>
      </c>
      <c r="B57" s="239" t="s">
        <v>461</v>
      </c>
      <c r="C57" s="234">
        <v>816688801</v>
      </c>
      <c r="D57" s="232" t="s">
        <v>68</v>
      </c>
      <c r="E57" s="232" t="s">
        <v>77</v>
      </c>
      <c r="F57" s="232" t="s">
        <v>80</v>
      </c>
      <c r="G57" s="234">
        <v>4</v>
      </c>
      <c r="N57" s="217"/>
    </row>
    <row r="58" spans="1:17" s="214" customFormat="1" x14ac:dyDescent="0.25">
      <c r="A58" s="232">
        <v>51</v>
      </c>
      <c r="B58" s="239" t="s">
        <v>131</v>
      </c>
      <c r="C58" s="234">
        <v>33280634</v>
      </c>
      <c r="D58" s="234" t="s">
        <v>90</v>
      </c>
      <c r="E58" s="232" t="s">
        <v>132</v>
      </c>
      <c r="F58" s="234" t="s">
        <v>78</v>
      </c>
      <c r="G58" s="234">
        <v>4</v>
      </c>
      <c r="N58" s="217"/>
    </row>
    <row r="59" spans="1:17" s="214" customFormat="1" x14ac:dyDescent="0.25">
      <c r="A59" s="232">
        <v>52</v>
      </c>
      <c r="B59" s="239" t="s">
        <v>476</v>
      </c>
      <c r="C59" s="234">
        <v>90885341</v>
      </c>
      <c r="D59" s="234" t="s">
        <v>90</v>
      </c>
      <c r="E59" s="232" t="s">
        <v>132</v>
      </c>
      <c r="F59" s="234" t="s">
        <v>78</v>
      </c>
      <c r="G59" s="234">
        <v>4</v>
      </c>
      <c r="N59" s="217"/>
    </row>
    <row r="60" spans="1:17" s="214" customFormat="1" x14ac:dyDescent="0.25">
      <c r="A60" s="232">
        <v>53</v>
      </c>
      <c r="B60" s="233" t="s">
        <v>26</v>
      </c>
      <c r="C60" s="234">
        <v>63367653</v>
      </c>
      <c r="D60" s="234" t="s">
        <v>90</v>
      </c>
      <c r="E60" s="234" t="s">
        <v>77</v>
      </c>
      <c r="F60" s="234" t="s">
        <v>78</v>
      </c>
      <c r="G60" s="234">
        <v>4</v>
      </c>
      <c r="N60" s="217"/>
    </row>
    <row r="61" spans="1:17" s="214" customFormat="1" x14ac:dyDescent="0.25">
      <c r="A61" s="232">
        <v>54</v>
      </c>
      <c r="B61" s="233" t="s">
        <v>58</v>
      </c>
      <c r="C61" s="234">
        <v>14087282</v>
      </c>
      <c r="D61" s="234" t="s">
        <v>68</v>
      </c>
      <c r="E61" s="234" t="s">
        <v>77</v>
      </c>
      <c r="F61" s="234" t="s">
        <v>80</v>
      </c>
      <c r="G61" s="234">
        <v>4</v>
      </c>
      <c r="N61" s="217"/>
    </row>
    <row r="62" spans="1:17" s="214" customFormat="1" x14ac:dyDescent="0.25">
      <c r="A62" s="232">
        <v>55</v>
      </c>
      <c r="B62" s="233" t="s">
        <v>133</v>
      </c>
      <c r="C62" s="234">
        <v>14629107</v>
      </c>
      <c r="D62" s="234" t="s">
        <v>68</v>
      </c>
      <c r="E62" s="234" t="s">
        <v>77</v>
      </c>
      <c r="F62" s="234" t="s">
        <v>79</v>
      </c>
      <c r="G62" s="234">
        <v>3</v>
      </c>
      <c r="H62" s="219"/>
      <c r="I62" s="220"/>
      <c r="J62" s="220"/>
      <c r="K62" s="220"/>
      <c r="L62" s="215"/>
      <c r="N62" s="217"/>
    </row>
    <row r="63" spans="1:17" s="214" customFormat="1" x14ac:dyDescent="0.25">
      <c r="A63" s="232">
        <v>56</v>
      </c>
      <c r="B63" s="239" t="s">
        <v>17</v>
      </c>
      <c r="C63" s="234">
        <v>67431445</v>
      </c>
      <c r="D63" s="234" t="s">
        <v>104</v>
      </c>
      <c r="E63" s="234" t="s">
        <v>77</v>
      </c>
      <c r="F63" s="234" t="s">
        <v>78</v>
      </c>
      <c r="G63" s="234">
        <v>4</v>
      </c>
      <c r="N63" s="217"/>
    </row>
    <row r="64" spans="1:17" s="214" customFormat="1" x14ac:dyDescent="0.25">
      <c r="B64" s="213"/>
      <c r="C64" s="215"/>
      <c r="N64" s="217"/>
    </row>
    <row r="65" spans="1:14" s="221" customFormat="1" x14ac:dyDescent="0.25">
      <c r="A65" s="221" t="s">
        <v>89</v>
      </c>
      <c r="B65" s="222"/>
      <c r="C65" s="223"/>
      <c r="N65" s="224"/>
    </row>
    <row r="66" spans="1:14" s="221" customFormat="1" x14ac:dyDescent="0.25">
      <c r="A66" s="221">
        <v>1</v>
      </c>
      <c r="B66" s="222" t="s">
        <v>84</v>
      </c>
      <c r="C66" s="223"/>
      <c r="N66" s="224"/>
    </row>
    <row r="67" spans="1:14" s="221" customFormat="1" x14ac:dyDescent="0.25">
      <c r="A67" s="221">
        <v>2</v>
      </c>
      <c r="B67" s="222" t="s">
        <v>85</v>
      </c>
      <c r="C67" s="223"/>
      <c r="N67" s="224"/>
    </row>
    <row r="68" spans="1:14" s="221" customFormat="1" x14ac:dyDescent="0.25">
      <c r="A68" s="221">
        <v>3</v>
      </c>
      <c r="B68" s="222" t="s">
        <v>87</v>
      </c>
      <c r="C68" s="223"/>
      <c r="N68" s="224"/>
    </row>
    <row r="69" spans="1:14" s="221" customFormat="1" x14ac:dyDescent="0.25">
      <c r="A69" s="221">
        <v>4</v>
      </c>
      <c r="B69" s="222" t="s">
        <v>86</v>
      </c>
      <c r="C69" s="223"/>
      <c r="N69" s="224"/>
    </row>
    <row r="70" spans="1:14" s="214" customFormat="1" x14ac:dyDescent="0.25">
      <c r="B70" s="212"/>
      <c r="C70" s="215"/>
      <c r="N70" s="217"/>
    </row>
  </sheetData>
  <sortState xmlns:xlrd2="http://schemas.microsoft.com/office/spreadsheetml/2017/richdata2" ref="A28:G59">
    <sortCondition ref="B28:B59"/>
  </sortState>
  <pageMargins left="0.70866141732283472" right="0.70866141732283472" top="0.55118110236220474" bottom="0.55118110236220474" header="0.31496062992125984" footer="0.31496062992125984"/>
  <pageSetup paperSize="9" scale="55" orientation="landscape" r:id="rId1"/>
  <ignoredErrors>
    <ignoredError sqref="G8"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AD91"/>
  <sheetViews>
    <sheetView showGridLines="0" zoomScale="70" zoomScaleNormal="70" workbookViewId="0">
      <pane xSplit="2" topLeftCell="C1" activePane="topRight" state="frozen"/>
      <selection activeCell="B21" sqref="B21:C23"/>
      <selection pane="topRight" activeCell="B21" sqref="B21:C23"/>
    </sheetView>
  </sheetViews>
  <sheetFormatPr defaultColWidth="8.7265625" defaultRowHeight="15.5" x14ac:dyDescent="0.35"/>
  <cols>
    <col min="1" max="1" width="3.6328125" style="37" customWidth="1"/>
    <col min="2" max="2" width="62.6328125" style="40" customWidth="1"/>
    <col min="3" max="3" width="11.7265625" style="40" customWidth="1"/>
    <col min="4" max="4" width="12" style="40" customWidth="1"/>
    <col min="5" max="5" width="4.08984375" style="40" customWidth="1"/>
    <col min="6" max="6" width="12.26953125" style="41" customWidth="1"/>
    <col min="7" max="7" width="14.453125" style="41" customWidth="1"/>
    <col min="8" max="9" width="8.7265625" style="40"/>
    <col min="10" max="11" width="11.26953125" style="42" customWidth="1"/>
    <col min="12" max="12" width="4.6328125" style="42" customWidth="1"/>
    <col min="13" max="13" width="5.453125" style="42" customWidth="1"/>
    <col min="14" max="15" width="11.26953125" style="42" customWidth="1"/>
    <col min="16" max="16" width="8.7265625" style="42"/>
    <col min="17" max="18" width="11.26953125" style="42" customWidth="1"/>
    <col min="19" max="20" width="4.6328125" style="42" customWidth="1"/>
    <col min="21" max="22" width="11.26953125" style="42" customWidth="1"/>
    <col min="23" max="23" width="8.7265625" style="42"/>
    <col min="24" max="25" width="11.26953125" style="42" customWidth="1"/>
    <col min="26" max="27" width="4.453125" style="42" customWidth="1"/>
    <col min="28" max="29" width="11.26953125" style="42" customWidth="1"/>
    <col min="30" max="16384" width="8.7265625" style="40"/>
  </cols>
  <sheetData>
    <row r="1" spans="2:30" ht="47.5" customHeight="1" x14ac:dyDescent="0.35">
      <c r="B1" s="101" t="s">
        <v>462</v>
      </c>
      <c r="C1" s="39"/>
      <c r="D1" s="39"/>
      <c r="J1" s="101" t="s">
        <v>463</v>
      </c>
    </row>
    <row r="2" spans="2:30" ht="15.65" customHeight="1" x14ac:dyDescent="0.35">
      <c r="B2" s="38"/>
      <c r="C2" s="43" t="s">
        <v>142</v>
      </c>
      <c r="D2" s="43" t="s">
        <v>143</v>
      </c>
      <c r="F2" s="44" t="s">
        <v>138</v>
      </c>
      <c r="G2" s="44" t="s">
        <v>140</v>
      </c>
    </row>
    <row r="3" spans="2:30" ht="15.65" customHeight="1" thickBot="1" x14ac:dyDescent="0.4">
      <c r="B3" s="39"/>
      <c r="C3" s="43" t="s">
        <v>144</v>
      </c>
      <c r="D3" s="43" t="s">
        <v>145</v>
      </c>
      <c r="F3" s="44" t="s">
        <v>139</v>
      </c>
      <c r="G3" s="44" t="s">
        <v>141</v>
      </c>
    </row>
    <row r="4" spans="2:30" ht="15.65" customHeight="1" x14ac:dyDescent="0.4">
      <c r="B4" s="45" t="s">
        <v>147</v>
      </c>
      <c r="F4" s="46"/>
      <c r="G4" s="46"/>
      <c r="J4" s="47"/>
      <c r="K4" s="48"/>
      <c r="L4" s="48"/>
      <c r="M4" s="48"/>
      <c r="N4" s="48"/>
      <c r="O4" s="48"/>
      <c r="P4" s="48"/>
      <c r="Q4" s="399"/>
      <c r="R4" s="400"/>
      <c r="S4" s="400"/>
      <c r="T4" s="400"/>
      <c r="U4" s="400"/>
      <c r="V4" s="401"/>
      <c r="W4" s="48"/>
      <c r="X4" s="48"/>
      <c r="Y4" s="48"/>
      <c r="Z4" s="48"/>
      <c r="AA4" s="48"/>
      <c r="AB4" s="48"/>
      <c r="AC4" s="48"/>
    </row>
    <row r="5" spans="2:30" ht="15.65" customHeight="1" x14ac:dyDescent="0.4">
      <c r="B5" s="49" t="s">
        <v>119</v>
      </c>
      <c r="C5" s="50">
        <v>1</v>
      </c>
      <c r="D5" s="50">
        <v>0.99999994999999997</v>
      </c>
      <c r="F5" s="46" t="s">
        <v>137</v>
      </c>
      <c r="G5" s="46" t="s">
        <v>137</v>
      </c>
      <c r="J5" s="48"/>
      <c r="K5" s="48"/>
      <c r="L5" s="48"/>
      <c r="M5" s="48"/>
      <c r="N5" s="48"/>
      <c r="O5" s="48"/>
      <c r="P5" s="48"/>
      <c r="Q5" s="402"/>
      <c r="R5" s="403"/>
      <c r="S5" s="403"/>
      <c r="T5" s="403"/>
      <c r="U5" s="403"/>
      <c r="V5" s="404"/>
      <c r="W5" s="48"/>
      <c r="X5" s="48"/>
      <c r="Y5" s="48"/>
      <c r="Z5" s="48"/>
      <c r="AA5" s="48"/>
      <c r="AB5" s="48"/>
      <c r="AC5" s="48"/>
    </row>
    <row r="6" spans="2:30" ht="15.65" customHeight="1" x14ac:dyDescent="0.4">
      <c r="B6" s="49" t="s">
        <v>120</v>
      </c>
      <c r="C6" s="50">
        <v>1</v>
      </c>
      <c r="D6" s="50">
        <v>1</v>
      </c>
      <c r="F6" s="46" t="s">
        <v>137</v>
      </c>
      <c r="G6" s="46" t="s">
        <v>137</v>
      </c>
      <c r="J6" s="48"/>
      <c r="K6" s="48"/>
      <c r="L6" s="48"/>
      <c r="M6" s="48"/>
      <c r="N6" s="48"/>
      <c r="O6" s="48"/>
      <c r="P6" s="48"/>
      <c r="Q6" s="402"/>
      <c r="R6" s="403"/>
      <c r="S6" s="403"/>
      <c r="T6" s="403"/>
      <c r="U6" s="403"/>
      <c r="V6" s="404"/>
      <c r="W6" s="48"/>
      <c r="X6" s="48"/>
      <c r="Y6" s="48"/>
      <c r="Z6" s="48"/>
      <c r="AA6" s="48"/>
      <c r="AB6" s="48"/>
      <c r="AC6" s="48"/>
    </row>
    <row r="7" spans="2:30" ht="15.65" customHeight="1" x14ac:dyDescent="0.4">
      <c r="B7" s="49"/>
      <c r="C7" s="50"/>
      <c r="D7" s="50"/>
      <c r="F7" s="46"/>
      <c r="G7" s="46"/>
      <c r="J7" s="48"/>
      <c r="K7" s="48"/>
      <c r="L7" s="48"/>
      <c r="M7" s="48"/>
      <c r="N7" s="48"/>
      <c r="O7" s="48"/>
      <c r="P7" s="48"/>
      <c r="Q7" s="183"/>
      <c r="R7" s="184"/>
      <c r="S7" s="184"/>
      <c r="T7" s="184"/>
      <c r="U7" s="184"/>
      <c r="V7" s="185"/>
      <c r="W7" s="48"/>
      <c r="X7" s="48"/>
      <c r="Y7" s="48"/>
      <c r="Z7" s="48"/>
      <c r="AA7" s="48"/>
      <c r="AB7" s="48"/>
      <c r="AC7" s="48"/>
      <c r="AD7" s="42"/>
    </row>
    <row r="8" spans="2:30" ht="15.65" customHeight="1" thickBot="1" x14ac:dyDescent="0.45">
      <c r="B8" s="192" t="s">
        <v>464</v>
      </c>
      <c r="C8" s="50"/>
      <c r="D8" s="50"/>
      <c r="F8" s="46" t="s">
        <v>137</v>
      </c>
      <c r="G8" s="46" t="s">
        <v>137</v>
      </c>
      <c r="J8" s="48"/>
      <c r="K8" s="48"/>
      <c r="L8" s="48"/>
      <c r="M8" s="48"/>
      <c r="N8" s="48"/>
      <c r="O8" s="48"/>
      <c r="P8" s="48"/>
      <c r="Q8" s="54"/>
      <c r="R8" s="55"/>
      <c r="S8" s="55"/>
      <c r="T8" s="55"/>
      <c r="U8" s="55"/>
      <c r="V8" s="56"/>
      <c r="W8" s="48"/>
      <c r="X8" s="48"/>
      <c r="Y8" s="48"/>
      <c r="Z8" s="48"/>
      <c r="AA8" s="48"/>
      <c r="AB8" s="48"/>
      <c r="AC8" s="48"/>
      <c r="AD8" s="42"/>
    </row>
    <row r="9" spans="2:30" ht="15.65" customHeight="1" x14ac:dyDescent="0.4">
      <c r="B9" s="49" t="str">
        <f>'2022 Model E'!B10</f>
        <v>Maastricht Education and Research Center plc</v>
      </c>
      <c r="C9" s="193">
        <f>1999900/2000000</f>
        <v>0.99995000000000001</v>
      </c>
      <c r="D9" s="193">
        <f>C9</f>
        <v>0.99995000000000001</v>
      </c>
      <c r="F9" s="46" t="s">
        <v>137</v>
      </c>
      <c r="G9" s="46" t="s">
        <v>137</v>
      </c>
      <c r="J9" s="48"/>
      <c r="K9" s="48"/>
      <c r="L9" s="48"/>
      <c r="M9" s="48"/>
      <c r="N9" s="48"/>
      <c r="O9" s="48"/>
      <c r="P9" s="48"/>
      <c r="Q9" s="48"/>
      <c r="R9" s="48"/>
      <c r="S9" s="57"/>
      <c r="T9" s="48"/>
      <c r="U9" s="48"/>
      <c r="V9" s="48"/>
      <c r="W9" s="48"/>
      <c r="X9" s="48"/>
      <c r="Y9" s="48"/>
      <c r="Z9" s="48"/>
      <c r="AA9" s="48"/>
      <c r="AB9" s="48"/>
      <c r="AC9" s="48"/>
      <c r="AD9" s="58"/>
    </row>
    <row r="10" spans="2:30" ht="15.65" customHeight="1" x14ac:dyDescent="0.4">
      <c r="B10" s="49" t="s">
        <v>55</v>
      </c>
      <c r="C10" s="50"/>
      <c r="D10" s="50"/>
      <c r="F10" s="46" t="s">
        <v>137</v>
      </c>
      <c r="G10" s="46" t="s">
        <v>137</v>
      </c>
      <c r="J10" s="48"/>
      <c r="K10" s="48"/>
      <c r="L10" s="48"/>
      <c r="M10" s="59"/>
      <c r="N10" s="59"/>
      <c r="O10" s="59"/>
      <c r="P10" s="59"/>
      <c r="Q10" s="59"/>
      <c r="R10" s="59"/>
      <c r="S10" s="60"/>
      <c r="T10" s="59"/>
      <c r="U10" s="59"/>
      <c r="V10" s="59"/>
      <c r="W10" s="59"/>
      <c r="X10" s="59"/>
      <c r="Y10" s="59"/>
      <c r="Z10" s="59"/>
      <c r="AA10" s="48"/>
      <c r="AB10" s="48"/>
      <c r="AC10" s="48"/>
    </row>
    <row r="11" spans="2:30" ht="15.65" customHeight="1" x14ac:dyDescent="0.4">
      <c r="B11" s="192" t="s">
        <v>106</v>
      </c>
      <c r="C11" s="50"/>
      <c r="D11" s="50"/>
      <c r="F11" s="46" t="s">
        <v>137</v>
      </c>
      <c r="G11" s="46" t="s">
        <v>137</v>
      </c>
      <c r="J11" s="48"/>
      <c r="K11" s="48"/>
      <c r="L11" s="57"/>
      <c r="M11" s="48"/>
      <c r="N11" s="48"/>
      <c r="O11" s="48"/>
      <c r="P11" s="48"/>
      <c r="Q11" s="48"/>
      <c r="R11" s="48"/>
      <c r="S11" s="57"/>
      <c r="T11" s="48"/>
      <c r="U11" s="48"/>
      <c r="V11" s="48"/>
      <c r="W11" s="48"/>
      <c r="X11" s="48"/>
      <c r="Y11" s="48"/>
      <c r="Z11" s="57"/>
      <c r="AA11" s="48"/>
      <c r="AB11" s="48"/>
      <c r="AC11" s="48"/>
    </row>
    <row r="12" spans="2:30" ht="15.65" customHeight="1" x14ac:dyDescent="0.4">
      <c r="B12" s="192" t="s">
        <v>116</v>
      </c>
      <c r="C12" s="50"/>
      <c r="D12" s="50"/>
      <c r="F12" s="46" t="s">
        <v>137</v>
      </c>
      <c r="G12" s="46" t="s">
        <v>137</v>
      </c>
      <c r="J12" s="48"/>
      <c r="K12" s="48"/>
      <c r="L12" s="57"/>
      <c r="M12" s="48"/>
      <c r="N12" s="48"/>
      <c r="O12" s="48"/>
      <c r="P12" s="48"/>
      <c r="Q12" s="48"/>
      <c r="R12" s="48"/>
      <c r="S12" s="57"/>
      <c r="T12" s="48"/>
      <c r="U12" s="48"/>
      <c r="V12" s="48"/>
      <c r="W12" s="48"/>
      <c r="X12" s="48"/>
      <c r="Y12" s="48"/>
      <c r="Z12" s="57"/>
      <c r="AA12" s="48"/>
      <c r="AB12" s="48"/>
      <c r="AC12" s="48"/>
    </row>
    <row r="13" spans="2:30" ht="15.65" customHeight="1" thickBot="1" x14ac:dyDescent="0.4">
      <c r="B13" s="192" t="s">
        <v>117</v>
      </c>
      <c r="C13" s="50"/>
      <c r="D13" s="50"/>
      <c r="F13" s="46" t="s">
        <v>137</v>
      </c>
      <c r="G13" s="46" t="s">
        <v>137</v>
      </c>
      <c r="J13" s="61"/>
      <c r="K13" s="61"/>
      <c r="L13" s="62"/>
      <c r="M13" s="61"/>
      <c r="N13" s="61"/>
      <c r="O13" s="61"/>
      <c r="S13" s="63"/>
      <c r="Z13" s="63"/>
    </row>
    <row r="14" spans="2:30" ht="15.65" customHeight="1" x14ac:dyDescent="0.35">
      <c r="B14" s="49" t="s">
        <v>468</v>
      </c>
      <c r="C14" s="50"/>
      <c r="F14" s="46" t="s">
        <v>137</v>
      </c>
      <c r="G14" s="46" t="s">
        <v>137</v>
      </c>
      <c r="J14" s="380" t="str">
        <f>B8</f>
        <v>Aachen Maastricht Institute for Biobased Materials e.V. (AMIBM)</v>
      </c>
      <c r="K14" s="381"/>
      <c r="L14" s="62"/>
      <c r="M14" s="61"/>
      <c r="N14" s="380" t="str">
        <f>B9</f>
        <v>Maastricht Education and Research Center plc</v>
      </c>
      <c r="O14" s="381"/>
      <c r="P14" s="61"/>
      <c r="Q14" s="405"/>
      <c r="R14" s="406"/>
      <c r="S14" s="406"/>
      <c r="T14" s="406"/>
      <c r="U14" s="406"/>
      <c r="V14" s="407"/>
      <c r="W14" s="61"/>
      <c r="X14" s="405"/>
      <c r="Y14" s="406"/>
      <c r="Z14" s="406"/>
      <c r="AA14" s="406"/>
      <c r="AB14" s="406"/>
      <c r="AC14" s="407"/>
    </row>
    <row r="15" spans="2:30" ht="15.65" customHeight="1" x14ac:dyDescent="0.35">
      <c r="B15" s="192" t="s">
        <v>95</v>
      </c>
      <c r="C15" s="50"/>
      <c r="D15" s="50"/>
      <c r="F15" s="46" t="s">
        <v>137</v>
      </c>
      <c r="G15" s="46" t="s">
        <v>137</v>
      </c>
      <c r="J15" s="382"/>
      <c r="K15" s="383"/>
      <c r="L15" s="64"/>
      <c r="M15" s="64"/>
      <c r="N15" s="382"/>
      <c r="O15" s="383"/>
      <c r="P15" s="61"/>
      <c r="Q15" s="65"/>
      <c r="R15" s="47"/>
      <c r="S15" s="47"/>
      <c r="T15" s="47"/>
      <c r="U15" s="47"/>
      <c r="V15" s="66"/>
      <c r="W15" s="61"/>
      <c r="X15" s="408"/>
      <c r="Y15" s="409"/>
      <c r="Z15" s="409"/>
      <c r="AA15" s="409"/>
      <c r="AB15" s="409"/>
      <c r="AC15" s="410"/>
    </row>
    <row r="16" spans="2:30" ht="15.65" customHeight="1" x14ac:dyDescent="0.35">
      <c r="B16" s="192" t="s">
        <v>21</v>
      </c>
      <c r="C16" s="50"/>
      <c r="D16" s="50"/>
      <c r="F16" s="46" t="s">
        <v>137</v>
      </c>
      <c r="G16" s="46" t="s">
        <v>137</v>
      </c>
      <c r="J16" s="382"/>
      <c r="K16" s="383"/>
      <c r="L16" s="62"/>
      <c r="M16" s="61"/>
      <c r="N16" s="382"/>
      <c r="O16" s="383"/>
      <c r="P16" s="61"/>
      <c r="Q16" s="67"/>
      <c r="R16" s="68"/>
      <c r="S16" s="68"/>
      <c r="T16" s="68"/>
      <c r="U16" s="68"/>
      <c r="V16" s="69"/>
      <c r="W16" s="61"/>
      <c r="X16" s="67"/>
      <c r="Y16" s="68"/>
      <c r="Z16" s="68"/>
      <c r="AA16" s="68"/>
      <c r="AB16" s="68"/>
      <c r="AC16" s="69"/>
    </row>
    <row r="17" spans="2:29" ht="15.65" customHeight="1" thickBot="1" x14ac:dyDescent="0.4">
      <c r="B17" s="192" t="s">
        <v>477</v>
      </c>
      <c r="C17" s="50"/>
      <c r="D17" s="50"/>
      <c r="F17" s="46" t="s">
        <v>137</v>
      </c>
      <c r="G17" s="46" t="s">
        <v>137</v>
      </c>
      <c r="J17" s="384"/>
      <c r="K17" s="385"/>
      <c r="L17" s="70"/>
      <c r="M17" s="71"/>
      <c r="N17" s="411">
        <f>C9</f>
        <v>0.99995000000000001</v>
      </c>
      <c r="O17" s="412"/>
      <c r="P17" s="71"/>
      <c r="Q17" s="413">
        <v>1</v>
      </c>
      <c r="R17" s="414"/>
      <c r="S17" s="414"/>
      <c r="T17" s="414"/>
      <c r="U17" s="414"/>
      <c r="V17" s="415"/>
      <c r="W17" s="71"/>
      <c r="X17" s="413">
        <f>C6</f>
        <v>1</v>
      </c>
      <c r="Y17" s="414"/>
      <c r="Z17" s="414"/>
      <c r="AA17" s="414"/>
      <c r="AB17" s="414"/>
      <c r="AC17" s="415"/>
    </row>
    <row r="18" spans="2:29" ht="15.65" customHeight="1" x14ac:dyDescent="0.35">
      <c r="B18" s="49" t="s">
        <v>465</v>
      </c>
      <c r="C18" s="50"/>
      <c r="D18" s="50"/>
      <c r="F18" s="46" t="s">
        <v>137</v>
      </c>
      <c r="G18" s="46" t="s">
        <v>137</v>
      </c>
      <c r="J18" s="61"/>
      <c r="K18" s="61"/>
      <c r="L18" s="62"/>
      <c r="M18" s="61"/>
      <c r="N18" s="61"/>
      <c r="O18" s="61"/>
      <c r="P18" s="61"/>
      <c r="Q18" s="61"/>
      <c r="R18" s="61"/>
      <c r="S18" s="62"/>
      <c r="T18" s="61"/>
      <c r="U18" s="61"/>
      <c r="V18" s="61"/>
      <c r="W18" s="61"/>
      <c r="X18" s="61"/>
      <c r="Y18" s="61"/>
      <c r="Z18" s="62"/>
      <c r="AA18" s="61"/>
      <c r="AB18" s="61"/>
      <c r="AC18" s="61"/>
    </row>
    <row r="19" spans="2:29" ht="15.65" customHeight="1" x14ac:dyDescent="0.35">
      <c r="B19" s="49"/>
      <c r="C19" s="50"/>
      <c r="F19" s="46"/>
      <c r="G19" s="46"/>
      <c r="J19" s="380" t="str">
        <f>B10</f>
        <v>Stichting BWOOKP</v>
      </c>
      <c r="K19" s="381"/>
      <c r="L19" s="62"/>
      <c r="M19" s="61"/>
      <c r="N19" s="386" t="str">
        <f>B11</f>
        <v>Stichting Fish (Foundation International Student Housing) / Aparthotel Randwyck</v>
      </c>
      <c r="O19" s="387"/>
      <c r="P19" s="61"/>
      <c r="Q19" s="380" t="str">
        <f>B31</f>
        <v>Brains Unlimited B.V.</v>
      </c>
      <c r="R19" s="381"/>
      <c r="S19" s="186"/>
      <c r="T19" s="61"/>
      <c r="U19" s="380" t="str">
        <f>B32</f>
        <v>Entrepreneurship &amp; Innovation Labs B.V.</v>
      </c>
      <c r="V19" s="381"/>
      <c r="W19" s="61"/>
      <c r="X19" s="380" t="str">
        <f>B48</f>
        <v>Cell 2 Tissue B.V.</v>
      </c>
      <c r="Y19" s="381"/>
      <c r="Z19" s="187"/>
      <c r="AA19" s="74"/>
      <c r="AB19" s="380" t="str">
        <f>B49</f>
        <v>Onderzoek Newco B.V.</v>
      </c>
      <c r="AC19" s="381"/>
    </row>
    <row r="20" spans="2:29" ht="15.65" customHeight="1" x14ac:dyDescent="0.35">
      <c r="B20" s="192" t="s">
        <v>42</v>
      </c>
      <c r="C20" s="50"/>
      <c r="D20" s="50"/>
      <c r="F20" s="46" t="s">
        <v>137</v>
      </c>
      <c r="G20" s="46" t="s">
        <v>146</v>
      </c>
      <c r="J20" s="382"/>
      <c r="K20" s="383"/>
      <c r="L20" s="64"/>
      <c r="M20" s="75"/>
      <c r="N20" s="388"/>
      <c r="O20" s="389"/>
      <c r="P20" s="61"/>
      <c r="Q20" s="382"/>
      <c r="R20" s="383"/>
      <c r="S20" s="76"/>
      <c r="T20" s="75"/>
      <c r="U20" s="382"/>
      <c r="V20" s="383"/>
      <c r="W20" s="61"/>
      <c r="X20" s="382"/>
      <c r="Y20" s="383"/>
      <c r="Z20" s="77"/>
      <c r="AA20" s="78"/>
      <c r="AB20" s="382"/>
      <c r="AC20" s="383"/>
    </row>
    <row r="21" spans="2:29" ht="15.65" customHeight="1" x14ac:dyDescent="0.35">
      <c r="B21" s="192" t="s">
        <v>128</v>
      </c>
      <c r="C21" s="50"/>
      <c r="D21" s="50"/>
      <c r="F21" s="46" t="s">
        <v>137</v>
      </c>
      <c r="G21" s="46" t="s">
        <v>146</v>
      </c>
      <c r="J21" s="382"/>
      <c r="K21" s="383"/>
      <c r="L21" s="62"/>
      <c r="M21" s="61"/>
      <c r="N21" s="388"/>
      <c r="O21" s="389"/>
      <c r="P21" s="61"/>
      <c r="Q21" s="382"/>
      <c r="R21" s="383"/>
      <c r="S21" s="186"/>
      <c r="T21" s="61"/>
      <c r="U21" s="382"/>
      <c r="V21" s="383"/>
      <c r="W21" s="61"/>
      <c r="X21" s="382"/>
      <c r="Y21" s="383"/>
      <c r="Z21" s="187"/>
      <c r="AA21" s="74"/>
      <c r="AB21" s="382"/>
      <c r="AC21" s="383"/>
    </row>
    <row r="22" spans="2:29" ht="15.65" customHeight="1" x14ac:dyDescent="0.35">
      <c r="B22" s="192" t="s">
        <v>127</v>
      </c>
      <c r="C22" s="50"/>
      <c r="D22" s="50"/>
      <c r="F22" s="46" t="s">
        <v>137</v>
      </c>
      <c r="G22" s="46" t="s">
        <v>146</v>
      </c>
      <c r="J22" s="384"/>
      <c r="K22" s="385"/>
      <c r="L22" s="62"/>
      <c r="M22" s="61"/>
      <c r="N22" s="390"/>
      <c r="O22" s="391"/>
      <c r="P22" s="61"/>
      <c r="Q22" s="395">
        <f>C31</f>
        <v>0.91539999999999999</v>
      </c>
      <c r="R22" s="396"/>
      <c r="S22" s="197"/>
      <c r="T22" s="198"/>
      <c r="U22" s="397">
        <f>C32</f>
        <v>1</v>
      </c>
      <c r="V22" s="398"/>
      <c r="W22" s="198"/>
      <c r="X22" s="393">
        <f>C48</f>
        <v>0.48</v>
      </c>
      <c r="Y22" s="394"/>
      <c r="Z22" s="199"/>
      <c r="AA22" s="200"/>
      <c r="AB22" s="393">
        <f>C49</f>
        <v>1</v>
      </c>
      <c r="AC22" s="394"/>
    </row>
    <row r="23" spans="2:29" ht="15.65" customHeight="1" x14ac:dyDescent="0.35">
      <c r="B23" s="192" t="s">
        <v>27</v>
      </c>
      <c r="C23" s="50"/>
      <c r="D23" s="50"/>
      <c r="F23" s="46" t="s">
        <v>137</v>
      </c>
      <c r="G23" s="188" t="s">
        <v>146</v>
      </c>
      <c r="J23" s="61"/>
      <c r="K23" s="61"/>
      <c r="L23" s="62"/>
      <c r="M23" s="61"/>
      <c r="N23" s="61"/>
      <c r="O23" s="61"/>
      <c r="P23" s="61"/>
      <c r="Q23" s="61"/>
      <c r="R23" s="61"/>
      <c r="S23" s="62"/>
      <c r="T23" s="61"/>
      <c r="U23" s="61"/>
      <c r="V23" s="61"/>
      <c r="W23" s="61"/>
      <c r="X23" s="74"/>
      <c r="Y23" s="74"/>
      <c r="Z23" s="83"/>
      <c r="AA23" s="74"/>
      <c r="AB23" s="74"/>
      <c r="AC23" s="74"/>
    </row>
    <row r="24" spans="2:29" ht="15.65" customHeight="1" x14ac:dyDescent="0.35">
      <c r="B24" s="192" t="s">
        <v>130</v>
      </c>
      <c r="C24" s="50"/>
      <c r="D24" s="50"/>
      <c r="F24" s="46" t="s">
        <v>137</v>
      </c>
      <c r="G24" s="46" t="s">
        <v>146</v>
      </c>
      <c r="J24" s="380" t="str">
        <f>B12</f>
        <v>Stichting Limburg Institute for Business and Economic Research (LIBER)</v>
      </c>
      <c r="K24" s="381"/>
      <c r="L24" s="62"/>
      <c r="M24" s="61"/>
      <c r="N24" s="380" t="str">
        <f>B13</f>
        <v>Stichting Maastricht Economic Research Institute on Innovation and Technology</v>
      </c>
      <c r="O24" s="381"/>
      <c r="P24" s="61"/>
      <c r="Q24" s="380" t="str">
        <f>B33</f>
        <v>InterUM B.V.</v>
      </c>
      <c r="R24" s="381"/>
      <c r="S24" s="186"/>
      <c r="T24" s="61"/>
      <c r="U24" s="380" t="str">
        <f>B34</f>
        <v>Maastricht Education and Research Center plc</v>
      </c>
      <c r="V24" s="381"/>
      <c r="W24" s="61"/>
      <c r="X24" s="416" t="str">
        <f>B50</f>
        <v>ReGEN Biomedical B.V.</v>
      </c>
      <c r="Y24" s="381"/>
      <c r="Z24" s="187"/>
      <c r="AA24" s="74"/>
      <c r="AB24" s="349" t="str">
        <f>B52</f>
        <v>Brightlands Innovation Factory B.V.</v>
      </c>
      <c r="AC24" s="350"/>
    </row>
    <row r="25" spans="2:29" ht="15.65" customHeight="1" x14ac:dyDescent="0.35">
      <c r="B25" s="49" t="s">
        <v>129</v>
      </c>
      <c r="C25" s="50"/>
      <c r="F25" s="46" t="s">
        <v>137</v>
      </c>
      <c r="G25" s="46" t="s">
        <v>146</v>
      </c>
      <c r="J25" s="382"/>
      <c r="K25" s="383"/>
      <c r="L25" s="64"/>
      <c r="M25" s="75"/>
      <c r="N25" s="382"/>
      <c r="O25" s="383"/>
      <c r="P25" s="61"/>
      <c r="Q25" s="382"/>
      <c r="R25" s="383"/>
      <c r="S25" s="76"/>
      <c r="T25" s="75"/>
      <c r="U25" s="382"/>
      <c r="V25" s="383"/>
      <c r="W25" s="61"/>
      <c r="X25" s="382"/>
      <c r="Y25" s="383"/>
      <c r="Z25" s="77"/>
      <c r="AA25" s="78"/>
      <c r="AB25" s="351"/>
      <c r="AC25" s="352"/>
    </row>
    <row r="26" spans="2:29" ht="15.65" customHeight="1" x14ac:dyDescent="0.35">
      <c r="B26" s="192" t="s">
        <v>461</v>
      </c>
      <c r="C26" s="50"/>
      <c r="D26" s="50"/>
      <c r="F26" s="46" t="s">
        <v>137</v>
      </c>
      <c r="G26" s="46" t="s">
        <v>146</v>
      </c>
      <c r="J26" s="382"/>
      <c r="K26" s="383"/>
      <c r="L26" s="62"/>
      <c r="M26" s="61"/>
      <c r="N26" s="382"/>
      <c r="O26" s="383"/>
      <c r="P26" s="61"/>
      <c r="Q26" s="382"/>
      <c r="R26" s="383"/>
      <c r="S26" s="186"/>
      <c r="T26" s="61"/>
      <c r="U26" s="382"/>
      <c r="V26" s="383"/>
      <c r="W26" s="61"/>
      <c r="X26" s="382"/>
      <c r="Y26" s="383"/>
      <c r="Z26" s="187"/>
      <c r="AA26" s="74"/>
      <c r="AB26" s="351"/>
      <c r="AC26" s="352"/>
    </row>
    <row r="27" spans="2:29" ht="15.65" customHeight="1" x14ac:dyDescent="0.35">
      <c r="B27" s="49" t="s">
        <v>58</v>
      </c>
      <c r="C27" s="50"/>
      <c r="F27" s="46" t="s">
        <v>137</v>
      </c>
      <c r="G27" s="46" t="s">
        <v>146</v>
      </c>
      <c r="J27" s="384"/>
      <c r="K27" s="385"/>
      <c r="L27" s="62"/>
      <c r="M27" s="61"/>
      <c r="N27" s="384"/>
      <c r="O27" s="385"/>
      <c r="P27" s="61"/>
      <c r="Q27" s="393">
        <f>C33</f>
        <v>1</v>
      </c>
      <c r="R27" s="394"/>
      <c r="S27" s="197"/>
      <c r="T27" s="198"/>
      <c r="U27" s="419">
        <f>C34</f>
        <v>5.0000000000000002E-5</v>
      </c>
      <c r="V27" s="420"/>
      <c r="W27" s="198"/>
      <c r="X27" s="393">
        <f>C50</f>
        <v>1</v>
      </c>
      <c r="Y27" s="394"/>
      <c r="Z27" s="199"/>
      <c r="AA27" s="200"/>
      <c r="AB27" s="361">
        <f>C52</f>
        <v>0.13900000000000001</v>
      </c>
      <c r="AC27" s="362"/>
    </row>
    <row r="28" spans="2:29" ht="15.65" customHeight="1" x14ac:dyDescent="0.35">
      <c r="B28" s="49" t="s">
        <v>133</v>
      </c>
      <c r="C28" s="50">
        <v>0.33329999999999999</v>
      </c>
      <c r="D28" s="50">
        <v>0.33329999999999999</v>
      </c>
      <c r="F28" s="46" t="s">
        <v>137</v>
      </c>
      <c r="G28" s="46" t="s">
        <v>146</v>
      </c>
      <c r="J28" s="61"/>
      <c r="K28" s="61"/>
      <c r="L28" s="62"/>
      <c r="M28" s="61"/>
      <c r="N28" s="61"/>
      <c r="O28" s="61"/>
      <c r="P28" s="61"/>
      <c r="Q28" s="61"/>
      <c r="R28" s="61"/>
      <c r="S28" s="62"/>
      <c r="T28" s="61"/>
      <c r="U28" s="61"/>
      <c r="V28" s="61"/>
      <c r="W28" s="61"/>
      <c r="X28" s="74"/>
      <c r="Y28" s="74"/>
      <c r="Z28" s="83"/>
      <c r="AA28" s="74"/>
      <c r="AB28" s="74"/>
      <c r="AC28" s="74"/>
    </row>
    <row r="29" spans="2:29" ht="15.65" customHeight="1" x14ac:dyDescent="0.35">
      <c r="B29" s="49"/>
      <c r="C29" s="50"/>
      <c r="F29" s="46"/>
      <c r="G29" s="46"/>
      <c r="J29" s="386" t="str">
        <f>B14</f>
        <v>Stichting Maastricht School of International Research on Corporate and Economic Restructuring</v>
      </c>
      <c r="K29" s="387"/>
      <c r="L29" s="62"/>
      <c r="M29" s="61"/>
      <c r="N29" s="380" t="str">
        <f>B15</f>
        <v>Stichting Maastricht School of Management</v>
      </c>
      <c r="O29" s="381"/>
      <c r="P29" s="61"/>
      <c r="Q29" s="349" t="str">
        <f>B36</f>
        <v>Brightlands Campus Greenport Venlo B.V.</v>
      </c>
      <c r="R29" s="350"/>
      <c r="S29" s="62"/>
      <c r="T29" s="61"/>
      <c r="U29" s="349" t="str">
        <f>B37</f>
        <v>Campus Heerlen Management &amp; Development B.V.</v>
      </c>
      <c r="V29" s="350"/>
      <c r="W29" s="61"/>
      <c r="X29" s="349" t="str">
        <f>B53</f>
        <v>Cimaas Holding B.V.</v>
      </c>
      <c r="Y29" s="350"/>
      <c r="Z29" s="187"/>
      <c r="AA29" s="74"/>
      <c r="AB29" s="349" t="str">
        <f>B54</f>
        <v>Coagulation Profile B.V.</v>
      </c>
      <c r="AC29" s="350"/>
    </row>
    <row r="30" spans="2:29" ht="15.65" customHeight="1" x14ac:dyDescent="0.35">
      <c r="B30" s="45" t="s">
        <v>156</v>
      </c>
      <c r="C30" s="50"/>
      <c r="D30" s="50"/>
      <c r="F30" s="46"/>
      <c r="G30" s="46"/>
      <c r="J30" s="388"/>
      <c r="K30" s="389"/>
      <c r="L30" s="64"/>
      <c r="M30" s="75"/>
      <c r="N30" s="382"/>
      <c r="O30" s="383"/>
      <c r="P30" s="61"/>
      <c r="Q30" s="351"/>
      <c r="R30" s="352"/>
      <c r="S30" s="64"/>
      <c r="T30" s="75"/>
      <c r="U30" s="351"/>
      <c r="V30" s="352"/>
      <c r="W30" s="61"/>
      <c r="X30" s="351"/>
      <c r="Y30" s="352"/>
      <c r="Z30" s="77"/>
      <c r="AA30" s="78"/>
      <c r="AB30" s="351"/>
      <c r="AC30" s="352"/>
    </row>
    <row r="31" spans="2:29" ht="15.65" customHeight="1" x14ac:dyDescent="0.35">
      <c r="B31" s="49" t="s">
        <v>109</v>
      </c>
      <c r="C31" s="50">
        <v>0.91539999999999999</v>
      </c>
      <c r="D31" s="50">
        <v>0.91539999999999999</v>
      </c>
      <c r="F31" s="46" t="s">
        <v>137</v>
      </c>
      <c r="G31" s="46" t="s">
        <v>137</v>
      </c>
      <c r="J31" s="388"/>
      <c r="K31" s="389"/>
      <c r="L31" s="62"/>
      <c r="M31" s="61"/>
      <c r="N31" s="382"/>
      <c r="O31" s="383"/>
      <c r="P31" s="61"/>
      <c r="Q31" s="351"/>
      <c r="R31" s="352"/>
      <c r="S31" s="62"/>
      <c r="T31" s="61"/>
      <c r="U31" s="351"/>
      <c r="V31" s="352"/>
      <c r="W31" s="61"/>
      <c r="X31" s="351"/>
      <c r="Y31" s="352"/>
      <c r="Z31" s="187"/>
      <c r="AA31" s="74"/>
      <c r="AB31" s="351"/>
      <c r="AC31" s="352"/>
    </row>
    <row r="32" spans="2:29" ht="15.65" customHeight="1" x14ac:dyDescent="0.35">
      <c r="B32" s="49" t="s">
        <v>15</v>
      </c>
      <c r="C32" s="50">
        <v>1</v>
      </c>
      <c r="D32" s="50">
        <v>1</v>
      </c>
      <c r="F32" s="46" t="s">
        <v>137</v>
      </c>
      <c r="G32" s="46" t="s">
        <v>137</v>
      </c>
      <c r="J32" s="390"/>
      <c r="K32" s="391"/>
      <c r="L32" s="62"/>
      <c r="M32" s="61"/>
      <c r="N32" s="384"/>
      <c r="O32" s="385"/>
      <c r="P32" s="61"/>
      <c r="Q32" s="361">
        <f>C36</f>
        <v>0.33329999999999999</v>
      </c>
      <c r="R32" s="362"/>
      <c r="S32" s="62"/>
      <c r="T32" s="61"/>
      <c r="U32" s="361">
        <f>C37</f>
        <v>0.25</v>
      </c>
      <c r="V32" s="362"/>
      <c r="W32" s="198"/>
      <c r="X32" s="361">
        <f>C53</f>
        <v>0.21920000000000001</v>
      </c>
      <c r="Y32" s="362"/>
      <c r="Z32" s="199"/>
      <c r="AA32" s="200"/>
      <c r="AB32" s="361">
        <f>C54</f>
        <v>0.48899999999999999</v>
      </c>
      <c r="AC32" s="362"/>
    </row>
    <row r="33" spans="2:29" ht="15.65" customHeight="1" x14ac:dyDescent="0.35">
      <c r="B33" s="49" t="s">
        <v>8</v>
      </c>
      <c r="C33" s="50">
        <v>1</v>
      </c>
      <c r="D33" s="50">
        <v>1</v>
      </c>
      <c r="F33" s="46" t="s">
        <v>137</v>
      </c>
      <c r="G33" s="46" t="s">
        <v>137</v>
      </c>
      <c r="J33" s="61"/>
      <c r="K33" s="61"/>
      <c r="L33" s="62"/>
      <c r="M33" s="61"/>
      <c r="N33" s="61"/>
      <c r="O33" s="61"/>
      <c r="P33" s="61"/>
      <c r="Q33" s="61"/>
      <c r="R33" s="61"/>
      <c r="S33" s="62"/>
      <c r="T33" s="61"/>
      <c r="U33" s="61"/>
      <c r="V33" s="61"/>
      <c r="W33" s="61"/>
      <c r="X33" s="74"/>
      <c r="Y33" s="74"/>
      <c r="Z33" s="83"/>
      <c r="AA33" s="74"/>
      <c r="AB33" s="74"/>
      <c r="AC33" s="74"/>
    </row>
    <row r="34" spans="2:29" ht="15.65" customHeight="1" x14ac:dyDescent="0.35">
      <c r="B34" s="49" t="str">
        <f>B9</f>
        <v>Maastricht Education and Research Center plc</v>
      </c>
      <c r="C34" s="194">
        <f>100/2000000</f>
        <v>5.0000000000000002E-5</v>
      </c>
      <c r="D34" s="194">
        <f>C34</f>
        <v>5.0000000000000002E-5</v>
      </c>
      <c r="F34" s="46" t="s">
        <v>137</v>
      </c>
      <c r="G34" s="46" t="s">
        <v>137</v>
      </c>
      <c r="J34" s="380" t="str">
        <f>B16</f>
        <v>Stichting Observant</v>
      </c>
      <c r="K34" s="381"/>
      <c r="L34" s="62"/>
      <c r="M34" s="61"/>
      <c r="N34" s="380" t="str">
        <f>B17</f>
        <v>Stichting Wetenschaps-beoefening UM</v>
      </c>
      <c r="O34" s="381"/>
      <c r="P34" s="61"/>
      <c r="Q34" s="349" t="str">
        <f>B38</f>
        <v>Chemelot Campus B.V.</v>
      </c>
      <c r="R34" s="350"/>
      <c r="S34" s="186"/>
      <c r="T34" s="61"/>
      <c r="U34" s="349" t="str">
        <f>B39</f>
        <v xml:space="preserve">Chemelot Campus Vastgoed C.V. </v>
      </c>
      <c r="V34" s="350"/>
      <c r="W34" s="61"/>
      <c r="X34" s="349" t="str">
        <f>B55</f>
        <v>Flui.Go Science B.V.</v>
      </c>
      <c r="Y34" s="350"/>
      <c r="Z34" s="187"/>
      <c r="AA34" s="74"/>
      <c r="AB34" s="349" t="str">
        <f>B56</f>
        <v>Genax B.V.</v>
      </c>
      <c r="AC34" s="350"/>
    </row>
    <row r="35" spans="2:29" ht="15.65" customHeight="1" x14ac:dyDescent="0.35">
      <c r="B35" s="49"/>
      <c r="C35" s="194"/>
      <c r="D35" s="194"/>
      <c r="F35" s="46"/>
      <c r="G35" s="46"/>
      <c r="J35" s="382"/>
      <c r="K35" s="383"/>
      <c r="L35" s="64"/>
      <c r="M35" s="75"/>
      <c r="N35" s="382"/>
      <c r="O35" s="383"/>
      <c r="P35" s="61"/>
      <c r="Q35" s="351"/>
      <c r="R35" s="352"/>
      <c r="S35" s="76"/>
      <c r="T35" s="75"/>
      <c r="U35" s="351"/>
      <c r="V35" s="352"/>
      <c r="W35" s="61"/>
      <c r="X35" s="351"/>
      <c r="Y35" s="352"/>
      <c r="Z35" s="77"/>
      <c r="AA35" s="78"/>
      <c r="AB35" s="351"/>
      <c r="AC35" s="352"/>
    </row>
    <row r="36" spans="2:29" ht="15.65" customHeight="1" x14ac:dyDescent="0.35">
      <c r="B36" s="49" t="s">
        <v>123</v>
      </c>
      <c r="C36" s="50">
        <v>0.33329999999999999</v>
      </c>
      <c r="D36" s="50">
        <v>0.33329999999999999</v>
      </c>
      <c r="F36" s="46" t="s">
        <v>137</v>
      </c>
      <c r="G36" s="46" t="s">
        <v>146</v>
      </c>
      <c r="J36" s="382"/>
      <c r="K36" s="383"/>
      <c r="L36" s="62"/>
      <c r="M36" s="61"/>
      <c r="N36" s="382"/>
      <c r="O36" s="383"/>
      <c r="P36" s="61"/>
      <c r="Q36" s="351"/>
      <c r="R36" s="352"/>
      <c r="S36" s="186"/>
      <c r="T36" s="61"/>
      <c r="U36" s="351"/>
      <c r="V36" s="352"/>
      <c r="W36" s="61"/>
      <c r="X36" s="351"/>
      <c r="Y36" s="352"/>
      <c r="Z36" s="187"/>
      <c r="AA36" s="74"/>
      <c r="AB36" s="351"/>
      <c r="AC36" s="352"/>
    </row>
    <row r="37" spans="2:29" ht="15.65" customHeight="1" x14ac:dyDescent="0.35">
      <c r="B37" s="49" t="s">
        <v>50</v>
      </c>
      <c r="C37" s="50">
        <v>0.25</v>
      </c>
      <c r="D37" s="50">
        <v>0.25</v>
      </c>
      <c r="F37" s="46" t="s">
        <v>137</v>
      </c>
      <c r="G37" s="46" t="s">
        <v>146</v>
      </c>
      <c r="J37" s="384"/>
      <c r="K37" s="385"/>
      <c r="L37" s="62"/>
      <c r="M37" s="61"/>
      <c r="N37" s="384"/>
      <c r="O37" s="385"/>
      <c r="P37" s="61"/>
      <c r="Q37" s="361">
        <f>C38</f>
        <v>0.33329999999999999</v>
      </c>
      <c r="R37" s="362"/>
      <c r="S37" s="197"/>
      <c r="T37" s="198"/>
      <c r="U37" s="361">
        <v>0.33329999999999999</v>
      </c>
      <c r="V37" s="362"/>
      <c r="W37" s="198"/>
      <c r="X37" s="361">
        <f>C55</f>
        <v>0.498</v>
      </c>
      <c r="Y37" s="362"/>
      <c r="Z37" s="203"/>
      <c r="AA37" s="204"/>
      <c r="AB37" s="361">
        <f>C56</f>
        <v>0.38</v>
      </c>
      <c r="AC37" s="362"/>
    </row>
    <row r="38" spans="2:29" ht="15.65" customHeight="1" x14ac:dyDescent="0.35">
      <c r="B38" s="49" t="s">
        <v>29</v>
      </c>
      <c r="C38" s="50">
        <v>0.33329999999999999</v>
      </c>
      <c r="D38" s="50">
        <v>0.33329999999999999</v>
      </c>
      <c r="F38" s="46" t="s">
        <v>137</v>
      </c>
      <c r="G38" s="46" t="s">
        <v>146</v>
      </c>
      <c r="J38" s="61"/>
      <c r="K38" s="61"/>
      <c r="L38" s="62"/>
      <c r="M38" s="61"/>
      <c r="N38" s="61"/>
      <c r="O38" s="61"/>
      <c r="P38" s="61"/>
      <c r="Q38" s="61"/>
      <c r="R38" s="61"/>
      <c r="S38" s="62"/>
      <c r="T38" s="61"/>
      <c r="U38" s="61"/>
      <c r="V38" s="61"/>
      <c r="W38" s="61"/>
      <c r="X38" s="74"/>
      <c r="Y38" s="74"/>
      <c r="Z38" s="83"/>
      <c r="AA38" s="74"/>
      <c r="AB38" s="74"/>
      <c r="AC38" s="74"/>
    </row>
    <row r="39" spans="2:29" ht="15.65" customHeight="1" x14ac:dyDescent="0.35">
      <c r="B39" s="49" t="s">
        <v>223</v>
      </c>
      <c r="C39" s="126">
        <v>0.33329999999999999</v>
      </c>
      <c r="D39" s="126">
        <v>9.6699999999999994E-2</v>
      </c>
      <c r="F39" s="46" t="s">
        <v>137</v>
      </c>
      <c r="G39" s="85" t="s">
        <v>146</v>
      </c>
      <c r="J39" s="380" t="str">
        <f>B18</f>
        <v xml:space="preserve">Vereniging van Eigenaars Brains Unlimited Faciliteiten </v>
      </c>
      <c r="K39" s="381"/>
      <c r="L39" s="62"/>
      <c r="M39" s="61"/>
      <c r="N39" s="349" t="str">
        <f>B20</f>
        <v>Stichting Huurteam Zuid-Limburg</v>
      </c>
      <c r="O39" s="350"/>
      <c r="P39" s="61"/>
      <c r="Q39" s="349" t="str">
        <f>B40</f>
        <v>Knowledge Transfer Funds B.V.</v>
      </c>
      <c r="R39" s="350"/>
      <c r="S39" s="186"/>
      <c r="T39" s="61"/>
      <c r="U39" s="349" t="str">
        <f>B41</f>
        <v>Maastricht Instruments B.V.</v>
      </c>
      <c r="V39" s="350"/>
      <c r="W39" s="61"/>
      <c r="X39" s="349" t="str">
        <f>B57</f>
        <v>Mirabilis Therapeutics B.V.</v>
      </c>
      <c r="Y39" s="350"/>
      <c r="Z39" s="187"/>
      <c r="AA39" s="74"/>
      <c r="AB39" s="349" t="str">
        <f>B58</f>
        <v>Sensip-Dx B.V.</v>
      </c>
      <c r="AC39" s="350"/>
    </row>
    <row r="40" spans="2:29" ht="15.65" customHeight="1" x14ac:dyDescent="0.35">
      <c r="B40" s="49" t="s">
        <v>44</v>
      </c>
      <c r="C40" s="50">
        <v>0.5</v>
      </c>
      <c r="D40" s="50">
        <v>0.5</v>
      </c>
      <c r="F40" s="46" t="s">
        <v>137</v>
      </c>
      <c r="G40" s="46" t="s">
        <v>146</v>
      </c>
      <c r="J40" s="382"/>
      <c r="K40" s="383"/>
      <c r="L40" s="64"/>
      <c r="M40" s="75"/>
      <c r="N40" s="351"/>
      <c r="O40" s="352"/>
      <c r="P40" s="61"/>
      <c r="Q40" s="351"/>
      <c r="R40" s="352"/>
      <c r="S40" s="76"/>
      <c r="T40" s="75"/>
      <c r="U40" s="351"/>
      <c r="V40" s="352"/>
      <c r="W40" s="61"/>
      <c r="X40" s="351"/>
      <c r="Y40" s="352"/>
      <c r="Z40" s="77"/>
      <c r="AA40" s="78"/>
      <c r="AB40" s="351"/>
      <c r="AC40" s="352"/>
    </row>
    <row r="41" spans="2:29" ht="15.65" customHeight="1" x14ac:dyDescent="0.35">
      <c r="B41" s="49" t="s">
        <v>9</v>
      </c>
      <c r="C41" s="50">
        <v>0.4</v>
      </c>
      <c r="D41" s="50">
        <v>1</v>
      </c>
      <c r="F41" s="46" t="s">
        <v>137</v>
      </c>
      <c r="G41" s="46" t="s">
        <v>146</v>
      </c>
      <c r="J41" s="382"/>
      <c r="K41" s="383"/>
      <c r="L41" s="62"/>
      <c r="M41" s="61"/>
      <c r="N41" s="351"/>
      <c r="O41" s="352"/>
      <c r="P41" s="61"/>
      <c r="Q41" s="351"/>
      <c r="R41" s="352"/>
      <c r="S41" s="186"/>
      <c r="T41" s="61"/>
      <c r="U41" s="351"/>
      <c r="V41" s="352"/>
      <c r="W41" s="61"/>
      <c r="X41" s="351"/>
      <c r="Y41" s="352"/>
      <c r="Z41" s="187"/>
      <c r="AA41" s="74"/>
      <c r="AB41" s="351"/>
      <c r="AC41" s="352"/>
    </row>
    <row r="42" spans="2:29" ht="15.65" customHeight="1" x14ac:dyDescent="0.35">
      <c r="B42" s="49" t="s">
        <v>23</v>
      </c>
      <c r="C42" s="50">
        <v>0.33329999999999999</v>
      </c>
      <c r="D42" s="50">
        <v>0.33329999999999999</v>
      </c>
      <c r="F42" s="46" t="s">
        <v>137</v>
      </c>
      <c r="G42" s="46" t="s">
        <v>146</v>
      </c>
      <c r="J42" s="384"/>
      <c r="K42" s="385"/>
      <c r="L42" s="62"/>
      <c r="M42" s="61"/>
      <c r="N42" s="353"/>
      <c r="O42" s="354"/>
      <c r="P42" s="61"/>
      <c r="Q42" s="361">
        <f>C40</f>
        <v>0.5</v>
      </c>
      <c r="R42" s="362"/>
      <c r="S42" s="197"/>
      <c r="T42" s="198"/>
      <c r="U42" s="361">
        <f>C41</f>
        <v>0.4</v>
      </c>
      <c r="V42" s="362"/>
      <c r="W42" s="202"/>
      <c r="X42" s="361">
        <f>C57</f>
        <v>0.40699999999999997</v>
      </c>
      <c r="Y42" s="362"/>
      <c r="Z42" s="203"/>
      <c r="AA42" s="200"/>
      <c r="AB42" s="361">
        <f>C58</f>
        <v>0.32944000000000001</v>
      </c>
      <c r="AC42" s="362"/>
    </row>
    <row r="43" spans="2:29" ht="15.65" customHeight="1" x14ac:dyDescent="0.35">
      <c r="B43" s="49" t="s">
        <v>43</v>
      </c>
      <c r="C43" s="50">
        <v>0.26829999999999998</v>
      </c>
      <c r="D43" s="50">
        <v>0.26829999999999998</v>
      </c>
      <c r="F43" s="46" t="s">
        <v>137</v>
      </c>
      <c r="G43" s="46" t="s">
        <v>146</v>
      </c>
      <c r="J43" s="61"/>
      <c r="K43" s="61"/>
      <c r="L43" s="62"/>
      <c r="M43" s="61"/>
      <c r="N43" s="61"/>
      <c r="O43" s="61"/>
      <c r="P43" s="61"/>
      <c r="Q43" s="61"/>
      <c r="R43" s="61"/>
      <c r="S43" s="62"/>
      <c r="T43" s="61"/>
      <c r="U43" s="61"/>
      <c r="V43" s="61"/>
      <c r="W43" s="61"/>
      <c r="X43" s="200"/>
      <c r="Y43" s="200"/>
      <c r="Z43" s="205"/>
      <c r="AA43" s="200"/>
      <c r="AB43" s="200"/>
      <c r="AC43" s="200"/>
    </row>
    <row r="44" spans="2:29" ht="15.65" customHeight="1" x14ac:dyDescent="0.35">
      <c r="B44" s="49"/>
      <c r="C44" s="50"/>
      <c r="D44" s="50"/>
      <c r="F44" s="46"/>
      <c r="G44" s="46"/>
      <c r="J44" s="349" t="str">
        <f>B22</f>
        <v>Stichting Match Maastricht</v>
      </c>
      <c r="K44" s="350"/>
      <c r="L44" s="62"/>
      <c r="M44" s="61"/>
      <c r="N44" s="363" t="str">
        <f>B21</f>
        <v>Stichting Life Science Incubator Maastricht</v>
      </c>
      <c r="O44" s="364"/>
      <c r="P44" s="61"/>
      <c r="Q44" s="349" t="str">
        <f>B42</f>
        <v>Maastricht Health Campus B.V.</v>
      </c>
      <c r="R44" s="350"/>
      <c r="S44" s="186"/>
      <c r="T44" s="61"/>
      <c r="U44" s="349" t="str">
        <f>B43</f>
        <v>Medace B.V.</v>
      </c>
      <c r="V44" s="350"/>
      <c r="W44" s="61"/>
      <c r="X44" s="349" t="str">
        <f>B59</f>
        <v>StudiJob Uitzendbureau B.V.</v>
      </c>
      <c r="Y44" s="350"/>
      <c r="Z44" s="229"/>
      <c r="AA44" s="74"/>
      <c r="AB44" s="349" t="str">
        <f>B60</f>
        <v xml:space="preserve">StudiJob Career Services B.V. </v>
      </c>
      <c r="AC44" s="350"/>
    </row>
    <row r="45" spans="2:29" ht="15.65" customHeight="1" x14ac:dyDescent="0.35">
      <c r="B45" s="49" t="s">
        <v>162</v>
      </c>
      <c r="C45" s="126">
        <v>0.16669999999999999</v>
      </c>
      <c r="D45" s="50">
        <f>C45</f>
        <v>0.16669999999999999</v>
      </c>
      <c r="F45" s="46" t="s">
        <v>146</v>
      </c>
      <c r="G45" s="85" t="s">
        <v>135</v>
      </c>
      <c r="J45" s="351"/>
      <c r="K45" s="352"/>
      <c r="L45" s="64"/>
      <c r="M45" s="75"/>
      <c r="N45" s="365"/>
      <c r="O45" s="366"/>
      <c r="P45" s="61"/>
      <c r="Q45" s="351"/>
      <c r="R45" s="352"/>
      <c r="S45" s="76"/>
      <c r="T45" s="75"/>
      <c r="U45" s="351"/>
      <c r="V45" s="352"/>
      <c r="W45" s="61"/>
      <c r="X45" s="351"/>
      <c r="Y45" s="352"/>
      <c r="Z45" s="77"/>
      <c r="AA45" s="78"/>
      <c r="AB45" s="351"/>
      <c r="AC45" s="352"/>
    </row>
    <row r="46" spans="2:29" ht="15.65" customHeight="1" x14ac:dyDescent="0.35">
      <c r="F46" s="46"/>
      <c r="G46" s="46"/>
      <c r="J46" s="351"/>
      <c r="K46" s="352"/>
      <c r="L46" s="62"/>
      <c r="M46" s="61"/>
      <c r="N46" s="365"/>
      <c r="O46" s="366"/>
      <c r="P46" s="61"/>
      <c r="Q46" s="351"/>
      <c r="R46" s="352"/>
      <c r="S46" s="186"/>
      <c r="T46" s="61"/>
      <c r="U46" s="351"/>
      <c r="V46" s="352"/>
      <c r="W46" s="61"/>
      <c r="X46" s="351"/>
      <c r="Y46" s="352"/>
      <c r="Z46" s="229"/>
      <c r="AA46" s="74"/>
      <c r="AB46" s="351"/>
      <c r="AC46" s="352"/>
    </row>
    <row r="47" spans="2:29" ht="15.65" customHeight="1" x14ac:dyDescent="0.35">
      <c r="B47" s="45" t="s">
        <v>157</v>
      </c>
      <c r="C47" s="50"/>
      <c r="D47" s="50"/>
      <c r="F47" s="46"/>
      <c r="G47" s="46"/>
      <c r="J47" s="353"/>
      <c r="K47" s="354"/>
      <c r="L47" s="62"/>
      <c r="M47" s="61"/>
      <c r="N47" s="367"/>
      <c r="O47" s="368"/>
      <c r="P47" s="61"/>
      <c r="Q47" s="361">
        <f>C42</f>
        <v>0.33329999999999999</v>
      </c>
      <c r="R47" s="362"/>
      <c r="S47" s="197"/>
      <c r="T47" s="202"/>
      <c r="U47" s="361">
        <f>C43</f>
        <v>0.26829999999999998</v>
      </c>
      <c r="V47" s="362"/>
      <c r="W47" s="198"/>
      <c r="X47" s="356">
        <f>C59</f>
        <v>0.26</v>
      </c>
      <c r="Y47" s="357"/>
      <c r="Z47" s="203"/>
      <c r="AA47" s="200"/>
      <c r="AB47" s="361">
        <f>C60</f>
        <v>0.26</v>
      </c>
      <c r="AC47" s="362"/>
    </row>
    <row r="48" spans="2:29" ht="15.65" customHeight="1" x14ac:dyDescent="0.35">
      <c r="B48" s="49" t="s">
        <v>31</v>
      </c>
      <c r="C48" s="50">
        <v>0.48</v>
      </c>
      <c r="D48" s="50">
        <v>0.48</v>
      </c>
      <c r="F48" s="46" t="s">
        <v>137</v>
      </c>
      <c r="G48" s="46" t="s">
        <v>137</v>
      </c>
      <c r="J48" s="61"/>
      <c r="K48" s="61"/>
      <c r="L48" s="62"/>
      <c r="M48" s="61"/>
      <c r="N48" s="61"/>
      <c r="O48" s="61"/>
      <c r="P48" s="61"/>
      <c r="Q48" s="61"/>
      <c r="R48" s="61"/>
      <c r="S48" s="62"/>
      <c r="T48" s="61"/>
      <c r="U48" s="61"/>
      <c r="V48" s="61"/>
      <c r="W48" s="198"/>
      <c r="X48" s="200"/>
      <c r="Y48" s="200"/>
      <c r="Z48" s="205"/>
      <c r="AA48" s="200"/>
      <c r="AB48" s="200"/>
      <c r="AC48" s="200"/>
    </row>
    <row r="49" spans="1:29" ht="15.65" customHeight="1" x14ac:dyDescent="0.35">
      <c r="B49" s="49" t="s">
        <v>11</v>
      </c>
      <c r="C49" s="50">
        <v>1</v>
      </c>
      <c r="D49" s="50">
        <v>1</v>
      </c>
      <c r="F49" s="46" t="s">
        <v>137</v>
      </c>
      <c r="G49" s="46" t="s">
        <v>137</v>
      </c>
      <c r="J49" s="349" t="str">
        <f>B23</f>
        <v>Stichting Studium Generale</v>
      </c>
      <c r="K49" s="350"/>
      <c r="L49" s="62"/>
      <c r="M49" s="61"/>
      <c r="N49" s="349" t="str">
        <f>B24</f>
        <v>Stichting Transnationale Universiteit Limburg (tUL)</v>
      </c>
      <c r="O49" s="350"/>
      <c r="P49" s="61"/>
      <c r="Q49" s="373" t="str">
        <f>B45</f>
        <v>Chill B.V. (via STAK)</v>
      </c>
      <c r="R49" s="374"/>
      <c r="S49" s="191"/>
      <c r="T49" s="61"/>
      <c r="W49" s="61"/>
      <c r="X49" s="349" t="str">
        <f>B61</f>
        <v>ToxGensolutions B.V.</v>
      </c>
      <c r="Y49" s="350"/>
      <c r="Z49" s="187"/>
      <c r="AA49" s="74"/>
      <c r="AB49" s="349" t="str">
        <f>B62</f>
        <v>YourRythmics B.V.</v>
      </c>
      <c r="AC49" s="350"/>
    </row>
    <row r="50" spans="1:29" ht="15.65" customHeight="1" x14ac:dyDescent="0.35">
      <c r="B50" s="49" t="s">
        <v>153</v>
      </c>
      <c r="C50" s="50">
        <v>1</v>
      </c>
      <c r="D50" s="50">
        <v>1</v>
      </c>
      <c r="F50" s="46" t="s">
        <v>137</v>
      </c>
      <c r="G50" s="46" t="s">
        <v>137</v>
      </c>
      <c r="J50" s="351"/>
      <c r="K50" s="352"/>
      <c r="L50" s="64"/>
      <c r="M50" s="75"/>
      <c r="N50" s="351"/>
      <c r="O50" s="352"/>
      <c r="P50" s="61"/>
      <c r="Q50" s="375"/>
      <c r="R50" s="376"/>
      <c r="S50" s="76"/>
      <c r="T50" s="61"/>
      <c r="W50" s="61"/>
      <c r="X50" s="351"/>
      <c r="Y50" s="352"/>
      <c r="Z50" s="77"/>
      <c r="AA50" s="78"/>
      <c r="AB50" s="351"/>
      <c r="AC50" s="352"/>
    </row>
    <row r="51" spans="1:29" s="42" customFormat="1" ht="15.65" customHeight="1" x14ac:dyDescent="0.35">
      <c r="A51" s="37"/>
      <c r="B51" s="49"/>
      <c r="C51" s="50"/>
      <c r="D51" s="50"/>
      <c r="E51" s="40"/>
      <c r="F51" s="46"/>
      <c r="G51" s="46"/>
      <c r="J51" s="351"/>
      <c r="K51" s="352"/>
      <c r="L51" s="62"/>
      <c r="M51" s="61"/>
      <c r="N51" s="351"/>
      <c r="O51" s="352"/>
      <c r="P51" s="61"/>
      <c r="Q51" s="375"/>
      <c r="R51" s="376"/>
      <c r="S51" s="209"/>
      <c r="T51" s="61"/>
      <c r="W51" s="61"/>
      <c r="X51" s="351"/>
      <c r="Y51" s="352"/>
      <c r="Z51" s="187"/>
      <c r="AA51" s="74"/>
      <c r="AB51" s="351"/>
      <c r="AC51" s="352"/>
    </row>
    <row r="52" spans="1:29" ht="15.65" customHeight="1" x14ac:dyDescent="0.35">
      <c r="B52" s="49" t="s">
        <v>152</v>
      </c>
      <c r="C52" s="50">
        <v>0.13900000000000001</v>
      </c>
      <c r="D52" s="50">
        <v>0.13900000000000001</v>
      </c>
      <c r="F52" s="46" t="s">
        <v>137</v>
      </c>
      <c r="G52" s="85" t="s">
        <v>146</v>
      </c>
      <c r="J52" s="353"/>
      <c r="K52" s="354"/>
      <c r="L52" s="62"/>
      <c r="M52" s="61"/>
      <c r="N52" s="353"/>
      <c r="O52" s="354"/>
      <c r="P52" s="61"/>
      <c r="Q52" s="377">
        <f>C45</f>
        <v>0.16669999999999999</v>
      </c>
      <c r="R52" s="378"/>
      <c r="S52" s="210"/>
      <c r="T52" s="198"/>
      <c r="W52" s="198"/>
      <c r="X52" s="356">
        <f>C61</f>
        <v>0.499</v>
      </c>
      <c r="Y52" s="357"/>
      <c r="Z52" s="203"/>
      <c r="AA52" s="200"/>
      <c r="AB52" s="361">
        <f>C62</f>
        <v>0.24</v>
      </c>
      <c r="AC52" s="362"/>
    </row>
    <row r="53" spans="1:29" ht="15.65" customHeight="1" x14ac:dyDescent="0.35">
      <c r="B53" s="49" t="s">
        <v>148</v>
      </c>
      <c r="C53" s="50">
        <v>0.21920000000000001</v>
      </c>
      <c r="D53" s="50">
        <v>0.21920000000000001</v>
      </c>
      <c r="F53" s="46" t="s">
        <v>137</v>
      </c>
      <c r="G53" s="46" t="s">
        <v>146</v>
      </c>
      <c r="J53" s="61"/>
      <c r="K53" s="61"/>
      <c r="L53" s="62"/>
      <c r="M53" s="61"/>
      <c r="N53" s="61"/>
      <c r="O53" s="61"/>
      <c r="P53" s="61"/>
      <c r="Q53" s="198"/>
      <c r="R53" s="198"/>
      <c r="S53" s="198"/>
      <c r="T53" s="198"/>
      <c r="U53" s="198"/>
      <c r="V53" s="198"/>
      <c r="W53" s="61"/>
      <c r="X53" s="74"/>
      <c r="Y53" s="74"/>
      <c r="Z53" s="83"/>
      <c r="AA53" s="74"/>
      <c r="AB53" s="74"/>
      <c r="AC53" s="74"/>
    </row>
    <row r="54" spans="1:29" ht="15.65" customHeight="1" x14ac:dyDescent="0.35">
      <c r="B54" s="49" t="s">
        <v>12</v>
      </c>
      <c r="C54" s="50">
        <v>0.48899999999999999</v>
      </c>
      <c r="D54" s="50">
        <v>0.66600000000000004</v>
      </c>
      <c r="F54" s="46" t="s">
        <v>137</v>
      </c>
      <c r="G54" s="46" t="s">
        <v>146</v>
      </c>
      <c r="J54" s="349" t="str">
        <f>B25</f>
        <v>Stichting Universiteitsfonds Limburg/SWOL</v>
      </c>
      <c r="K54" s="350"/>
      <c r="L54" s="62"/>
      <c r="M54" s="61"/>
      <c r="N54" s="343" t="str">
        <f>B26</f>
        <v>Stichting Wetenschappelijk Onderzoek Inzake Circulatie- en Voedingsproblemen</v>
      </c>
      <c r="O54" s="344"/>
      <c r="P54" s="61"/>
      <c r="S54" s="211"/>
      <c r="T54" s="61"/>
      <c r="W54" s="61"/>
      <c r="X54" s="421" t="str">
        <f>B64</f>
        <v>ACS Biomarker B.V.</v>
      </c>
      <c r="Y54" s="374"/>
      <c r="Z54" s="187"/>
      <c r="AA54" s="74"/>
      <c r="AB54" s="373" t="str">
        <f>B65</f>
        <v>Eaglet Eye B.V.</v>
      </c>
      <c r="AC54" s="374"/>
    </row>
    <row r="55" spans="1:29" ht="15.65" customHeight="1" x14ac:dyDescent="0.35">
      <c r="B55" s="49" t="s">
        <v>53</v>
      </c>
      <c r="C55" s="50">
        <v>0.498</v>
      </c>
      <c r="D55" s="50">
        <v>0.66600000000000004</v>
      </c>
      <c r="F55" s="46" t="s">
        <v>137</v>
      </c>
      <c r="G55" s="46" t="s">
        <v>146</v>
      </c>
      <c r="J55" s="351"/>
      <c r="K55" s="352"/>
      <c r="L55" s="64"/>
      <c r="M55" s="75"/>
      <c r="N55" s="345"/>
      <c r="O55" s="346"/>
      <c r="P55" s="61"/>
      <c r="S55" s="61"/>
      <c r="T55" s="61"/>
      <c r="W55" s="61"/>
      <c r="X55" s="375"/>
      <c r="Y55" s="376"/>
      <c r="Z55" s="77"/>
      <c r="AA55" s="78"/>
      <c r="AB55" s="375"/>
      <c r="AC55" s="376"/>
    </row>
    <row r="56" spans="1:29" ht="15.65" customHeight="1" x14ac:dyDescent="0.35">
      <c r="B56" s="49" t="s">
        <v>54</v>
      </c>
      <c r="C56" s="50">
        <v>0.38</v>
      </c>
      <c r="D56" s="50">
        <v>0.38</v>
      </c>
      <c r="F56" s="46" t="s">
        <v>137</v>
      </c>
      <c r="G56" s="46" t="s">
        <v>146</v>
      </c>
      <c r="J56" s="351"/>
      <c r="K56" s="352"/>
      <c r="L56" s="62"/>
      <c r="M56" s="61"/>
      <c r="N56" s="345"/>
      <c r="O56" s="346"/>
      <c r="P56" s="61"/>
      <c r="S56" s="61"/>
      <c r="T56" s="61"/>
      <c r="W56" s="61"/>
      <c r="X56" s="375"/>
      <c r="Y56" s="376"/>
      <c r="Z56" s="187"/>
      <c r="AA56" s="74"/>
      <c r="AB56" s="375"/>
      <c r="AC56" s="376"/>
    </row>
    <row r="57" spans="1:29" ht="15.65" customHeight="1" x14ac:dyDescent="0.35">
      <c r="B57" s="49" t="s">
        <v>124</v>
      </c>
      <c r="C57" s="50">
        <v>0.40699999999999997</v>
      </c>
      <c r="D57" s="50">
        <v>0.40699999999999997</v>
      </c>
      <c r="F57" s="46" t="s">
        <v>137</v>
      </c>
      <c r="G57" s="46" t="s">
        <v>146</v>
      </c>
      <c r="J57" s="353"/>
      <c r="K57" s="354"/>
      <c r="L57" s="62"/>
      <c r="M57" s="61"/>
      <c r="N57" s="347"/>
      <c r="O57" s="348"/>
      <c r="P57" s="61"/>
      <c r="S57" s="198"/>
      <c r="T57" s="198"/>
      <c r="U57" s="206"/>
      <c r="V57" s="206"/>
      <c r="W57" s="61"/>
      <c r="X57" s="377">
        <f>C64</f>
        <v>5.6000000000000001E-2</v>
      </c>
      <c r="Y57" s="378"/>
      <c r="Z57" s="207"/>
      <c r="AA57" s="201"/>
      <c r="AB57" s="417">
        <f>C65</f>
        <v>4.1000000000000003E-3</v>
      </c>
      <c r="AC57" s="418"/>
    </row>
    <row r="58" spans="1:29" ht="15.65" customHeight="1" x14ac:dyDescent="0.35">
      <c r="B58" s="49" t="s">
        <v>125</v>
      </c>
      <c r="C58" s="50">
        <v>0.32944000000000001</v>
      </c>
      <c r="D58" s="50">
        <v>0.32944000000000001</v>
      </c>
      <c r="F58" s="46" t="s">
        <v>137</v>
      </c>
      <c r="G58" s="46" t="s">
        <v>146</v>
      </c>
      <c r="J58" s="61"/>
      <c r="K58" s="61"/>
      <c r="L58" s="62"/>
      <c r="M58" s="61"/>
      <c r="N58" s="61"/>
      <c r="O58" s="61"/>
      <c r="P58" s="61"/>
      <c r="Q58" s="61"/>
      <c r="R58" s="61"/>
      <c r="S58" s="61"/>
      <c r="T58" s="61"/>
      <c r="U58" s="61"/>
      <c r="V58" s="61"/>
      <c r="W58" s="61"/>
      <c r="X58" s="74"/>
      <c r="Y58" s="74"/>
      <c r="Z58" s="83"/>
      <c r="AA58" s="74"/>
      <c r="AB58" s="74"/>
      <c r="AC58" s="74"/>
    </row>
    <row r="59" spans="1:29" ht="15.65" customHeight="1" x14ac:dyDescent="0.35">
      <c r="B59" s="49" t="s">
        <v>131</v>
      </c>
      <c r="C59" s="50">
        <v>0.26</v>
      </c>
      <c r="D59" s="50">
        <v>0.26</v>
      </c>
      <c r="F59" s="46" t="s">
        <v>137</v>
      </c>
      <c r="G59" s="46" t="s">
        <v>146</v>
      </c>
      <c r="J59" s="349" t="str">
        <f>B27</f>
        <v>UCM Alumni Stichting Luminous</v>
      </c>
      <c r="K59" s="350"/>
      <c r="L59" s="62"/>
      <c r="M59" s="61"/>
      <c r="N59" s="349" t="str">
        <f>B28</f>
        <v>Wonen Boven Winkels Maastricht N.V.</v>
      </c>
      <c r="O59" s="350"/>
      <c r="P59" s="61"/>
      <c r="Q59" s="61"/>
      <c r="R59" s="61"/>
      <c r="S59" s="61"/>
      <c r="T59" s="61"/>
      <c r="U59" s="61"/>
      <c r="V59" s="61"/>
      <c r="W59" s="61"/>
      <c r="X59" s="373" t="str">
        <f>B66</f>
        <v>Pharmatarget B.V.</v>
      </c>
      <c r="Y59" s="374"/>
      <c r="Z59" s="187"/>
      <c r="AA59" s="74"/>
    </row>
    <row r="60" spans="1:29" ht="15.65" customHeight="1" x14ac:dyDescent="0.35">
      <c r="B60" s="49" t="s">
        <v>476</v>
      </c>
      <c r="C60" s="50">
        <v>0.26</v>
      </c>
      <c r="D60" s="50">
        <v>0.26</v>
      </c>
      <c r="F60" s="46" t="s">
        <v>137</v>
      </c>
      <c r="G60" s="46" t="s">
        <v>146</v>
      </c>
      <c r="J60" s="351"/>
      <c r="K60" s="352"/>
      <c r="L60" s="64"/>
      <c r="M60" s="75"/>
      <c r="N60" s="351"/>
      <c r="O60" s="352"/>
      <c r="P60" s="61"/>
      <c r="Q60" s="61"/>
      <c r="R60" s="61"/>
      <c r="S60" s="61"/>
      <c r="T60" s="61"/>
      <c r="U60" s="61"/>
      <c r="V60" s="61"/>
      <c r="W60" s="61"/>
      <c r="X60" s="375"/>
      <c r="Y60" s="376"/>
      <c r="Z60" s="189"/>
      <c r="AA60" s="74"/>
    </row>
    <row r="61" spans="1:29" ht="15.65" customHeight="1" x14ac:dyDescent="0.35">
      <c r="B61" s="49" t="s">
        <v>150</v>
      </c>
      <c r="C61" s="50">
        <v>0.499</v>
      </c>
      <c r="D61" s="50">
        <v>0.66600000000000004</v>
      </c>
      <c r="F61" s="46" t="s">
        <v>137</v>
      </c>
      <c r="G61" s="46" t="s">
        <v>146</v>
      </c>
      <c r="J61" s="351"/>
      <c r="K61" s="352"/>
      <c r="L61" s="196"/>
      <c r="M61" s="195"/>
      <c r="N61" s="351"/>
      <c r="O61" s="352"/>
      <c r="P61" s="61"/>
      <c r="Q61" s="61"/>
      <c r="R61" s="61"/>
      <c r="S61" s="61"/>
      <c r="T61" s="61"/>
      <c r="U61" s="61"/>
      <c r="V61" s="61"/>
      <c r="W61" s="61"/>
      <c r="X61" s="375"/>
      <c r="Y61" s="376"/>
      <c r="Z61" s="190"/>
      <c r="AA61" s="74"/>
    </row>
    <row r="62" spans="1:29" ht="15.65" customHeight="1" x14ac:dyDescent="0.35">
      <c r="B62" s="49" t="s">
        <v>151</v>
      </c>
      <c r="C62" s="50">
        <v>0.24</v>
      </c>
      <c r="D62" s="50">
        <v>0.24</v>
      </c>
      <c r="F62" s="46" t="s">
        <v>137</v>
      </c>
      <c r="G62" s="46" t="s">
        <v>146</v>
      </c>
      <c r="J62" s="353"/>
      <c r="K62" s="354"/>
      <c r="L62" s="61"/>
      <c r="M62" s="62"/>
      <c r="N62" s="356">
        <f>C28</f>
        <v>0.33329999999999999</v>
      </c>
      <c r="O62" s="357"/>
      <c r="P62" s="61"/>
      <c r="Q62" s="61"/>
      <c r="R62" s="61"/>
      <c r="S62" s="61"/>
      <c r="T62" s="61"/>
      <c r="U62" s="61"/>
      <c r="V62" s="61"/>
      <c r="W62" s="61"/>
      <c r="X62" s="377">
        <f>C66</f>
        <v>0.10100000000000001</v>
      </c>
      <c r="Y62" s="378"/>
      <c r="Z62" s="208"/>
      <c r="AA62" s="200"/>
    </row>
    <row r="63" spans="1:29" ht="15.65" customHeight="1" x14ac:dyDescent="0.35">
      <c r="B63" s="49"/>
      <c r="C63" s="50"/>
      <c r="D63" s="50"/>
      <c r="F63" s="46"/>
      <c r="G63" s="46"/>
      <c r="J63" s="61"/>
      <c r="K63" s="61"/>
      <c r="L63" s="61"/>
      <c r="M63" s="61"/>
      <c r="N63" s="61"/>
      <c r="O63" s="61"/>
      <c r="P63" s="61"/>
      <c r="Q63" s="61"/>
      <c r="R63" s="61"/>
      <c r="S63" s="61"/>
      <c r="T63" s="61"/>
      <c r="U63" s="61"/>
      <c r="V63" s="61"/>
      <c r="W63" s="61"/>
    </row>
    <row r="64" spans="1:29" ht="15.65" customHeight="1" x14ac:dyDescent="0.35">
      <c r="B64" s="49" t="s">
        <v>38</v>
      </c>
      <c r="C64" s="50">
        <v>5.6000000000000001E-2</v>
      </c>
      <c r="D64" s="50">
        <v>5.6000000000000001E-2</v>
      </c>
      <c r="F64" s="46" t="s">
        <v>146</v>
      </c>
      <c r="G64" s="85" t="s">
        <v>135</v>
      </c>
      <c r="J64" s="40"/>
      <c r="K64" s="40"/>
      <c r="L64" s="40"/>
      <c r="M64" s="40"/>
      <c r="N64" s="40"/>
      <c r="O64" s="40"/>
      <c r="P64" s="61"/>
      <c r="Q64" s="61"/>
      <c r="R64" s="61"/>
      <c r="S64" s="61"/>
      <c r="T64" s="61"/>
      <c r="U64" s="61"/>
      <c r="V64" s="61"/>
      <c r="W64" s="61"/>
    </row>
    <row r="65" spans="2:25" ht="15.65" customHeight="1" x14ac:dyDescent="0.35">
      <c r="B65" s="49" t="s">
        <v>32</v>
      </c>
      <c r="C65" s="126">
        <v>4.1000000000000003E-3</v>
      </c>
      <c r="D65" s="50">
        <v>4.1000000000000003E-3</v>
      </c>
      <c r="F65" s="46" t="s">
        <v>146</v>
      </c>
      <c r="G65" s="85" t="s">
        <v>135</v>
      </c>
      <c r="J65" s="40"/>
      <c r="K65" s="40"/>
      <c r="L65" s="40"/>
      <c r="M65" s="40"/>
      <c r="N65" s="40"/>
      <c r="O65" s="40"/>
      <c r="P65" s="61"/>
      <c r="Q65" s="61"/>
      <c r="R65" s="61"/>
      <c r="S65" s="61"/>
      <c r="T65" s="61"/>
      <c r="U65" s="61"/>
      <c r="V65" s="61"/>
      <c r="W65" s="61"/>
    </row>
    <row r="66" spans="2:25" ht="15.65" customHeight="1" x14ac:dyDescent="0.35">
      <c r="B66" s="49" t="s">
        <v>47</v>
      </c>
      <c r="C66" s="50">
        <v>0.10100000000000001</v>
      </c>
      <c r="D66" s="50">
        <v>0.10100000000000001</v>
      </c>
      <c r="F66" s="46" t="s">
        <v>146</v>
      </c>
      <c r="G66" s="85" t="s">
        <v>135</v>
      </c>
      <c r="J66" s="40"/>
      <c r="K66" s="40"/>
      <c r="L66" s="40"/>
      <c r="M66" s="40"/>
      <c r="N66" s="40"/>
      <c r="O66" s="40"/>
      <c r="P66" s="61"/>
      <c r="Q66" s="61"/>
      <c r="R66" s="61"/>
      <c r="S66" s="61"/>
      <c r="T66" s="61"/>
      <c r="U66" s="61"/>
      <c r="V66" s="61"/>
      <c r="W66" s="61"/>
    </row>
    <row r="67" spans="2:25" ht="15.65" customHeight="1" x14ac:dyDescent="0.35">
      <c r="B67" s="49"/>
      <c r="C67" s="50"/>
      <c r="D67" s="50"/>
      <c r="F67" s="46"/>
      <c r="G67" s="46"/>
      <c r="J67" s="40"/>
      <c r="K67" s="40"/>
      <c r="L67" s="40"/>
      <c r="M67" s="40"/>
      <c r="N67" s="40"/>
      <c r="O67" s="40"/>
      <c r="P67" s="61"/>
      <c r="Q67" s="61"/>
      <c r="R67" s="61"/>
      <c r="S67" s="61"/>
      <c r="T67" s="61"/>
      <c r="U67" s="61"/>
      <c r="V67" s="61"/>
      <c r="W67" s="61"/>
    </row>
    <row r="68" spans="2:25" x14ac:dyDescent="0.35">
      <c r="B68" s="49"/>
      <c r="C68" s="50"/>
      <c r="D68" s="50"/>
      <c r="F68" s="46"/>
      <c r="G68" s="46"/>
      <c r="J68" s="61"/>
      <c r="K68" s="61"/>
      <c r="L68" s="61"/>
      <c r="M68" s="61"/>
      <c r="N68" s="61"/>
      <c r="O68" s="61"/>
      <c r="P68" s="61"/>
      <c r="Q68" s="61"/>
      <c r="R68" s="61"/>
      <c r="S68" s="61"/>
      <c r="T68" s="61"/>
      <c r="U68" s="61"/>
      <c r="V68" s="61"/>
      <c r="W68" s="61"/>
    </row>
    <row r="69" spans="2:25" x14ac:dyDescent="0.35">
      <c r="B69" s="49"/>
      <c r="C69" s="50"/>
      <c r="D69" s="50"/>
      <c r="F69" s="46"/>
      <c r="G69" s="46"/>
      <c r="J69" s="61"/>
      <c r="K69" s="61"/>
      <c r="L69" s="61"/>
      <c r="M69" s="61"/>
      <c r="N69" s="61"/>
      <c r="O69" s="61"/>
      <c r="P69" s="61"/>
      <c r="Q69" s="61"/>
      <c r="R69" s="61"/>
      <c r="S69" s="61"/>
      <c r="T69" s="61"/>
      <c r="U69" s="61"/>
      <c r="V69" s="61"/>
      <c r="W69" s="61"/>
      <c r="X69" s="40"/>
      <c r="Y69" s="40"/>
    </row>
    <row r="70" spans="2:25" x14ac:dyDescent="0.35">
      <c r="B70" s="49"/>
      <c r="C70" s="50"/>
      <c r="D70" s="50"/>
      <c r="F70" s="46"/>
      <c r="G70" s="46"/>
      <c r="J70" s="61" t="s">
        <v>160</v>
      </c>
      <c r="K70" s="61"/>
      <c r="L70" s="61"/>
      <c r="M70" s="61"/>
      <c r="N70" s="61"/>
      <c r="O70" s="61"/>
      <c r="P70" s="61"/>
      <c r="Q70" s="61"/>
      <c r="R70" s="61"/>
      <c r="S70" s="61"/>
      <c r="T70" s="61"/>
      <c r="U70" s="61"/>
      <c r="V70" s="61"/>
      <c r="X70" s="40"/>
      <c r="Y70" s="40"/>
    </row>
    <row r="71" spans="2:25" x14ac:dyDescent="0.35">
      <c r="C71" s="50"/>
      <c r="D71" s="50"/>
      <c r="F71" s="46"/>
      <c r="G71" s="85"/>
      <c r="J71" s="61" t="s">
        <v>199</v>
      </c>
      <c r="K71" s="61"/>
      <c r="L71" s="61"/>
      <c r="M71" s="61"/>
      <c r="N71" s="61"/>
      <c r="O71" s="61"/>
      <c r="P71" s="61"/>
      <c r="Q71" s="61"/>
      <c r="R71" s="61"/>
      <c r="S71" s="61"/>
      <c r="T71" s="61"/>
      <c r="U71" s="61"/>
      <c r="V71" s="61"/>
      <c r="X71" s="40"/>
      <c r="Y71" s="40"/>
    </row>
    <row r="72" spans="2:25" x14ac:dyDescent="0.35">
      <c r="B72" s="91"/>
      <c r="F72" s="46"/>
      <c r="G72" s="46"/>
      <c r="J72" s="94"/>
      <c r="K72" s="95" t="s">
        <v>159</v>
      </c>
      <c r="L72" s="61"/>
      <c r="M72" s="61"/>
      <c r="N72" s="96"/>
      <c r="O72" s="61"/>
      <c r="P72" s="61"/>
      <c r="Q72" s="61"/>
      <c r="R72" s="61"/>
      <c r="S72" s="61"/>
      <c r="T72" s="61"/>
      <c r="U72" s="61"/>
      <c r="V72" s="61"/>
      <c r="X72" s="40"/>
      <c r="Y72" s="40"/>
    </row>
    <row r="73" spans="2:25" x14ac:dyDescent="0.35">
      <c r="J73" s="97"/>
      <c r="K73" s="95" t="s">
        <v>158</v>
      </c>
      <c r="L73" s="61"/>
      <c r="M73" s="61"/>
      <c r="N73" s="61"/>
      <c r="O73" s="61"/>
      <c r="P73" s="61"/>
      <c r="Q73" s="61"/>
      <c r="R73" s="61"/>
      <c r="S73" s="61"/>
      <c r="T73" s="61"/>
      <c r="U73" s="61"/>
      <c r="V73" s="61"/>
    </row>
    <row r="74" spans="2:25" x14ac:dyDescent="0.35">
      <c r="J74" s="98"/>
      <c r="K74" s="95" t="s">
        <v>154</v>
      </c>
      <c r="L74" s="61"/>
      <c r="M74" s="61"/>
      <c r="N74" s="99"/>
      <c r="O74" s="61"/>
      <c r="Q74" s="61"/>
      <c r="R74" s="61"/>
      <c r="S74" s="61"/>
      <c r="T74" s="61"/>
      <c r="U74" s="61"/>
      <c r="V74" s="61"/>
    </row>
    <row r="75" spans="2:25" x14ac:dyDescent="0.35">
      <c r="Q75" s="61"/>
      <c r="R75" s="61"/>
      <c r="S75" s="61"/>
      <c r="T75" s="61"/>
      <c r="U75" s="61"/>
      <c r="V75" s="61"/>
    </row>
    <row r="76" spans="2:25" x14ac:dyDescent="0.35">
      <c r="Q76" s="61"/>
      <c r="R76" s="61"/>
      <c r="S76" s="61"/>
      <c r="T76" s="61"/>
      <c r="U76" s="61"/>
      <c r="V76" s="61"/>
    </row>
    <row r="77" spans="2:25" ht="6" customHeight="1" x14ac:dyDescent="0.35"/>
    <row r="81" spans="10:15" x14ac:dyDescent="0.35">
      <c r="J81" s="127" t="s">
        <v>200</v>
      </c>
    </row>
    <row r="82" spans="10:15" ht="16" thickBot="1" x14ac:dyDescent="0.4">
      <c r="K82" s="61"/>
      <c r="L82" s="61"/>
      <c r="M82" s="61"/>
      <c r="N82" s="61"/>
      <c r="O82" s="61"/>
    </row>
    <row r="83" spans="10:15" x14ac:dyDescent="0.35">
      <c r="J83" s="137" t="s">
        <v>203</v>
      </c>
      <c r="K83" s="128"/>
      <c r="L83" s="128"/>
      <c r="M83" s="128"/>
      <c r="N83" s="128"/>
      <c r="O83" s="129"/>
    </row>
    <row r="84" spans="10:15" x14ac:dyDescent="0.35">
      <c r="J84" s="130" t="s">
        <v>201</v>
      </c>
      <c r="K84" s="61"/>
      <c r="L84" s="61"/>
      <c r="M84" s="61"/>
      <c r="N84" s="61"/>
      <c r="O84" s="131"/>
    </row>
    <row r="85" spans="10:15" x14ac:dyDescent="0.35">
      <c r="J85" s="130" t="s">
        <v>202</v>
      </c>
      <c r="K85" s="61"/>
      <c r="L85" s="61"/>
      <c r="M85" s="61"/>
      <c r="N85" s="61"/>
      <c r="O85" s="131"/>
    </row>
    <row r="86" spans="10:15" x14ac:dyDescent="0.35">
      <c r="J86" s="130"/>
      <c r="K86" s="61"/>
      <c r="L86" s="61"/>
      <c r="M86" s="61"/>
      <c r="N86" s="61"/>
      <c r="O86" s="131"/>
    </row>
    <row r="87" spans="10:15" x14ac:dyDescent="0.35">
      <c r="J87" s="132"/>
      <c r="O87" s="133"/>
    </row>
    <row r="88" spans="10:15" x14ac:dyDescent="0.35">
      <c r="J88" s="132"/>
      <c r="O88" s="133"/>
    </row>
    <row r="89" spans="10:15" x14ac:dyDescent="0.35">
      <c r="J89" s="132"/>
      <c r="O89" s="133"/>
    </row>
    <row r="90" spans="10:15" x14ac:dyDescent="0.35">
      <c r="J90" s="132"/>
      <c r="O90" s="133"/>
    </row>
    <row r="91" spans="10:15" ht="16" thickBot="1" x14ac:dyDescent="0.4">
      <c r="J91" s="134"/>
      <c r="K91" s="135"/>
      <c r="L91" s="135"/>
      <c r="M91" s="135"/>
      <c r="N91" s="135"/>
      <c r="O91" s="136"/>
    </row>
  </sheetData>
  <mergeCells count="88">
    <mergeCell ref="J49:K52"/>
    <mergeCell ref="J54:K57"/>
    <mergeCell ref="J59:K62"/>
    <mergeCell ref="X54:Y56"/>
    <mergeCell ref="X59:Y61"/>
    <mergeCell ref="X57:Y57"/>
    <mergeCell ref="X62:Y62"/>
    <mergeCell ref="J44:K47"/>
    <mergeCell ref="U44:V46"/>
    <mergeCell ref="U34:V36"/>
    <mergeCell ref="J34:K37"/>
    <mergeCell ref="N34:O37"/>
    <mergeCell ref="Q37:R37"/>
    <mergeCell ref="J14:K17"/>
    <mergeCell ref="Q49:R51"/>
    <mergeCell ref="AB39:AC41"/>
    <mergeCell ref="AB49:AC51"/>
    <mergeCell ref="Q52:R52"/>
    <mergeCell ref="AB42:AC42"/>
    <mergeCell ref="AB52:AC52"/>
    <mergeCell ref="X39:Y41"/>
    <mergeCell ref="U47:V47"/>
    <mergeCell ref="U37:V37"/>
    <mergeCell ref="AB37:AC37"/>
    <mergeCell ref="X42:Y42"/>
    <mergeCell ref="J39:K42"/>
    <mergeCell ref="AB34:AC36"/>
    <mergeCell ref="X34:Y36"/>
    <mergeCell ref="U42:V42"/>
    <mergeCell ref="J29:K32"/>
    <mergeCell ref="J24:K27"/>
    <mergeCell ref="N24:O27"/>
    <mergeCell ref="Q24:R26"/>
    <mergeCell ref="U24:V26"/>
    <mergeCell ref="U29:V31"/>
    <mergeCell ref="Q27:R27"/>
    <mergeCell ref="U27:V27"/>
    <mergeCell ref="Q29:R31"/>
    <mergeCell ref="U32:V32"/>
    <mergeCell ref="J19:K22"/>
    <mergeCell ref="N62:O62"/>
    <mergeCell ref="Q17:V17"/>
    <mergeCell ref="X17:AC17"/>
    <mergeCell ref="N19:O22"/>
    <mergeCell ref="Q19:R21"/>
    <mergeCell ref="U19:V21"/>
    <mergeCell ref="X19:Y21"/>
    <mergeCell ref="Q22:R22"/>
    <mergeCell ref="U22:V22"/>
    <mergeCell ref="X22:Y22"/>
    <mergeCell ref="AB22:AC22"/>
    <mergeCell ref="X27:Y27"/>
    <mergeCell ref="Q39:R41"/>
    <mergeCell ref="AB24:AC26"/>
    <mergeCell ref="AB27:AC27"/>
    <mergeCell ref="Q4:V6"/>
    <mergeCell ref="N14:O16"/>
    <mergeCell ref="N59:O61"/>
    <mergeCell ref="Q14:V14"/>
    <mergeCell ref="Q42:R42"/>
    <mergeCell ref="N29:O32"/>
    <mergeCell ref="Q32:R32"/>
    <mergeCell ref="Q34:R36"/>
    <mergeCell ref="N54:O57"/>
    <mergeCell ref="Q47:R47"/>
    <mergeCell ref="N39:O42"/>
    <mergeCell ref="U39:V41"/>
    <mergeCell ref="N44:O47"/>
    <mergeCell ref="N49:O52"/>
    <mergeCell ref="Q44:R46"/>
    <mergeCell ref="AB54:AC56"/>
    <mergeCell ref="X52:Y52"/>
    <mergeCell ref="AB57:AC57"/>
    <mergeCell ref="X37:Y37"/>
    <mergeCell ref="X49:Y51"/>
    <mergeCell ref="X47:Y47"/>
    <mergeCell ref="AB47:AC47"/>
    <mergeCell ref="X14:AC14"/>
    <mergeCell ref="X15:AC15"/>
    <mergeCell ref="AB19:AC21"/>
    <mergeCell ref="N17:O17"/>
    <mergeCell ref="AB29:AC31"/>
    <mergeCell ref="X32:Y32"/>
    <mergeCell ref="X24:Y26"/>
    <mergeCell ref="X29:Y31"/>
    <mergeCell ref="X44:Y46"/>
    <mergeCell ref="AB44:AC46"/>
    <mergeCell ref="AB32:AC32"/>
  </mergeCells>
  <pageMargins left="0.7" right="0.7" top="0.75" bottom="0.75" header="0.3" footer="0.3"/>
  <pageSetup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X112"/>
  <sheetViews>
    <sheetView zoomScale="130" zoomScaleNormal="130" workbookViewId="0">
      <pane xSplit="2" ySplit="4" topLeftCell="C5" activePane="bottomRight" state="frozen"/>
      <selection activeCell="B21" sqref="B21:C23"/>
      <selection pane="topRight" activeCell="B21" sqref="B21:C23"/>
      <selection pane="bottomLeft" activeCell="B21" sqref="B21:C23"/>
      <selection pane="bottomRight" activeCell="B21" sqref="B21:C23"/>
    </sheetView>
  </sheetViews>
  <sheetFormatPr defaultColWidth="9" defaultRowHeight="12" outlineLevelCol="1" x14ac:dyDescent="0.3"/>
  <cols>
    <col min="1" max="1" width="3.08984375" style="29" customWidth="1"/>
    <col min="2" max="2" width="40.08984375" style="25" bestFit="1" customWidth="1"/>
    <col min="3" max="4" width="8.7265625" style="32" customWidth="1"/>
    <col min="5" max="5" width="86.08984375" style="29" hidden="1" customWidth="1" outlineLevel="1"/>
    <col min="6" max="6" width="86.08984375" style="29" customWidth="1" collapsed="1"/>
    <col min="7" max="7" width="13.26953125" style="169" customWidth="1"/>
    <col min="8" max="8" width="10.08984375" style="157" customWidth="1"/>
    <col min="9" max="9" width="42.6328125" style="29" bestFit="1" customWidth="1"/>
    <col min="10" max="11" width="9" style="29" customWidth="1"/>
    <col min="12" max="12" width="15.6328125" style="162" customWidth="1"/>
    <col min="13" max="13" width="11.36328125" style="162" customWidth="1"/>
    <col min="14" max="14" width="10.453125" style="162" customWidth="1"/>
    <col min="15" max="15" width="11.08984375" style="162" customWidth="1"/>
    <col min="16" max="16" width="4.08984375" style="23" customWidth="1"/>
    <col min="17" max="17" width="125.6328125" style="29" bestFit="1" customWidth="1" outlineLevel="1"/>
    <col min="18" max="18" width="10.08984375" style="23" customWidth="1"/>
    <col min="19" max="16384" width="9" style="23"/>
  </cols>
  <sheetData>
    <row r="1" spans="1:17" ht="15.5" x14ac:dyDescent="0.3">
      <c r="A1" s="28" t="s">
        <v>215</v>
      </c>
    </row>
    <row r="2" spans="1:17" x14ac:dyDescent="0.3">
      <c r="B2" s="36">
        <v>231129</v>
      </c>
    </row>
    <row r="3" spans="1:17" x14ac:dyDescent="0.3">
      <c r="A3" s="30"/>
      <c r="F3" s="182"/>
    </row>
    <row r="4" spans="1:17" s="25" customFormat="1" ht="36" customHeight="1" x14ac:dyDescent="0.25">
      <c r="A4" s="24" t="s">
        <v>64</v>
      </c>
      <c r="B4" s="24" t="s">
        <v>108</v>
      </c>
      <c r="C4" s="35" t="s">
        <v>105</v>
      </c>
      <c r="D4" s="35" t="s">
        <v>334</v>
      </c>
      <c r="E4" s="24" t="s">
        <v>273</v>
      </c>
      <c r="F4" s="24" t="s">
        <v>280</v>
      </c>
      <c r="G4" s="148" t="s">
        <v>248</v>
      </c>
      <c r="H4" s="158" t="s">
        <v>220</v>
      </c>
      <c r="I4" s="24" t="s">
        <v>218</v>
      </c>
      <c r="J4" s="24" t="s">
        <v>65</v>
      </c>
      <c r="K4" s="24" t="s">
        <v>70</v>
      </c>
      <c r="L4" s="148" t="s">
        <v>456</v>
      </c>
      <c r="M4" s="148" t="s">
        <v>73</v>
      </c>
      <c r="N4" s="148" t="s">
        <v>454</v>
      </c>
      <c r="O4" s="148" t="s">
        <v>455</v>
      </c>
      <c r="Q4" s="24" t="s">
        <v>426</v>
      </c>
    </row>
    <row r="5" spans="1:17" x14ac:dyDescent="0.3">
      <c r="A5" s="30" t="s">
        <v>219</v>
      </c>
      <c r="B5" s="31"/>
      <c r="E5" s="32"/>
      <c r="F5" s="32"/>
      <c r="G5" s="149"/>
      <c r="H5" s="159"/>
      <c r="I5" s="32"/>
      <c r="J5" s="32"/>
      <c r="K5" s="32"/>
      <c r="L5" s="169"/>
      <c r="M5" s="176"/>
      <c r="N5" s="176"/>
      <c r="O5" s="176"/>
      <c r="Q5" s="32"/>
    </row>
    <row r="6" spans="1:17" ht="50.25" customHeight="1" x14ac:dyDescent="0.3">
      <c r="A6" s="29">
        <v>1</v>
      </c>
      <c r="B6" s="25" t="s">
        <v>119</v>
      </c>
      <c r="C6" s="32">
        <v>14629684</v>
      </c>
      <c r="D6" s="172">
        <v>33689</v>
      </c>
      <c r="E6" s="25" t="s">
        <v>274</v>
      </c>
      <c r="F6" s="34" t="s">
        <v>281</v>
      </c>
      <c r="G6" s="149">
        <f>VLOOKUP('2022 Model E'!B21,'2022 Organigram'!$B$5:$D$61,2,FALSE)</f>
        <v>1</v>
      </c>
      <c r="H6" s="150" t="s">
        <v>137</v>
      </c>
      <c r="I6" s="32"/>
      <c r="J6" s="167" t="s">
        <v>77</v>
      </c>
      <c r="K6" s="32" t="s">
        <v>78</v>
      </c>
      <c r="L6" s="162">
        <v>2021</v>
      </c>
      <c r="M6" s="164">
        <v>37500</v>
      </c>
      <c r="N6" s="164">
        <v>-910703</v>
      </c>
      <c r="O6" s="164">
        <v>15780490</v>
      </c>
      <c r="Q6" s="32"/>
    </row>
    <row r="7" spans="1:17" ht="38.25" customHeight="1" x14ac:dyDescent="0.3">
      <c r="A7" s="29">
        <f>A6+1</f>
        <v>2</v>
      </c>
      <c r="B7" s="25" t="s">
        <v>120</v>
      </c>
      <c r="C7" s="32">
        <v>14067850</v>
      </c>
      <c r="D7" s="172">
        <v>36887</v>
      </c>
      <c r="E7" s="25" t="s">
        <v>275</v>
      </c>
      <c r="F7" s="25" t="s">
        <v>282</v>
      </c>
      <c r="G7" s="149">
        <f>VLOOKUP('2022 Model E'!B22,'2022 Organigram'!$B$5:$D$61,2,FALSE)</f>
        <v>1</v>
      </c>
      <c r="H7" s="150" t="s">
        <v>137</v>
      </c>
      <c r="I7" s="32"/>
      <c r="J7" s="167" t="s">
        <v>77</v>
      </c>
      <c r="K7" s="32" t="s">
        <v>78</v>
      </c>
      <c r="L7" s="162">
        <v>2021</v>
      </c>
      <c r="M7" s="164">
        <v>9500</v>
      </c>
      <c r="N7" s="164">
        <v>-233157</v>
      </c>
      <c r="O7" s="164">
        <v>3953533</v>
      </c>
      <c r="Q7" s="32"/>
    </row>
    <row r="8" spans="1:17" ht="48" x14ac:dyDescent="0.3">
      <c r="A8" s="29">
        <f>A7+1</f>
        <v>3</v>
      </c>
      <c r="B8" s="25" t="s">
        <v>133</v>
      </c>
      <c r="C8" s="32">
        <v>14629107</v>
      </c>
      <c r="D8" s="172">
        <v>33476</v>
      </c>
      <c r="E8" s="25" t="s">
        <v>263</v>
      </c>
      <c r="F8" s="25" t="s">
        <v>263</v>
      </c>
      <c r="G8" s="149">
        <f>VLOOKUP('2022 Model E'!B57,'2022 Organigram'!$B$5:$D$61,2,FALSE)</f>
        <v>0.33329999999999999</v>
      </c>
      <c r="H8" s="152" t="s">
        <v>146</v>
      </c>
      <c r="I8" s="32"/>
      <c r="J8" s="167" t="s">
        <v>77</v>
      </c>
      <c r="K8" s="32" t="s">
        <v>79</v>
      </c>
      <c r="L8" s="162">
        <v>2021</v>
      </c>
      <c r="M8" s="164">
        <v>3544012</v>
      </c>
      <c r="N8" s="164">
        <v>109993</v>
      </c>
      <c r="O8" s="164">
        <v>-78821</v>
      </c>
      <c r="Q8" s="32"/>
    </row>
    <row r="9" spans="1:17" ht="24" x14ac:dyDescent="0.3">
      <c r="A9" s="29">
        <f>A8+1</f>
        <v>4</v>
      </c>
      <c r="B9" s="25" t="s">
        <v>207</v>
      </c>
      <c r="C9" s="32" t="s">
        <v>115</v>
      </c>
      <c r="D9" s="173">
        <v>40050</v>
      </c>
      <c r="E9" s="168" t="s">
        <v>253</v>
      </c>
      <c r="F9" s="168" t="s">
        <v>300</v>
      </c>
      <c r="G9" s="149">
        <f>VLOOKUP('2022 Model E'!B10,'2022 Organigram'!$B$5:$D$61,2,FALSE)+'2022 Organigram'!C31</f>
        <v>1</v>
      </c>
      <c r="H9" s="150" t="s">
        <v>137</v>
      </c>
      <c r="I9" s="32" t="s">
        <v>249</v>
      </c>
      <c r="J9" s="167" t="s">
        <v>98</v>
      </c>
      <c r="K9" s="32" t="s">
        <v>97</v>
      </c>
      <c r="L9" s="162" t="s">
        <v>211</v>
      </c>
      <c r="M9" s="164">
        <f>3217453.41*0.0119</f>
        <v>38287.695579000007</v>
      </c>
      <c r="N9" s="164">
        <f>144393.88*0.0119</f>
        <v>1718.2871720000003</v>
      </c>
      <c r="O9" s="164">
        <f>30805260.79*0.0119</f>
        <v>366582.60340100003</v>
      </c>
      <c r="Q9" s="32"/>
    </row>
    <row r="10" spans="1:17" x14ac:dyDescent="0.3">
      <c r="E10" s="25"/>
      <c r="F10" s="25"/>
      <c r="G10" s="149"/>
      <c r="H10" s="150"/>
      <c r="I10" s="32"/>
      <c r="J10" s="167"/>
      <c r="K10" s="32"/>
      <c r="M10" s="164"/>
      <c r="N10" s="164"/>
      <c r="O10" s="164"/>
      <c r="Q10" s="32"/>
    </row>
    <row r="11" spans="1:17" x14ac:dyDescent="0.3">
      <c r="A11" s="30" t="s">
        <v>216</v>
      </c>
      <c r="E11" s="25"/>
      <c r="F11" s="25"/>
      <c r="G11" s="149"/>
      <c r="H11" s="152"/>
      <c r="I11" s="32"/>
      <c r="J11" s="167"/>
      <c r="K11" s="32"/>
      <c r="M11" s="164"/>
      <c r="N11" s="164"/>
      <c r="O11" s="164"/>
      <c r="Q11" s="32"/>
    </row>
    <row r="12" spans="1:17" x14ac:dyDescent="0.3">
      <c r="A12" s="33" t="s">
        <v>226</v>
      </c>
      <c r="E12" s="25"/>
      <c r="F12" s="25"/>
      <c r="G12" s="149"/>
      <c r="H12" s="152"/>
      <c r="I12" s="32"/>
      <c r="J12" s="167"/>
      <c r="K12" s="32"/>
      <c r="M12" s="164"/>
      <c r="N12" s="164"/>
      <c r="O12" s="164"/>
      <c r="Q12" s="32"/>
    </row>
    <row r="13" spans="1:17" ht="24" x14ac:dyDescent="0.3">
      <c r="A13" s="29">
        <f>A9+1</f>
        <v>5</v>
      </c>
      <c r="B13" s="25" t="s">
        <v>29</v>
      </c>
      <c r="C13" s="32">
        <v>52201619</v>
      </c>
      <c r="D13" s="172">
        <v>40591</v>
      </c>
      <c r="E13" s="25" t="s">
        <v>269</v>
      </c>
      <c r="F13" s="25" t="s">
        <v>298</v>
      </c>
      <c r="G13" s="149">
        <f>VLOOKUP('2022 Model E'!B34,'2022 Organigram'!$B$5:$D$61,2,FALSE)</f>
        <v>0.33329999999999999</v>
      </c>
      <c r="H13" s="152" t="s">
        <v>146</v>
      </c>
      <c r="I13" s="32"/>
      <c r="J13" s="167" t="s">
        <v>83</v>
      </c>
      <c r="K13" s="32" t="s">
        <v>78</v>
      </c>
      <c r="L13" s="162">
        <v>2022</v>
      </c>
      <c r="M13" s="164">
        <v>12812812</v>
      </c>
      <c r="N13" s="164">
        <v>-557317</v>
      </c>
      <c r="O13" s="164">
        <v>4553516</v>
      </c>
      <c r="Q13" s="32"/>
    </row>
    <row r="14" spans="1:17" ht="60" x14ac:dyDescent="0.3">
      <c r="A14" s="29">
        <f>A13+1</f>
        <v>6</v>
      </c>
      <c r="B14" s="155" t="s">
        <v>232</v>
      </c>
      <c r="C14" s="32">
        <v>61416053</v>
      </c>
      <c r="D14" s="172">
        <v>41891</v>
      </c>
      <c r="E14" s="25" t="s">
        <v>265</v>
      </c>
      <c r="F14" s="25" t="s">
        <v>265</v>
      </c>
      <c r="G14" s="149">
        <f>1/3</f>
        <v>0.33333333333333331</v>
      </c>
      <c r="H14" s="152" t="s">
        <v>146</v>
      </c>
      <c r="I14" s="32"/>
      <c r="J14" s="167" t="s">
        <v>82</v>
      </c>
      <c r="K14" s="32" t="s">
        <v>78</v>
      </c>
      <c r="L14" s="162" t="s">
        <v>253</v>
      </c>
      <c r="M14" s="162" t="s">
        <v>253</v>
      </c>
      <c r="N14" s="162" t="s">
        <v>253</v>
      </c>
      <c r="O14" s="162" t="s">
        <v>253</v>
      </c>
      <c r="Q14" s="32"/>
    </row>
    <row r="15" spans="1:17" ht="48" x14ac:dyDescent="0.3">
      <c r="A15" s="29">
        <f t="shared" ref="A15:A23" si="0">A14+1</f>
        <v>7</v>
      </c>
      <c r="B15" s="155" t="s">
        <v>316</v>
      </c>
      <c r="C15" s="32">
        <v>63224747</v>
      </c>
      <c r="D15" s="172">
        <v>42124</v>
      </c>
      <c r="E15" s="25" t="s">
        <v>276</v>
      </c>
      <c r="F15" s="25" t="s">
        <v>283</v>
      </c>
      <c r="G15" s="149">
        <f>0.139+1/3*0.861</f>
        <v>0.42599999999999999</v>
      </c>
      <c r="H15" s="152" t="s">
        <v>146</v>
      </c>
      <c r="I15" s="32" t="s">
        <v>262</v>
      </c>
      <c r="J15" s="167" t="s">
        <v>82</v>
      </c>
      <c r="K15" s="32" t="s">
        <v>78</v>
      </c>
      <c r="L15" s="162">
        <v>2021</v>
      </c>
      <c r="M15" s="164">
        <v>-200529</v>
      </c>
      <c r="N15" s="164">
        <v>-219983</v>
      </c>
      <c r="O15" s="164">
        <v>-425547</v>
      </c>
      <c r="Q15" s="32"/>
    </row>
    <row r="16" spans="1:17" ht="36" x14ac:dyDescent="0.3">
      <c r="A16" s="29">
        <f t="shared" si="0"/>
        <v>8</v>
      </c>
      <c r="B16" s="171" t="s">
        <v>317</v>
      </c>
      <c r="C16" s="32">
        <v>80427804</v>
      </c>
      <c r="D16" s="172">
        <v>44099</v>
      </c>
      <c r="E16" s="25" t="s">
        <v>266</v>
      </c>
      <c r="F16" s="25" t="s">
        <v>266</v>
      </c>
      <c r="G16" s="149">
        <f>1/3*0.5</f>
        <v>0.16666666666666666</v>
      </c>
      <c r="H16" s="152" t="s">
        <v>146</v>
      </c>
      <c r="I16" s="32"/>
      <c r="J16" s="167" t="s">
        <v>82</v>
      </c>
      <c r="K16" s="32" t="s">
        <v>78</v>
      </c>
      <c r="L16" s="162" t="s">
        <v>253</v>
      </c>
      <c r="M16" s="162" t="s">
        <v>253</v>
      </c>
      <c r="N16" s="162" t="s">
        <v>253</v>
      </c>
      <c r="O16" s="162" t="s">
        <v>253</v>
      </c>
      <c r="Q16" s="32"/>
    </row>
    <row r="17" spans="1:24" ht="24" x14ac:dyDescent="0.3">
      <c r="A17" s="29">
        <f t="shared" si="0"/>
        <v>9</v>
      </c>
      <c r="B17" s="25" t="s">
        <v>223</v>
      </c>
      <c r="C17" s="32" t="s">
        <v>307</v>
      </c>
      <c r="D17" s="172">
        <v>40909</v>
      </c>
      <c r="E17" s="25" t="s">
        <v>264</v>
      </c>
      <c r="F17" s="25" t="s">
        <v>299</v>
      </c>
      <c r="G17" s="154" t="s">
        <v>222</v>
      </c>
      <c r="H17" s="152"/>
      <c r="I17" s="32"/>
      <c r="J17" s="167" t="s">
        <v>82</v>
      </c>
      <c r="K17" s="32" t="s">
        <v>345</v>
      </c>
      <c r="L17" s="162">
        <v>2022</v>
      </c>
      <c r="M17" s="164">
        <v>53668909</v>
      </c>
      <c r="N17" s="164">
        <v>-5633601</v>
      </c>
      <c r="O17" s="164">
        <v>57220933</v>
      </c>
      <c r="Q17" s="32"/>
    </row>
    <row r="18" spans="1:24" ht="61.5" customHeight="1" x14ac:dyDescent="0.3">
      <c r="A18" s="29">
        <f t="shared" si="0"/>
        <v>10</v>
      </c>
      <c r="B18" s="25" t="s">
        <v>23</v>
      </c>
      <c r="C18" s="32">
        <v>56880103</v>
      </c>
      <c r="D18" s="172">
        <v>41276</v>
      </c>
      <c r="E18" s="25" t="s">
        <v>267</v>
      </c>
      <c r="F18" s="25" t="s">
        <v>432</v>
      </c>
      <c r="G18" s="149">
        <f>VLOOKUP('2022 Model E'!B41,'2022 Organigram'!$B$5:$D$61,2,FALSE)</f>
        <v>0.33329999999999999</v>
      </c>
      <c r="H18" s="152" t="s">
        <v>146</v>
      </c>
      <c r="I18" s="32"/>
      <c r="J18" s="167" t="s">
        <v>77</v>
      </c>
      <c r="K18" s="32" t="s">
        <v>78</v>
      </c>
      <c r="L18" s="162">
        <v>2022</v>
      </c>
      <c r="M18" s="164">
        <v>1550925</v>
      </c>
      <c r="N18" s="164">
        <v>-1640729</v>
      </c>
      <c r="O18" s="164">
        <v>7078041</v>
      </c>
      <c r="Q18" s="32"/>
    </row>
    <row r="19" spans="1:24" ht="39" customHeight="1" x14ac:dyDescent="0.3">
      <c r="A19" s="29">
        <f t="shared" si="0"/>
        <v>11</v>
      </c>
      <c r="B19" s="155" t="s">
        <v>224</v>
      </c>
      <c r="C19" s="32">
        <v>14078467</v>
      </c>
      <c r="D19" s="172">
        <v>38014</v>
      </c>
      <c r="E19" s="25" t="s">
        <v>277</v>
      </c>
      <c r="F19" s="25" t="s">
        <v>284</v>
      </c>
      <c r="G19" s="149">
        <f>1/3</f>
        <v>0.33333333333333331</v>
      </c>
      <c r="H19" s="152" t="s">
        <v>146</v>
      </c>
      <c r="I19" s="32" t="s">
        <v>314</v>
      </c>
      <c r="J19" s="167" t="s">
        <v>77</v>
      </c>
      <c r="K19" s="32" t="s">
        <v>78</v>
      </c>
      <c r="L19" s="162">
        <v>2022</v>
      </c>
      <c r="M19" s="164">
        <v>1334236</v>
      </c>
      <c r="N19" s="164">
        <v>142159</v>
      </c>
      <c r="O19" s="164">
        <v>2222448</v>
      </c>
      <c r="Q19" s="32"/>
    </row>
    <row r="20" spans="1:24" x14ac:dyDescent="0.3">
      <c r="A20" s="29">
        <f t="shared" si="0"/>
        <v>12</v>
      </c>
      <c r="B20" s="155" t="s">
        <v>225</v>
      </c>
      <c r="C20" s="32">
        <v>68016387</v>
      </c>
      <c r="D20" s="172">
        <v>42773</v>
      </c>
      <c r="E20" s="31" t="s">
        <v>268</v>
      </c>
      <c r="F20" s="31" t="s">
        <v>285</v>
      </c>
      <c r="G20" s="149">
        <f>1/3</f>
        <v>0.33333333333333331</v>
      </c>
      <c r="H20" s="152" t="s">
        <v>146</v>
      </c>
      <c r="I20" s="32" t="s">
        <v>314</v>
      </c>
      <c r="J20" s="167" t="s">
        <v>77</v>
      </c>
      <c r="K20" s="32" t="s">
        <v>78</v>
      </c>
      <c r="L20" s="162">
        <v>2022</v>
      </c>
      <c r="M20" s="165">
        <v>0</v>
      </c>
      <c r="N20" s="165">
        <v>-316624</v>
      </c>
      <c r="O20" s="165">
        <v>2115769</v>
      </c>
      <c r="P20" s="153"/>
      <c r="Q20" s="32"/>
      <c r="R20" s="153"/>
      <c r="S20" s="153"/>
      <c r="T20" s="153"/>
      <c r="U20" s="153"/>
      <c r="V20" s="153"/>
      <c r="W20" s="153"/>
      <c r="X20" s="153"/>
    </row>
    <row r="21" spans="1:24" x14ac:dyDescent="0.3">
      <c r="A21" s="29">
        <f t="shared" si="0"/>
        <v>13</v>
      </c>
      <c r="B21" s="155" t="s">
        <v>411</v>
      </c>
      <c r="C21" s="32">
        <v>77913256</v>
      </c>
      <c r="D21" s="172">
        <v>43943</v>
      </c>
      <c r="E21" s="31" t="s">
        <v>412</v>
      </c>
      <c r="F21" s="31" t="s">
        <v>413</v>
      </c>
      <c r="G21" s="149">
        <f>0.003/3</f>
        <v>1E-3</v>
      </c>
      <c r="H21" s="152" t="s">
        <v>146</v>
      </c>
      <c r="I21" s="32"/>
      <c r="J21" s="167" t="s">
        <v>415</v>
      </c>
      <c r="K21" s="32" t="s">
        <v>414</v>
      </c>
      <c r="L21" s="162">
        <v>2021</v>
      </c>
      <c r="M21" s="165">
        <v>0</v>
      </c>
      <c r="N21" s="165">
        <v>0</v>
      </c>
      <c r="O21" s="165">
        <v>3231001</v>
      </c>
      <c r="P21" s="153"/>
      <c r="Q21" s="32"/>
      <c r="R21" s="153"/>
      <c r="S21" s="153"/>
      <c r="T21" s="153"/>
      <c r="U21" s="153"/>
      <c r="V21" s="153"/>
      <c r="W21" s="153"/>
      <c r="X21" s="153"/>
    </row>
    <row r="22" spans="1:24" ht="24" x14ac:dyDescent="0.3">
      <c r="A22" s="29">
        <f t="shared" si="0"/>
        <v>14</v>
      </c>
      <c r="B22" s="25" t="s">
        <v>50</v>
      </c>
      <c r="C22" s="32">
        <v>63843838</v>
      </c>
      <c r="D22" s="172">
        <v>42216</v>
      </c>
      <c r="E22" s="25" t="s">
        <v>270</v>
      </c>
      <c r="F22" s="25" t="s">
        <v>433</v>
      </c>
      <c r="G22" s="149">
        <f>VLOOKUP('2022 Model E'!B31,'2022 Organigram'!$B$5:$D$61,2,FALSE)</f>
        <v>0.25</v>
      </c>
      <c r="H22" s="152" t="s">
        <v>146</v>
      </c>
      <c r="I22" s="32"/>
      <c r="J22" s="167" t="s">
        <v>77</v>
      </c>
      <c r="K22" s="32" t="s">
        <v>78</v>
      </c>
      <c r="L22" s="162">
        <v>2022</v>
      </c>
      <c r="M22" s="164">
        <v>3455188</v>
      </c>
      <c r="N22" s="164">
        <v>-999641</v>
      </c>
      <c r="O22" s="164">
        <v>1841978</v>
      </c>
      <c r="Q22" s="32"/>
    </row>
    <row r="23" spans="1:24" ht="24" x14ac:dyDescent="0.3">
      <c r="A23" s="29">
        <f t="shared" si="0"/>
        <v>15</v>
      </c>
      <c r="B23" s="25" t="s">
        <v>123</v>
      </c>
      <c r="C23" s="32">
        <v>69826668</v>
      </c>
      <c r="D23" s="172">
        <v>43021</v>
      </c>
      <c r="E23" s="25" t="s">
        <v>271</v>
      </c>
      <c r="F23" s="25" t="s">
        <v>297</v>
      </c>
      <c r="G23" s="149">
        <f>VLOOKUP('2022 Model E'!B27,'2022 Organigram'!$B$5:$D$61,2,FALSE)</f>
        <v>0.33329999999999999</v>
      </c>
      <c r="H23" s="152" t="s">
        <v>146</v>
      </c>
      <c r="I23" s="32"/>
      <c r="J23" s="167" t="s">
        <v>81</v>
      </c>
      <c r="K23" s="32" t="s">
        <v>78</v>
      </c>
      <c r="L23" s="162">
        <v>2022</v>
      </c>
      <c r="M23" s="164">
        <v>1356587</v>
      </c>
      <c r="N23" s="164">
        <v>-776078</v>
      </c>
      <c r="O23" s="164">
        <v>408107</v>
      </c>
      <c r="Q23" s="32"/>
    </row>
    <row r="24" spans="1:24" x14ac:dyDescent="0.3">
      <c r="B24" s="155"/>
      <c r="C24" s="151"/>
      <c r="D24" s="151"/>
      <c r="E24" s="150"/>
      <c r="F24" s="150"/>
      <c r="G24" s="149"/>
      <c r="H24" s="160"/>
      <c r="I24" s="151"/>
      <c r="J24" s="179"/>
      <c r="K24" s="151"/>
      <c r="L24" s="163"/>
      <c r="M24" s="165"/>
      <c r="N24" s="165"/>
      <c r="O24" s="165"/>
      <c r="P24" s="153"/>
      <c r="Q24" s="151"/>
      <c r="R24" s="153"/>
      <c r="S24" s="153"/>
      <c r="T24" s="153"/>
      <c r="U24" s="153"/>
      <c r="V24" s="153"/>
      <c r="W24" s="153"/>
      <c r="X24" s="153"/>
    </row>
    <row r="25" spans="1:24" x14ac:dyDescent="0.3">
      <c r="A25" s="33" t="s">
        <v>227</v>
      </c>
      <c r="B25" s="155"/>
      <c r="C25" s="151"/>
      <c r="D25" s="151"/>
      <c r="E25" s="150"/>
      <c r="F25" s="150"/>
      <c r="G25" s="149"/>
      <c r="H25" s="160"/>
      <c r="I25" s="151"/>
      <c r="J25" s="179"/>
      <c r="K25" s="151"/>
      <c r="L25" s="163"/>
      <c r="M25" s="165"/>
      <c r="N25" s="165"/>
      <c r="O25" s="165"/>
      <c r="P25" s="153"/>
      <c r="Q25" s="151"/>
      <c r="R25" s="153"/>
      <c r="S25" s="153"/>
      <c r="T25" s="153"/>
      <c r="U25" s="153"/>
      <c r="V25" s="153"/>
      <c r="W25" s="153"/>
      <c r="X25" s="153"/>
    </row>
    <row r="26" spans="1:24" ht="24" x14ac:dyDescent="0.3">
      <c r="A26" s="29">
        <f>A23+1</f>
        <v>16</v>
      </c>
      <c r="B26" s="25" t="s">
        <v>109</v>
      </c>
      <c r="C26" s="32">
        <v>52499383</v>
      </c>
      <c r="D26" s="172">
        <v>40735</v>
      </c>
      <c r="E26" s="25" t="s">
        <v>272</v>
      </c>
      <c r="F26" s="25" t="s">
        <v>296</v>
      </c>
      <c r="G26" s="149">
        <v>0.91539999999999999</v>
      </c>
      <c r="H26" s="152" t="s">
        <v>137</v>
      </c>
      <c r="I26" s="32"/>
      <c r="J26" s="167" t="s">
        <v>77</v>
      </c>
      <c r="K26" s="32" t="s">
        <v>78</v>
      </c>
      <c r="L26" s="162">
        <v>2021</v>
      </c>
      <c r="M26" s="164">
        <v>2344958</v>
      </c>
      <c r="N26" s="164">
        <v>33393</v>
      </c>
      <c r="O26" s="164">
        <v>-1952091</v>
      </c>
      <c r="Q26" s="32"/>
    </row>
    <row r="27" spans="1:24" ht="24" x14ac:dyDescent="0.3">
      <c r="A27" s="29">
        <f t="shared" ref="A27:A32" si="1">A26+1</f>
        <v>17</v>
      </c>
      <c r="B27" s="25" t="s">
        <v>278</v>
      </c>
      <c r="C27" s="32">
        <v>56636113</v>
      </c>
      <c r="D27" s="172">
        <v>41242</v>
      </c>
      <c r="E27" s="25" t="s">
        <v>279</v>
      </c>
      <c r="F27" s="25" t="s">
        <v>286</v>
      </c>
      <c r="G27" s="149" t="s">
        <v>306</v>
      </c>
      <c r="H27" s="152"/>
      <c r="I27" s="32"/>
      <c r="J27" s="167" t="s">
        <v>83</v>
      </c>
      <c r="K27" s="32" t="s">
        <v>78</v>
      </c>
      <c r="L27" s="162" t="s">
        <v>253</v>
      </c>
      <c r="M27" s="162" t="s">
        <v>253</v>
      </c>
      <c r="N27" s="162" t="s">
        <v>253</v>
      </c>
      <c r="O27" s="162" t="s">
        <v>253</v>
      </c>
      <c r="Q27" s="32"/>
    </row>
    <row r="28" spans="1:24" ht="24" x14ac:dyDescent="0.3">
      <c r="A28" s="29">
        <f t="shared" si="1"/>
        <v>18</v>
      </c>
      <c r="B28" s="25" t="s">
        <v>15</v>
      </c>
      <c r="C28" s="32">
        <v>81133987</v>
      </c>
      <c r="D28" s="172">
        <v>44173</v>
      </c>
      <c r="E28" s="25" t="s">
        <v>287</v>
      </c>
      <c r="F28" s="25" t="s">
        <v>287</v>
      </c>
      <c r="G28" s="149">
        <f>VLOOKUP('2022 Model E'!B7,'2022 Organigram'!$B$5:$D$61,2,FALSE)</f>
        <v>1</v>
      </c>
      <c r="H28" s="152" t="s">
        <v>137</v>
      </c>
      <c r="I28" s="32"/>
      <c r="J28" s="167" t="s">
        <v>77</v>
      </c>
      <c r="K28" s="32" t="s">
        <v>78</v>
      </c>
      <c r="L28" s="162">
        <v>2021</v>
      </c>
      <c r="M28" s="164">
        <v>107431</v>
      </c>
      <c r="N28" s="164">
        <v>-11619</v>
      </c>
      <c r="O28" s="164">
        <v>65381</v>
      </c>
      <c r="Q28" s="32"/>
    </row>
    <row r="29" spans="1:24" s="153" customFormat="1" x14ac:dyDescent="0.3">
      <c r="A29" s="29">
        <f t="shared" si="1"/>
        <v>19</v>
      </c>
      <c r="B29" s="25" t="s">
        <v>8</v>
      </c>
      <c r="C29" s="32">
        <v>14058669</v>
      </c>
      <c r="D29" s="172">
        <v>36007</v>
      </c>
      <c r="E29" s="25" t="s">
        <v>288</v>
      </c>
      <c r="F29" s="25" t="s">
        <v>431</v>
      </c>
      <c r="G29" s="149">
        <f>VLOOKUP('2022 Model E'!B8,'2022 Organigram'!$B$5:$D$61,2,FALSE)</f>
        <v>1</v>
      </c>
      <c r="H29" s="152" t="s">
        <v>137</v>
      </c>
      <c r="I29" s="32"/>
      <c r="J29" s="167" t="s">
        <v>77</v>
      </c>
      <c r="K29" s="32" t="s">
        <v>78</v>
      </c>
      <c r="L29" s="162">
        <v>2021</v>
      </c>
      <c r="M29" s="164">
        <v>9993296</v>
      </c>
      <c r="N29" s="164">
        <v>887672</v>
      </c>
      <c r="O29" s="164">
        <v>1097593</v>
      </c>
      <c r="P29" s="23"/>
      <c r="Q29" s="32"/>
      <c r="R29" s="23"/>
      <c r="S29" s="23"/>
      <c r="T29" s="23"/>
      <c r="U29" s="23"/>
      <c r="V29" s="23"/>
      <c r="W29" s="23"/>
      <c r="X29" s="23"/>
    </row>
    <row r="30" spans="1:24" ht="14.25" customHeight="1" x14ac:dyDescent="0.3">
      <c r="A30" s="29">
        <f t="shared" si="1"/>
        <v>20</v>
      </c>
      <c r="B30" s="25" t="s">
        <v>44</v>
      </c>
      <c r="C30" s="32">
        <v>14085379</v>
      </c>
      <c r="D30" s="172">
        <v>38800</v>
      </c>
      <c r="E30" s="25" t="s">
        <v>289</v>
      </c>
      <c r="F30" s="25" t="s">
        <v>295</v>
      </c>
      <c r="G30" s="149">
        <v>0.5</v>
      </c>
      <c r="H30" s="152" t="s">
        <v>146</v>
      </c>
      <c r="I30" s="32"/>
      <c r="J30" s="167" t="s">
        <v>77</v>
      </c>
      <c r="K30" s="32" t="s">
        <v>78</v>
      </c>
      <c r="L30" s="162">
        <v>2022</v>
      </c>
      <c r="M30" s="164">
        <v>147164</v>
      </c>
      <c r="N30" s="164">
        <v>-309390</v>
      </c>
      <c r="O30" s="164">
        <v>284931</v>
      </c>
      <c r="Q30" s="32"/>
    </row>
    <row r="31" spans="1:24" ht="36" x14ac:dyDescent="0.3">
      <c r="A31" s="29">
        <f t="shared" si="1"/>
        <v>21</v>
      </c>
      <c r="B31" s="155" t="s">
        <v>228</v>
      </c>
      <c r="C31" s="32">
        <v>50718320</v>
      </c>
      <c r="D31" s="172">
        <v>40535</v>
      </c>
      <c r="E31" s="25" t="s">
        <v>290</v>
      </c>
      <c r="F31" s="25" t="s">
        <v>293</v>
      </c>
      <c r="G31" s="149">
        <f>0.5*0.733</f>
        <v>0.36649999999999999</v>
      </c>
      <c r="H31" s="152" t="s">
        <v>146</v>
      </c>
      <c r="I31" s="32"/>
      <c r="J31" s="167" t="s">
        <v>77</v>
      </c>
      <c r="K31" s="32" t="s">
        <v>78</v>
      </c>
      <c r="L31" s="162" t="s">
        <v>253</v>
      </c>
      <c r="M31" s="162" t="s">
        <v>253</v>
      </c>
      <c r="N31" s="162" t="s">
        <v>253</v>
      </c>
      <c r="O31" s="162" t="s">
        <v>253</v>
      </c>
      <c r="Q31" s="32"/>
    </row>
    <row r="32" spans="1:24" ht="24" x14ac:dyDescent="0.3">
      <c r="A32" s="29">
        <f t="shared" si="1"/>
        <v>22</v>
      </c>
      <c r="B32" s="155" t="s">
        <v>294</v>
      </c>
      <c r="C32" s="32" t="s">
        <v>305</v>
      </c>
      <c r="D32" s="172">
        <v>39322</v>
      </c>
      <c r="E32" s="25" t="s">
        <v>291</v>
      </c>
      <c r="F32" s="25" t="s">
        <v>292</v>
      </c>
      <c r="G32" s="149">
        <f>0.056+0.5*0.1109</f>
        <v>0.11144999999999999</v>
      </c>
      <c r="H32" s="159" t="s">
        <v>146</v>
      </c>
      <c r="I32" s="29" t="s">
        <v>261</v>
      </c>
      <c r="J32" s="167" t="s">
        <v>132</v>
      </c>
      <c r="L32" s="162">
        <v>2021</v>
      </c>
      <c r="M32" s="164">
        <v>18507</v>
      </c>
      <c r="N32" s="164">
        <v>11409</v>
      </c>
      <c r="O32" s="164">
        <v>215583</v>
      </c>
    </row>
    <row r="33" spans="1:17" ht="24" x14ac:dyDescent="0.3">
      <c r="A33" s="174">
        <v>4</v>
      </c>
      <c r="B33" s="25" t="s">
        <v>207</v>
      </c>
      <c r="C33" s="32" t="s">
        <v>115</v>
      </c>
      <c r="D33" s="173">
        <v>40050</v>
      </c>
      <c r="E33" s="25" t="s">
        <v>253</v>
      </c>
      <c r="F33" s="168" t="s">
        <v>300</v>
      </c>
      <c r="G33" s="149">
        <v>1</v>
      </c>
      <c r="H33" s="150" t="s">
        <v>137</v>
      </c>
      <c r="I33" s="32" t="s">
        <v>249</v>
      </c>
      <c r="J33" s="167" t="s">
        <v>98</v>
      </c>
      <c r="K33" s="32" t="s">
        <v>97</v>
      </c>
      <c r="L33" s="162" t="s">
        <v>251</v>
      </c>
      <c r="M33" s="164">
        <v>0</v>
      </c>
      <c r="N33" s="164">
        <v>0</v>
      </c>
      <c r="O33" s="164">
        <v>0</v>
      </c>
      <c r="Q33" s="32"/>
    </row>
    <row r="34" spans="1:17" ht="36" x14ac:dyDescent="0.3">
      <c r="A34" s="29">
        <v>22</v>
      </c>
      <c r="B34" s="25" t="s">
        <v>9</v>
      </c>
      <c r="C34" s="32">
        <v>14058886</v>
      </c>
      <c r="D34" s="172">
        <v>36014</v>
      </c>
      <c r="E34" s="25" t="s">
        <v>301</v>
      </c>
      <c r="F34" s="25" t="s">
        <v>406</v>
      </c>
      <c r="G34" s="154" t="s">
        <v>405</v>
      </c>
      <c r="H34" s="152" t="s">
        <v>146</v>
      </c>
      <c r="I34" s="32" t="s">
        <v>404</v>
      </c>
      <c r="J34" s="167" t="s">
        <v>77</v>
      </c>
      <c r="K34" s="32" t="s">
        <v>78</v>
      </c>
      <c r="L34" s="162">
        <v>2021</v>
      </c>
      <c r="M34" s="164">
        <v>1437626</v>
      </c>
      <c r="N34" s="164">
        <v>118239</v>
      </c>
      <c r="O34" s="164">
        <v>723931</v>
      </c>
      <c r="Q34" s="32"/>
    </row>
    <row r="35" spans="1:17" ht="60" x14ac:dyDescent="0.3">
      <c r="A35" s="29">
        <v>23</v>
      </c>
      <c r="B35" s="25" t="s">
        <v>43</v>
      </c>
      <c r="C35" s="32">
        <v>72713852</v>
      </c>
      <c r="D35" s="172">
        <v>43371</v>
      </c>
      <c r="E35" s="156" t="s">
        <v>302</v>
      </c>
      <c r="F35" s="156" t="s">
        <v>408</v>
      </c>
      <c r="G35" s="149">
        <v>0.30896666666666667</v>
      </c>
      <c r="H35" s="152" t="s">
        <v>146</v>
      </c>
      <c r="I35" s="32" t="s">
        <v>315</v>
      </c>
      <c r="J35" s="167" t="s">
        <v>77</v>
      </c>
      <c r="K35" s="32" t="s">
        <v>78</v>
      </c>
      <c r="L35" s="162">
        <v>2021</v>
      </c>
      <c r="M35" s="164">
        <v>1383957</v>
      </c>
      <c r="N35" s="164">
        <v>-762145</v>
      </c>
      <c r="O35" s="164">
        <v>994561</v>
      </c>
      <c r="Q35" s="32"/>
    </row>
    <row r="36" spans="1:17" x14ac:dyDescent="0.3">
      <c r="E36" s="25"/>
      <c r="F36" s="25"/>
      <c r="G36" s="149"/>
      <c r="H36" s="152"/>
      <c r="I36" s="32"/>
      <c r="J36" s="167"/>
      <c r="K36" s="32"/>
      <c r="M36" s="164"/>
      <c r="N36" s="164"/>
      <c r="O36" s="164"/>
      <c r="Q36" s="32"/>
    </row>
    <row r="37" spans="1:17" x14ac:dyDescent="0.3">
      <c r="A37" s="30" t="s">
        <v>217</v>
      </c>
      <c r="G37" s="149"/>
      <c r="H37" s="159"/>
      <c r="J37" s="180"/>
      <c r="M37" s="164"/>
      <c r="N37" s="164"/>
      <c r="O37" s="164"/>
    </row>
    <row r="38" spans="1:17" ht="24" x14ac:dyDescent="0.3">
      <c r="A38" s="175">
        <f>A32</f>
        <v>22</v>
      </c>
      <c r="B38" s="25" t="s">
        <v>38</v>
      </c>
      <c r="C38" s="32" t="s">
        <v>305</v>
      </c>
      <c r="D38" s="172">
        <v>39322</v>
      </c>
      <c r="E38" s="25" t="s">
        <v>291</v>
      </c>
      <c r="F38" s="25" t="s">
        <v>292</v>
      </c>
      <c r="G38" s="149">
        <f>0.056+0.5*0.1109</f>
        <v>0.11144999999999999</v>
      </c>
      <c r="H38" s="159" t="s">
        <v>146</v>
      </c>
      <c r="I38" s="29" t="s">
        <v>261</v>
      </c>
      <c r="J38" s="167" t="s">
        <v>132</v>
      </c>
      <c r="L38" s="162">
        <v>2021</v>
      </c>
      <c r="M38" s="164">
        <v>18507</v>
      </c>
      <c r="N38" s="164">
        <v>11409</v>
      </c>
      <c r="O38" s="164">
        <v>215583</v>
      </c>
    </row>
    <row r="39" spans="1:17" ht="48" x14ac:dyDescent="0.3">
      <c r="A39" s="29">
        <f>A35+1</f>
        <v>24</v>
      </c>
      <c r="B39" s="25" t="s">
        <v>152</v>
      </c>
      <c r="C39" s="32">
        <v>63224747</v>
      </c>
      <c r="D39" s="172">
        <v>42124</v>
      </c>
      <c r="E39" s="25" t="s">
        <v>276</v>
      </c>
      <c r="F39" s="25" t="s">
        <v>283</v>
      </c>
      <c r="G39" s="149">
        <f>0.139+1/3*0.861</f>
        <v>0.42599999999999999</v>
      </c>
      <c r="H39" s="152" t="s">
        <v>146</v>
      </c>
      <c r="I39" s="32" t="s">
        <v>262</v>
      </c>
      <c r="J39" s="167" t="s">
        <v>82</v>
      </c>
      <c r="K39" s="32" t="s">
        <v>78</v>
      </c>
      <c r="L39" s="162">
        <v>2021</v>
      </c>
      <c r="M39" s="164">
        <v>-200529</v>
      </c>
      <c r="N39" s="164">
        <v>-219983</v>
      </c>
      <c r="O39" s="164">
        <v>-425547</v>
      </c>
      <c r="Q39" s="32"/>
    </row>
    <row r="40" spans="1:17" ht="24" x14ac:dyDescent="0.3">
      <c r="A40" s="29">
        <f>A39+1</f>
        <v>25</v>
      </c>
      <c r="B40" s="25" t="s">
        <v>31</v>
      </c>
      <c r="C40" s="32">
        <v>66069971</v>
      </c>
      <c r="D40" s="172">
        <v>42510</v>
      </c>
      <c r="E40" s="25" t="s">
        <v>303</v>
      </c>
      <c r="F40" s="25" t="s">
        <v>304</v>
      </c>
      <c r="G40" s="149">
        <f>0.48+1/3*0.128</f>
        <v>0.52266666666666661</v>
      </c>
      <c r="H40" s="152" t="s">
        <v>137</v>
      </c>
      <c r="I40" s="32" t="s">
        <v>311</v>
      </c>
      <c r="J40" s="167" t="s">
        <v>77</v>
      </c>
      <c r="K40" s="32" t="s">
        <v>78</v>
      </c>
      <c r="L40" s="162">
        <v>2021</v>
      </c>
      <c r="M40" s="164">
        <v>0</v>
      </c>
      <c r="N40" s="164">
        <v>-46657</v>
      </c>
      <c r="O40" s="164">
        <v>4934</v>
      </c>
      <c r="Q40" s="32"/>
    </row>
    <row r="41" spans="1:17" ht="24" x14ac:dyDescent="0.3">
      <c r="A41" s="29">
        <f t="shared" ref="A41:A59" si="2">A40+1</f>
        <v>26</v>
      </c>
      <c r="B41" s="166" t="s">
        <v>308</v>
      </c>
      <c r="C41" s="167">
        <v>66104742</v>
      </c>
      <c r="D41" s="173">
        <v>42515</v>
      </c>
      <c r="E41" s="168" t="s">
        <v>309</v>
      </c>
      <c r="F41" s="168" t="s">
        <v>309</v>
      </c>
      <c r="G41" s="149">
        <f>0.303*G40</f>
        <v>0.15836799999999998</v>
      </c>
      <c r="H41" s="152" t="s">
        <v>146</v>
      </c>
      <c r="I41" s="167" t="s">
        <v>312</v>
      </c>
      <c r="J41" s="167" t="s">
        <v>77</v>
      </c>
      <c r="K41" s="167"/>
      <c r="L41" s="169">
        <v>2020</v>
      </c>
      <c r="M41" s="170">
        <v>95639</v>
      </c>
      <c r="N41" s="170">
        <v>-5456293</v>
      </c>
      <c r="O41" s="170">
        <v>3359830</v>
      </c>
      <c r="Q41" s="167"/>
    </row>
    <row r="42" spans="1:17" ht="24" x14ac:dyDescent="0.3">
      <c r="A42" s="29">
        <f t="shared" si="2"/>
        <v>27</v>
      </c>
      <c r="B42" s="166" t="s">
        <v>230</v>
      </c>
      <c r="C42" s="167">
        <v>59471298</v>
      </c>
      <c r="D42" s="173">
        <v>41929</v>
      </c>
      <c r="E42" s="168" t="s">
        <v>310</v>
      </c>
      <c r="F42" s="168" t="s">
        <v>318</v>
      </c>
      <c r="G42" s="149">
        <f>0.212*G40</f>
        <v>0.11080533333333333</v>
      </c>
      <c r="H42" s="152" t="s">
        <v>146</v>
      </c>
      <c r="I42" s="167" t="s">
        <v>313</v>
      </c>
      <c r="J42" s="167" t="s">
        <v>77</v>
      </c>
      <c r="K42" s="167"/>
      <c r="L42" s="169">
        <v>2020</v>
      </c>
      <c r="M42" s="170">
        <v>0</v>
      </c>
      <c r="N42" s="164" t="s">
        <v>252</v>
      </c>
      <c r="O42" s="170">
        <v>-55610</v>
      </c>
      <c r="Q42" s="167"/>
    </row>
    <row r="43" spans="1:17" x14ac:dyDescent="0.3">
      <c r="A43" s="29">
        <f t="shared" si="2"/>
        <v>28</v>
      </c>
      <c r="B43" s="25" t="s">
        <v>110</v>
      </c>
      <c r="C43" s="32">
        <v>83296794</v>
      </c>
      <c r="D43" s="172">
        <v>44377</v>
      </c>
      <c r="E43" s="25" t="s">
        <v>319</v>
      </c>
      <c r="F43" s="25" t="s">
        <v>319</v>
      </c>
      <c r="G43" s="149">
        <f>VLOOKUP('2022 Model E'!B33,'2022 Organigram'!$B$5:$D$61,2,FALSE)</f>
        <v>0.45879999999999999</v>
      </c>
      <c r="H43" s="152" t="s">
        <v>146</v>
      </c>
      <c r="I43" s="32"/>
      <c r="J43" s="167" t="s">
        <v>77</v>
      </c>
      <c r="K43" s="32" t="s">
        <v>78</v>
      </c>
      <c r="M43" s="164"/>
      <c r="N43" s="164"/>
      <c r="O43" s="164"/>
      <c r="Q43" s="32"/>
    </row>
    <row r="44" spans="1:17" ht="24" x14ac:dyDescent="0.3">
      <c r="A44" s="29">
        <f t="shared" si="2"/>
        <v>29</v>
      </c>
      <c r="B44" s="155" t="s">
        <v>231</v>
      </c>
      <c r="C44" s="32">
        <v>62806386</v>
      </c>
      <c r="D44" s="172">
        <v>42068</v>
      </c>
      <c r="E44" s="25" t="s">
        <v>320</v>
      </c>
      <c r="F44" s="25" t="s">
        <v>320</v>
      </c>
      <c r="G44" s="149">
        <v>0.45879999999999999</v>
      </c>
      <c r="H44" s="152" t="s">
        <v>146</v>
      </c>
      <c r="I44" s="32" t="s">
        <v>254</v>
      </c>
      <c r="J44" s="167" t="s">
        <v>77</v>
      </c>
      <c r="K44" s="32" t="s">
        <v>78</v>
      </c>
      <c r="L44" s="162">
        <v>2021</v>
      </c>
      <c r="M44" s="164">
        <v>59500</v>
      </c>
      <c r="N44" s="164">
        <v>-1615483</v>
      </c>
      <c r="O44" s="164">
        <v>1558954</v>
      </c>
      <c r="Q44" s="32"/>
    </row>
    <row r="45" spans="1:17" ht="36" x14ac:dyDescent="0.3">
      <c r="A45" s="29">
        <f t="shared" si="2"/>
        <v>30</v>
      </c>
      <c r="B45" s="25" t="s">
        <v>12</v>
      </c>
      <c r="C45" s="32">
        <v>72462051</v>
      </c>
      <c r="D45" s="172">
        <v>43341</v>
      </c>
      <c r="E45" s="25" t="s">
        <v>321</v>
      </c>
      <c r="F45" s="25" t="s">
        <v>418</v>
      </c>
      <c r="G45" s="154" t="s">
        <v>257</v>
      </c>
      <c r="H45" s="152" t="s">
        <v>146</v>
      </c>
      <c r="I45" s="32"/>
      <c r="J45" s="167" t="s">
        <v>77</v>
      </c>
      <c r="K45" s="32" t="s">
        <v>78</v>
      </c>
      <c r="L45" s="162">
        <v>2022</v>
      </c>
      <c r="M45" s="164">
        <v>301161</v>
      </c>
      <c r="N45" s="164">
        <v>7990</v>
      </c>
      <c r="O45" s="164">
        <v>117508</v>
      </c>
      <c r="Q45" s="32"/>
    </row>
    <row r="46" spans="1:17" ht="24" x14ac:dyDescent="0.3">
      <c r="A46" s="29">
        <f t="shared" si="2"/>
        <v>31</v>
      </c>
      <c r="B46" s="25" t="s">
        <v>233</v>
      </c>
      <c r="C46" s="32">
        <v>55929230</v>
      </c>
      <c r="D46" s="172">
        <v>41136</v>
      </c>
      <c r="E46" s="25" t="s">
        <v>322</v>
      </c>
      <c r="F46" s="25" t="s">
        <v>419</v>
      </c>
      <c r="G46" s="149" t="s">
        <v>255</v>
      </c>
      <c r="H46" s="152" t="s">
        <v>146</v>
      </c>
      <c r="I46" s="32"/>
      <c r="J46" s="167" t="s">
        <v>387</v>
      </c>
      <c r="K46" s="32" t="s">
        <v>78</v>
      </c>
      <c r="L46" s="162">
        <v>2021</v>
      </c>
      <c r="M46" s="164">
        <v>1073559</v>
      </c>
      <c r="N46" s="164">
        <v>129001</v>
      </c>
      <c r="O46" s="164">
        <v>1079169</v>
      </c>
      <c r="Q46" s="32"/>
    </row>
    <row r="47" spans="1:17" ht="36" x14ac:dyDescent="0.3">
      <c r="A47" s="29">
        <f t="shared" si="2"/>
        <v>32</v>
      </c>
      <c r="B47" s="25" t="s">
        <v>53</v>
      </c>
      <c r="C47" s="32">
        <v>77744985</v>
      </c>
      <c r="D47" s="172">
        <v>43920</v>
      </c>
      <c r="E47" s="25" t="s">
        <v>323</v>
      </c>
      <c r="F47" s="25" t="s">
        <v>420</v>
      </c>
      <c r="G47" s="154" t="s">
        <v>256</v>
      </c>
      <c r="H47" s="152" t="s">
        <v>146</v>
      </c>
      <c r="I47" s="32"/>
      <c r="J47" s="167" t="s">
        <v>77</v>
      </c>
      <c r="K47" s="32" t="s">
        <v>78</v>
      </c>
      <c r="L47" s="162">
        <v>2021</v>
      </c>
      <c r="M47" s="164">
        <v>1600</v>
      </c>
      <c r="N47" s="164">
        <v>-29365</v>
      </c>
      <c r="O47" s="164">
        <v>-25262</v>
      </c>
      <c r="Q47" s="32"/>
    </row>
    <row r="48" spans="1:17" ht="24" x14ac:dyDescent="0.3">
      <c r="A48" s="29">
        <f t="shared" si="2"/>
        <v>33</v>
      </c>
      <c r="B48" s="25" t="s">
        <v>54</v>
      </c>
      <c r="C48" s="32">
        <v>77206592</v>
      </c>
      <c r="D48" s="172">
        <v>43861</v>
      </c>
      <c r="E48" s="32" t="s">
        <v>324</v>
      </c>
      <c r="F48" s="25" t="s">
        <v>421</v>
      </c>
      <c r="G48" s="149">
        <v>0.38</v>
      </c>
      <c r="H48" s="159" t="s">
        <v>146</v>
      </c>
      <c r="I48" s="32"/>
      <c r="J48" s="167" t="s">
        <v>77</v>
      </c>
      <c r="K48" s="32" t="s">
        <v>78</v>
      </c>
      <c r="L48" s="162">
        <v>2020</v>
      </c>
      <c r="M48" s="164">
        <v>20000</v>
      </c>
      <c r="N48" s="164">
        <v>5027</v>
      </c>
      <c r="O48" s="164">
        <v>9542</v>
      </c>
      <c r="Q48" s="32"/>
    </row>
    <row r="49" spans="1:17" ht="36" x14ac:dyDescent="0.3">
      <c r="A49" s="29">
        <f t="shared" si="2"/>
        <v>34</v>
      </c>
      <c r="B49" s="25" t="s">
        <v>124</v>
      </c>
      <c r="C49" s="32">
        <v>63119854</v>
      </c>
      <c r="D49" s="172">
        <v>42109</v>
      </c>
      <c r="E49" s="25" t="s">
        <v>325</v>
      </c>
      <c r="F49" s="25" t="s">
        <v>325</v>
      </c>
      <c r="G49" s="149">
        <f>VLOOKUP('2022 Model E'!B44,'2022 Organigram'!$B$5:$D$61,2,FALSE)</f>
        <v>0.40699999999999997</v>
      </c>
      <c r="H49" s="152" t="s">
        <v>146</v>
      </c>
      <c r="I49" s="32"/>
      <c r="J49" s="167" t="s">
        <v>77</v>
      </c>
      <c r="K49" s="32" t="s">
        <v>78</v>
      </c>
      <c r="L49" s="162">
        <v>2021</v>
      </c>
      <c r="M49" s="164">
        <v>93335</v>
      </c>
      <c r="N49" s="164">
        <v>-132411</v>
      </c>
      <c r="O49" s="164">
        <v>-576680</v>
      </c>
      <c r="Q49" s="32"/>
    </row>
    <row r="50" spans="1:17" x14ac:dyDescent="0.3">
      <c r="A50" s="29">
        <f t="shared" si="2"/>
        <v>35</v>
      </c>
      <c r="B50" s="25" t="s">
        <v>11</v>
      </c>
      <c r="C50" s="32">
        <v>14603100</v>
      </c>
      <c r="D50" s="172">
        <v>11674</v>
      </c>
      <c r="E50" s="25" t="s">
        <v>326</v>
      </c>
      <c r="F50" s="25" t="s">
        <v>327</v>
      </c>
      <c r="G50" s="149">
        <f>VLOOKUP('2022 Model E'!B11,'2022 Organigram'!$B$5:$D$61,2,FALSE)</f>
        <v>1</v>
      </c>
      <c r="H50" s="152" t="s">
        <v>137</v>
      </c>
      <c r="I50" s="32"/>
      <c r="J50" s="167" t="s">
        <v>77</v>
      </c>
      <c r="K50" s="32" t="s">
        <v>78</v>
      </c>
      <c r="L50" s="162">
        <v>2021</v>
      </c>
      <c r="M50" s="164">
        <f>'2021 Model E'!I20</f>
        <v>0</v>
      </c>
      <c r="N50" s="164">
        <v>-4755</v>
      </c>
      <c r="O50" s="164">
        <v>743026</v>
      </c>
      <c r="Q50" s="32"/>
    </row>
    <row r="51" spans="1:17" ht="36" x14ac:dyDescent="0.3">
      <c r="A51" s="29">
        <f t="shared" si="2"/>
        <v>36</v>
      </c>
      <c r="B51" s="25" t="s">
        <v>47</v>
      </c>
      <c r="C51" s="32" t="s">
        <v>328</v>
      </c>
      <c r="D51" s="172">
        <v>37978</v>
      </c>
      <c r="E51" s="25" t="s">
        <v>329</v>
      </c>
      <c r="F51" s="25" t="s">
        <v>329</v>
      </c>
      <c r="G51" s="149">
        <v>0.10100000000000001</v>
      </c>
      <c r="H51" s="152" t="s">
        <v>146</v>
      </c>
      <c r="I51" s="32"/>
      <c r="J51" s="167" t="s">
        <v>77</v>
      </c>
      <c r="K51" s="32" t="s">
        <v>78</v>
      </c>
      <c r="L51" s="162">
        <v>2021</v>
      </c>
      <c r="M51" s="164">
        <v>51978</v>
      </c>
      <c r="N51" s="164">
        <v>-6128</v>
      </c>
      <c r="O51" s="164">
        <v>80117</v>
      </c>
      <c r="Q51" s="32" t="s">
        <v>425</v>
      </c>
    </row>
    <row r="52" spans="1:17" ht="24" x14ac:dyDescent="0.3">
      <c r="A52" s="29">
        <f t="shared" si="2"/>
        <v>37</v>
      </c>
      <c r="B52" s="155" t="s">
        <v>422</v>
      </c>
      <c r="C52" s="32">
        <v>22061937</v>
      </c>
      <c r="D52" s="172">
        <v>38968</v>
      </c>
      <c r="E52" s="25" t="s">
        <v>423</v>
      </c>
      <c r="F52" s="25" t="s">
        <v>423</v>
      </c>
      <c r="G52" s="149" t="s">
        <v>252</v>
      </c>
      <c r="H52" s="152" t="s">
        <v>146</v>
      </c>
      <c r="I52" s="32"/>
      <c r="J52" s="167" t="s">
        <v>424</v>
      </c>
      <c r="K52" s="32" t="s">
        <v>78</v>
      </c>
      <c r="L52" s="162" t="s">
        <v>252</v>
      </c>
      <c r="M52" s="162" t="s">
        <v>252</v>
      </c>
      <c r="N52" s="162" t="s">
        <v>252</v>
      </c>
      <c r="O52" s="162" t="s">
        <v>252</v>
      </c>
      <c r="Q52" s="32"/>
    </row>
    <row r="53" spans="1:17" ht="24" x14ac:dyDescent="0.3">
      <c r="A53" s="29">
        <f>A52+1</f>
        <v>38</v>
      </c>
      <c r="B53" s="25" t="s">
        <v>111</v>
      </c>
      <c r="C53" s="32">
        <v>83150196</v>
      </c>
      <c r="D53" s="173">
        <v>44370</v>
      </c>
      <c r="E53" s="25" t="s">
        <v>330</v>
      </c>
      <c r="F53" s="25" t="s">
        <v>330</v>
      </c>
      <c r="G53" s="149">
        <f>VLOOKUP('2022 Model E'!B12,'2022 Organigram'!$B$5:$D$61,2,FALSE)</f>
        <v>1</v>
      </c>
      <c r="H53" s="152" t="s">
        <v>137</v>
      </c>
      <c r="I53" s="32"/>
      <c r="J53" s="167" t="s">
        <v>77</v>
      </c>
      <c r="K53" s="32" t="s">
        <v>78</v>
      </c>
      <c r="L53" s="162" t="s">
        <v>252</v>
      </c>
      <c r="M53" s="162" t="s">
        <v>252</v>
      </c>
      <c r="N53" s="162" t="s">
        <v>252</v>
      </c>
      <c r="O53" s="162" t="s">
        <v>252</v>
      </c>
      <c r="Q53" s="32"/>
    </row>
    <row r="54" spans="1:17" ht="24" x14ac:dyDescent="0.3">
      <c r="A54" s="29">
        <f t="shared" si="2"/>
        <v>39</v>
      </c>
      <c r="B54" s="166" t="s">
        <v>260</v>
      </c>
      <c r="C54" s="167">
        <v>89449363</v>
      </c>
      <c r="D54" s="173">
        <v>44988</v>
      </c>
      <c r="E54" s="168" t="s">
        <v>331</v>
      </c>
      <c r="F54" s="168" t="s">
        <v>332</v>
      </c>
      <c r="G54" s="149">
        <v>1</v>
      </c>
      <c r="H54" s="152" t="s">
        <v>137</v>
      </c>
      <c r="I54" s="167"/>
      <c r="J54" s="167" t="s">
        <v>77</v>
      </c>
      <c r="K54" s="167" t="s">
        <v>78</v>
      </c>
      <c r="L54" s="162" t="s">
        <v>252</v>
      </c>
      <c r="M54" s="162" t="s">
        <v>252</v>
      </c>
      <c r="N54" s="162" t="s">
        <v>252</v>
      </c>
      <c r="O54" s="162" t="s">
        <v>252</v>
      </c>
      <c r="Q54" s="167"/>
    </row>
    <row r="55" spans="1:17" ht="72" x14ac:dyDescent="0.3">
      <c r="A55" s="29">
        <f t="shared" si="2"/>
        <v>40</v>
      </c>
      <c r="B55" s="25" t="s">
        <v>125</v>
      </c>
      <c r="C55" s="32">
        <v>78391660</v>
      </c>
      <c r="D55" s="172">
        <v>44006</v>
      </c>
      <c r="E55" s="25" t="s">
        <v>333</v>
      </c>
      <c r="F55" s="25" t="s">
        <v>427</v>
      </c>
      <c r="G55" s="149">
        <f>VLOOKUP('2022 Model E'!B45,'2022 Organigram'!$B$5:$D$61,2,FALSE)</f>
        <v>0.376</v>
      </c>
      <c r="H55" s="152" t="s">
        <v>146</v>
      </c>
      <c r="I55" s="32"/>
      <c r="J55" s="167" t="s">
        <v>77</v>
      </c>
      <c r="K55" s="32" t="s">
        <v>78</v>
      </c>
      <c r="L55" s="162">
        <v>2021</v>
      </c>
      <c r="M55" s="164">
        <v>54314</v>
      </c>
      <c r="N55" s="164">
        <v>-222675</v>
      </c>
      <c r="O55" s="164">
        <v>559084</v>
      </c>
      <c r="Q55" s="32"/>
    </row>
    <row r="56" spans="1:17" ht="36" x14ac:dyDescent="0.3">
      <c r="A56" s="29">
        <f t="shared" si="2"/>
        <v>41</v>
      </c>
      <c r="B56" s="25" t="s">
        <v>131</v>
      </c>
      <c r="C56" s="32">
        <v>33280634</v>
      </c>
      <c r="D56" s="172">
        <v>35198</v>
      </c>
      <c r="E56" s="25" t="s">
        <v>335</v>
      </c>
      <c r="F56" s="168" t="s">
        <v>430</v>
      </c>
      <c r="G56" s="149">
        <v>0.13</v>
      </c>
      <c r="H56" s="152" t="s">
        <v>146</v>
      </c>
      <c r="I56" s="32"/>
      <c r="J56" s="167" t="s">
        <v>132</v>
      </c>
      <c r="K56" s="32" t="s">
        <v>78</v>
      </c>
      <c r="L56" s="162">
        <v>2022</v>
      </c>
      <c r="M56" s="164">
        <v>11507993</v>
      </c>
      <c r="N56" s="164">
        <v>697358</v>
      </c>
      <c r="O56" s="164">
        <v>2428076</v>
      </c>
      <c r="Q56" s="32"/>
    </row>
    <row r="57" spans="1:17" ht="36" x14ac:dyDescent="0.3">
      <c r="A57" s="29">
        <f t="shared" si="2"/>
        <v>42</v>
      </c>
      <c r="B57" s="25" t="s">
        <v>234</v>
      </c>
      <c r="C57" s="32" t="s">
        <v>336</v>
      </c>
      <c r="D57" s="172">
        <v>45127</v>
      </c>
      <c r="E57" s="25" t="s">
        <v>337</v>
      </c>
      <c r="F57" s="168" t="s">
        <v>429</v>
      </c>
      <c r="G57" s="149">
        <v>0.13</v>
      </c>
      <c r="H57" s="152" t="s">
        <v>146</v>
      </c>
      <c r="I57" s="32"/>
      <c r="J57" s="167" t="s">
        <v>132</v>
      </c>
      <c r="K57" s="32" t="s">
        <v>78</v>
      </c>
      <c r="L57" s="162" t="s">
        <v>253</v>
      </c>
      <c r="M57" s="162" t="s">
        <v>253</v>
      </c>
      <c r="N57" s="162" t="s">
        <v>253</v>
      </c>
      <c r="O57" s="162" t="s">
        <v>253</v>
      </c>
      <c r="Q57" s="32"/>
    </row>
    <row r="58" spans="1:17" ht="24" x14ac:dyDescent="0.3">
      <c r="A58" s="29">
        <f t="shared" si="2"/>
        <v>43</v>
      </c>
      <c r="B58" s="25" t="s">
        <v>26</v>
      </c>
      <c r="C58" s="32">
        <v>63367653</v>
      </c>
      <c r="D58" s="172">
        <v>42146</v>
      </c>
      <c r="E58" s="25" t="s">
        <v>338</v>
      </c>
      <c r="F58" s="25" t="s">
        <v>428</v>
      </c>
      <c r="G58" s="154" t="s">
        <v>258</v>
      </c>
      <c r="H58" s="152" t="s">
        <v>146</v>
      </c>
      <c r="I58" s="32"/>
      <c r="J58" s="167" t="s">
        <v>77</v>
      </c>
      <c r="K58" s="32" t="s">
        <v>78</v>
      </c>
      <c r="L58" s="162">
        <v>2021</v>
      </c>
      <c r="M58" s="164">
        <v>1316069</v>
      </c>
      <c r="N58" s="164">
        <v>-2870</v>
      </c>
      <c r="O58" s="164">
        <v>-118028</v>
      </c>
      <c r="Q58" s="32"/>
    </row>
    <row r="59" spans="1:17" ht="24" x14ac:dyDescent="0.3">
      <c r="A59" s="29">
        <f t="shared" si="2"/>
        <v>44</v>
      </c>
      <c r="B59" s="25" t="s">
        <v>17</v>
      </c>
      <c r="C59" s="32">
        <v>67431445</v>
      </c>
      <c r="D59" s="172">
        <v>42711</v>
      </c>
      <c r="E59" s="25" t="s">
        <v>339</v>
      </c>
      <c r="F59" s="156" t="s">
        <v>417</v>
      </c>
      <c r="G59" s="149">
        <f>0.24+1/3*0.219</f>
        <v>0.313</v>
      </c>
      <c r="H59" s="152" t="s">
        <v>146</v>
      </c>
      <c r="I59" s="32" t="s">
        <v>259</v>
      </c>
      <c r="J59" s="167" t="s">
        <v>77</v>
      </c>
      <c r="K59" s="32" t="s">
        <v>78</v>
      </c>
      <c r="L59" s="162">
        <v>2021</v>
      </c>
      <c r="M59" s="164">
        <v>12000</v>
      </c>
      <c r="N59" s="164">
        <v>-494015</v>
      </c>
      <c r="O59" s="164">
        <v>-198715</v>
      </c>
      <c r="Q59" s="32" t="s">
        <v>348</v>
      </c>
    </row>
    <row r="60" spans="1:17" x14ac:dyDescent="0.3">
      <c r="E60" s="25"/>
      <c r="F60" s="25"/>
      <c r="G60" s="149"/>
      <c r="H60" s="152"/>
      <c r="I60" s="32"/>
      <c r="J60" s="167"/>
      <c r="K60" s="32"/>
      <c r="M60" s="164"/>
      <c r="N60" s="164"/>
      <c r="O60" s="164"/>
      <c r="Q60" s="32"/>
    </row>
    <row r="61" spans="1:17" x14ac:dyDescent="0.3">
      <c r="A61" s="30" t="s">
        <v>229</v>
      </c>
      <c r="E61" s="156"/>
      <c r="G61" s="149"/>
      <c r="H61" s="159"/>
      <c r="J61" s="180"/>
      <c r="M61" s="164"/>
      <c r="N61" s="164"/>
      <c r="O61" s="164"/>
      <c r="Q61" s="29" t="s">
        <v>393</v>
      </c>
    </row>
    <row r="62" spans="1:17" ht="36" x14ac:dyDescent="0.3">
      <c r="A62" s="29">
        <f>A59+1</f>
        <v>45</v>
      </c>
      <c r="B62" s="25" t="s">
        <v>340</v>
      </c>
      <c r="C62" s="32">
        <v>69006105</v>
      </c>
      <c r="D62" s="172">
        <v>42906</v>
      </c>
      <c r="E62" s="156" t="s">
        <v>341</v>
      </c>
      <c r="F62" s="156" t="s">
        <v>390</v>
      </c>
      <c r="G62" s="149">
        <f>0.266/3</f>
        <v>8.8666666666666671E-2</v>
      </c>
      <c r="H62" s="152" t="s">
        <v>146</v>
      </c>
      <c r="J62" s="180" t="s">
        <v>77</v>
      </c>
      <c r="K62" s="29" t="s">
        <v>78</v>
      </c>
      <c r="L62" s="162">
        <v>2021</v>
      </c>
      <c r="M62" s="164">
        <v>0</v>
      </c>
      <c r="N62" s="164">
        <v>-285860</v>
      </c>
      <c r="O62" s="164">
        <v>-509407</v>
      </c>
    </row>
    <row r="63" spans="1:17" ht="48" x14ac:dyDescent="0.3">
      <c r="A63" s="29">
        <f>A62+1</f>
        <v>46</v>
      </c>
      <c r="B63" s="25" t="s">
        <v>209</v>
      </c>
      <c r="C63" s="32">
        <v>88681122</v>
      </c>
      <c r="D63" s="172">
        <v>44923</v>
      </c>
      <c r="E63" s="156" t="s">
        <v>342</v>
      </c>
      <c r="F63" s="156" t="s">
        <v>389</v>
      </c>
      <c r="G63" s="149">
        <f>0.667/3</f>
        <v>0.22233333333333336</v>
      </c>
      <c r="H63" s="152" t="s">
        <v>146</v>
      </c>
      <c r="I63" s="32"/>
      <c r="J63" s="167" t="s">
        <v>210</v>
      </c>
      <c r="K63" s="32" t="s">
        <v>78</v>
      </c>
      <c r="L63" s="162" t="s">
        <v>253</v>
      </c>
      <c r="M63" s="162" t="s">
        <v>253</v>
      </c>
      <c r="N63" s="162" t="s">
        <v>253</v>
      </c>
      <c r="O63" s="162" t="s">
        <v>253</v>
      </c>
      <c r="Q63" s="32"/>
    </row>
    <row r="64" spans="1:17" ht="24" x14ac:dyDescent="0.3">
      <c r="A64" s="29">
        <f>A63+1</f>
        <v>47</v>
      </c>
      <c r="B64" s="25" t="s">
        <v>235</v>
      </c>
      <c r="C64" s="32">
        <v>83219021</v>
      </c>
      <c r="D64" s="172">
        <v>44375</v>
      </c>
      <c r="E64" s="156" t="s">
        <v>343</v>
      </c>
      <c r="F64" s="156" t="s">
        <v>343</v>
      </c>
      <c r="G64" s="149">
        <f>0.1/3</f>
        <v>3.3333333333333333E-2</v>
      </c>
      <c r="H64" s="152" t="s">
        <v>146</v>
      </c>
      <c r="J64" s="180" t="s">
        <v>181</v>
      </c>
      <c r="K64" s="29" t="s">
        <v>78</v>
      </c>
      <c r="L64" s="162" t="s">
        <v>253</v>
      </c>
      <c r="M64" s="162" t="s">
        <v>253</v>
      </c>
      <c r="N64" s="162" t="s">
        <v>253</v>
      </c>
      <c r="O64" s="162" t="s">
        <v>253</v>
      </c>
    </row>
    <row r="65" spans="1:17" ht="24" x14ac:dyDescent="0.3">
      <c r="A65" s="29">
        <f>A64+1</f>
        <v>48</v>
      </c>
      <c r="B65" s="25" t="s">
        <v>236</v>
      </c>
      <c r="C65" s="32">
        <v>75783819</v>
      </c>
      <c r="D65" s="172">
        <v>43717</v>
      </c>
      <c r="E65" s="156" t="s">
        <v>344</v>
      </c>
      <c r="F65" s="156" t="s">
        <v>392</v>
      </c>
      <c r="G65" s="154" t="s">
        <v>391</v>
      </c>
      <c r="H65" s="152" t="s">
        <v>146</v>
      </c>
      <c r="J65" s="180" t="s">
        <v>77</v>
      </c>
      <c r="K65" s="29" t="s">
        <v>78</v>
      </c>
      <c r="L65" s="162">
        <v>2022</v>
      </c>
      <c r="M65" s="164">
        <v>0</v>
      </c>
      <c r="N65" s="164">
        <v>-159</v>
      </c>
      <c r="O65" s="164">
        <v>-1431</v>
      </c>
    </row>
    <row r="66" spans="1:17" ht="24" x14ac:dyDescent="0.3">
      <c r="A66" s="174">
        <f>A40</f>
        <v>25</v>
      </c>
      <c r="B66" s="25" t="s">
        <v>31</v>
      </c>
      <c r="C66" s="32">
        <v>66069971</v>
      </c>
      <c r="D66" s="172">
        <v>42510</v>
      </c>
      <c r="E66" s="156" t="s">
        <v>303</v>
      </c>
      <c r="F66" s="156" t="s">
        <v>304</v>
      </c>
      <c r="G66" s="149">
        <f>0.48+1/3*0.128</f>
        <v>0.52266666666666661</v>
      </c>
      <c r="H66" s="152" t="s">
        <v>137</v>
      </c>
      <c r="I66" s="32" t="s">
        <v>311</v>
      </c>
      <c r="J66" s="167" t="s">
        <v>77</v>
      </c>
      <c r="K66" s="32" t="s">
        <v>78</v>
      </c>
      <c r="L66" s="162">
        <v>2021</v>
      </c>
      <c r="M66" s="164">
        <v>0</v>
      </c>
      <c r="N66" s="164">
        <v>-46657</v>
      </c>
      <c r="O66" s="164">
        <v>4934</v>
      </c>
      <c r="Q66" s="32"/>
    </row>
    <row r="67" spans="1:17" ht="24" x14ac:dyDescent="0.3">
      <c r="A67" s="174">
        <f>A41</f>
        <v>26</v>
      </c>
      <c r="B67" s="166" t="s">
        <v>308</v>
      </c>
      <c r="C67" s="167">
        <v>66104742</v>
      </c>
      <c r="D67" s="173">
        <v>42515</v>
      </c>
      <c r="E67" s="156" t="s">
        <v>309</v>
      </c>
      <c r="F67" s="156" t="s">
        <v>309</v>
      </c>
      <c r="G67" s="149">
        <f>0.303*G66</f>
        <v>0.15836799999999998</v>
      </c>
      <c r="H67" s="152" t="s">
        <v>146</v>
      </c>
      <c r="I67" s="167" t="s">
        <v>312</v>
      </c>
      <c r="J67" s="167" t="s">
        <v>77</v>
      </c>
      <c r="K67" s="167" t="s">
        <v>78</v>
      </c>
      <c r="L67" s="169">
        <v>2020</v>
      </c>
      <c r="M67" s="170">
        <v>95639</v>
      </c>
      <c r="N67" s="170">
        <v>-5456293</v>
      </c>
      <c r="O67" s="170">
        <v>3359830</v>
      </c>
      <c r="Q67" s="167"/>
    </row>
    <row r="68" spans="1:17" ht="24" x14ac:dyDescent="0.3">
      <c r="A68" s="174">
        <f>A42</f>
        <v>27</v>
      </c>
      <c r="B68" s="166" t="s">
        <v>230</v>
      </c>
      <c r="C68" s="167">
        <v>59471298</v>
      </c>
      <c r="D68" s="173">
        <v>41929</v>
      </c>
      <c r="E68" s="156" t="s">
        <v>310</v>
      </c>
      <c r="F68" s="156" t="s">
        <v>318</v>
      </c>
      <c r="G68" s="149">
        <f>0.212*G66</f>
        <v>0.11080533333333333</v>
      </c>
      <c r="H68" s="152" t="s">
        <v>146</v>
      </c>
      <c r="I68" s="167" t="s">
        <v>313</v>
      </c>
      <c r="J68" s="167" t="s">
        <v>77</v>
      </c>
      <c r="K68" s="167" t="s">
        <v>78</v>
      </c>
      <c r="L68" s="169">
        <v>2020</v>
      </c>
      <c r="M68" s="170">
        <v>0</v>
      </c>
      <c r="N68" s="164" t="s">
        <v>252</v>
      </c>
      <c r="O68" s="170">
        <v>-55610</v>
      </c>
      <c r="Q68" s="167"/>
    </row>
    <row r="69" spans="1:17" ht="48" x14ac:dyDescent="0.3">
      <c r="A69" s="29">
        <f>A65+1</f>
        <v>49</v>
      </c>
      <c r="B69" s="25" t="s">
        <v>237</v>
      </c>
      <c r="C69" s="32">
        <v>70286280</v>
      </c>
      <c r="D69" s="172">
        <v>43081</v>
      </c>
      <c r="E69" s="156" t="s">
        <v>346</v>
      </c>
      <c r="F69" s="156" t="s">
        <v>394</v>
      </c>
      <c r="G69" s="149">
        <f>0.586/3</f>
        <v>0.19533333333333333</v>
      </c>
      <c r="H69" s="152" t="s">
        <v>146</v>
      </c>
      <c r="J69" s="167" t="s">
        <v>77</v>
      </c>
      <c r="K69" s="29" t="s">
        <v>78</v>
      </c>
      <c r="L69" s="162">
        <v>2021</v>
      </c>
      <c r="M69" s="164">
        <v>48799</v>
      </c>
      <c r="N69" s="164">
        <v>-288322</v>
      </c>
      <c r="O69" s="164">
        <v>-851978</v>
      </c>
    </row>
    <row r="70" spans="1:17" ht="48" x14ac:dyDescent="0.3">
      <c r="A70" s="29">
        <f>A69+1</f>
        <v>50</v>
      </c>
      <c r="B70" s="25" t="s">
        <v>238</v>
      </c>
      <c r="C70" s="32">
        <v>71053913</v>
      </c>
      <c r="D70" s="172">
        <v>43161</v>
      </c>
      <c r="E70" s="156" t="s">
        <v>347</v>
      </c>
      <c r="F70" s="156" t="s">
        <v>395</v>
      </c>
      <c r="G70" s="149">
        <f>0.265/3</f>
        <v>8.8333333333333333E-2</v>
      </c>
      <c r="H70" s="152" t="s">
        <v>146</v>
      </c>
      <c r="J70" s="167" t="s">
        <v>77</v>
      </c>
      <c r="K70" s="29" t="s">
        <v>78</v>
      </c>
      <c r="L70" s="162">
        <v>2021</v>
      </c>
      <c r="M70" s="164">
        <v>3365180</v>
      </c>
      <c r="N70" s="164">
        <v>-2324755</v>
      </c>
      <c r="O70" s="164">
        <v>-4699189</v>
      </c>
      <c r="Q70" s="29" t="s">
        <v>348</v>
      </c>
    </row>
    <row r="71" spans="1:17" ht="36" x14ac:dyDescent="0.3">
      <c r="A71" s="29">
        <f t="shared" ref="A71:A79" si="3">A70+1</f>
        <v>51</v>
      </c>
      <c r="B71" s="25" t="s">
        <v>239</v>
      </c>
      <c r="C71" s="32">
        <v>73771511</v>
      </c>
      <c r="D71" s="172">
        <v>43487</v>
      </c>
      <c r="E71" s="156" t="s">
        <v>349</v>
      </c>
      <c r="F71" s="156" t="s">
        <v>396</v>
      </c>
      <c r="G71" s="149">
        <f>0.25/3</f>
        <v>8.3333333333333329E-2</v>
      </c>
      <c r="H71" s="152" t="s">
        <v>146</v>
      </c>
      <c r="J71" s="167" t="s">
        <v>77</v>
      </c>
      <c r="K71" s="29" t="s">
        <v>78</v>
      </c>
      <c r="L71" s="162">
        <v>2021</v>
      </c>
      <c r="M71" s="164">
        <v>9071</v>
      </c>
      <c r="N71" s="164">
        <v>-3164</v>
      </c>
      <c r="O71" s="164">
        <v>-15065</v>
      </c>
    </row>
    <row r="72" spans="1:17" x14ac:dyDescent="0.3">
      <c r="A72" s="29">
        <f t="shared" si="3"/>
        <v>52</v>
      </c>
      <c r="B72" s="25" t="s">
        <v>134</v>
      </c>
      <c r="C72" s="32">
        <v>77744918</v>
      </c>
      <c r="D72" s="172">
        <v>43920</v>
      </c>
      <c r="E72" s="156" t="s">
        <v>350</v>
      </c>
      <c r="F72" s="156" t="s">
        <v>397</v>
      </c>
      <c r="G72" s="149">
        <f>0.6/3</f>
        <v>0.19999999999999998</v>
      </c>
      <c r="H72" s="152" t="s">
        <v>146</v>
      </c>
      <c r="I72" s="32"/>
      <c r="J72" s="167" t="s">
        <v>77</v>
      </c>
      <c r="K72" s="32" t="s">
        <v>78</v>
      </c>
      <c r="L72" s="162">
        <v>2021</v>
      </c>
      <c r="M72" s="164">
        <v>20000</v>
      </c>
      <c r="N72" s="164">
        <v>-31527</v>
      </c>
      <c r="O72" s="164">
        <v>-51705</v>
      </c>
      <c r="Q72" s="32"/>
    </row>
    <row r="73" spans="1:17" ht="60" x14ac:dyDescent="0.3">
      <c r="A73" s="29">
        <f t="shared" si="3"/>
        <v>53</v>
      </c>
      <c r="B73" s="25" t="s">
        <v>240</v>
      </c>
      <c r="C73" s="32" t="s">
        <v>351</v>
      </c>
      <c r="D73" s="172">
        <v>43630</v>
      </c>
      <c r="E73" s="156" t="s">
        <v>352</v>
      </c>
      <c r="F73" s="156" t="s">
        <v>398</v>
      </c>
      <c r="G73" s="149">
        <f>0.154/3</f>
        <v>5.1333333333333335E-2</v>
      </c>
      <c r="H73" s="152" t="s">
        <v>146</v>
      </c>
      <c r="J73" s="167" t="s">
        <v>77</v>
      </c>
      <c r="K73" s="29" t="s">
        <v>78</v>
      </c>
      <c r="L73" s="162">
        <v>2021</v>
      </c>
      <c r="M73" s="164">
        <v>0</v>
      </c>
      <c r="N73" s="164">
        <v>-300282</v>
      </c>
      <c r="O73" s="164">
        <v>-38021</v>
      </c>
    </row>
    <row r="74" spans="1:17" ht="60" x14ac:dyDescent="0.3">
      <c r="A74" s="29">
        <f t="shared" si="3"/>
        <v>54</v>
      </c>
      <c r="B74" s="25" t="s">
        <v>241</v>
      </c>
      <c r="C74" s="32" t="s">
        <v>353</v>
      </c>
      <c r="D74" s="172">
        <v>42034</v>
      </c>
      <c r="E74" s="156" t="s">
        <v>354</v>
      </c>
      <c r="F74" s="156" t="s">
        <v>399</v>
      </c>
      <c r="G74" s="149">
        <f>0.015/3</f>
        <v>5.0000000000000001E-3</v>
      </c>
      <c r="H74" s="152" t="s">
        <v>146</v>
      </c>
      <c r="J74" s="167" t="s">
        <v>77</v>
      </c>
      <c r="K74" s="29" t="s">
        <v>78</v>
      </c>
      <c r="L74" s="162">
        <v>2021</v>
      </c>
      <c r="M74" s="164">
        <v>0</v>
      </c>
      <c r="N74" s="164">
        <v>-3936</v>
      </c>
      <c r="O74" s="164">
        <v>2364684</v>
      </c>
      <c r="Q74" s="29" t="s">
        <v>388</v>
      </c>
    </row>
    <row r="75" spans="1:17" x14ac:dyDescent="0.3">
      <c r="A75" s="29">
        <f t="shared" si="3"/>
        <v>55</v>
      </c>
      <c r="B75" s="166" t="s">
        <v>355</v>
      </c>
      <c r="C75" s="32">
        <v>60499826</v>
      </c>
      <c r="D75" s="172">
        <v>41745</v>
      </c>
      <c r="E75" s="156" t="s">
        <v>357</v>
      </c>
      <c r="F75" s="156"/>
      <c r="G75" s="149">
        <f>0.015/3</f>
        <v>5.0000000000000001E-3</v>
      </c>
      <c r="H75" s="152" t="s">
        <v>146</v>
      </c>
      <c r="J75" s="29" t="s">
        <v>132</v>
      </c>
      <c r="K75" s="29" t="s">
        <v>78</v>
      </c>
      <c r="L75" s="162" t="s">
        <v>253</v>
      </c>
      <c r="M75" s="164" t="s">
        <v>253</v>
      </c>
      <c r="N75" s="164" t="s">
        <v>253</v>
      </c>
      <c r="O75" s="164" t="s">
        <v>253</v>
      </c>
    </row>
    <row r="76" spans="1:17" ht="24" x14ac:dyDescent="0.3">
      <c r="A76" s="29">
        <f>A75+1</f>
        <v>56</v>
      </c>
      <c r="B76" s="166" t="s">
        <v>356</v>
      </c>
      <c r="C76" s="32">
        <v>52820394</v>
      </c>
      <c r="D76" s="172">
        <v>40688</v>
      </c>
      <c r="E76" s="156" t="s">
        <v>358</v>
      </c>
      <c r="F76" s="156"/>
      <c r="G76" s="149">
        <f>0.015/3</f>
        <v>5.0000000000000001E-3</v>
      </c>
      <c r="H76" s="152" t="s">
        <v>146</v>
      </c>
      <c r="J76" s="29" t="s">
        <v>132</v>
      </c>
      <c r="K76" s="29" t="s">
        <v>78</v>
      </c>
      <c r="L76" s="162" t="s">
        <v>253</v>
      </c>
      <c r="M76" s="164" t="s">
        <v>253</v>
      </c>
      <c r="N76" s="164" t="s">
        <v>253</v>
      </c>
      <c r="O76" s="164" t="s">
        <v>253</v>
      </c>
    </row>
    <row r="77" spans="1:17" ht="36" x14ac:dyDescent="0.3">
      <c r="A77" s="29">
        <f t="shared" si="3"/>
        <v>57</v>
      </c>
      <c r="B77" s="25" t="s">
        <v>242</v>
      </c>
      <c r="C77" s="32">
        <v>72104880</v>
      </c>
      <c r="D77" s="172">
        <v>43290</v>
      </c>
      <c r="E77" s="156" t="s">
        <v>359</v>
      </c>
      <c r="F77" s="156" t="s">
        <v>400</v>
      </c>
      <c r="G77" s="149">
        <f>0.139/3</f>
        <v>4.6333333333333337E-2</v>
      </c>
      <c r="H77" s="152" t="s">
        <v>146</v>
      </c>
      <c r="J77" s="29" t="s">
        <v>77</v>
      </c>
      <c r="K77" s="29" t="s">
        <v>78</v>
      </c>
      <c r="L77" s="162">
        <v>2021</v>
      </c>
      <c r="M77" s="164">
        <v>165000</v>
      </c>
      <c r="N77" s="164">
        <v>-143321</v>
      </c>
      <c r="O77" s="164">
        <v>-129466</v>
      </c>
    </row>
    <row r="78" spans="1:17" ht="36" x14ac:dyDescent="0.3">
      <c r="A78" s="29">
        <f t="shared" si="3"/>
        <v>58</v>
      </c>
      <c r="B78" s="25" t="s">
        <v>243</v>
      </c>
      <c r="C78" s="32">
        <v>84334843</v>
      </c>
      <c r="D78" s="172">
        <v>44497</v>
      </c>
      <c r="E78" s="156" t="s">
        <v>360</v>
      </c>
      <c r="F78" s="156" t="s">
        <v>401</v>
      </c>
      <c r="G78" s="149">
        <f>0.15/3</f>
        <v>4.9999999999999996E-2</v>
      </c>
      <c r="H78" s="152" t="s">
        <v>146</v>
      </c>
      <c r="J78" s="29" t="s">
        <v>81</v>
      </c>
      <c r="K78" s="29" t="s">
        <v>78</v>
      </c>
      <c r="L78" s="162" t="s">
        <v>253</v>
      </c>
      <c r="M78" s="162" t="s">
        <v>253</v>
      </c>
      <c r="N78" s="162" t="s">
        <v>253</v>
      </c>
      <c r="O78" s="162" t="s">
        <v>253</v>
      </c>
    </row>
    <row r="79" spans="1:17" ht="24" x14ac:dyDescent="0.3">
      <c r="A79" s="29">
        <f t="shared" si="3"/>
        <v>59</v>
      </c>
      <c r="B79" s="25" t="s">
        <v>244</v>
      </c>
      <c r="C79" s="32" t="s">
        <v>361</v>
      </c>
      <c r="D79" s="172">
        <v>44337</v>
      </c>
      <c r="E79" s="156" t="s">
        <v>362</v>
      </c>
      <c r="F79" s="156" t="s">
        <v>403</v>
      </c>
      <c r="G79" s="154" t="s">
        <v>402</v>
      </c>
      <c r="H79" s="152" t="s">
        <v>146</v>
      </c>
      <c r="J79" s="32" t="s">
        <v>77</v>
      </c>
      <c r="K79" s="29" t="s">
        <v>78</v>
      </c>
      <c r="L79" s="162">
        <v>2022</v>
      </c>
      <c r="M79" s="164">
        <v>0</v>
      </c>
      <c r="N79" s="164">
        <v>-4072</v>
      </c>
      <c r="O79" s="164">
        <v>2570</v>
      </c>
    </row>
    <row r="80" spans="1:17" ht="36" x14ac:dyDescent="0.3">
      <c r="A80" s="174">
        <f>A34</f>
        <v>22</v>
      </c>
      <c r="B80" s="25" t="s">
        <v>9</v>
      </c>
      <c r="C80" s="32">
        <v>14058886</v>
      </c>
      <c r="D80" s="172">
        <v>36014</v>
      </c>
      <c r="E80" s="156" t="s">
        <v>301</v>
      </c>
      <c r="F80" s="156" t="s">
        <v>406</v>
      </c>
      <c r="G80" s="154" t="s">
        <v>405</v>
      </c>
      <c r="H80" s="152" t="s">
        <v>146</v>
      </c>
      <c r="I80" s="32" t="s">
        <v>404</v>
      </c>
      <c r="J80" s="32" t="s">
        <v>77</v>
      </c>
      <c r="K80" s="32" t="s">
        <v>78</v>
      </c>
      <c r="L80" s="162">
        <v>2021</v>
      </c>
      <c r="M80" s="164">
        <v>1437626</v>
      </c>
      <c r="N80" s="164">
        <v>118239</v>
      </c>
      <c r="O80" s="164">
        <v>723931</v>
      </c>
      <c r="Q80" s="32"/>
    </row>
    <row r="81" spans="1:17" ht="48" x14ac:dyDescent="0.3">
      <c r="A81" s="29">
        <f>A79+1</f>
        <v>60</v>
      </c>
      <c r="B81" s="25" t="s">
        <v>245</v>
      </c>
      <c r="C81" s="32">
        <v>61302007</v>
      </c>
      <c r="D81" s="172">
        <v>41873</v>
      </c>
      <c r="E81" s="156" t="s">
        <v>363</v>
      </c>
      <c r="F81" s="156" t="s">
        <v>407</v>
      </c>
      <c r="G81" s="149">
        <f>0.039/3</f>
        <v>1.2999999999999999E-2</v>
      </c>
      <c r="H81" s="152" t="s">
        <v>146</v>
      </c>
      <c r="J81" s="29" t="s">
        <v>82</v>
      </c>
      <c r="K81" s="29" t="s">
        <v>78</v>
      </c>
      <c r="L81" s="162" t="s">
        <v>253</v>
      </c>
      <c r="M81" s="162" t="s">
        <v>253</v>
      </c>
      <c r="N81" s="162" t="s">
        <v>253</v>
      </c>
      <c r="O81" s="162" t="s">
        <v>253</v>
      </c>
    </row>
    <row r="82" spans="1:17" ht="60" x14ac:dyDescent="0.3">
      <c r="A82" s="174">
        <f>A35</f>
        <v>23</v>
      </c>
      <c r="B82" s="25" t="s">
        <v>43</v>
      </c>
      <c r="C82" s="32">
        <v>72713852</v>
      </c>
      <c r="D82" s="172">
        <v>43371</v>
      </c>
      <c r="E82" s="156" t="s">
        <v>302</v>
      </c>
      <c r="F82" s="156" t="s">
        <v>408</v>
      </c>
      <c r="G82" s="149">
        <f>0.2683+0.122/3</f>
        <v>0.30896666666666667</v>
      </c>
      <c r="H82" s="152" t="s">
        <v>146</v>
      </c>
      <c r="I82" s="32" t="s">
        <v>315</v>
      </c>
      <c r="J82" s="32" t="s">
        <v>77</v>
      </c>
      <c r="K82" s="32" t="s">
        <v>78</v>
      </c>
      <c r="L82" s="162">
        <v>2021</v>
      </c>
      <c r="M82" s="164">
        <v>1383957</v>
      </c>
      <c r="N82" s="164">
        <v>-762145</v>
      </c>
      <c r="O82" s="164">
        <v>994561</v>
      </c>
      <c r="Q82" s="32"/>
    </row>
    <row r="83" spans="1:17" ht="48" x14ac:dyDescent="0.3">
      <c r="A83" s="29">
        <f>A81+1</f>
        <v>61</v>
      </c>
      <c r="B83" s="25" t="s">
        <v>246</v>
      </c>
      <c r="C83" s="32" t="s">
        <v>364</v>
      </c>
      <c r="D83" s="172">
        <v>43560</v>
      </c>
      <c r="E83" s="156" t="s">
        <v>365</v>
      </c>
      <c r="F83" s="156" t="s">
        <v>409</v>
      </c>
      <c r="G83" s="149">
        <f>0.159/3</f>
        <v>5.2999999999999999E-2</v>
      </c>
      <c r="H83" s="152" t="s">
        <v>146</v>
      </c>
      <c r="I83" s="32"/>
      <c r="J83" s="32" t="s">
        <v>77</v>
      </c>
      <c r="K83" s="32" t="s">
        <v>78</v>
      </c>
      <c r="L83" s="162">
        <v>2021</v>
      </c>
      <c r="M83" s="164">
        <v>0</v>
      </c>
      <c r="N83" s="164">
        <v>-207198</v>
      </c>
      <c r="O83" s="164">
        <v>-261365</v>
      </c>
      <c r="Q83" s="32" t="s">
        <v>348</v>
      </c>
    </row>
    <row r="84" spans="1:17" ht="48" x14ac:dyDescent="0.3">
      <c r="A84" s="29">
        <f>A83+1</f>
        <v>62</v>
      </c>
      <c r="B84" s="25" t="s">
        <v>366</v>
      </c>
      <c r="C84" s="32" t="s">
        <v>367</v>
      </c>
      <c r="D84" s="172">
        <v>43042</v>
      </c>
      <c r="E84" s="156" t="s">
        <v>368</v>
      </c>
      <c r="F84" s="156" t="s">
        <v>410</v>
      </c>
      <c r="G84" s="149">
        <f>0.172/3</f>
        <v>5.7333333333333326E-2</v>
      </c>
      <c r="H84" s="152" t="s">
        <v>146</v>
      </c>
      <c r="I84" s="32"/>
      <c r="J84" s="32" t="s">
        <v>369</v>
      </c>
      <c r="K84" s="32" t="s">
        <v>78</v>
      </c>
      <c r="L84" s="162">
        <v>2021</v>
      </c>
      <c r="M84" s="164">
        <v>0</v>
      </c>
      <c r="N84" s="164">
        <v>-16016</v>
      </c>
      <c r="O84" s="164">
        <v>-102022</v>
      </c>
      <c r="Q84" s="32"/>
    </row>
    <row r="85" spans="1:17" ht="36" x14ac:dyDescent="0.3">
      <c r="A85" s="29">
        <f>A84+1</f>
        <v>63</v>
      </c>
      <c r="B85" s="25" t="s">
        <v>247</v>
      </c>
      <c r="C85" s="32">
        <v>75240483</v>
      </c>
      <c r="D85" s="172">
        <v>43644</v>
      </c>
      <c r="E85" s="156" t="s">
        <v>370</v>
      </c>
      <c r="F85" s="156" t="s">
        <v>416</v>
      </c>
      <c r="G85" s="149">
        <f>0.134/3</f>
        <v>4.4666666666666667E-2</v>
      </c>
      <c r="H85" s="152" t="s">
        <v>146</v>
      </c>
      <c r="I85" s="32"/>
      <c r="J85" s="32" t="s">
        <v>77</v>
      </c>
      <c r="K85" s="32" t="s">
        <v>78</v>
      </c>
      <c r="L85" s="162">
        <v>2022</v>
      </c>
      <c r="M85" s="164">
        <v>45000</v>
      </c>
      <c r="N85" s="164">
        <v>-143335</v>
      </c>
      <c r="O85" s="164">
        <v>476339</v>
      </c>
      <c r="Q85" s="32" t="s">
        <v>348</v>
      </c>
    </row>
    <row r="86" spans="1:17" ht="24" x14ac:dyDescent="0.3">
      <c r="A86" s="174">
        <v>43</v>
      </c>
      <c r="B86" s="25" t="s">
        <v>17</v>
      </c>
      <c r="C86" s="32">
        <v>67431445</v>
      </c>
      <c r="D86" s="172">
        <v>42711</v>
      </c>
      <c r="E86" s="156" t="s">
        <v>339</v>
      </c>
      <c r="F86" s="156" t="s">
        <v>417</v>
      </c>
      <c r="G86" s="149">
        <f>0.24+1/3*0.219</f>
        <v>0.313</v>
      </c>
      <c r="H86" s="152" t="s">
        <v>146</v>
      </c>
      <c r="I86" s="32" t="s">
        <v>259</v>
      </c>
      <c r="J86" s="32" t="s">
        <v>77</v>
      </c>
      <c r="K86" s="32" t="s">
        <v>78</v>
      </c>
      <c r="L86" s="162">
        <v>2021</v>
      </c>
      <c r="M86" s="164">
        <v>12000</v>
      </c>
      <c r="N86" s="164">
        <v>-494015</v>
      </c>
      <c r="O86" s="164">
        <v>-198715</v>
      </c>
      <c r="Q86" s="32"/>
    </row>
    <row r="87" spans="1:17" x14ac:dyDescent="0.3">
      <c r="E87" s="156"/>
      <c r="F87" s="156"/>
      <c r="G87" s="149"/>
      <c r="H87" s="152"/>
      <c r="I87" s="32"/>
      <c r="J87" s="32"/>
      <c r="K87" s="32"/>
      <c r="M87" s="164"/>
      <c r="N87" s="164"/>
      <c r="O87" s="164"/>
      <c r="Q87" s="32"/>
    </row>
    <row r="88" spans="1:17" x14ac:dyDescent="0.3">
      <c r="E88" s="156"/>
      <c r="F88" s="156"/>
      <c r="G88" s="149"/>
      <c r="H88" s="159"/>
      <c r="I88" s="32"/>
      <c r="J88" s="32"/>
      <c r="K88" s="32"/>
      <c r="M88" s="164"/>
      <c r="N88" s="164"/>
      <c r="O88" s="164"/>
      <c r="Q88" s="32"/>
    </row>
    <row r="89" spans="1:17" x14ac:dyDescent="0.3">
      <c r="A89" s="30" t="s">
        <v>221</v>
      </c>
      <c r="E89" s="156"/>
      <c r="F89" s="156"/>
      <c r="M89" s="164"/>
      <c r="N89" s="164"/>
      <c r="O89" s="164"/>
    </row>
    <row r="90" spans="1:17" ht="48" x14ac:dyDescent="0.3">
      <c r="A90" s="29">
        <f>A85+1</f>
        <v>64</v>
      </c>
      <c r="B90" s="25" t="s">
        <v>116</v>
      </c>
      <c r="C90" s="32">
        <v>41077459</v>
      </c>
      <c r="D90" s="172">
        <v>31610</v>
      </c>
      <c r="E90" s="156" t="s">
        <v>371</v>
      </c>
      <c r="F90" s="156" t="s">
        <v>437</v>
      </c>
      <c r="G90" s="149"/>
      <c r="H90" s="150" t="s">
        <v>137</v>
      </c>
      <c r="I90" s="32"/>
      <c r="J90" s="32" t="s">
        <v>77</v>
      </c>
      <c r="K90" s="32" t="s">
        <v>80</v>
      </c>
      <c r="L90" s="162">
        <v>2019</v>
      </c>
      <c r="M90" s="164">
        <v>2767211</v>
      </c>
      <c r="N90" s="164">
        <v>-105809</v>
      </c>
      <c r="O90" s="164">
        <v>3278480</v>
      </c>
      <c r="Q90" s="32" t="s">
        <v>212</v>
      </c>
    </row>
    <row r="91" spans="1:17" ht="36" x14ac:dyDescent="0.3">
      <c r="A91" s="29">
        <f>A90+1</f>
        <v>65</v>
      </c>
      <c r="B91" s="25" t="s">
        <v>117</v>
      </c>
      <c r="C91" s="32">
        <v>41077744</v>
      </c>
      <c r="D91" s="172">
        <v>32330</v>
      </c>
      <c r="E91" s="156" t="s">
        <v>372</v>
      </c>
      <c r="F91" s="156" t="s">
        <v>436</v>
      </c>
      <c r="G91" s="149"/>
      <c r="H91" s="150" t="s">
        <v>137</v>
      </c>
      <c r="I91" s="32"/>
      <c r="J91" s="32" t="s">
        <v>77</v>
      </c>
      <c r="K91" s="32" t="s">
        <v>80</v>
      </c>
      <c r="L91" s="162">
        <v>2021</v>
      </c>
      <c r="M91" s="164">
        <f>'2021 Model E'!I7</f>
        <v>2437094</v>
      </c>
      <c r="N91" s="164">
        <f>'2021 Model E'!H7</f>
        <v>572304</v>
      </c>
      <c r="O91" s="164">
        <f>'2021 Model E'!G7</f>
        <v>7152498</v>
      </c>
      <c r="Q91" s="32"/>
    </row>
    <row r="92" spans="1:17" ht="48" x14ac:dyDescent="0.3">
      <c r="A92" s="29">
        <f t="shared" ref="A92:A106" si="4">A91+1</f>
        <v>66</v>
      </c>
      <c r="B92" s="25" t="s">
        <v>95</v>
      </c>
      <c r="C92" s="32">
        <v>41145371</v>
      </c>
      <c r="D92" s="172">
        <v>19266</v>
      </c>
      <c r="E92" s="156" t="s">
        <v>373</v>
      </c>
      <c r="F92" s="156" t="s">
        <v>452</v>
      </c>
      <c r="G92" s="149"/>
      <c r="H92" s="150" t="s">
        <v>137</v>
      </c>
      <c r="I92" s="32"/>
      <c r="J92" s="32" t="s">
        <v>77</v>
      </c>
      <c r="K92" s="32" t="s">
        <v>80</v>
      </c>
      <c r="L92" s="162">
        <v>2021</v>
      </c>
      <c r="M92" s="164">
        <v>14632771</v>
      </c>
      <c r="N92" s="164">
        <v>-85518</v>
      </c>
      <c r="O92" s="164">
        <v>4250775</v>
      </c>
      <c r="Q92" s="32"/>
    </row>
    <row r="93" spans="1:17" ht="36" x14ac:dyDescent="0.3">
      <c r="A93" s="29">
        <f t="shared" si="4"/>
        <v>67</v>
      </c>
      <c r="B93" s="155" t="s">
        <v>250</v>
      </c>
      <c r="C93" s="32">
        <v>41077844</v>
      </c>
      <c r="D93" s="172">
        <v>32443</v>
      </c>
      <c r="E93" s="156" t="s">
        <v>374</v>
      </c>
      <c r="F93" s="156" t="s">
        <v>453</v>
      </c>
      <c r="G93" s="149"/>
      <c r="H93" s="150"/>
      <c r="I93" s="32"/>
      <c r="J93" s="32" t="s">
        <v>77</v>
      </c>
      <c r="K93" s="32" t="s">
        <v>80</v>
      </c>
      <c r="L93" s="162">
        <v>2021</v>
      </c>
      <c r="M93" s="164">
        <v>1329540</v>
      </c>
      <c r="N93" s="164">
        <v>39523</v>
      </c>
      <c r="O93" s="164">
        <v>-98056</v>
      </c>
      <c r="Q93" s="32"/>
    </row>
    <row r="94" spans="1:17" x14ac:dyDescent="0.3">
      <c r="A94" s="29">
        <f t="shared" si="4"/>
        <v>68</v>
      </c>
      <c r="B94" s="25" t="s">
        <v>21</v>
      </c>
      <c r="C94" s="32">
        <v>41076271</v>
      </c>
      <c r="D94" s="172">
        <v>28565</v>
      </c>
      <c r="E94" s="156" t="s">
        <v>375</v>
      </c>
      <c r="F94" s="156" t="s">
        <v>439</v>
      </c>
      <c r="G94" s="149"/>
      <c r="H94" s="150" t="s">
        <v>137</v>
      </c>
      <c r="I94" s="32"/>
      <c r="J94" s="32" t="s">
        <v>77</v>
      </c>
      <c r="K94" s="32" t="s">
        <v>80</v>
      </c>
      <c r="L94" s="162">
        <v>2022</v>
      </c>
      <c r="M94" s="164">
        <v>619077</v>
      </c>
      <c r="N94" s="164">
        <v>11913</v>
      </c>
      <c r="O94" s="164">
        <v>287237</v>
      </c>
      <c r="Q94" s="32"/>
    </row>
    <row r="95" spans="1:17" ht="36" x14ac:dyDescent="0.3">
      <c r="A95" s="29">
        <f t="shared" si="4"/>
        <v>69</v>
      </c>
      <c r="B95" s="25" t="s">
        <v>107</v>
      </c>
      <c r="C95" s="32">
        <v>41077629</v>
      </c>
      <c r="D95" s="172">
        <v>32055</v>
      </c>
      <c r="E95" s="156" t="s">
        <v>376</v>
      </c>
      <c r="F95" s="156" t="s">
        <v>443</v>
      </c>
      <c r="G95" s="149"/>
      <c r="H95" s="150" t="s">
        <v>137</v>
      </c>
      <c r="I95" s="32"/>
      <c r="J95" s="32" t="s">
        <v>77</v>
      </c>
      <c r="K95" s="32" t="s">
        <v>80</v>
      </c>
      <c r="L95" s="162" t="s">
        <v>253</v>
      </c>
      <c r="M95" s="162" t="s">
        <v>253</v>
      </c>
      <c r="N95" s="162" t="s">
        <v>253</v>
      </c>
      <c r="O95" s="162" t="s">
        <v>253</v>
      </c>
      <c r="Q95" s="32"/>
    </row>
    <row r="96" spans="1:17" ht="24" x14ac:dyDescent="0.3">
      <c r="A96" s="29">
        <f t="shared" si="4"/>
        <v>70</v>
      </c>
      <c r="B96" s="25" t="s">
        <v>55</v>
      </c>
      <c r="C96" s="32">
        <v>41077332</v>
      </c>
      <c r="D96" s="172">
        <v>31274</v>
      </c>
      <c r="E96" s="156" t="s">
        <v>377</v>
      </c>
      <c r="F96" s="156" t="s">
        <v>448</v>
      </c>
      <c r="G96" s="149"/>
      <c r="H96" s="150" t="s">
        <v>137</v>
      </c>
      <c r="I96" s="32"/>
      <c r="J96" s="32" t="s">
        <v>77</v>
      </c>
      <c r="K96" s="32" t="s">
        <v>80</v>
      </c>
      <c r="L96" s="162" t="s">
        <v>253</v>
      </c>
      <c r="M96" s="162" t="s">
        <v>253</v>
      </c>
      <c r="N96" s="162" t="s">
        <v>253</v>
      </c>
      <c r="O96" s="162" t="s">
        <v>253</v>
      </c>
      <c r="Q96" s="32"/>
    </row>
    <row r="97" spans="1:17" ht="48" x14ac:dyDescent="0.3">
      <c r="A97" s="29">
        <f t="shared" si="4"/>
        <v>71</v>
      </c>
      <c r="B97" s="25" t="s">
        <v>42</v>
      </c>
      <c r="C97" s="32">
        <v>77264525</v>
      </c>
      <c r="D97" s="172">
        <v>43866</v>
      </c>
      <c r="E97" s="156" t="s">
        <v>378</v>
      </c>
      <c r="F97" s="156" t="s">
        <v>444</v>
      </c>
      <c r="G97" s="149"/>
      <c r="H97" s="152" t="s">
        <v>146</v>
      </c>
      <c r="I97" s="32"/>
      <c r="J97" s="32" t="s">
        <v>77</v>
      </c>
      <c r="K97" s="32" t="s">
        <v>80</v>
      </c>
      <c r="L97" s="162" t="s">
        <v>253</v>
      </c>
      <c r="M97" s="162" t="s">
        <v>253</v>
      </c>
      <c r="N97" s="162" t="s">
        <v>253</v>
      </c>
      <c r="O97" s="162" t="s">
        <v>253</v>
      </c>
      <c r="Q97" s="32"/>
    </row>
    <row r="98" spans="1:17" ht="36" x14ac:dyDescent="0.3">
      <c r="A98" s="29">
        <f t="shared" si="4"/>
        <v>72</v>
      </c>
      <c r="B98" s="25" t="s">
        <v>127</v>
      </c>
      <c r="C98" s="32">
        <v>73350338</v>
      </c>
      <c r="D98" s="172">
        <v>43447</v>
      </c>
      <c r="E98" s="156" t="s">
        <v>379</v>
      </c>
      <c r="F98" s="156" t="s">
        <v>442</v>
      </c>
      <c r="G98" s="149"/>
      <c r="H98" s="152" t="s">
        <v>146</v>
      </c>
      <c r="I98" s="32"/>
      <c r="J98" s="32" t="s">
        <v>77</v>
      </c>
      <c r="K98" s="32" t="s">
        <v>80</v>
      </c>
      <c r="L98" s="162">
        <v>2021</v>
      </c>
      <c r="M98" s="164">
        <v>45358.400000000001</v>
      </c>
      <c r="N98" s="164">
        <v>3060</v>
      </c>
      <c r="O98" s="164" t="s">
        <v>253</v>
      </c>
      <c r="Q98" s="32"/>
    </row>
    <row r="99" spans="1:17" ht="24" x14ac:dyDescent="0.3">
      <c r="A99" s="29">
        <f t="shared" si="4"/>
        <v>73</v>
      </c>
      <c r="B99" s="25" t="s">
        <v>118</v>
      </c>
      <c r="C99" s="32">
        <v>64612635</v>
      </c>
      <c r="D99" s="172">
        <v>42331</v>
      </c>
      <c r="E99" s="156" t="s">
        <v>380</v>
      </c>
      <c r="F99" s="156" t="s">
        <v>449</v>
      </c>
      <c r="G99" s="149"/>
      <c r="H99" s="152" t="s">
        <v>146</v>
      </c>
      <c r="I99" s="32"/>
      <c r="J99" s="32" t="s">
        <v>77</v>
      </c>
      <c r="K99" s="32" t="s">
        <v>80</v>
      </c>
      <c r="L99" s="162" t="s">
        <v>253</v>
      </c>
      <c r="M99" s="162" t="s">
        <v>253</v>
      </c>
      <c r="N99" s="162" t="s">
        <v>253</v>
      </c>
      <c r="O99" s="162" t="s">
        <v>253</v>
      </c>
      <c r="Q99" s="32"/>
    </row>
    <row r="100" spans="1:17" ht="72" x14ac:dyDescent="0.3">
      <c r="A100" s="29">
        <f t="shared" si="4"/>
        <v>74</v>
      </c>
      <c r="B100" s="25" t="s">
        <v>128</v>
      </c>
      <c r="C100" s="32">
        <v>14075707</v>
      </c>
      <c r="D100" s="172">
        <v>37537</v>
      </c>
      <c r="E100" s="156" t="s">
        <v>381</v>
      </c>
      <c r="F100" s="156" t="s">
        <v>438</v>
      </c>
      <c r="G100" s="149"/>
      <c r="H100" s="152" t="s">
        <v>146</v>
      </c>
      <c r="I100" s="32"/>
      <c r="J100" s="32" t="s">
        <v>77</v>
      </c>
      <c r="K100" s="32" t="s">
        <v>80</v>
      </c>
      <c r="L100" s="162">
        <v>2021</v>
      </c>
      <c r="M100" s="164">
        <v>2085281</v>
      </c>
      <c r="N100" s="164">
        <v>-217106</v>
      </c>
      <c r="O100" s="164">
        <v>4676494</v>
      </c>
      <c r="Q100" s="32"/>
    </row>
    <row r="101" spans="1:17" ht="24" x14ac:dyDescent="0.3">
      <c r="A101" s="29">
        <f t="shared" si="4"/>
        <v>75</v>
      </c>
      <c r="B101" s="25" t="s">
        <v>129</v>
      </c>
      <c r="C101" s="32">
        <v>41077679</v>
      </c>
      <c r="D101" s="172">
        <v>24054</v>
      </c>
      <c r="E101" s="156" t="s">
        <v>382</v>
      </c>
      <c r="F101" s="156" t="s">
        <v>441</v>
      </c>
      <c r="G101" s="149"/>
      <c r="H101" s="152" t="s">
        <v>146</v>
      </c>
      <c r="I101" s="32"/>
      <c r="J101" s="32" t="s">
        <v>77</v>
      </c>
      <c r="K101" s="32" t="s">
        <v>80</v>
      </c>
      <c r="L101" s="162">
        <v>2022</v>
      </c>
      <c r="M101" s="164">
        <f>866433+36590+19973</f>
        <v>922996</v>
      </c>
      <c r="N101" s="164">
        <v>-710671</v>
      </c>
      <c r="O101" s="164">
        <v>8007657</v>
      </c>
      <c r="Q101" s="32" t="s">
        <v>434</v>
      </c>
    </row>
    <row r="102" spans="1:17" ht="36" x14ac:dyDescent="0.3">
      <c r="A102" s="29">
        <f t="shared" si="4"/>
        <v>76</v>
      </c>
      <c r="B102" s="25" t="s">
        <v>27</v>
      </c>
      <c r="C102" s="32">
        <v>41078040</v>
      </c>
      <c r="D102" s="172">
        <v>33004</v>
      </c>
      <c r="E102" s="156" t="s">
        <v>383</v>
      </c>
      <c r="F102" s="156" t="s">
        <v>440</v>
      </c>
      <c r="G102" s="149"/>
      <c r="H102" s="152" t="s">
        <v>146</v>
      </c>
      <c r="I102" s="32"/>
      <c r="J102" s="32" t="s">
        <v>77</v>
      </c>
      <c r="K102" s="32" t="s">
        <v>80</v>
      </c>
      <c r="L102" s="162">
        <v>2021</v>
      </c>
      <c r="M102" s="164">
        <v>32430</v>
      </c>
      <c r="N102" s="164">
        <v>-408</v>
      </c>
      <c r="O102" s="164">
        <v>151041</v>
      </c>
      <c r="Q102" s="32"/>
    </row>
    <row r="103" spans="1:17" ht="36" x14ac:dyDescent="0.3">
      <c r="A103" s="29">
        <f t="shared" si="4"/>
        <v>77</v>
      </c>
      <c r="B103" s="25" t="s">
        <v>69</v>
      </c>
      <c r="C103" s="32">
        <v>73320714</v>
      </c>
      <c r="D103" s="172">
        <v>43445</v>
      </c>
      <c r="E103" s="156" t="s">
        <v>384</v>
      </c>
      <c r="F103" s="156" t="s">
        <v>450</v>
      </c>
      <c r="G103" s="149"/>
      <c r="H103" s="152" t="s">
        <v>146</v>
      </c>
      <c r="I103" s="32"/>
      <c r="J103" s="32" t="s">
        <v>77</v>
      </c>
      <c r="K103" s="32" t="s">
        <v>80</v>
      </c>
      <c r="L103" s="162" t="s">
        <v>253</v>
      </c>
      <c r="M103" s="162" t="s">
        <v>253</v>
      </c>
      <c r="N103" s="162" t="s">
        <v>253</v>
      </c>
      <c r="O103" s="162" t="s">
        <v>253</v>
      </c>
      <c r="Q103" s="32"/>
    </row>
    <row r="104" spans="1:17" ht="48" x14ac:dyDescent="0.3">
      <c r="A104" s="29">
        <f t="shared" si="4"/>
        <v>78</v>
      </c>
      <c r="B104" s="25" t="s">
        <v>130</v>
      </c>
      <c r="C104" s="32">
        <v>14067821</v>
      </c>
      <c r="D104" s="172">
        <v>36858</v>
      </c>
      <c r="E104" s="156" t="s">
        <v>385</v>
      </c>
      <c r="F104" s="156" t="s">
        <v>435</v>
      </c>
      <c r="G104" s="149"/>
      <c r="H104" s="152" t="s">
        <v>146</v>
      </c>
      <c r="I104" s="32"/>
      <c r="J104" s="32" t="s">
        <v>77</v>
      </c>
      <c r="K104" s="32" t="s">
        <v>80</v>
      </c>
      <c r="L104" s="162">
        <v>2021</v>
      </c>
      <c r="M104" s="164">
        <v>0</v>
      </c>
      <c r="N104" s="164">
        <v>0</v>
      </c>
      <c r="O104" s="164">
        <v>0</v>
      </c>
      <c r="Q104" s="32"/>
    </row>
    <row r="105" spans="1:17" ht="24" x14ac:dyDescent="0.3">
      <c r="A105" s="29">
        <f t="shared" si="4"/>
        <v>79</v>
      </c>
      <c r="B105" s="25" t="s">
        <v>445</v>
      </c>
      <c r="C105" s="32">
        <v>41077102</v>
      </c>
      <c r="D105" s="172">
        <v>30470</v>
      </c>
      <c r="E105" s="156" t="s">
        <v>446</v>
      </c>
      <c r="F105" s="156" t="s">
        <v>447</v>
      </c>
      <c r="G105" s="149"/>
      <c r="H105" s="152" t="s">
        <v>146</v>
      </c>
      <c r="I105" s="32"/>
      <c r="J105" s="32" t="s">
        <v>77</v>
      </c>
      <c r="K105" s="32" t="s">
        <v>80</v>
      </c>
      <c r="L105" s="162" t="s">
        <v>253</v>
      </c>
      <c r="M105" s="162" t="s">
        <v>253</v>
      </c>
      <c r="N105" s="162" t="s">
        <v>253</v>
      </c>
      <c r="O105" s="162" t="s">
        <v>253</v>
      </c>
      <c r="Q105" s="32"/>
    </row>
    <row r="106" spans="1:17" x14ac:dyDescent="0.3">
      <c r="A106" s="29">
        <f t="shared" si="4"/>
        <v>80</v>
      </c>
      <c r="B106" s="25" t="s">
        <v>58</v>
      </c>
      <c r="C106" s="32">
        <v>14087282</v>
      </c>
      <c r="D106" s="172">
        <v>38688</v>
      </c>
      <c r="E106" s="156" t="s">
        <v>386</v>
      </c>
      <c r="F106" s="156" t="s">
        <v>451</v>
      </c>
      <c r="G106" s="149"/>
      <c r="H106" s="152" t="s">
        <v>146</v>
      </c>
      <c r="I106" s="32"/>
      <c r="J106" s="32" t="s">
        <v>77</v>
      </c>
      <c r="K106" s="32" t="s">
        <v>80</v>
      </c>
      <c r="L106" s="162" t="s">
        <v>253</v>
      </c>
      <c r="M106" s="162" t="s">
        <v>253</v>
      </c>
      <c r="N106" s="162" t="s">
        <v>253</v>
      </c>
      <c r="O106" s="162" t="s">
        <v>253</v>
      </c>
      <c r="Q106" s="32"/>
    </row>
    <row r="107" spans="1:17" x14ac:dyDescent="0.3">
      <c r="E107" s="156"/>
      <c r="F107" s="156"/>
      <c r="M107" s="164"/>
      <c r="N107" s="164"/>
      <c r="O107" s="164"/>
    </row>
    <row r="108" spans="1:17" s="27" customFormat="1" x14ac:dyDescent="0.3">
      <c r="A108" s="33"/>
      <c r="B108" s="34"/>
      <c r="C108" s="36"/>
      <c r="D108" s="36"/>
      <c r="E108" s="156"/>
      <c r="F108" s="156"/>
      <c r="G108" s="181"/>
      <c r="H108" s="161"/>
      <c r="I108" s="33"/>
      <c r="J108" s="33"/>
      <c r="K108" s="33"/>
      <c r="L108" s="177"/>
      <c r="M108" s="178"/>
      <c r="N108" s="178"/>
      <c r="O108" s="178"/>
      <c r="Q108" s="33"/>
    </row>
    <row r="109" spans="1:17" s="27" customFormat="1" x14ac:dyDescent="0.3">
      <c r="A109" s="33"/>
      <c r="B109" s="34"/>
      <c r="C109" s="36"/>
      <c r="D109" s="36"/>
      <c r="E109" s="156"/>
      <c r="F109" s="156"/>
      <c r="G109" s="181"/>
      <c r="H109" s="161"/>
      <c r="I109" s="33"/>
      <c r="J109" s="33"/>
      <c r="K109" s="33"/>
      <c r="L109" s="177"/>
      <c r="M109" s="178"/>
      <c r="N109" s="178"/>
      <c r="O109" s="178"/>
      <c r="Q109" s="33"/>
    </row>
    <row r="110" spans="1:17" s="27" customFormat="1" x14ac:dyDescent="0.3">
      <c r="A110" s="33"/>
      <c r="B110" s="34"/>
      <c r="C110" s="36"/>
      <c r="D110" s="36"/>
      <c r="E110" s="33"/>
      <c r="F110" s="33"/>
      <c r="G110" s="181"/>
      <c r="H110" s="161"/>
      <c r="I110" s="33"/>
      <c r="J110" s="33"/>
      <c r="K110" s="33"/>
      <c r="L110" s="177"/>
      <c r="M110" s="178"/>
      <c r="N110" s="178"/>
      <c r="O110" s="178"/>
      <c r="Q110" s="33"/>
    </row>
    <row r="111" spans="1:17" s="27" customFormat="1" x14ac:dyDescent="0.3">
      <c r="A111" s="33"/>
      <c r="B111" s="34"/>
      <c r="C111" s="36"/>
      <c r="D111" s="36"/>
      <c r="E111" s="33"/>
      <c r="F111" s="33"/>
      <c r="G111" s="181"/>
      <c r="H111" s="161"/>
      <c r="I111" s="33"/>
      <c r="J111" s="33"/>
      <c r="K111" s="33"/>
      <c r="L111" s="177"/>
      <c r="M111" s="178"/>
      <c r="N111" s="178"/>
      <c r="O111" s="178"/>
      <c r="Q111" s="33"/>
    </row>
    <row r="112" spans="1:17" s="27" customFormat="1" x14ac:dyDescent="0.3">
      <c r="A112" s="33"/>
      <c r="B112" s="34"/>
      <c r="C112" s="36"/>
      <c r="D112" s="36"/>
      <c r="E112" s="33"/>
      <c r="F112" s="33"/>
      <c r="G112" s="181"/>
      <c r="H112" s="161"/>
      <c r="I112" s="33"/>
      <c r="J112" s="33"/>
      <c r="K112" s="33"/>
      <c r="L112" s="177"/>
      <c r="M112" s="178"/>
      <c r="N112" s="178"/>
      <c r="O112" s="178"/>
      <c r="Q112" s="33"/>
    </row>
  </sheetData>
  <sortState xmlns:xlrd2="http://schemas.microsoft.com/office/spreadsheetml/2017/richdata2" ref="A22:V29">
    <sortCondition ref="B22:B29"/>
  </sortState>
  <pageMargins left="0.70866141732283472" right="0.70866141732283472" top="0.74803149606299213" bottom="0.74803149606299213" header="0.31496062992125984" footer="0.31496062992125984"/>
  <pageSetup paperSize="9" scale="72" fitToWidth="2" fitToHeight="2" orientation="landscape" r:id="rId1"/>
  <headerFooter>
    <oddFooter>&amp;R&amp;P/&amp;N</oddFooter>
  </headerFooter>
  <colBreaks count="2" manualBreakCount="2">
    <brk id="6" max="105" man="1"/>
    <brk id="15" max="1048575" man="1"/>
  </colBreaks>
  <ignoredErrors>
    <ignoredError sqref="A7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N67"/>
  <sheetViews>
    <sheetView zoomScaleNormal="100" workbookViewId="0">
      <selection activeCell="B21" sqref="B21:C23"/>
    </sheetView>
  </sheetViews>
  <sheetFormatPr defaultColWidth="9" defaultRowHeight="12" x14ac:dyDescent="0.3"/>
  <cols>
    <col min="1" max="1" width="3.08984375" style="29" customWidth="1"/>
    <col min="2" max="2" width="59" style="25" customWidth="1"/>
    <col min="3" max="3" width="8.7265625" style="32" customWidth="1"/>
    <col min="4" max="4" width="36.26953125" style="29" customWidth="1"/>
    <col min="5" max="6" width="9" style="29"/>
    <col min="7" max="7" width="9.453125" style="29" customWidth="1"/>
    <col min="8" max="8" width="12.453125" style="23" customWidth="1"/>
    <col min="9" max="9" width="11.08984375" style="23" customWidth="1"/>
    <col min="10" max="10" width="10.453125" style="23" customWidth="1"/>
    <col min="11" max="11" width="11.36328125" style="23" customWidth="1"/>
    <col min="12" max="12" width="14" style="23" customWidth="1"/>
    <col min="13" max="13" width="4.08984375" style="23" customWidth="1"/>
    <col min="14" max="14" width="10.08984375" style="139" customWidth="1"/>
    <col min="15" max="15" width="10.08984375" style="23" customWidth="1"/>
    <col min="16" max="16384" width="9" style="23"/>
  </cols>
  <sheetData>
    <row r="1" spans="1:14" ht="15.5" x14ac:dyDescent="0.3">
      <c r="A1" s="28" t="s">
        <v>213</v>
      </c>
    </row>
    <row r="2" spans="1:14" x14ac:dyDescent="0.3">
      <c r="H2" s="29"/>
      <c r="I2" s="29"/>
    </row>
    <row r="3" spans="1:14" x14ac:dyDescent="0.3">
      <c r="A3" s="30" t="s">
        <v>71</v>
      </c>
      <c r="N3" s="142"/>
    </row>
    <row r="4" spans="1:14" s="25" customFormat="1" ht="36" customHeight="1" x14ac:dyDescent="0.25">
      <c r="A4" s="24" t="s">
        <v>64</v>
      </c>
      <c r="B4" s="24" t="s">
        <v>108</v>
      </c>
      <c r="C4" s="35" t="s">
        <v>105</v>
      </c>
      <c r="D4" s="24" t="s">
        <v>66</v>
      </c>
      <c r="E4" s="24" t="s">
        <v>65</v>
      </c>
      <c r="F4" s="24" t="s">
        <v>70</v>
      </c>
      <c r="G4" s="24" t="s">
        <v>88</v>
      </c>
      <c r="H4" s="24" t="s">
        <v>74</v>
      </c>
      <c r="I4" s="24" t="s">
        <v>163</v>
      </c>
      <c r="J4" s="24" t="s">
        <v>164</v>
      </c>
      <c r="K4" s="24" t="s">
        <v>165</v>
      </c>
      <c r="L4" s="24" t="s">
        <v>75</v>
      </c>
      <c r="N4" s="141" t="s">
        <v>195</v>
      </c>
    </row>
    <row r="5" spans="1:14" x14ac:dyDescent="0.3">
      <c r="A5" s="29">
        <v>1</v>
      </c>
      <c r="B5" s="31" t="s">
        <v>109</v>
      </c>
      <c r="C5" s="32">
        <v>52499383</v>
      </c>
      <c r="D5" s="32" t="s">
        <v>67</v>
      </c>
      <c r="E5" s="32" t="s">
        <v>77</v>
      </c>
      <c r="F5" s="32" t="s">
        <v>78</v>
      </c>
      <c r="G5" s="32">
        <v>3</v>
      </c>
      <c r="H5" s="122">
        <v>2021</v>
      </c>
      <c r="I5" s="125">
        <v>-1952091</v>
      </c>
      <c r="J5" s="125">
        <v>33393</v>
      </c>
      <c r="K5" s="125">
        <v>2344958</v>
      </c>
      <c r="L5" s="26" t="s">
        <v>76</v>
      </c>
      <c r="N5" s="143"/>
    </row>
    <row r="6" spans="1:14" x14ac:dyDescent="0.3">
      <c r="A6" s="29">
        <v>2</v>
      </c>
      <c r="B6" s="25" t="s">
        <v>31</v>
      </c>
      <c r="C6" s="32">
        <v>66069971</v>
      </c>
      <c r="D6" s="32" t="s">
        <v>104</v>
      </c>
      <c r="E6" s="32" t="s">
        <v>77</v>
      </c>
      <c r="F6" s="32" t="s">
        <v>78</v>
      </c>
      <c r="G6" s="32">
        <v>4</v>
      </c>
      <c r="H6" s="122">
        <v>2021</v>
      </c>
      <c r="I6" s="123">
        <v>4934</v>
      </c>
      <c r="J6" s="123">
        <v>-46657</v>
      </c>
      <c r="K6" s="123">
        <v>0</v>
      </c>
      <c r="L6" s="26" t="s">
        <v>76</v>
      </c>
      <c r="N6" s="143"/>
    </row>
    <row r="7" spans="1:14" x14ac:dyDescent="0.3">
      <c r="A7" s="29">
        <v>3</v>
      </c>
      <c r="B7" s="31" t="s">
        <v>15</v>
      </c>
      <c r="C7" s="32">
        <v>81133987</v>
      </c>
      <c r="D7" s="32" t="s">
        <v>67</v>
      </c>
      <c r="E7" s="32" t="s">
        <v>77</v>
      </c>
      <c r="F7" s="32" t="s">
        <v>78</v>
      </c>
      <c r="G7" s="32" t="s">
        <v>103</v>
      </c>
      <c r="H7" s="122">
        <v>2021</v>
      </c>
      <c r="I7" s="125">
        <v>65381</v>
      </c>
      <c r="J7" s="125">
        <v>-11619</v>
      </c>
      <c r="K7" s="125">
        <v>107431</v>
      </c>
      <c r="L7" s="26" t="s">
        <v>76</v>
      </c>
      <c r="N7" s="143"/>
    </row>
    <row r="8" spans="1:14" x14ac:dyDescent="0.3">
      <c r="A8" s="29">
        <v>4</v>
      </c>
      <c r="B8" s="31" t="s">
        <v>8</v>
      </c>
      <c r="C8" s="32">
        <v>14058669</v>
      </c>
      <c r="D8" s="32" t="s">
        <v>67</v>
      </c>
      <c r="E8" s="32" t="s">
        <v>77</v>
      </c>
      <c r="F8" s="32" t="s">
        <v>78</v>
      </c>
      <c r="G8" s="32">
        <v>4</v>
      </c>
      <c r="H8" s="122">
        <v>2021</v>
      </c>
      <c r="I8" s="125">
        <v>1097593</v>
      </c>
      <c r="J8" s="125">
        <v>887672</v>
      </c>
      <c r="K8" s="125">
        <v>9993296</v>
      </c>
      <c r="L8" s="26" t="s">
        <v>76</v>
      </c>
      <c r="N8" s="143"/>
    </row>
    <row r="9" spans="1:14" x14ac:dyDescent="0.3">
      <c r="A9" s="29">
        <v>5</v>
      </c>
      <c r="B9" s="25" t="s">
        <v>18</v>
      </c>
      <c r="C9" s="32">
        <v>51139103</v>
      </c>
      <c r="D9" s="32" t="s">
        <v>90</v>
      </c>
      <c r="E9" s="32" t="s">
        <v>77</v>
      </c>
      <c r="F9" s="32" t="s">
        <v>78</v>
      </c>
      <c r="G9" s="32">
        <v>4</v>
      </c>
      <c r="H9" s="122">
        <v>2021</v>
      </c>
      <c r="I9" s="125">
        <v>247102</v>
      </c>
      <c r="J9" s="125">
        <v>-3456</v>
      </c>
      <c r="K9" s="125">
        <f>'2021 Model E'!I19</f>
        <v>0</v>
      </c>
      <c r="L9" s="26" t="s">
        <v>76</v>
      </c>
      <c r="N9" s="143"/>
    </row>
    <row r="10" spans="1:14" x14ac:dyDescent="0.3">
      <c r="A10" s="29">
        <v>6</v>
      </c>
      <c r="B10" s="31" t="s">
        <v>207</v>
      </c>
      <c r="C10" s="32" t="s">
        <v>115</v>
      </c>
      <c r="D10" s="32" t="s">
        <v>102</v>
      </c>
      <c r="E10" s="32" t="s">
        <v>98</v>
      </c>
      <c r="F10" s="32" t="s">
        <v>97</v>
      </c>
      <c r="G10" s="32">
        <v>1.2</v>
      </c>
      <c r="H10" s="122" t="s">
        <v>211</v>
      </c>
      <c r="I10" s="138">
        <f>30805260.79*0.0119</f>
        <v>366582.60340100003</v>
      </c>
      <c r="J10" s="138">
        <f>144393.88*0.0119</f>
        <v>1718.2871720000003</v>
      </c>
      <c r="K10" s="138">
        <f>3217453.41*0.0119</f>
        <v>38287.695579000007</v>
      </c>
      <c r="L10" s="26" t="s">
        <v>76</v>
      </c>
      <c r="N10" s="143" t="s">
        <v>208</v>
      </c>
    </row>
    <row r="11" spans="1:14" x14ac:dyDescent="0.3">
      <c r="A11" s="29">
        <v>7</v>
      </c>
      <c r="B11" s="25" t="s">
        <v>11</v>
      </c>
      <c r="C11" s="32">
        <v>14603100</v>
      </c>
      <c r="D11" s="32" t="s">
        <v>90</v>
      </c>
      <c r="E11" s="32" t="s">
        <v>77</v>
      </c>
      <c r="F11" s="32" t="s">
        <v>78</v>
      </c>
      <c r="G11" s="32">
        <v>4</v>
      </c>
      <c r="H11" s="122">
        <v>2021</v>
      </c>
      <c r="I11" s="125">
        <v>743026</v>
      </c>
      <c r="J11" s="125">
        <v>-4755</v>
      </c>
      <c r="K11" s="125">
        <f>'2021 Model E'!I20</f>
        <v>0</v>
      </c>
      <c r="L11" s="26" t="s">
        <v>76</v>
      </c>
      <c r="N11" s="143"/>
    </row>
    <row r="12" spans="1:14" x14ac:dyDescent="0.3">
      <c r="A12" s="29">
        <v>8</v>
      </c>
      <c r="B12" s="25" t="s">
        <v>111</v>
      </c>
      <c r="C12" s="32">
        <v>83150196</v>
      </c>
      <c r="D12" s="32" t="s">
        <v>90</v>
      </c>
      <c r="E12" s="32" t="s">
        <v>77</v>
      </c>
      <c r="F12" s="32" t="s">
        <v>78</v>
      </c>
      <c r="G12" s="32">
        <v>4</v>
      </c>
      <c r="H12" s="124" t="s">
        <v>206</v>
      </c>
      <c r="I12" s="138" t="s">
        <v>206</v>
      </c>
      <c r="J12" s="138" t="s">
        <v>206</v>
      </c>
      <c r="K12" s="138" t="s">
        <v>206</v>
      </c>
      <c r="L12" s="26" t="s">
        <v>76</v>
      </c>
      <c r="N12" s="143" t="s">
        <v>198</v>
      </c>
    </row>
    <row r="13" spans="1:14" x14ac:dyDescent="0.3">
      <c r="A13" s="29">
        <v>9</v>
      </c>
      <c r="B13" s="25" t="s">
        <v>55</v>
      </c>
      <c r="C13" s="32">
        <v>41077332</v>
      </c>
      <c r="D13" s="32" t="s">
        <v>68</v>
      </c>
      <c r="E13" s="32" t="s">
        <v>77</v>
      </c>
      <c r="F13" s="32" t="s">
        <v>80</v>
      </c>
      <c r="G13" s="32">
        <v>4</v>
      </c>
      <c r="H13" s="122" t="s">
        <v>206</v>
      </c>
      <c r="I13" s="138" t="s">
        <v>206</v>
      </c>
      <c r="J13" s="138" t="s">
        <v>206</v>
      </c>
      <c r="K13" s="138" t="s">
        <v>206</v>
      </c>
      <c r="L13" s="26" t="s">
        <v>76</v>
      </c>
      <c r="N13" s="143" t="s">
        <v>196</v>
      </c>
    </row>
    <row r="14" spans="1:14" ht="12" customHeight="1" x14ac:dyDescent="0.3">
      <c r="A14" s="29">
        <v>10</v>
      </c>
      <c r="B14" s="25" t="s">
        <v>106</v>
      </c>
      <c r="C14" s="32">
        <v>41077844</v>
      </c>
      <c r="D14" s="32" t="s">
        <v>96</v>
      </c>
      <c r="E14" s="32" t="s">
        <v>77</v>
      </c>
      <c r="F14" s="32" t="s">
        <v>80</v>
      </c>
      <c r="G14" s="32">
        <v>3</v>
      </c>
      <c r="H14" s="122">
        <v>2021</v>
      </c>
      <c r="I14" s="125">
        <v>-98056</v>
      </c>
      <c r="J14" s="125">
        <v>39523</v>
      </c>
      <c r="K14" s="125">
        <v>1329540</v>
      </c>
      <c r="L14" s="26" t="s">
        <v>76</v>
      </c>
      <c r="N14" s="143"/>
    </row>
    <row r="15" spans="1:14" ht="12" customHeight="1" x14ac:dyDescent="0.3">
      <c r="A15" s="29">
        <v>11</v>
      </c>
      <c r="B15" s="25" t="s">
        <v>116</v>
      </c>
      <c r="C15" s="32">
        <v>41077459</v>
      </c>
      <c r="D15" s="32" t="s">
        <v>68</v>
      </c>
      <c r="E15" s="32" t="s">
        <v>77</v>
      </c>
      <c r="F15" s="32" t="s">
        <v>80</v>
      </c>
      <c r="G15" s="32">
        <v>2</v>
      </c>
      <c r="H15" s="122">
        <v>2019</v>
      </c>
      <c r="I15" s="125">
        <v>3278480</v>
      </c>
      <c r="J15" s="125">
        <v>-105809</v>
      </c>
      <c r="K15" s="125">
        <v>2767211</v>
      </c>
      <c r="L15" s="26" t="s">
        <v>76</v>
      </c>
      <c r="N15" s="143" t="s">
        <v>212</v>
      </c>
    </row>
    <row r="16" spans="1:14" ht="13.5" customHeight="1" x14ac:dyDescent="0.3">
      <c r="A16" s="29">
        <v>12</v>
      </c>
      <c r="B16" s="25" t="s">
        <v>95</v>
      </c>
      <c r="C16" s="32">
        <v>41145371</v>
      </c>
      <c r="D16" s="32" t="s">
        <v>68</v>
      </c>
      <c r="E16" s="32" t="s">
        <v>77</v>
      </c>
      <c r="F16" s="32" t="s">
        <v>80</v>
      </c>
      <c r="G16" s="32">
        <v>1</v>
      </c>
      <c r="H16" s="122">
        <v>2021</v>
      </c>
      <c r="I16" s="125">
        <v>4250775</v>
      </c>
      <c r="J16" s="125">
        <v>-85518</v>
      </c>
      <c r="K16" s="125">
        <v>14632771</v>
      </c>
      <c r="L16" s="26" t="s">
        <v>76</v>
      </c>
      <c r="N16" s="143"/>
    </row>
    <row r="17" spans="1:14" ht="12" customHeight="1" x14ac:dyDescent="0.3">
      <c r="A17" s="29">
        <v>13</v>
      </c>
      <c r="B17" s="25" t="s">
        <v>117</v>
      </c>
      <c r="C17" s="32">
        <v>41077744</v>
      </c>
      <c r="D17" s="32" t="s">
        <v>68</v>
      </c>
      <c r="E17" s="32" t="s">
        <v>77</v>
      </c>
      <c r="F17" s="32" t="s">
        <v>80</v>
      </c>
      <c r="G17" s="32">
        <v>2</v>
      </c>
      <c r="H17" s="122">
        <v>2021</v>
      </c>
      <c r="I17" s="125">
        <f>'2021 Model E'!G7</f>
        <v>7152498</v>
      </c>
      <c r="J17" s="125">
        <f>'2021 Model E'!H7</f>
        <v>572304</v>
      </c>
      <c r="K17" s="125">
        <f>'2021 Model E'!I7</f>
        <v>2437094</v>
      </c>
      <c r="L17" s="26" t="s">
        <v>76</v>
      </c>
      <c r="N17" s="143"/>
    </row>
    <row r="18" spans="1:14" x14ac:dyDescent="0.3">
      <c r="A18" s="29">
        <v>14</v>
      </c>
      <c r="B18" s="25" t="s">
        <v>21</v>
      </c>
      <c r="C18" s="32">
        <v>41076271</v>
      </c>
      <c r="D18" s="32" t="s">
        <v>68</v>
      </c>
      <c r="E18" s="32" t="s">
        <v>77</v>
      </c>
      <c r="F18" s="32" t="s">
        <v>80</v>
      </c>
      <c r="G18" s="32">
        <v>4</v>
      </c>
      <c r="H18" s="122">
        <v>2022</v>
      </c>
      <c r="I18" s="125">
        <v>287237</v>
      </c>
      <c r="J18" s="125">
        <v>11913</v>
      </c>
      <c r="K18" s="125">
        <v>619077</v>
      </c>
      <c r="L18" s="26" t="s">
        <v>76</v>
      </c>
      <c r="N18" s="143"/>
    </row>
    <row r="19" spans="1:14" x14ac:dyDescent="0.3">
      <c r="A19" s="29">
        <v>15</v>
      </c>
      <c r="B19" s="168" t="s">
        <v>471</v>
      </c>
      <c r="C19" s="32">
        <v>41078040</v>
      </c>
      <c r="D19" s="32" t="s">
        <v>68</v>
      </c>
      <c r="E19" s="32" t="s">
        <v>77</v>
      </c>
      <c r="F19" s="32" t="s">
        <v>80</v>
      </c>
      <c r="G19" s="32">
        <v>4</v>
      </c>
      <c r="H19" s="122">
        <v>2021</v>
      </c>
      <c r="I19" s="125">
        <v>151041</v>
      </c>
      <c r="J19" s="125">
        <v>-408</v>
      </c>
      <c r="K19" s="125">
        <v>32430</v>
      </c>
      <c r="L19" s="26" t="s">
        <v>76</v>
      </c>
      <c r="N19" s="143"/>
    </row>
    <row r="20" spans="1:14" x14ac:dyDescent="0.3">
      <c r="A20" s="29">
        <v>16</v>
      </c>
      <c r="B20" s="25" t="s">
        <v>107</v>
      </c>
      <c r="C20" s="32">
        <v>41077629</v>
      </c>
      <c r="D20" s="32" t="s">
        <v>68</v>
      </c>
      <c r="E20" s="32" t="s">
        <v>77</v>
      </c>
      <c r="F20" s="32" t="s">
        <v>80</v>
      </c>
      <c r="G20" s="32">
        <v>4</v>
      </c>
      <c r="H20" s="122" t="s">
        <v>206</v>
      </c>
      <c r="I20" s="138" t="s">
        <v>206</v>
      </c>
      <c r="J20" s="138" t="s">
        <v>206</v>
      </c>
      <c r="K20" s="138" t="s">
        <v>206</v>
      </c>
      <c r="L20" s="26" t="s">
        <v>76</v>
      </c>
      <c r="N20" s="143" t="s">
        <v>197</v>
      </c>
    </row>
    <row r="21" spans="1:14" x14ac:dyDescent="0.3">
      <c r="A21" s="29">
        <v>17</v>
      </c>
      <c r="B21" s="25" t="s">
        <v>119</v>
      </c>
      <c r="C21" s="32">
        <v>14629684</v>
      </c>
      <c r="D21" s="32" t="s">
        <v>68</v>
      </c>
      <c r="E21" s="32" t="s">
        <v>77</v>
      </c>
      <c r="F21" s="32" t="s">
        <v>78</v>
      </c>
      <c r="G21" s="32">
        <v>4</v>
      </c>
      <c r="H21" s="26">
        <v>2021</v>
      </c>
      <c r="I21" s="102">
        <v>15780490</v>
      </c>
      <c r="J21" s="102">
        <v>-910703</v>
      </c>
      <c r="K21" s="102">
        <v>37500</v>
      </c>
      <c r="L21" s="26" t="s">
        <v>76</v>
      </c>
      <c r="N21" s="143"/>
    </row>
    <row r="22" spans="1:14" x14ac:dyDescent="0.3">
      <c r="A22" s="29">
        <v>18</v>
      </c>
      <c r="B22" s="25" t="s">
        <v>120</v>
      </c>
      <c r="C22" s="32">
        <v>14067850</v>
      </c>
      <c r="D22" s="32" t="s">
        <v>68</v>
      </c>
      <c r="E22" s="32" t="s">
        <v>77</v>
      </c>
      <c r="F22" s="32" t="s">
        <v>78</v>
      </c>
      <c r="G22" s="32">
        <v>4</v>
      </c>
      <c r="H22" s="26">
        <v>2021</v>
      </c>
      <c r="I22" s="102">
        <v>3953533</v>
      </c>
      <c r="J22" s="102">
        <v>-233157</v>
      </c>
      <c r="K22" s="102">
        <v>9500</v>
      </c>
      <c r="L22" s="26" t="s">
        <v>76</v>
      </c>
      <c r="N22" s="143"/>
    </row>
    <row r="23" spans="1:14" x14ac:dyDescent="0.3">
      <c r="B23" s="32"/>
    </row>
    <row r="24" spans="1:14" x14ac:dyDescent="0.3">
      <c r="A24" s="30" t="s">
        <v>72</v>
      </c>
    </row>
    <row r="25" spans="1:14" s="25" customFormat="1" ht="36" customHeight="1" x14ac:dyDescent="0.3">
      <c r="A25" s="24" t="s">
        <v>64</v>
      </c>
      <c r="B25" s="24" t="s">
        <v>108</v>
      </c>
      <c r="C25" s="35" t="s">
        <v>105</v>
      </c>
      <c r="D25" s="24" t="s">
        <v>66</v>
      </c>
      <c r="E25" s="24" t="s">
        <v>65</v>
      </c>
      <c r="F25" s="24" t="s">
        <v>70</v>
      </c>
      <c r="G25" s="24" t="s">
        <v>88</v>
      </c>
      <c r="H25" s="23"/>
      <c r="I25" s="23"/>
      <c r="J25" s="23"/>
      <c r="K25" s="23"/>
      <c r="L25" s="23"/>
      <c r="N25" s="139"/>
    </row>
    <row r="26" spans="1:14" x14ac:dyDescent="0.3">
      <c r="A26" s="29">
        <v>19</v>
      </c>
      <c r="B26" s="25" t="s">
        <v>209</v>
      </c>
      <c r="C26" s="32">
        <v>88681122</v>
      </c>
      <c r="D26" s="32" t="s">
        <v>93</v>
      </c>
      <c r="E26" s="32" t="s">
        <v>210</v>
      </c>
      <c r="F26" s="32" t="s">
        <v>78</v>
      </c>
      <c r="G26" s="32">
        <v>4</v>
      </c>
      <c r="N26" s="143"/>
    </row>
    <row r="27" spans="1:14" x14ac:dyDescent="0.3">
      <c r="A27" s="29">
        <v>20</v>
      </c>
      <c r="B27" s="25" t="s">
        <v>123</v>
      </c>
      <c r="C27" s="32">
        <v>69826668</v>
      </c>
      <c r="D27" s="32" t="s">
        <v>67</v>
      </c>
      <c r="E27" s="32" t="s">
        <v>81</v>
      </c>
      <c r="F27" s="32" t="s">
        <v>78</v>
      </c>
      <c r="G27" s="32">
        <v>4</v>
      </c>
    </row>
    <row r="28" spans="1:14" x14ac:dyDescent="0.3">
      <c r="A28" s="29">
        <v>21</v>
      </c>
      <c r="B28" s="25" t="s">
        <v>112</v>
      </c>
      <c r="C28" s="32">
        <v>14078467</v>
      </c>
      <c r="D28" s="32" t="s">
        <v>92</v>
      </c>
      <c r="E28" s="32" t="s">
        <v>77</v>
      </c>
      <c r="F28" s="32" t="s">
        <v>78</v>
      </c>
      <c r="G28" s="32">
        <v>4</v>
      </c>
    </row>
    <row r="29" spans="1:14" x14ac:dyDescent="0.3">
      <c r="A29" s="29">
        <v>22</v>
      </c>
      <c r="B29" s="25" t="s">
        <v>152</v>
      </c>
      <c r="C29" s="32">
        <v>63224747</v>
      </c>
      <c r="D29" s="32" t="s">
        <v>121</v>
      </c>
      <c r="E29" s="32" t="s">
        <v>82</v>
      </c>
      <c r="F29" s="32" t="s">
        <v>78</v>
      </c>
      <c r="G29" s="32">
        <v>4</v>
      </c>
    </row>
    <row r="30" spans="1:14" x14ac:dyDescent="0.3">
      <c r="A30" s="29">
        <v>23</v>
      </c>
      <c r="B30" s="25" t="s">
        <v>113</v>
      </c>
      <c r="C30" s="32">
        <v>68016387</v>
      </c>
      <c r="D30" s="32" t="s">
        <v>92</v>
      </c>
      <c r="E30" s="32" t="s">
        <v>77</v>
      </c>
      <c r="F30" s="32" t="s">
        <v>78</v>
      </c>
      <c r="G30" s="32">
        <v>4</v>
      </c>
    </row>
    <row r="31" spans="1:14" ht="12" customHeight="1" x14ac:dyDescent="0.3">
      <c r="A31" s="29">
        <v>24</v>
      </c>
      <c r="B31" s="25" t="s">
        <v>50</v>
      </c>
      <c r="C31" s="32">
        <v>63843838</v>
      </c>
      <c r="D31" s="32" t="s">
        <v>67</v>
      </c>
      <c r="E31" s="32" t="s">
        <v>83</v>
      </c>
      <c r="F31" s="32" t="s">
        <v>78</v>
      </c>
      <c r="G31" s="32">
        <v>4</v>
      </c>
    </row>
    <row r="32" spans="1:14" x14ac:dyDescent="0.3">
      <c r="A32" s="29">
        <v>25</v>
      </c>
      <c r="B32" s="25" t="s">
        <v>25</v>
      </c>
      <c r="C32" s="32">
        <v>62806386</v>
      </c>
      <c r="D32" s="32" t="s">
        <v>94</v>
      </c>
      <c r="E32" s="32" t="s">
        <v>77</v>
      </c>
      <c r="F32" s="32" t="s">
        <v>78</v>
      </c>
      <c r="G32" s="32">
        <v>4</v>
      </c>
      <c r="H32" s="26"/>
      <c r="I32" s="26"/>
      <c r="J32" s="26"/>
      <c r="K32" s="26"/>
      <c r="L32" s="26"/>
    </row>
    <row r="33" spans="1:12" x14ac:dyDescent="0.3">
      <c r="A33" s="29">
        <v>26</v>
      </c>
      <c r="B33" s="25" t="s">
        <v>110</v>
      </c>
      <c r="C33" s="32">
        <v>83296794</v>
      </c>
      <c r="D33" s="32" t="s">
        <v>90</v>
      </c>
      <c r="E33" s="32" t="s">
        <v>77</v>
      </c>
      <c r="F33" s="32" t="s">
        <v>78</v>
      </c>
      <c r="G33" s="32">
        <v>4</v>
      </c>
      <c r="H33" s="26"/>
      <c r="I33" s="26"/>
      <c r="J33" s="26"/>
      <c r="K33" s="26"/>
      <c r="L33" s="26"/>
    </row>
    <row r="34" spans="1:12" x14ac:dyDescent="0.3">
      <c r="A34" s="29">
        <v>27</v>
      </c>
      <c r="B34" s="25" t="s">
        <v>29</v>
      </c>
      <c r="C34" s="32">
        <v>52201619</v>
      </c>
      <c r="D34" s="32" t="s">
        <v>67</v>
      </c>
      <c r="E34" s="32" t="s">
        <v>82</v>
      </c>
      <c r="F34" s="32" t="s">
        <v>78</v>
      </c>
      <c r="G34" s="32">
        <v>4</v>
      </c>
    </row>
    <row r="35" spans="1:12" x14ac:dyDescent="0.3">
      <c r="A35" s="29">
        <v>28</v>
      </c>
      <c r="B35" s="25" t="s">
        <v>114</v>
      </c>
      <c r="C35" s="32">
        <v>61416053</v>
      </c>
      <c r="D35" s="32" t="s">
        <v>91</v>
      </c>
      <c r="E35" s="32" t="s">
        <v>82</v>
      </c>
      <c r="F35" s="32" t="s">
        <v>78</v>
      </c>
      <c r="G35" s="32">
        <v>4</v>
      </c>
    </row>
    <row r="36" spans="1:12" x14ac:dyDescent="0.3">
      <c r="A36" s="29">
        <v>29</v>
      </c>
      <c r="B36" s="25" t="s">
        <v>12</v>
      </c>
      <c r="C36" s="32">
        <v>72462051</v>
      </c>
      <c r="D36" s="32" t="s">
        <v>90</v>
      </c>
      <c r="E36" s="32" t="s">
        <v>77</v>
      </c>
      <c r="F36" s="32" t="s">
        <v>78</v>
      </c>
      <c r="G36" s="32">
        <v>4</v>
      </c>
    </row>
    <row r="37" spans="1:12" x14ac:dyDescent="0.3">
      <c r="A37" s="29">
        <v>30</v>
      </c>
      <c r="B37" s="25" t="s">
        <v>134</v>
      </c>
      <c r="C37" s="32">
        <v>77744918</v>
      </c>
      <c r="D37" s="32" t="s">
        <v>93</v>
      </c>
      <c r="E37" s="32" t="s">
        <v>77</v>
      </c>
      <c r="F37" s="32" t="s">
        <v>78</v>
      </c>
      <c r="G37" s="32">
        <v>4</v>
      </c>
    </row>
    <row r="38" spans="1:12" x14ac:dyDescent="0.3">
      <c r="A38" s="29">
        <v>31</v>
      </c>
      <c r="B38" s="25" t="s">
        <v>53</v>
      </c>
      <c r="C38" s="32">
        <v>77744985</v>
      </c>
      <c r="D38" s="32" t="s">
        <v>90</v>
      </c>
      <c r="E38" s="32" t="s">
        <v>77</v>
      </c>
      <c r="F38" s="32" t="s">
        <v>78</v>
      </c>
      <c r="G38" s="32">
        <v>4</v>
      </c>
    </row>
    <row r="39" spans="1:12" x14ac:dyDescent="0.3">
      <c r="A39" s="29">
        <v>32</v>
      </c>
      <c r="B39" s="25" t="s">
        <v>122</v>
      </c>
      <c r="C39" s="32">
        <v>50718320</v>
      </c>
      <c r="D39" s="32" t="s">
        <v>99</v>
      </c>
      <c r="E39" s="32" t="s">
        <v>100</v>
      </c>
      <c r="F39" s="32" t="s">
        <v>78</v>
      </c>
      <c r="G39" s="32">
        <v>4</v>
      </c>
    </row>
    <row r="40" spans="1:12" x14ac:dyDescent="0.3">
      <c r="A40" s="29">
        <v>33</v>
      </c>
      <c r="B40" s="25" t="s">
        <v>44</v>
      </c>
      <c r="C40" s="32">
        <v>14085379</v>
      </c>
      <c r="D40" s="32" t="s">
        <v>161</v>
      </c>
      <c r="E40" s="32" t="s">
        <v>77</v>
      </c>
      <c r="F40" s="32" t="s">
        <v>78</v>
      </c>
      <c r="G40" s="32">
        <v>4</v>
      </c>
    </row>
    <row r="41" spans="1:12" x14ac:dyDescent="0.3">
      <c r="A41" s="29">
        <v>34</v>
      </c>
      <c r="B41" s="25" t="s">
        <v>23</v>
      </c>
      <c r="C41" s="32">
        <v>56880103</v>
      </c>
      <c r="D41" s="32" t="s">
        <v>67</v>
      </c>
      <c r="E41" s="32" t="s">
        <v>77</v>
      </c>
      <c r="F41" s="32" t="s">
        <v>78</v>
      </c>
      <c r="G41" s="32">
        <v>4</v>
      </c>
    </row>
    <row r="42" spans="1:12" x14ac:dyDescent="0.3">
      <c r="A42" s="29">
        <v>35</v>
      </c>
      <c r="B42" s="31" t="s">
        <v>9</v>
      </c>
      <c r="C42" s="32">
        <v>14058886</v>
      </c>
      <c r="D42" s="32" t="s">
        <v>101</v>
      </c>
      <c r="E42" s="32" t="s">
        <v>77</v>
      </c>
      <c r="F42" s="32" t="s">
        <v>78</v>
      </c>
      <c r="G42" s="32">
        <v>4</v>
      </c>
    </row>
    <row r="43" spans="1:12" x14ac:dyDescent="0.3">
      <c r="A43" s="29">
        <v>36</v>
      </c>
      <c r="B43" s="25" t="s">
        <v>43</v>
      </c>
      <c r="C43" s="32">
        <v>72713852</v>
      </c>
      <c r="D43" s="32" t="s">
        <v>67</v>
      </c>
      <c r="E43" s="32" t="s">
        <v>77</v>
      </c>
      <c r="F43" s="32" t="s">
        <v>78</v>
      </c>
      <c r="G43" s="32">
        <v>4</v>
      </c>
    </row>
    <row r="44" spans="1:12" x14ac:dyDescent="0.3">
      <c r="A44" s="29">
        <v>37</v>
      </c>
      <c r="B44" s="25" t="s">
        <v>124</v>
      </c>
      <c r="C44" s="32">
        <v>63119854</v>
      </c>
      <c r="D44" s="32" t="s">
        <v>90</v>
      </c>
      <c r="E44" s="32" t="s">
        <v>77</v>
      </c>
      <c r="F44" s="32" t="s">
        <v>78</v>
      </c>
      <c r="G44" s="32">
        <v>4</v>
      </c>
    </row>
    <row r="45" spans="1:12" x14ac:dyDescent="0.3">
      <c r="A45" s="29">
        <v>38</v>
      </c>
      <c r="B45" s="25" t="s">
        <v>125</v>
      </c>
      <c r="C45" s="32">
        <v>78391660</v>
      </c>
      <c r="D45" s="32" t="s">
        <v>90</v>
      </c>
      <c r="E45" s="32" t="s">
        <v>77</v>
      </c>
      <c r="F45" s="32" t="s">
        <v>78</v>
      </c>
      <c r="G45" s="32">
        <v>4</v>
      </c>
    </row>
    <row r="46" spans="1:12" x14ac:dyDescent="0.3">
      <c r="A46" s="29">
        <v>39</v>
      </c>
      <c r="B46" s="25" t="s">
        <v>42</v>
      </c>
      <c r="C46" s="32">
        <v>77264525</v>
      </c>
      <c r="D46" s="32" t="s">
        <v>68</v>
      </c>
      <c r="E46" s="32" t="s">
        <v>77</v>
      </c>
      <c r="F46" s="32" t="s">
        <v>80</v>
      </c>
      <c r="G46" s="32">
        <v>4</v>
      </c>
    </row>
    <row r="47" spans="1:12" ht="12" customHeight="1" x14ac:dyDescent="0.3">
      <c r="A47" s="29">
        <v>40</v>
      </c>
      <c r="B47" s="25" t="s">
        <v>126</v>
      </c>
      <c r="C47" s="32">
        <v>14084626</v>
      </c>
      <c r="D47" s="32" t="s">
        <v>68</v>
      </c>
      <c r="E47" s="32" t="s">
        <v>77</v>
      </c>
      <c r="F47" s="32" t="s">
        <v>80</v>
      </c>
      <c r="G47" s="32">
        <v>3</v>
      </c>
    </row>
    <row r="48" spans="1:12" x14ac:dyDescent="0.3">
      <c r="A48" s="29">
        <v>41</v>
      </c>
      <c r="B48" s="25" t="s">
        <v>127</v>
      </c>
      <c r="C48" s="32">
        <v>73350338</v>
      </c>
      <c r="D48" s="32" t="s">
        <v>68</v>
      </c>
      <c r="E48" s="32" t="s">
        <v>77</v>
      </c>
      <c r="F48" s="32" t="s">
        <v>80</v>
      </c>
      <c r="G48" s="32">
        <v>4</v>
      </c>
    </row>
    <row r="49" spans="1:14" x14ac:dyDescent="0.3">
      <c r="A49" s="29">
        <v>42</v>
      </c>
      <c r="B49" s="25" t="s">
        <v>118</v>
      </c>
      <c r="C49" s="32">
        <v>64612635</v>
      </c>
      <c r="D49" s="32" t="s">
        <v>68</v>
      </c>
      <c r="E49" s="32" t="s">
        <v>77</v>
      </c>
      <c r="F49" s="32" t="s">
        <v>80</v>
      </c>
      <c r="G49" s="32">
        <v>4</v>
      </c>
    </row>
    <row r="50" spans="1:14" x14ac:dyDescent="0.3">
      <c r="A50" s="29">
        <v>43</v>
      </c>
      <c r="B50" s="25" t="s">
        <v>128</v>
      </c>
      <c r="C50" s="32">
        <v>14075707</v>
      </c>
      <c r="D50" s="32" t="s">
        <v>68</v>
      </c>
      <c r="E50" s="32" t="s">
        <v>77</v>
      </c>
      <c r="F50" s="32" t="s">
        <v>80</v>
      </c>
      <c r="G50" s="32">
        <v>3</v>
      </c>
    </row>
    <row r="51" spans="1:14" x14ac:dyDescent="0.3">
      <c r="A51" s="29">
        <v>44</v>
      </c>
      <c r="B51" s="25" t="s">
        <v>129</v>
      </c>
      <c r="C51" s="32">
        <v>41077679</v>
      </c>
      <c r="D51" s="32" t="s">
        <v>68</v>
      </c>
      <c r="E51" s="32" t="s">
        <v>77</v>
      </c>
      <c r="F51" s="32" t="s">
        <v>80</v>
      </c>
      <c r="G51" s="32">
        <v>4</v>
      </c>
    </row>
    <row r="52" spans="1:14" x14ac:dyDescent="0.3">
      <c r="A52" s="29">
        <v>45</v>
      </c>
      <c r="B52" s="25" t="s">
        <v>69</v>
      </c>
      <c r="C52" s="32">
        <v>73320714</v>
      </c>
      <c r="D52" s="32" t="s">
        <v>68</v>
      </c>
      <c r="E52" s="32" t="s">
        <v>77</v>
      </c>
      <c r="F52" s="32" t="s">
        <v>80</v>
      </c>
      <c r="G52" s="32">
        <v>4</v>
      </c>
    </row>
    <row r="53" spans="1:14" ht="12" customHeight="1" x14ac:dyDescent="0.3">
      <c r="A53" s="29">
        <v>46</v>
      </c>
      <c r="B53" s="25" t="s">
        <v>130</v>
      </c>
      <c r="C53" s="32">
        <v>14067821</v>
      </c>
      <c r="D53" s="32" t="s">
        <v>68</v>
      </c>
      <c r="E53" s="32" t="s">
        <v>77</v>
      </c>
      <c r="F53" s="32" t="s">
        <v>80</v>
      </c>
      <c r="G53" s="32">
        <v>1.2</v>
      </c>
    </row>
    <row r="54" spans="1:14" x14ac:dyDescent="0.3">
      <c r="A54" s="29">
        <v>47</v>
      </c>
      <c r="B54" s="25" t="s">
        <v>131</v>
      </c>
      <c r="C54" s="32">
        <v>33280634</v>
      </c>
      <c r="D54" s="32" t="s">
        <v>90</v>
      </c>
      <c r="E54" s="32" t="s">
        <v>132</v>
      </c>
      <c r="F54" s="32" t="s">
        <v>78</v>
      </c>
      <c r="G54" s="32">
        <v>4</v>
      </c>
    </row>
    <row r="55" spans="1:14" x14ac:dyDescent="0.3">
      <c r="A55" s="29">
        <v>48</v>
      </c>
      <c r="B55" s="25" t="s">
        <v>26</v>
      </c>
      <c r="C55" s="32">
        <v>63367653</v>
      </c>
      <c r="D55" s="32" t="s">
        <v>90</v>
      </c>
      <c r="E55" s="32" t="s">
        <v>77</v>
      </c>
      <c r="F55" s="32" t="s">
        <v>78</v>
      </c>
      <c r="G55" s="32">
        <v>4</v>
      </c>
    </row>
    <row r="56" spans="1:14" x14ac:dyDescent="0.3">
      <c r="A56" s="29">
        <v>49</v>
      </c>
      <c r="B56" s="25" t="s">
        <v>58</v>
      </c>
      <c r="C56" s="32">
        <v>14087282</v>
      </c>
      <c r="D56" s="32" t="s">
        <v>68</v>
      </c>
      <c r="E56" s="32" t="s">
        <v>77</v>
      </c>
      <c r="F56" s="32" t="s">
        <v>80</v>
      </c>
      <c r="G56" s="32">
        <v>4</v>
      </c>
    </row>
    <row r="57" spans="1:14" x14ac:dyDescent="0.3">
      <c r="A57" s="29">
        <v>50</v>
      </c>
      <c r="B57" s="25" t="s">
        <v>133</v>
      </c>
      <c r="C57" s="32">
        <v>14629107</v>
      </c>
      <c r="D57" s="32" t="s">
        <v>68</v>
      </c>
      <c r="E57" s="32" t="s">
        <v>77</v>
      </c>
      <c r="F57" s="32" t="s">
        <v>79</v>
      </c>
      <c r="G57" s="32">
        <v>3</v>
      </c>
    </row>
    <row r="58" spans="1:14" x14ac:dyDescent="0.3">
      <c r="A58" s="29">
        <v>51</v>
      </c>
      <c r="B58" s="144" t="s">
        <v>17</v>
      </c>
      <c r="C58" s="32">
        <v>67431445</v>
      </c>
      <c r="D58" s="32" t="s">
        <v>104</v>
      </c>
      <c r="E58" s="32" t="s">
        <v>77</v>
      </c>
      <c r="F58" s="32" t="s">
        <v>78</v>
      </c>
      <c r="G58" s="32">
        <v>4</v>
      </c>
    </row>
    <row r="59" spans="1:14" ht="24" x14ac:dyDescent="0.3">
      <c r="B59" s="144" t="s">
        <v>214</v>
      </c>
      <c r="D59" s="32"/>
      <c r="E59" s="32"/>
      <c r="F59" s="32"/>
      <c r="G59" s="32"/>
    </row>
    <row r="60" spans="1:14" x14ac:dyDescent="0.3">
      <c r="D60" s="32"/>
      <c r="E60" s="32"/>
      <c r="F60" s="32"/>
      <c r="G60" s="32"/>
    </row>
    <row r="61" spans="1:14" x14ac:dyDescent="0.3">
      <c r="D61" s="32"/>
      <c r="E61" s="32"/>
      <c r="F61" s="32"/>
      <c r="G61" s="32"/>
    </row>
    <row r="63" spans="1:14" s="27" customFormat="1" x14ac:dyDescent="0.3">
      <c r="A63" s="33" t="s">
        <v>89</v>
      </c>
      <c r="B63" s="34"/>
      <c r="C63" s="36"/>
      <c r="D63" s="33"/>
      <c r="E63" s="33"/>
      <c r="F63" s="33"/>
      <c r="G63" s="33"/>
      <c r="N63" s="140"/>
    </row>
    <row r="64" spans="1:14" s="27" customFormat="1" x14ac:dyDescent="0.3">
      <c r="A64" s="33">
        <v>1</v>
      </c>
      <c r="B64" s="34" t="s">
        <v>84</v>
      </c>
      <c r="C64" s="36"/>
      <c r="D64" s="33"/>
      <c r="E64" s="33"/>
      <c r="F64" s="33"/>
      <c r="G64" s="33"/>
      <c r="N64" s="140"/>
    </row>
    <row r="65" spans="1:14" s="27" customFormat="1" x14ac:dyDescent="0.3">
      <c r="A65" s="33">
        <v>2</v>
      </c>
      <c r="B65" s="34" t="s">
        <v>85</v>
      </c>
      <c r="C65" s="36"/>
      <c r="D65" s="33"/>
      <c r="E65" s="33"/>
      <c r="F65" s="33"/>
      <c r="G65" s="33"/>
      <c r="N65" s="140"/>
    </row>
    <row r="66" spans="1:14" s="27" customFormat="1" x14ac:dyDescent="0.3">
      <c r="A66" s="33">
        <v>3</v>
      </c>
      <c r="B66" s="34" t="s">
        <v>87</v>
      </c>
      <c r="C66" s="36"/>
      <c r="D66" s="33"/>
      <c r="E66" s="33"/>
      <c r="F66" s="33"/>
      <c r="G66" s="33"/>
      <c r="N66" s="140"/>
    </row>
    <row r="67" spans="1:14" s="27" customFormat="1" x14ac:dyDescent="0.3">
      <c r="A67" s="33">
        <v>4</v>
      </c>
      <c r="B67" s="34" t="s">
        <v>86</v>
      </c>
      <c r="C67" s="36"/>
      <c r="D67" s="33"/>
      <c r="E67" s="33"/>
      <c r="F67" s="33"/>
      <c r="G67" s="33"/>
      <c r="N67" s="140"/>
    </row>
  </sheetData>
  <sortState xmlns:xlrd2="http://schemas.microsoft.com/office/spreadsheetml/2017/richdata2" ref="A33:L57">
    <sortCondition ref="B33:B57"/>
  </sortState>
  <pageMargins left="0.7" right="0.7" top="0.75" bottom="0.75" header="0.3" footer="0.3"/>
  <pageSetup scale="61" orientation="portrait" r:id="rId1"/>
  <ignoredErrors>
    <ignoredError sqref="G7"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AD91"/>
  <sheetViews>
    <sheetView showGridLines="0" topLeftCell="A10" zoomScale="70" zoomScaleNormal="70" workbookViewId="0">
      <pane xSplit="2" topLeftCell="C1" activePane="topRight" state="frozen"/>
      <selection activeCell="B21" sqref="B21:C23"/>
      <selection pane="topRight" activeCell="B21" sqref="B21:C23"/>
    </sheetView>
  </sheetViews>
  <sheetFormatPr defaultColWidth="8.7265625" defaultRowHeight="15.5" x14ac:dyDescent="0.35"/>
  <cols>
    <col min="1" max="1" width="3.6328125" style="37" customWidth="1"/>
    <col min="2" max="2" width="44.26953125" style="40" customWidth="1"/>
    <col min="3" max="3" width="11.7265625" style="40" customWidth="1"/>
    <col min="4" max="4" width="12" style="40" customWidth="1"/>
    <col min="5" max="5" width="4.08984375" style="40" customWidth="1"/>
    <col min="6" max="6" width="12.26953125" style="41" customWidth="1"/>
    <col min="7" max="7" width="14.453125" style="41" customWidth="1"/>
    <col min="8" max="9" width="8.7265625" style="40"/>
    <col min="10" max="11" width="11.26953125" style="42" customWidth="1"/>
    <col min="12" max="12" width="4.6328125" style="42" customWidth="1"/>
    <col min="13" max="13" width="5.453125" style="42" customWidth="1"/>
    <col min="14" max="15" width="11.26953125" style="42" customWidth="1"/>
    <col min="16" max="16" width="9" style="42"/>
    <col min="17" max="18" width="11.26953125" style="42" customWidth="1"/>
    <col min="19" max="20" width="4.6328125" style="42" customWidth="1"/>
    <col min="21" max="22" width="11.26953125" style="42" customWidth="1"/>
    <col min="23" max="23" width="9" style="42"/>
    <col min="24" max="25" width="11.26953125" style="42" customWidth="1"/>
    <col min="26" max="27" width="4.453125" style="42" customWidth="1"/>
    <col min="28" max="29" width="11.26953125" style="42" customWidth="1"/>
    <col min="30" max="16384" width="8.7265625" style="40"/>
  </cols>
  <sheetData>
    <row r="1" spans="1:30" ht="47.5" customHeight="1" x14ac:dyDescent="0.35">
      <c r="B1" s="101" t="s">
        <v>204</v>
      </c>
      <c r="C1" s="39"/>
      <c r="D1" s="39"/>
      <c r="J1" s="101" t="s">
        <v>205</v>
      </c>
    </row>
    <row r="2" spans="1:30" ht="15.65" customHeight="1" x14ac:dyDescent="0.35">
      <c r="B2" s="38"/>
      <c r="C2" s="43" t="s">
        <v>142</v>
      </c>
      <c r="D2" s="43" t="s">
        <v>143</v>
      </c>
      <c r="F2" s="44" t="s">
        <v>138</v>
      </c>
      <c r="G2" s="44" t="s">
        <v>140</v>
      </c>
    </row>
    <row r="3" spans="1:30" ht="15.65" customHeight="1" thickBot="1" x14ac:dyDescent="0.4">
      <c r="B3" s="39"/>
      <c r="C3" s="43" t="s">
        <v>144</v>
      </c>
      <c r="D3" s="43" t="s">
        <v>145</v>
      </c>
      <c r="F3" s="44" t="s">
        <v>139</v>
      </c>
      <c r="G3" s="44" t="s">
        <v>141</v>
      </c>
    </row>
    <row r="4" spans="1:30" ht="15.65" customHeight="1" x14ac:dyDescent="0.4">
      <c r="B4" s="45" t="s">
        <v>147</v>
      </c>
      <c r="F4" s="46"/>
      <c r="G4" s="46"/>
      <c r="J4" s="47"/>
      <c r="K4" s="48"/>
      <c r="L4" s="48"/>
      <c r="M4" s="48"/>
      <c r="N4" s="48"/>
      <c r="O4" s="48"/>
      <c r="P4" s="48"/>
      <c r="Q4" s="399"/>
      <c r="R4" s="400"/>
      <c r="S4" s="400"/>
      <c r="T4" s="400"/>
      <c r="U4" s="400"/>
      <c r="V4" s="401"/>
      <c r="W4" s="48"/>
      <c r="X4" s="48"/>
      <c r="Y4" s="48"/>
      <c r="Z4" s="48"/>
      <c r="AA4" s="48"/>
      <c r="AB4" s="48"/>
      <c r="AC4" s="48"/>
    </row>
    <row r="5" spans="1:30" ht="15.65" customHeight="1" x14ac:dyDescent="0.4">
      <c r="A5" s="37">
        <v>1</v>
      </c>
      <c r="B5" s="49" t="s">
        <v>119</v>
      </c>
      <c r="C5" s="50">
        <v>1</v>
      </c>
      <c r="D5" s="50">
        <v>0.99999994999999997</v>
      </c>
      <c r="F5" s="46" t="s">
        <v>137</v>
      </c>
      <c r="G5" s="46" t="s">
        <v>137</v>
      </c>
      <c r="J5" s="48"/>
      <c r="K5" s="48"/>
      <c r="L5" s="48"/>
      <c r="M5" s="48"/>
      <c r="N5" s="48"/>
      <c r="O5" s="48"/>
      <c r="P5" s="48"/>
      <c r="Q5" s="402"/>
      <c r="R5" s="403"/>
      <c r="S5" s="403"/>
      <c r="T5" s="403"/>
      <c r="U5" s="403"/>
      <c r="V5" s="404"/>
      <c r="W5" s="48"/>
      <c r="X5" s="48"/>
      <c r="Y5" s="48"/>
      <c r="Z5" s="48"/>
      <c r="AA5" s="48"/>
      <c r="AB5" s="48"/>
      <c r="AC5" s="48"/>
    </row>
    <row r="6" spans="1:30" ht="15.65" customHeight="1" x14ac:dyDescent="0.4">
      <c r="A6" s="37">
        <v>2</v>
      </c>
      <c r="B6" s="49" t="s">
        <v>120</v>
      </c>
      <c r="C6" s="50">
        <v>1</v>
      </c>
      <c r="D6" s="50">
        <v>1</v>
      </c>
      <c r="F6" s="46" t="s">
        <v>137</v>
      </c>
      <c r="G6" s="46" t="s">
        <v>137</v>
      </c>
      <c r="J6" s="48"/>
      <c r="K6" s="48"/>
      <c r="L6" s="48"/>
      <c r="M6" s="48"/>
      <c r="N6" s="48"/>
      <c r="O6" s="48"/>
      <c r="P6" s="48"/>
      <c r="Q6" s="402"/>
      <c r="R6" s="403"/>
      <c r="S6" s="403"/>
      <c r="T6" s="403"/>
      <c r="U6" s="403"/>
      <c r="V6" s="404"/>
      <c r="W6" s="48"/>
      <c r="X6" s="48"/>
      <c r="Y6" s="48"/>
      <c r="Z6" s="48"/>
      <c r="AA6" s="48"/>
      <c r="AB6" s="48"/>
      <c r="AC6" s="48"/>
    </row>
    <row r="7" spans="1:30" ht="15.65" customHeight="1" x14ac:dyDescent="0.4">
      <c r="A7" s="37">
        <v>3</v>
      </c>
      <c r="B7" s="49" t="str">
        <f>'2022 Model E'!B10</f>
        <v>Maastricht Education and Research Center plc</v>
      </c>
      <c r="C7" s="145">
        <v>0.99999994999999997</v>
      </c>
      <c r="D7" s="145">
        <v>1</v>
      </c>
      <c r="F7" s="46" t="s">
        <v>137</v>
      </c>
      <c r="G7" s="46" t="s">
        <v>137</v>
      </c>
      <c r="J7" s="48"/>
      <c r="K7" s="48"/>
      <c r="L7" s="48"/>
      <c r="M7" s="48"/>
      <c r="N7" s="48"/>
      <c r="O7" s="48"/>
      <c r="P7" s="48"/>
      <c r="Q7" s="51"/>
      <c r="R7" s="52"/>
      <c r="S7" s="52"/>
      <c r="T7" s="52"/>
      <c r="U7" s="52"/>
      <c r="V7" s="53"/>
      <c r="W7" s="48"/>
      <c r="X7" s="48"/>
      <c r="Y7" s="48"/>
      <c r="Z7" s="48"/>
      <c r="AA7" s="48"/>
      <c r="AB7" s="48"/>
      <c r="AC7" s="48"/>
      <c r="AD7" s="42"/>
    </row>
    <row r="8" spans="1:30" ht="15.65" customHeight="1" thickBot="1" x14ac:dyDescent="0.45">
      <c r="A8" s="37">
        <v>4</v>
      </c>
      <c r="B8" s="49" t="s">
        <v>133</v>
      </c>
      <c r="C8" s="50">
        <v>0.33329999999999999</v>
      </c>
      <c r="D8" s="50">
        <v>0.33329999999999999</v>
      </c>
      <c r="F8" s="46" t="s">
        <v>137</v>
      </c>
      <c r="G8" s="46" t="s">
        <v>146</v>
      </c>
      <c r="J8" s="48"/>
      <c r="K8" s="48"/>
      <c r="L8" s="48"/>
      <c r="M8" s="48"/>
      <c r="N8" s="48"/>
      <c r="O8" s="48"/>
      <c r="P8" s="48"/>
      <c r="Q8" s="54"/>
      <c r="R8" s="55"/>
      <c r="S8" s="55"/>
      <c r="T8" s="55"/>
      <c r="U8" s="55"/>
      <c r="V8" s="56"/>
      <c r="W8" s="48"/>
      <c r="X8" s="48"/>
      <c r="Y8" s="48"/>
      <c r="Z8" s="48"/>
      <c r="AA8" s="48"/>
      <c r="AB8" s="48"/>
      <c r="AC8" s="48"/>
      <c r="AD8" s="42"/>
    </row>
    <row r="9" spans="1:30" ht="15.65" customHeight="1" x14ac:dyDescent="0.4">
      <c r="A9" s="37">
        <v>5</v>
      </c>
      <c r="B9" s="49" t="s">
        <v>55</v>
      </c>
      <c r="C9" s="50"/>
      <c r="D9" s="50"/>
      <c r="F9" s="46" t="s">
        <v>137</v>
      </c>
      <c r="G9" s="46" t="s">
        <v>137</v>
      </c>
      <c r="J9" s="48"/>
      <c r="K9" s="48"/>
      <c r="L9" s="48"/>
      <c r="M9" s="48"/>
      <c r="N9" s="48"/>
      <c r="O9" s="48"/>
      <c r="P9" s="48"/>
      <c r="Q9" s="48"/>
      <c r="R9" s="48"/>
      <c r="S9" s="57"/>
      <c r="T9" s="48"/>
      <c r="U9" s="48"/>
      <c r="V9" s="48"/>
      <c r="W9" s="48"/>
      <c r="X9" s="48"/>
      <c r="Y9" s="48"/>
      <c r="Z9" s="48"/>
      <c r="AA9" s="48"/>
      <c r="AB9" s="48"/>
      <c r="AC9" s="48"/>
      <c r="AD9" s="58"/>
    </row>
    <row r="10" spans="1:30" ht="15.65" customHeight="1" x14ac:dyDescent="0.4">
      <c r="A10" s="37">
        <v>6</v>
      </c>
      <c r="B10" s="49" t="s">
        <v>106</v>
      </c>
      <c r="C10" s="50"/>
      <c r="D10" s="50"/>
      <c r="F10" s="46" t="s">
        <v>137</v>
      </c>
      <c r="G10" s="46" t="s">
        <v>137</v>
      </c>
      <c r="J10" s="48"/>
      <c r="K10" s="48"/>
      <c r="L10" s="48"/>
      <c r="M10" s="59"/>
      <c r="N10" s="59"/>
      <c r="O10" s="59"/>
      <c r="P10" s="59"/>
      <c r="Q10" s="59"/>
      <c r="R10" s="59"/>
      <c r="S10" s="60"/>
      <c r="T10" s="59"/>
      <c r="U10" s="59"/>
      <c r="V10" s="59"/>
      <c r="W10" s="59"/>
      <c r="X10" s="59"/>
      <c r="Y10" s="59"/>
      <c r="Z10" s="59"/>
      <c r="AA10" s="48"/>
      <c r="AB10" s="48"/>
      <c r="AC10" s="48"/>
    </row>
    <row r="11" spans="1:30" ht="15.65" customHeight="1" x14ac:dyDescent="0.4">
      <c r="A11" s="37">
        <v>7</v>
      </c>
      <c r="B11" s="49" t="s">
        <v>116</v>
      </c>
      <c r="C11" s="50"/>
      <c r="D11" s="50"/>
      <c r="F11" s="46" t="s">
        <v>137</v>
      </c>
      <c r="G11" s="46" t="s">
        <v>137</v>
      </c>
      <c r="J11" s="48"/>
      <c r="K11" s="48"/>
      <c r="L11" s="57"/>
      <c r="M11" s="48"/>
      <c r="N11" s="48"/>
      <c r="O11" s="48"/>
      <c r="P11" s="48"/>
      <c r="Q11" s="48"/>
      <c r="R11" s="48"/>
      <c r="S11" s="57"/>
      <c r="T11" s="48"/>
      <c r="U11" s="48"/>
      <c r="V11" s="48"/>
      <c r="W11" s="48"/>
      <c r="X11" s="48"/>
      <c r="Y11" s="48"/>
      <c r="Z11" s="57"/>
      <c r="AA11" s="48"/>
      <c r="AB11" s="48"/>
      <c r="AC11" s="48"/>
    </row>
    <row r="12" spans="1:30" ht="15.65" customHeight="1" x14ac:dyDescent="0.4">
      <c r="A12" s="37">
        <v>8</v>
      </c>
      <c r="B12" s="49" t="s">
        <v>117</v>
      </c>
      <c r="C12" s="50"/>
      <c r="D12" s="50"/>
      <c r="F12" s="46" t="s">
        <v>137</v>
      </c>
      <c r="G12" s="46" t="s">
        <v>137</v>
      </c>
      <c r="J12" s="48"/>
      <c r="K12" s="48"/>
      <c r="L12" s="57"/>
      <c r="M12" s="48"/>
      <c r="N12" s="48"/>
      <c r="O12" s="48"/>
      <c r="P12" s="48"/>
      <c r="Q12" s="48"/>
      <c r="R12" s="48"/>
      <c r="S12" s="57"/>
      <c r="T12" s="48"/>
      <c r="U12" s="48"/>
      <c r="V12" s="48"/>
      <c r="W12" s="48"/>
      <c r="X12" s="48"/>
      <c r="Y12" s="48"/>
      <c r="Z12" s="57"/>
      <c r="AA12" s="48"/>
      <c r="AB12" s="48"/>
      <c r="AC12" s="48"/>
    </row>
    <row r="13" spans="1:30" ht="15.65" customHeight="1" thickBot="1" x14ac:dyDescent="0.4">
      <c r="A13" s="37">
        <v>9</v>
      </c>
      <c r="B13" s="49" t="s">
        <v>95</v>
      </c>
      <c r="C13" s="50"/>
      <c r="D13" s="50"/>
      <c r="F13" s="46" t="s">
        <v>137</v>
      </c>
      <c r="G13" s="46" t="s">
        <v>137</v>
      </c>
      <c r="J13" s="61"/>
      <c r="K13" s="61"/>
      <c r="L13" s="62"/>
      <c r="M13" s="61"/>
      <c r="N13" s="61"/>
      <c r="O13" s="61"/>
      <c r="S13" s="63"/>
      <c r="Z13" s="63"/>
    </row>
    <row r="14" spans="1:30" ht="15.65" customHeight="1" x14ac:dyDescent="0.35">
      <c r="A14" s="37">
        <v>10</v>
      </c>
      <c r="B14" s="49" t="s">
        <v>21</v>
      </c>
      <c r="C14" s="50"/>
      <c r="D14" s="50"/>
      <c r="F14" s="46" t="s">
        <v>137</v>
      </c>
      <c r="G14" s="46" t="s">
        <v>137</v>
      </c>
      <c r="J14" s="380" t="str">
        <f>B7</f>
        <v>Maastricht Education and Research Center plc</v>
      </c>
      <c r="K14" s="381"/>
      <c r="L14" s="62"/>
      <c r="M14" s="61"/>
      <c r="N14" s="349" t="str">
        <f>B8</f>
        <v>Wonen Boven Winkels Maastricht N.V.</v>
      </c>
      <c r="O14" s="350"/>
      <c r="P14" s="61"/>
      <c r="Q14" s="405"/>
      <c r="R14" s="406"/>
      <c r="S14" s="406"/>
      <c r="T14" s="406"/>
      <c r="U14" s="406"/>
      <c r="V14" s="407"/>
      <c r="W14" s="61"/>
      <c r="X14" s="405"/>
      <c r="Y14" s="406"/>
      <c r="Z14" s="406"/>
      <c r="AA14" s="406"/>
      <c r="AB14" s="406"/>
      <c r="AC14" s="407"/>
    </row>
    <row r="15" spans="1:30" ht="15.65" customHeight="1" x14ac:dyDescent="0.35">
      <c r="A15" s="37">
        <v>11</v>
      </c>
      <c r="B15" s="147" t="s">
        <v>27</v>
      </c>
      <c r="C15" s="50"/>
      <c r="D15" s="50"/>
      <c r="F15" s="46" t="s">
        <v>137</v>
      </c>
      <c r="G15" s="146" t="s">
        <v>146</v>
      </c>
      <c r="J15" s="382"/>
      <c r="K15" s="383"/>
      <c r="L15" s="64"/>
      <c r="M15" s="64"/>
      <c r="N15" s="351"/>
      <c r="O15" s="352"/>
      <c r="P15" s="61"/>
      <c r="Q15" s="65"/>
      <c r="R15" s="47"/>
      <c r="S15" s="47"/>
      <c r="T15" s="47"/>
      <c r="U15" s="47"/>
      <c r="V15" s="66"/>
      <c r="W15" s="61"/>
      <c r="X15" s="408"/>
      <c r="Y15" s="409"/>
      <c r="Z15" s="409"/>
      <c r="AA15" s="409"/>
      <c r="AB15" s="409"/>
      <c r="AC15" s="410"/>
    </row>
    <row r="16" spans="1:30" ht="15.65" customHeight="1" x14ac:dyDescent="0.35">
      <c r="A16" s="37">
        <v>12</v>
      </c>
      <c r="B16" s="49" t="s">
        <v>107</v>
      </c>
      <c r="C16" s="50"/>
      <c r="D16" s="50"/>
      <c r="F16" s="46" t="s">
        <v>137</v>
      </c>
      <c r="G16" s="46" t="s">
        <v>137</v>
      </c>
      <c r="J16" s="382"/>
      <c r="K16" s="383"/>
      <c r="L16" s="62"/>
      <c r="M16" s="61"/>
      <c r="N16" s="351"/>
      <c r="O16" s="352"/>
      <c r="P16" s="61"/>
      <c r="Q16" s="67"/>
      <c r="R16" s="68"/>
      <c r="S16" s="68"/>
      <c r="T16" s="68"/>
      <c r="U16" s="68"/>
      <c r="V16" s="69"/>
      <c r="W16" s="61"/>
      <c r="X16" s="67"/>
      <c r="Y16" s="68"/>
      <c r="Z16" s="68"/>
      <c r="AA16" s="68"/>
      <c r="AB16" s="68"/>
      <c r="AC16" s="69"/>
    </row>
    <row r="17" spans="1:29" ht="15.65" customHeight="1" thickBot="1" x14ac:dyDescent="0.4">
      <c r="A17" s="37">
        <v>13</v>
      </c>
      <c r="B17" s="49" t="s">
        <v>42</v>
      </c>
      <c r="C17" s="50"/>
      <c r="D17" s="50"/>
      <c r="F17" s="46" t="s">
        <v>137</v>
      </c>
      <c r="G17" s="46" t="s">
        <v>146</v>
      </c>
      <c r="J17" s="422">
        <f>C7</f>
        <v>0.99999994999999997</v>
      </c>
      <c r="K17" s="423"/>
      <c r="L17" s="70"/>
      <c r="M17" s="71"/>
      <c r="N17" s="356">
        <f>C8</f>
        <v>0.33329999999999999</v>
      </c>
      <c r="O17" s="357"/>
      <c r="P17" s="61"/>
      <c r="Q17" s="446">
        <v>1</v>
      </c>
      <c r="R17" s="447"/>
      <c r="S17" s="447"/>
      <c r="T17" s="447"/>
      <c r="U17" s="447"/>
      <c r="V17" s="448"/>
      <c r="W17" s="61"/>
      <c r="X17" s="450">
        <f>C6</f>
        <v>1</v>
      </c>
      <c r="Y17" s="451"/>
      <c r="Z17" s="451"/>
      <c r="AA17" s="451"/>
      <c r="AB17" s="451"/>
      <c r="AC17" s="452"/>
    </row>
    <row r="18" spans="1:29" ht="15.65" customHeight="1" x14ac:dyDescent="0.35">
      <c r="A18" s="37">
        <v>14</v>
      </c>
      <c r="B18" s="49" t="s">
        <v>126</v>
      </c>
      <c r="C18" s="50"/>
      <c r="D18" s="50"/>
      <c r="F18" s="46" t="s">
        <v>137</v>
      </c>
      <c r="G18" s="46" t="s">
        <v>146</v>
      </c>
      <c r="J18" s="61"/>
      <c r="K18" s="61"/>
      <c r="L18" s="62"/>
      <c r="M18" s="61"/>
      <c r="N18" s="61"/>
      <c r="O18" s="61"/>
      <c r="P18" s="61"/>
      <c r="Q18" s="61"/>
      <c r="R18" s="61"/>
      <c r="S18" s="62"/>
      <c r="T18" s="61"/>
      <c r="U18" s="61"/>
      <c r="V18" s="61"/>
      <c r="W18" s="61"/>
      <c r="X18" s="61"/>
      <c r="Y18" s="61"/>
      <c r="Z18" s="62"/>
      <c r="AA18" s="61"/>
      <c r="AB18" s="61"/>
      <c r="AC18" s="61"/>
    </row>
    <row r="19" spans="1:29" ht="15.65" customHeight="1" x14ac:dyDescent="0.35">
      <c r="A19" s="37">
        <v>15</v>
      </c>
      <c r="B19" s="49" t="s">
        <v>128</v>
      </c>
      <c r="C19" s="50"/>
      <c r="D19" s="50"/>
      <c r="F19" s="46" t="s">
        <v>137</v>
      </c>
      <c r="G19" s="46" t="s">
        <v>146</v>
      </c>
      <c r="J19" s="380" t="str">
        <f>B9</f>
        <v>Stichting BWOOKP</v>
      </c>
      <c r="K19" s="381"/>
      <c r="L19" s="62"/>
      <c r="M19" s="61"/>
      <c r="N19" s="430" t="str">
        <f>B10</f>
        <v>Stichting Fish (Foundation International Student Housing) / Aparthotel Randwyck</v>
      </c>
      <c r="O19" s="431"/>
      <c r="P19" s="61"/>
      <c r="Q19" s="380" t="str">
        <f>B28</f>
        <v>Brains Unlimited B.V.</v>
      </c>
      <c r="R19" s="381"/>
      <c r="S19" s="72"/>
      <c r="T19" s="61"/>
      <c r="U19" s="380" t="str">
        <f>B29</f>
        <v>Entrepreneurship &amp; Innovation Labs B.V.</v>
      </c>
      <c r="V19" s="381"/>
      <c r="W19" s="61"/>
      <c r="X19" s="380" t="str">
        <f>B43</f>
        <v>Cell 2 Tissue B.V.</v>
      </c>
      <c r="Y19" s="381"/>
      <c r="Z19" s="73"/>
      <c r="AA19" s="74"/>
      <c r="AB19" s="380" t="str">
        <f>B44</f>
        <v>InterUM Young Professionals B.V.</v>
      </c>
      <c r="AC19" s="381"/>
    </row>
    <row r="20" spans="1:29" ht="15.65" customHeight="1" x14ac:dyDescent="0.35">
      <c r="A20" s="37">
        <v>16</v>
      </c>
      <c r="B20" s="49" t="s">
        <v>127</v>
      </c>
      <c r="C20" s="50"/>
      <c r="D20" s="50"/>
      <c r="F20" s="46" t="s">
        <v>137</v>
      </c>
      <c r="G20" s="46" t="s">
        <v>146</v>
      </c>
      <c r="J20" s="382"/>
      <c r="K20" s="383"/>
      <c r="L20" s="64"/>
      <c r="M20" s="75"/>
      <c r="N20" s="432"/>
      <c r="O20" s="433"/>
      <c r="P20" s="61"/>
      <c r="Q20" s="382"/>
      <c r="R20" s="383"/>
      <c r="S20" s="76"/>
      <c r="T20" s="75"/>
      <c r="U20" s="382"/>
      <c r="V20" s="383"/>
      <c r="W20" s="61"/>
      <c r="X20" s="382"/>
      <c r="Y20" s="383"/>
      <c r="Z20" s="77"/>
      <c r="AA20" s="78"/>
      <c r="AB20" s="382"/>
      <c r="AC20" s="383"/>
    </row>
    <row r="21" spans="1:29" ht="15.65" customHeight="1" x14ac:dyDescent="0.35">
      <c r="A21" s="37">
        <v>17</v>
      </c>
      <c r="B21" s="49" t="s">
        <v>118</v>
      </c>
      <c r="C21" s="50"/>
      <c r="D21" s="50"/>
      <c r="F21" s="46" t="s">
        <v>137</v>
      </c>
      <c r="G21" s="46" t="s">
        <v>146</v>
      </c>
      <c r="J21" s="382"/>
      <c r="K21" s="383"/>
      <c r="L21" s="62"/>
      <c r="M21" s="61"/>
      <c r="N21" s="432"/>
      <c r="O21" s="433"/>
      <c r="P21" s="61"/>
      <c r="Q21" s="382"/>
      <c r="R21" s="383"/>
      <c r="S21" s="72"/>
      <c r="T21" s="61"/>
      <c r="U21" s="382"/>
      <c r="V21" s="383"/>
      <c r="W21" s="61"/>
      <c r="X21" s="382"/>
      <c r="Y21" s="383"/>
      <c r="Z21" s="73"/>
      <c r="AA21" s="74"/>
      <c r="AB21" s="382"/>
      <c r="AC21" s="383"/>
    </row>
    <row r="22" spans="1:29" ht="15.65" customHeight="1" x14ac:dyDescent="0.35">
      <c r="A22" s="37">
        <v>18</v>
      </c>
      <c r="B22" s="49" t="s">
        <v>69</v>
      </c>
      <c r="C22" s="50"/>
      <c r="D22" s="50"/>
      <c r="F22" s="46" t="s">
        <v>137</v>
      </c>
      <c r="G22" s="46" t="s">
        <v>146</v>
      </c>
      <c r="J22" s="384"/>
      <c r="K22" s="385"/>
      <c r="L22" s="62"/>
      <c r="M22" s="61"/>
      <c r="N22" s="434"/>
      <c r="O22" s="435"/>
      <c r="P22" s="61"/>
      <c r="Q22" s="444">
        <f>C28</f>
        <v>0.91539999999999999</v>
      </c>
      <c r="R22" s="445"/>
      <c r="S22" s="79"/>
      <c r="T22" s="80"/>
      <c r="U22" s="444">
        <f>C29</f>
        <v>1</v>
      </c>
      <c r="V22" s="445"/>
      <c r="W22" s="80"/>
      <c r="X22" s="444">
        <f>C43</f>
        <v>0.48</v>
      </c>
      <c r="Y22" s="445"/>
      <c r="Z22" s="81"/>
      <c r="AA22" s="82"/>
      <c r="AB22" s="444">
        <f>C44</f>
        <v>1</v>
      </c>
      <c r="AC22" s="445"/>
    </row>
    <row r="23" spans="1:29" ht="15.65" customHeight="1" x14ac:dyDescent="0.35">
      <c r="A23" s="37">
        <v>19</v>
      </c>
      <c r="B23" s="49" t="s">
        <v>130</v>
      </c>
      <c r="C23" s="50"/>
      <c r="F23" s="46" t="s">
        <v>137</v>
      </c>
      <c r="G23" s="46" t="s">
        <v>146</v>
      </c>
      <c r="J23" s="61"/>
      <c r="K23" s="61"/>
      <c r="L23" s="62"/>
      <c r="M23" s="61"/>
      <c r="N23" s="61"/>
      <c r="O23" s="61"/>
      <c r="P23" s="61"/>
      <c r="Q23" s="61"/>
      <c r="R23" s="61"/>
      <c r="S23" s="62"/>
      <c r="T23" s="61"/>
      <c r="U23" s="61"/>
      <c r="V23" s="61"/>
      <c r="W23" s="61"/>
      <c r="X23" s="74"/>
      <c r="Y23" s="74"/>
      <c r="Z23" s="83"/>
      <c r="AA23" s="74"/>
      <c r="AB23" s="74"/>
      <c r="AC23" s="74"/>
    </row>
    <row r="24" spans="1:29" ht="15.65" customHeight="1" x14ac:dyDescent="0.35">
      <c r="A24" s="37">
        <v>20</v>
      </c>
      <c r="B24" s="49" t="s">
        <v>129</v>
      </c>
      <c r="C24" s="50"/>
      <c r="F24" s="46" t="s">
        <v>137</v>
      </c>
      <c r="G24" s="46" t="s">
        <v>146</v>
      </c>
      <c r="J24" s="380" t="str">
        <f>B11</f>
        <v>Stichting Limburg Institute for Business and Economic Research (LIBER)</v>
      </c>
      <c r="K24" s="381"/>
      <c r="L24" s="62"/>
      <c r="M24" s="61"/>
      <c r="N24" s="380" t="str">
        <f>B12</f>
        <v>Stichting Maastricht Economic Research Institute on Innovation and Technology</v>
      </c>
      <c r="O24" s="381"/>
      <c r="P24" s="61"/>
      <c r="Q24" s="380" t="str">
        <f>B30</f>
        <v>InterUM B.V.</v>
      </c>
      <c r="R24" s="381"/>
      <c r="S24" s="72"/>
      <c r="T24" s="61"/>
      <c r="U24" s="380" t="str">
        <f>B31</f>
        <v>Maastricht Education and Research Center plc</v>
      </c>
      <c r="V24" s="381"/>
      <c r="W24" s="61"/>
      <c r="X24" s="380" t="str">
        <f>B45</f>
        <v>Onderzoek Newco B.V.</v>
      </c>
      <c r="Y24" s="381"/>
      <c r="Z24" s="73"/>
      <c r="AA24" s="74"/>
      <c r="AB24" s="416" t="str">
        <f>B46</f>
        <v>ReGEN Biomedical B.V.</v>
      </c>
      <c r="AC24" s="381"/>
    </row>
    <row r="25" spans="1:29" ht="15.65" customHeight="1" x14ac:dyDescent="0.35">
      <c r="A25" s="37">
        <v>21</v>
      </c>
      <c r="B25" s="49" t="s">
        <v>58</v>
      </c>
      <c r="C25" s="50"/>
      <c r="D25" s="50"/>
      <c r="F25" s="46" t="s">
        <v>137</v>
      </c>
      <c r="G25" s="46" t="s">
        <v>146</v>
      </c>
      <c r="J25" s="382"/>
      <c r="K25" s="383"/>
      <c r="L25" s="64"/>
      <c r="M25" s="75"/>
      <c r="N25" s="382"/>
      <c r="O25" s="383"/>
      <c r="P25" s="61"/>
      <c r="Q25" s="382"/>
      <c r="R25" s="383"/>
      <c r="S25" s="76"/>
      <c r="T25" s="75"/>
      <c r="U25" s="382"/>
      <c r="V25" s="383"/>
      <c r="W25" s="61"/>
      <c r="X25" s="382"/>
      <c r="Y25" s="383"/>
      <c r="Z25" s="77"/>
      <c r="AA25" s="78"/>
      <c r="AB25" s="382"/>
      <c r="AC25" s="383"/>
    </row>
    <row r="26" spans="1:29" ht="15.65" customHeight="1" x14ac:dyDescent="0.35">
      <c r="B26" s="49"/>
      <c r="C26" s="50"/>
      <c r="J26" s="382"/>
      <c r="K26" s="383"/>
      <c r="L26" s="62"/>
      <c r="M26" s="61"/>
      <c r="N26" s="382"/>
      <c r="O26" s="383"/>
      <c r="P26" s="61"/>
      <c r="Q26" s="382"/>
      <c r="R26" s="383"/>
      <c r="S26" s="72"/>
      <c r="T26" s="61"/>
      <c r="U26" s="382"/>
      <c r="V26" s="383"/>
      <c r="W26" s="61"/>
      <c r="X26" s="382"/>
      <c r="Y26" s="383"/>
      <c r="Z26" s="73"/>
      <c r="AA26" s="74"/>
      <c r="AB26" s="382"/>
      <c r="AC26" s="383"/>
    </row>
    <row r="27" spans="1:29" ht="15.65" customHeight="1" x14ac:dyDescent="0.35">
      <c r="B27" s="45" t="s">
        <v>156</v>
      </c>
      <c r="C27" s="50"/>
      <c r="D27" s="50"/>
      <c r="F27" s="46"/>
      <c r="G27" s="46"/>
      <c r="J27" s="384"/>
      <c r="K27" s="385"/>
      <c r="L27" s="62"/>
      <c r="M27" s="61"/>
      <c r="N27" s="384"/>
      <c r="O27" s="385"/>
      <c r="P27" s="61"/>
      <c r="Q27" s="426">
        <f>C30</f>
        <v>1</v>
      </c>
      <c r="R27" s="427"/>
      <c r="S27" s="79"/>
      <c r="T27" s="80"/>
      <c r="U27" s="428">
        <f>C31</f>
        <v>4.9999999999999998E-8</v>
      </c>
      <c r="V27" s="429"/>
      <c r="W27" s="80"/>
      <c r="X27" s="426">
        <f>C45</f>
        <v>1</v>
      </c>
      <c r="Y27" s="427"/>
      <c r="Z27" s="81"/>
      <c r="AA27" s="82"/>
      <c r="AB27" s="426">
        <f>C46</f>
        <v>1</v>
      </c>
      <c r="AC27" s="427"/>
    </row>
    <row r="28" spans="1:29" ht="15.65" customHeight="1" x14ac:dyDescent="0.35">
      <c r="A28" s="37">
        <v>22</v>
      </c>
      <c r="B28" s="49" t="s">
        <v>109</v>
      </c>
      <c r="C28" s="50">
        <v>0.91539999999999999</v>
      </c>
      <c r="D28" s="50">
        <v>0.91539999999999999</v>
      </c>
      <c r="F28" s="46" t="s">
        <v>137</v>
      </c>
      <c r="G28" s="46" t="s">
        <v>137</v>
      </c>
      <c r="J28" s="61"/>
      <c r="K28" s="61"/>
      <c r="L28" s="62"/>
      <c r="M28" s="61"/>
      <c r="N28" s="61"/>
      <c r="O28" s="61"/>
      <c r="P28" s="61"/>
      <c r="Q28" s="61"/>
      <c r="R28" s="61"/>
      <c r="S28" s="62"/>
      <c r="T28" s="61"/>
      <c r="U28" s="61"/>
      <c r="V28" s="61"/>
      <c r="W28" s="61"/>
      <c r="X28" s="74"/>
      <c r="Y28" s="74"/>
      <c r="Z28" s="83"/>
      <c r="AA28" s="74"/>
      <c r="AB28" s="74"/>
      <c r="AC28" s="74"/>
    </row>
    <row r="29" spans="1:29" ht="15.65" customHeight="1" x14ac:dyDescent="0.35">
      <c r="A29" s="37">
        <v>23</v>
      </c>
      <c r="B29" s="49" t="s">
        <v>15</v>
      </c>
      <c r="C29" s="50">
        <v>1</v>
      </c>
      <c r="D29" s="50">
        <v>1</v>
      </c>
      <c r="F29" s="46" t="s">
        <v>137</v>
      </c>
      <c r="G29" s="46" t="s">
        <v>137</v>
      </c>
      <c r="J29" s="380" t="str">
        <f>B13</f>
        <v>Stichting Maastricht School of Management</v>
      </c>
      <c r="K29" s="381"/>
      <c r="L29" s="62"/>
      <c r="M29" s="61"/>
      <c r="N29" s="380" t="str">
        <f>B14</f>
        <v>Stichting Observant</v>
      </c>
      <c r="O29" s="381"/>
      <c r="P29" s="61"/>
      <c r="Q29" s="349" t="str">
        <f>B32</f>
        <v>Campus Heerlen Management &amp; Development B.V.</v>
      </c>
      <c r="R29" s="350"/>
      <c r="S29" s="72"/>
      <c r="T29" s="61"/>
      <c r="U29" s="349" t="str">
        <f>B33</f>
        <v>Chemelot Campus B.V.</v>
      </c>
      <c r="V29" s="350"/>
      <c r="W29" s="61"/>
      <c r="X29" s="349" t="str">
        <f>B47</f>
        <v>Boostani B.V.</v>
      </c>
      <c r="Y29" s="350"/>
      <c r="Z29" s="73"/>
      <c r="AA29" s="74"/>
      <c r="AB29" s="349" t="str">
        <f>B48</f>
        <v>Brightlands Innovation Factory B.V.</v>
      </c>
      <c r="AC29" s="350"/>
    </row>
    <row r="30" spans="1:29" ht="15.65" customHeight="1" x14ac:dyDescent="0.35">
      <c r="A30" s="37">
        <v>24</v>
      </c>
      <c r="B30" s="49" t="s">
        <v>8</v>
      </c>
      <c r="C30" s="50">
        <v>1</v>
      </c>
      <c r="D30" s="50">
        <v>1</v>
      </c>
      <c r="F30" s="46" t="s">
        <v>137</v>
      </c>
      <c r="G30" s="46" t="s">
        <v>137</v>
      </c>
      <c r="J30" s="382"/>
      <c r="K30" s="383"/>
      <c r="L30" s="64"/>
      <c r="M30" s="75"/>
      <c r="N30" s="382"/>
      <c r="O30" s="383"/>
      <c r="P30" s="61"/>
      <c r="Q30" s="351"/>
      <c r="R30" s="352"/>
      <c r="S30" s="76"/>
      <c r="T30" s="75"/>
      <c r="U30" s="351"/>
      <c r="V30" s="352"/>
      <c r="W30" s="61"/>
      <c r="X30" s="351"/>
      <c r="Y30" s="352"/>
      <c r="Z30" s="77"/>
      <c r="AA30" s="78"/>
      <c r="AB30" s="351"/>
      <c r="AC30" s="352"/>
    </row>
    <row r="31" spans="1:29" ht="15.65" customHeight="1" x14ac:dyDescent="0.35">
      <c r="A31" s="37">
        <v>25</v>
      </c>
      <c r="B31" s="49" t="str">
        <f>B7</f>
        <v>Maastricht Education and Research Center plc</v>
      </c>
      <c r="C31" s="50">
        <v>4.9999999999999998E-8</v>
      </c>
      <c r="D31" s="84" t="s">
        <v>136</v>
      </c>
      <c r="F31" s="46" t="s">
        <v>137</v>
      </c>
      <c r="G31" s="46" t="s">
        <v>137</v>
      </c>
      <c r="J31" s="382"/>
      <c r="K31" s="383"/>
      <c r="L31" s="62"/>
      <c r="M31" s="61"/>
      <c r="N31" s="382"/>
      <c r="O31" s="383"/>
      <c r="P31" s="61"/>
      <c r="Q31" s="351"/>
      <c r="R31" s="352"/>
      <c r="S31" s="72"/>
      <c r="T31" s="61"/>
      <c r="U31" s="351"/>
      <c r="V31" s="352"/>
      <c r="W31" s="61"/>
      <c r="X31" s="351"/>
      <c r="Y31" s="352"/>
      <c r="Z31" s="73"/>
      <c r="AA31" s="74"/>
      <c r="AB31" s="351"/>
      <c r="AC31" s="352"/>
    </row>
    <row r="32" spans="1:29" ht="15.65" customHeight="1" x14ac:dyDescent="0.35">
      <c r="A32" s="37">
        <v>26</v>
      </c>
      <c r="B32" s="49" t="s">
        <v>50</v>
      </c>
      <c r="C32" s="50">
        <v>0.25</v>
      </c>
      <c r="D32" s="50">
        <v>0.25</v>
      </c>
      <c r="F32" s="46" t="s">
        <v>137</v>
      </c>
      <c r="G32" s="46" t="s">
        <v>146</v>
      </c>
      <c r="J32" s="384"/>
      <c r="K32" s="385"/>
      <c r="L32" s="62"/>
      <c r="M32" s="61"/>
      <c r="N32" s="384"/>
      <c r="O32" s="385"/>
      <c r="P32" s="61"/>
      <c r="Q32" s="424">
        <f>C32</f>
        <v>0.25</v>
      </c>
      <c r="R32" s="425"/>
      <c r="S32" s="79"/>
      <c r="T32" s="80"/>
      <c r="U32" s="424">
        <f>C33</f>
        <v>0.33329999999999999</v>
      </c>
      <c r="V32" s="425"/>
      <c r="W32" s="80"/>
      <c r="X32" s="424">
        <f>C47</f>
        <v>0.33329999999999999</v>
      </c>
      <c r="Y32" s="425"/>
      <c r="Z32" s="81"/>
      <c r="AA32" s="82"/>
      <c r="AB32" s="424">
        <f>C48</f>
        <v>0.13900000000000001</v>
      </c>
      <c r="AC32" s="425"/>
    </row>
    <row r="33" spans="1:29" ht="15.65" customHeight="1" x14ac:dyDescent="0.35">
      <c r="A33" s="37">
        <v>27</v>
      </c>
      <c r="B33" s="49" t="s">
        <v>29</v>
      </c>
      <c r="C33" s="50">
        <v>0.33329999999999999</v>
      </c>
      <c r="D33" s="50">
        <v>0.33329999999999999</v>
      </c>
      <c r="F33" s="46" t="s">
        <v>137</v>
      </c>
      <c r="G33" s="46" t="s">
        <v>146</v>
      </c>
      <c r="J33" s="61"/>
      <c r="K33" s="61"/>
      <c r="L33" s="62"/>
      <c r="M33" s="61"/>
      <c r="N33" s="61"/>
      <c r="O33" s="61"/>
      <c r="P33" s="61"/>
      <c r="Q33" s="61"/>
      <c r="R33" s="61"/>
      <c r="S33" s="62"/>
      <c r="T33" s="61"/>
      <c r="U33" s="61"/>
      <c r="V33" s="61"/>
      <c r="W33" s="61"/>
      <c r="X33" s="74"/>
      <c r="Y33" s="74"/>
      <c r="Z33" s="83"/>
      <c r="AA33" s="74"/>
      <c r="AB33" s="74"/>
      <c r="AC33" s="74"/>
    </row>
    <row r="34" spans="1:29" ht="15.65" customHeight="1" x14ac:dyDescent="0.35">
      <c r="A34" s="37">
        <v>28</v>
      </c>
      <c r="B34" s="49" t="s">
        <v>123</v>
      </c>
      <c r="C34" s="50">
        <v>0.33329999999999999</v>
      </c>
      <c r="D34" s="50">
        <v>0.33329999999999999</v>
      </c>
      <c r="F34" s="46" t="s">
        <v>137</v>
      </c>
      <c r="G34" s="46" t="s">
        <v>146</v>
      </c>
      <c r="J34" s="380" t="str">
        <f>B15</f>
        <v>Stichting Studium Generale</v>
      </c>
      <c r="K34" s="381"/>
      <c r="L34" s="62"/>
      <c r="M34" s="61"/>
      <c r="N34" s="380" t="str">
        <f>B16</f>
        <v>Stichting Wetenschapsbeoefening UM</v>
      </c>
      <c r="O34" s="381"/>
      <c r="P34" s="61"/>
      <c r="Q34" s="349" t="str">
        <f>B34</f>
        <v>Brightlands Campus Greenport Venlo B.V.</v>
      </c>
      <c r="R34" s="350"/>
      <c r="S34" s="72"/>
      <c r="T34" s="61"/>
      <c r="U34" s="349" t="str">
        <f>B35</f>
        <v>Knowledge Transfer Funds B.V.</v>
      </c>
      <c r="V34" s="350"/>
      <c r="W34" s="61"/>
      <c r="X34" s="349" t="str">
        <f>B49</f>
        <v>Cimaas Holding B.V.</v>
      </c>
      <c r="Y34" s="350"/>
      <c r="Z34" s="73"/>
      <c r="AA34" s="74"/>
      <c r="AB34" s="349" t="str">
        <f>B50</f>
        <v>Coagulation Profile B.V.</v>
      </c>
      <c r="AC34" s="350"/>
    </row>
    <row r="35" spans="1:29" ht="15.65" customHeight="1" x14ac:dyDescent="0.35">
      <c r="A35" s="37">
        <v>29</v>
      </c>
      <c r="B35" s="49" t="s">
        <v>44</v>
      </c>
      <c r="C35" s="50">
        <v>0.49990000000000001</v>
      </c>
      <c r="D35" s="50">
        <v>0.49990000000000001</v>
      </c>
      <c r="F35" s="46" t="s">
        <v>137</v>
      </c>
      <c r="G35" s="46" t="s">
        <v>146</v>
      </c>
      <c r="J35" s="382"/>
      <c r="K35" s="383"/>
      <c r="L35" s="64"/>
      <c r="M35" s="75"/>
      <c r="N35" s="382"/>
      <c r="O35" s="383"/>
      <c r="P35" s="61"/>
      <c r="Q35" s="351"/>
      <c r="R35" s="352"/>
      <c r="S35" s="76"/>
      <c r="T35" s="75"/>
      <c r="U35" s="351"/>
      <c r="V35" s="352"/>
      <c r="W35" s="61"/>
      <c r="X35" s="351"/>
      <c r="Y35" s="352"/>
      <c r="Z35" s="77"/>
      <c r="AA35" s="78"/>
      <c r="AB35" s="351"/>
      <c r="AC35" s="352"/>
    </row>
    <row r="36" spans="1:29" ht="15.65" customHeight="1" x14ac:dyDescent="0.35">
      <c r="A36" s="37">
        <v>30</v>
      </c>
      <c r="B36" s="49" t="s">
        <v>9</v>
      </c>
      <c r="C36" s="50">
        <v>0.4</v>
      </c>
      <c r="D36" s="50">
        <v>1</v>
      </c>
      <c r="F36" s="46" t="s">
        <v>137</v>
      </c>
      <c r="G36" s="46" t="s">
        <v>146</v>
      </c>
      <c r="J36" s="382"/>
      <c r="K36" s="383"/>
      <c r="L36" s="62"/>
      <c r="M36" s="61"/>
      <c r="N36" s="382"/>
      <c r="O36" s="383"/>
      <c r="P36" s="61"/>
      <c r="Q36" s="351"/>
      <c r="R36" s="352"/>
      <c r="S36" s="72"/>
      <c r="T36" s="61"/>
      <c r="U36" s="351"/>
      <c r="V36" s="352"/>
      <c r="W36" s="61"/>
      <c r="X36" s="351"/>
      <c r="Y36" s="352"/>
      <c r="Z36" s="73"/>
      <c r="AA36" s="74"/>
      <c r="AB36" s="351"/>
      <c r="AC36" s="352"/>
    </row>
    <row r="37" spans="1:29" ht="15.65" customHeight="1" x14ac:dyDescent="0.35">
      <c r="A37" s="37">
        <v>31</v>
      </c>
      <c r="B37" s="49" t="s">
        <v>23</v>
      </c>
      <c r="C37" s="50">
        <v>0.33329999999999999</v>
      </c>
      <c r="D37" s="50">
        <v>0.33329999999999999</v>
      </c>
      <c r="F37" s="46" t="s">
        <v>137</v>
      </c>
      <c r="G37" s="46" t="s">
        <v>146</v>
      </c>
      <c r="J37" s="384"/>
      <c r="K37" s="385"/>
      <c r="L37" s="62"/>
      <c r="M37" s="61"/>
      <c r="N37" s="384"/>
      <c r="O37" s="385"/>
      <c r="P37" s="61"/>
      <c r="Q37" s="424">
        <f>C34</f>
        <v>0.33329999999999999</v>
      </c>
      <c r="R37" s="425"/>
      <c r="S37" s="79"/>
      <c r="T37" s="80"/>
      <c r="U37" s="424">
        <f>C35</f>
        <v>0.49990000000000001</v>
      </c>
      <c r="V37" s="425"/>
      <c r="W37" s="80"/>
      <c r="X37" s="424">
        <f>C49</f>
        <v>0.45879999999999999</v>
      </c>
      <c r="Y37" s="425"/>
      <c r="Z37" s="81"/>
      <c r="AA37" s="82"/>
      <c r="AB37" s="424">
        <f>C50</f>
        <v>0.48899999999999999</v>
      </c>
      <c r="AC37" s="425"/>
    </row>
    <row r="38" spans="1:29" ht="15.65" customHeight="1" x14ac:dyDescent="0.35">
      <c r="A38" s="37">
        <v>32</v>
      </c>
      <c r="B38" s="49" t="s">
        <v>43</v>
      </c>
      <c r="C38" s="50">
        <v>0.26829999999999998</v>
      </c>
      <c r="D38" s="50">
        <v>0.26829999999999998</v>
      </c>
      <c r="F38" s="46" t="s">
        <v>137</v>
      </c>
      <c r="G38" s="46" t="s">
        <v>146</v>
      </c>
      <c r="J38" s="61"/>
      <c r="K38" s="61"/>
      <c r="L38" s="62"/>
      <c r="M38" s="61"/>
      <c r="N38" s="61"/>
      <c r="O38" s="61"/>
      <c r="P38" s="61"/>
      <c r="Q38" s="61"/>
      <c r="R38" s="61"/>
      <c r="S38" s="62"/>
      <c r="T38" s="61"/>
      <c r="U38" s="61"/>
      <c r="V38" s="61"/>
      <c r="W38" s="61"/>
      <c r="X38" s="74"/>
      <c r="Y38" s="74"/>
      <c r="Z38" s="83"/>
      <c r="AA38" s="74"/>
      <c r="AB38" s="74"/>
      <c r="AC38" s="74"/>
    </row>
    <row r="39" spans="1:29" ht="15.65" customHeight="1" x14ac:dyDescent="0.35">
      <c r="A39" s="37">
        <v>33</v>
      </c>
      <c r="B39" s="49" t="s">
        <v>155</v>
      </c>
      <c r="C39" s="50">
        <v>9.6699999999999994E-2</v>
      </c>
      <c r="D39" s="50">
        <v>9.6699999999999994E-2</v>
      </c>
      <c r="F39" s="46" t="s">
        <v>146</v>
      </c>
      <c r="G39" s="85" t="s">
        <v>135</v>
      </c>
      <c r="J39" s="349" t="str">
        <f>B17</f>
        <v>Stichting Huurteam Zuid-Limburg</v>
      </c>
      <c r="K39" s="350"/>
      <c r="L39" s="62"/>
      <c r="M39" s="61"/>
      <c r="N39" s="349" t="str">
        <f>B18</f>
        <v>Stichting Kennistransfer zuid-oost Nederland</v>
      </c>
      <c r="O39" s="350"/>
      <c r="P39" s="61"/>
      <c r="Q39" s="349" t="str">
        <f>B36</f>
        <v>Maastricht Instruments B.V.</v>
      </c>
      <c r="R39" s="350"/>
      <c r="S39" s="72"/>
      <c r="T39" s="61"/>
      <c r="U39" s="349" t="str">
        <f>B37</f>
        <v>Maastricht Health Campus B.V.</v>
      </c>
      <c r="V39" s="350"/>
      <c r="W39" s="61"/>
      <c r="X39" s="392" t="str">
        <f>B51</f>
        <v>Euflex 2.0 B.V.</v>
      </c>
      <c r="Y39" s="350"/>
      <c r="Z39" s="73"/>
      <c r="AA39" s="74"/>
      <c r="AB39" s="349" t="str">
        <f>B52</f>
        <v>Flui.Go Science B.V.</v>
      </c>
      <c r="AC39" s="350"/>
    </row>
    <row r="40" spans="1:29" ht="15.65" customHeight="1" x14ac:dyDescent="0.35">
      <c r="A40" s="37">
        <v>34</v>
      </c>
      <c r="B40" s="49" t="s">
        <v>162</v>
      </c>
      <c r="C40" s="126">
        <v>0.125</v>
      </c>
      <c r="D40" s="50">
        <v>0.125</v>
      </c>
      <c r="F40" s="46" t="s">
        <v>146</v>
      </c>
      <c r="G40" s="85" t="s">
        <v>135</v>
      </c>
      <c r="J40" s="351"/>
      <c r="K40" s="352"/>
      <c r="L40" s="64"/>
      <c r="M40" s="75"/>
      <c r="N40" s="351"/>
      <c r="O40" s="352"/>
      <c r="P40" s="61"/>
      <c r="Q40" s="351"/>
      <c r="R40" s="352"/>
      <c r="S40" s="76"/>
      <c r="T40" s="75"/>
      <c r="U40" s="351"/>
      <c r="V40" s="352"/>
      <c r="W40" s="61"/>
      <c r="X40" s="351"/>
      <c r="Y40" s="352"/>
      <c r="Z40" s="77"/>
      <c r="AA40" s="78"/>
      <c r="AB40" s="351"/>
      <c r="AC40" s="352"/>
    </row>
    <row r="41" spans="1:29" ht="15.65" customHeight="1" x14ac:dyDescent="0.35">
      <c r="F41" s="46"/>
      <c r="G41" s="46"/>
      <c r="J41" s="351"/>
      <c r="K41" s="352"/>
      <c r="L41" s="62"/>
      <c r="M41" s="61"/>
      <c r="N41" s="351"/>
      <c r="O41" s="352"/>
      <c r="P41" s="61"/>
      <c r="Q41" s="351"/>
      <c r="R41" s="352"/>
      <c r="S41" s="72"/>
      <c r="T41" s="61"/>
      <c r="U41" s="351"/>
      <c r="V41" s="352"/>
      <c r="W41" s="61"/>
      <c r="X41" s="351"/>
      <c r="Y41" s="352"/>
      <c r="Z41" s="73"/>
      <c r="AA41" s="74"/>
      <c r="AB41" s="351"/>
      <c r="AC41" s="352"/>
    </row>
    <row r="42" spans="1:29" ht="15.65" customHeight="1" x14ac:dyDescent="0.35">
      <c r="B42" s="45" t="s">
        <v>157</v>
      </c>
      <c r="C42" s="50"/>
      <c r="D42" s="50"/>
      <c r="F42" s="46"/>
      <c r="G42" s="46"/>
      <c r="J42" s="353"/>
      <c r="K42" s="354"/>
      <c r="L42" s="62"/>
      <c r="M42" s="61"/>
      <c r="N42" s="353"/>
      <c r="O42" s="354"/>
      <c r="P42" s="61"/>
      <c r="Q42" s="424">
        <f>C36</f>
        <v>0.4</v>
      </c>
      <c r="R42" s="425"/>
      <c r="S42" s="79"/>
      <c r="T42" s="86"/>
      <c r="U42" s="424">
        <f>C37</f>
        <v>0.33329999999999999</v>
      </c>
      <c r="V42" s="425"/>
      <c r="W42" s="86"/>
      <c r="X42" s="424">
        <f>C51</f>
        <v>0.26</v>
      </c>
      <c r="Y42" s="425"/>
      <c r="Z42" s="87"/>
      <c r="AA42" s="88"/>
      <c r="AB42" s="424">
        <f>C52</f>
        <v>0.498</v>
      </c>
      <c r="AC42" s="425"/>
    </row>
    <row r="43" spans="1:29" ht="15.65" customHeight="1" x14ac:dyDescent="0.35">
      <c r="A43" s="37">
        <v>35</v>
      </c>
      <c r="B43" s="49" t="s">
        <v>31</v>
      </c>
      <c r="C43" s="50">
        <v>0.48</v>
      </c>
      <c r="D43" s="50">
        <v>0.48</v>
      </c>
      <c r="F43" s="46" t="s">
        <v>137</v>
      </c>
      <c r="G43" s="46" t="s">
        <v>137</v>
      </c>
      <c r="J43" s="61"/>
      <c r="K43" s="61"/>
      <c r="L43" s="62"/>
      <c r="M43" s="61"/>
      <c r="N43" s="61"/>
      <c r="O43" s="61"/>
      <c r="P43" s="61"/>
      <c r="Q43" s="61"/>
      <c r="R43" s="61"/>
      <c r="S43" s="62"/>
      <c r="T43" s="61"/>
      <c r="U43" s="61"/>
      <c r="V43" s="61"/>
      <c r="W43" s="61"/>
      <c r="X43" s="74"/>
      <c r="Y43" s="74"/>
      <c r="Z43" s="83"/>
      <c r="AA43" s="74"/>
      <c r="AB43" s="74"/>
      <c r="AC43" s="74"/>
    </row>
    <row r="44" spans="1:29" ht="15.65" customHeight="1" x14ac:dyDescent="0.35">
      <c r="A44" s="37">
        <v>36</v>
      </c>
      <c r="B44" s="49" t="s">
        <v>18</v>
      </c>
      <c r="C44" s="50">
        <v>1</v>
      </c>
      <c r="D44" s="50">
        <v>1</v>
      </c>
      <c r="F44" s="46" t="s">
        <v>137</v>
      </c>
      <c r="G44" s="46" t="s">
        <v>137</v>
      </c>
      <c r="J44" s="363" t="str">
        <f>B19</f>
        <v>Stichting Life Science Incubator Maastricht</v>
      </c>
      <c r="K44" s="364"/>
      <c r="L44" s="62"/>
      <c r="M44" s="61"/>
      <c r="N44" s="349" t="str">
        <f>B20</f>
        <v>Stichting Match Maastricht</v>
      </c>
      <c r="O44" s="350"/>
      <c r="P44" s="61"/>
      <c r="Q44" s="349" t="str">
        <f>B38</f>
        <v>Medace B.V.</v>
      </c>
      <c r="R44" s="350"/>
      <c r="S44" s="72"/>
      <c r="T44" s="61"/>
      <c r="U44" s="440" t="str">
        <f>B39</f>
        <v xml:space="preserve">Chemelot Campus C.V. </v>
      </c>
      <c r="V44" s="441"/>
      <c r="W44" s="61"/>
      <c r="X44" s="349" t="str">
        <f>B53</f>
        <v>Genax B.V.</v>
      </c>
      <c r="Y44" s="350"/>
      <c r="Z44" s="73"/>
      <c r="AA44" s="74"/>
      <c r="AB44" s="349" t="str">
        <f>B54</f>
        <v>Mirabilis Therapeutics B.V.</v>
      </c>
      <c r="AC44" s="350"/>
    </row>
    <row r="45" spans="1:29" ht="15.65" customHeight="1" x14ac:dyDescent="0.35">
      <c r="A45" s="37">
        <v>37</v>
      </c>
      <c r="B45" s="49" t="s">
        <v>11</v>
      </c>
      <c r="C45" s="50">
        <v>1</v>
      </c>
      <c r="D45" s="50">
        <v>1</v>
      </c>
      <c r="F45" s="46" t="s">
        <v>137</v>
      </c>
      <c r="G45" s="46" t="s">
        <v>137</v>
      </c>
      <c r="J45" s="365"/>
      <c r="K45" s="366"/>
      <c r="L45" s="64"/>
      <c r="M45" s="75"/>
      <c r="N45" s="351"/>
      <c r="O45" s="352"/>
      <c r="P45" s="61"/>
      <c r="Q45" s="351"/>
      <c r="R45" s="352"/>
      <c r="S45" s="76"/>
      <c r="T45" s="75"/>
      <c r="U45" s="442"/>
      <c r="V45" s="443"/>
      <c r="W45" s="61"/>
      <c r="X45" s="351"/>
      <c r="Y45" s="352"/>
      <c r="Z45" s="77"/>
      <c r="AA45" s="78"/>
      <c r="AB45" s="351"/>
      <c r="AC45" s="352"/>
    </row>
    <row r="46" spans="1:29" ht="15.65" customHeight="1" x14ac:dyDescent="0.35">
      <c r="A46" s="37">
        <v>38</v>
      </c>
      <c r="B46" s="49" t="s">
        <v>153</v>
      </c>
      <c r="C46" s="50">
        <v>1</v>
      </c>
      <c r="D46" s="50">
        <v>1</v>
      </c>
      <c r="F46" s="46" t="s">
        <v>137</v>
      </c>
      <c r="G46" s="46" t="s">
        <v>137</v>
      </c>
      <c r="J46" s="365"/>
      <c r="K46" s="366"/>
      <c r="L46" s="62"/>
      <c r="M46" s="61"/>
      <c r="N46" s="351"/>
      <c r="O46" s="352"/>
      <c r="P46" s="61"/>
      <c r="Q46" s="351"/>
      <c r="R46" s="352"/>
      <c r="S46" s="89"/>
      <c r="T46" s="61"/>
      <c r="U46" s="442"/>
      <c r="V46" s="443"/>
      <c r="W46" s="61"/>
      <c r="X46" s="351"/>
      <c r="Y46" s="352"/>
      <c r="Z46" s="73"/>
      <c r="AA46" s="74"/>
      <c r="AB46" s="351"/>
      <c r="AC46" s="352"/>
    </row>
    <row r="47" spans="1:29" ht="15.65" customHeight="1" x14ac:dyDescent="0.35">
      <c r="A47" s="37">
        <v>39</v>
      </c>
      <c r="B47" s="49" t="s">
        <v>45</v>
      </c>
      <c r="C47" s="50">
        <v>0.33329999999999999</v>
      </c>
      <c r="D47" s="50">
        <v>0.33329999999999999</v>
      </c>
      <c r="F47" s="46" t="s">
        <v>137</v>
      </c>
      <c r="G47" s="46" t="s">
        <v>146</v>
      </c>
      <c r="J47" s="367"/>
      <c r="K47" s="368"/>
      <c r="L47" s="62"/>
      <c r="M47" s="61"/>
      <c r="N47" s="353"/>
      <c r="O47" s="354"/>
      <c r="P47" s="61"/>
      <c r="Q47" s="424">
        <f>C38</f>
        <v>0.26829999999999998</v>
      </c>
      <c r="R47" s="425"/>
      <c r="S47" s="79"/>
      <c r="T47" s="80"/>
      <c r="U47" s="438">
        <f>C39</f>
        <v>9.6699999999999994E-2</v>
      </c>
      <c r="V47" s="439"/>
      <c r="W47" s="80"/>
      <c r="X47" s="424">
        <f>C53</f>
        <v>0.38</v>
      </c>
      <c r="Y47" s="425"/>
      <c r="Z47" s="87"/>
      <c r="AA47" s="82"/>
      <c r="AB47" s="424">
        <f>C54</f>
        <v>0.40699999999999997</v>
      </c>
      <c r="AC47" s="425"/>
    </row>
    <row r="48" spans="1:29" ht="15.65" customHeight="1" x14ac:dyDescent="0.35">
      <c r="A48" s="37">
        <v>40</v>
      </c>
      <c r="B48" s="49" t="s">
        <v>152</v>
      </c>
      <c r="C48" s="50">
        <v>0.13900000000000001</v>
      </c>
      <c r="D48" s="50">
        <v>0.13900000000000001</v>
      </c>
      <c r="F48" s="46" t="s">
        <v>137</v>
      </c>
      <c r="G48" s="85" t="s">
        <v>146</v>
      </c>
      <c r="J48" s="61"/>
      <c r="K48" s="61"/>
      <c r="L48" s="62"/>
      <c r="M48" s="61"/>
      <c r="N48" s="61"/>
      <c r="O48" s="61"/>
      <c r="P48" s="61"/>
      <c r="Q48" s="61"/>
      <c r="R48" s="61"/>
      <c r="S48" s="62"/>
      <c r="T48" s="61"/>
      <c r="U48" s="61"/>
      <c r="V48" s="61"/>
      <c r="W48" s="61"/>
      <c r="X48" s="74"/>
      <c r="Y48" s="74"/>
      <c r="Z48" s="83"/>
      <c r="AA48" s="74"/>
      <c r="AB48" s="74"/>
      <c r="AC48" s="74"/>
    </row>
    <row r="49" spans="1:29" ht="15.65" customHeight="1" x14ac:dyDescent="0.35">
      <c r="A49" s="37">
        <v>41</v>
      </c>
      <c r="B49" s="49" t="s">
        <v>148</v>
      </c>
      <c r="C49" s="50">
        <v>0.45879999999999999</v>
      </c>
      <c r="D49" s="50">
        <v>0.45879999999999999</v>
      </c>
      <c r="F49" s="46" t="s">
        <v>137</v>
      </c>
      <c r="G49" s="46" t="s">
        <v>146</v>
      </c>
      <c r="J49" s="349" t="str">
        <f>B21</f>
        <v>Stichting mymaastricht</v>
      </c>
      <c r="K49" s="350"/>
      <c r="L49" s="62"/>
      <c r="M49" s="61"/>
      <c r="N49" s="349" t="str">
        <f>B22</f>
        <v>Stichting Termis 2021 Conference</v>
      </c>
      <c r="O49" s="350"/>
      <c r="P49" s="61"/>
      <c r="Q49" s="373" t="str">
        <f>B40</f>
        <v>Chill B.V. (via STAK)</v>
      </c>
      <c r="R49" s="374"/>
      <c r="S49" s="90"/>
      <c r="T49" s="61"/>
      <c r="W49" s="61"/>
      <c r="X49" s="349" t="str">
        <f>B55</f>
        <v>Sensip-Dx B.V.</v>
      </c>
      <c r="Y49" s="350"/>
      <c r="Z49" s="73"/>
      <c r="AA49" s="74"/>
      <c r="AB49" s="349" t="str">
        <f>B56</f>
        <v>StudiJob Uitzendbureau B.V.</v>
      </c>
      <c r="AC49" s="350"/>
    </row>
    <row r="50" spans="1:29" ht="15.65" customHeight="1" x14ac:dyDescent="0.35">
      <c r="A50" s="37">
        <v>42</v>
      </c>
      <c r="B50" s="49" t="s">
        <v>12</v>
      </c>
      <c r="C50" s="50">
        <v>0.48899999999999999</v>
      </c>
      <c r="D50" s="50">
        <v>0.66600000000000004</v>
      </c>
      <c r="F50" s="46" t="s">
        <v>137</v>
      </c>
      <c r="G50" s="46" t="s">
        <v>146</v>
      </c>
      <c r="J50" s="351"/>
      <c r="K50" s="352"/>
      <c r="L50" s="64"/>
      <c r="M50" s="75"/>
      <c r="N50" s="351"/>
      <c r="O50" s="352"/>
      <c r="P50" s="61"/>
      <c r="Q50" s="375"/>
      <c r="R50" s="376"/>
      <c r="S50" s="64"/>
      <c r="T50" s="61"/>
      <c r="W50" s="61"/>
      <c r="X50" s="351"/>
      <c r="Y50" s="352"/>
      <c r="Z50" s="77"/>
      <c r="AA50" s="78"/>
      <c r="AB50" s="351"/>
      <c r="AC50" s="352"/>
    </row>
    <row r="51" spans="1:29" s="42" customFormat="1" ht="15.65" customHeight="1" x14ac:dyDescent="0.35">
      <c r="A51" s="37">
        <v>43</v>
      </c>
      <c r="B51" s="49" t="s">
        <v>149</v>
      </c>
      <c r="C51" s="50">
        <v>0.26</v>
      </c>
      <c r="D51" s="50">
        <v>0.26</v>
      </c>
      <c r="E51" s="40"/>
      <c r="F51" s="46" t="s">
        <v>137</v>
      </c>
      <c r="G51" s="46" t="s">
        <v>146</v>
      </c>
      <c r="J51" s="351"/>
      <c r="K51" s="352"/>
      <c r="L51" s="62"/>
      <c r="M51" s="61"/>
      <c r="N51" s="351"/>
      <c r="O51" s="352"/>
      <c r="P51" s="61"/>
      <c r="Q51" s="375"/>
      <c r="R51" s="376"/>
      <c r="S51" s="61"/>
      <c r="T51" s="61"/>
      <c r="W51" s="61"/>
      <c r="X51" s="351"/>
      <c r="Y51" s="352"/>
      <c r="Z51" s="73"/>
      <c r="AA51" s="74"/>
      <c r="AB51" s="351"/>
      <c r="AC51" s="352"/>
    </row>
    <row r="52" spans="1:29" ht="15.65" customHeight="1" x14ac:dyDescent="0.35">
      <c r="A52" s="37">
        <v>44</v>
      </c>
      <c r="B52" s="49" t="s">
        <v>53</v>
      </c>
      <c r="C52" s="50">
        <v>0.498</v>
      </c>
      <c r="D52" s="50">
        <v>0.66600000000000004</v>
      </c>
      <c r="F52" s="46" t="s">
        <v>137</v>
      </c>
      <c r="G52" s="46" t="s">
        <v>146</v>
      </c>
      <c r="J52" s="353"/>
      <c r="K52" s="354"/>
      <c r="L52" s="62"/>
      <c r="M52" s="61"/>
      <c r="N52" s="353"/>
      <c r="O52" s="354"/>
      <c r="P52" s="61"/>
      <c r="Q52" s="436">
        <f>C40</f>
        <v>0.125</v>
      </c>
      <c r="R52" s="437"/>
      <c r="S52" s="61"/>
      <c r="T52" s="61"/>
      <c r="W52" s="80"/>
      <c r="X52" s="424">
        <f>C55</f>
        <v>0.376</v>
      </c>
      <c r="Y52" s="425"/>
      <c r="Z52" s="87"/>
      <c r="AA52" s="82"/>
      <c r="AB52" s="424">
        <f>C56</f>
        <v>0.26</v>
      </c>
      <c r="AC52" s="425"/>
    </row>
    <row r="53" spans="1:29" ht="15.65" customHeight="1" x14ac:dyDescent="0.35">
      <c r="A53" s="37">
        <v>45</v>
      </c>
      <c r="B53" s="49" t="s">
        <v>54</v>
      </c>
      <c r="C53" s="50">
        <v>0.38</v>
      </c>
      <c r="D53" s="50">
        <v>0.38</v>
      </c>
      <c r="F53" s="46" t="s">
        <v>137</v>
      </c>
      <c r="G53" s="46" t="s">
        <v>146</v>
      </c>
      <c r="J53" s="61"/>
      <c r="K53" s="61"/>
      <c r="L53" s="62"/>
      <c r="M53" s="61"/>
      <c r="N53" s="61"/>
      <c r="O53" s="61"/>
      <c r="P53" s="61"/>
      <c r="Q53" s="61"/>
      <c r="R53" s="61"/>
      <c r="S53" s="61"/>
      <c r="T53" s="61"/>
      <c r="U53" s="61"/>
      <c r="V53" s="61"/>
      <c r="W53" s="61"/>
      <c r="X53" s="74"/>
      <c r="Y53" s="74"/>
      <c r="Z53" s="83"/>
      <c r="AA53" s="74"/>
      <c r="AB53" s="74"/>
      <c r="AC53" s="74"/>
    </row>
    <row r="54" spans="1:29" ht="15.65" customHeight="1" x14ac:dyDescent="0.35">
      <c r="A54" s="37">
        <v>46</v>
      </c>
      <c r="B54" s="49" t="s">
        <v>124</v>
      </c>
      <c r="C54" s="50">
        <v>0.40699999999999997</v>
      </c>
      <c r="D54" s="50">
        <v>0.40699999999999997</v>
      </c>
      <c r="F54" s="46" t="s">
        <v>137</v>
      </c>
      <c r="G54" s="46" t="s">
        <v>146</v>
      </c>
      <c r="J54" s="349" t="str">
        <f>B23</f>
        <v>Stichting Transnationale Universiteit Limburg (tUL)</v>
      </c>
      <c r="K54" s="350"/>
      <c r="L54" s="62"/>
      <c r="M54" s="61"/>
      <c r="N54" s="349" t="str">
        <f>B24</f>
        <v>Stichting Universiteitsfonds Limburg/SWOL</v>
      </c>
      <c r="O54" s="350"/>
      <c r="P54" s="61"/>
      <c r="Q54" s="61"/>
      <c r="R54" s="61"/>
      <c r="S54" s="61"/>
      <c r="T54" s="61"/>
      <c r="U54" s="61"/>
      <c r="V54" s="61"/>
      <c r="W54" s="61"/>
      <c r="X54" s="349" t="str">
        <f>B57</f>
        <v>ToxGensolutions B.V.</v>
      </c>
      <c r="Y54" s="350"/>
      <c r="Z54" s="73"/>
      <c r="AA54" s="74"/>
      <c r="AB54" s="349" t="str">
        <f>B58</f>
        <v>YourRythmics B.V.</v>
      </c>
      <c r="AC54" s="350"/>
    </row>
    <row r="55" spans="1:29" ht="15.65" customHeight="1" x14ac:dyDescent="0.35">
      <c r="A55" s="37">
        <v>47</v>
      </c>
      <c r="B55" s="49" t="s">
        <v>125</v>
      </c>
      <c r="C55" s="50">
        <v>0.376</v>
      </c>
      <c r="D55" s="50">
        <v>0.376</v>
      </c>
      <c r="F55" s="46" t="s">
        <v>137</v>
      </c>
      <c r="G55" s="46" t="s">
        <v>146</v>
      </c>
      <c r="J55" s="351"/>
      <c r="K55" s="352"/>
      <c r="L55" s="64"/>
      <c r="M55" s="75"/>
      <c r="N55" s="351"/>
      <c r="O55" s="352"/>
      <c r="P55" s="61"/>
      <c r="Q55" s="61"/>
      <c r="R55" s="61"/>
      <c r="S55" s="61"/>
      <c r="T55" s="61"/>
      <c r="U55" s="61"/>
      <c r="V55" s="61"/>
      <c r="W55" s="61"/>
      <c r="X55" s="351"/>
      <c r="Y55" s="352"/>
      <c r="Z55" s="77"/>
      <c r="AA55" s="78"/>
      <c r="AB55" s="351"/>
      <c r="AC55" s="352"/>
    </row>
    <row r="56" spans="1:29" ht="15.65" customHeight="1" x14ac:dyDescent="0.35">
      <c r="A56" s="37">
        <v>48</v>
      </c>
      <c r="B56" s="49" t="s">
        <v>131</v>
      </c>
      <c r="C56" s="50">
        <v>0.26</v>
      </c>
      <c r="D56" s="50">
        <v>0.26</v>
      </c>
      <c r="F56" s="46" t="s">
        <v>137</v>
      </c>
      <c r="G56" s="46" t="s">
        <v>146</v>
      </c>
      <c r="J56" s="351"/>
      <c r="K56" s="352"/>
      <c r="L56" s="62"/>
      <c r="M56" s="61"/>
      <c r="N56" s="351"/>
      <c r="O56" s="352"/>
      <c r="P56" s="61"/>
      <c r="Q56" s="61"/>
      <c r="R56" s="61"/>
      <c r="S56" s="61"/>
      <c r="T56" s="61"/>
      <c r="U56" s="61"/>
      <c r="V56" s="61"/>
      <c r="W56" s="61"/>
      <c r="X56" s="351"/>
      <c r="Y56" s="352"/>
      <c r="Z56" s="73"/>
      <c r="AA56" s="74"/>
      <c r="AB56" s="351"/>
      <c r="AC56" s="352"/>
    </row>
    <row r="57" spans="1:29" ht="15.65" customHeight="1" x14ac:dyDescent="0.35">
      <c r="A57" s="37">
        <v>49</v>
      </c>
      <c r="B57" s="49" t="s">
        <v>150</v>
      </c>
      <c r="C57" s="50">
        <v>0.499</v>
      </c>
      <c r="D57" s="50">
        <v>0.66600000000000004</v>
      </c>
      <c r="F57" s="46" t="s">
        <v>137</v>
      </c>
      <c r="G57" s="46" t="s">
        <v>146</v>
      </c>
      <c r="J57" s="353"/>
      <c r="K57" s="354"/>
      <c r="L57" s="62"/>
      <c r="M57" s="61"/>
      <c r="N57" s="353"/>
      <c r="O57" s="354"/>
      <c r="P57" s="61"/>
      <c r="Q57" s="61"/>
      <c r="R57" s="61"/>
      <c r="S57" s="61"/>
      <c r="T57" s="61"/>
      <c r="U57" s="61"/>
      <c r="V57" s="61"/>
      <c r="W57" s="61"/>
      <c r="X57" s="424">
        <f>C57</f>
        <v>0.499</v>
      </c>
      <c r="Y57" s="425"/>
      <c r="Z57" s="87"/>
      <c r="AA57" s="82"/>
      <c r="AB57" s="424">
        <f>C58</f>
        <v>0.24</v>
      </c>
      <c r="AC57" s="425"/>
    </row>
    <row r="58" spans="1:29" ht="15.65" customHeight="1" x14ac:dyDescent="0.35">
      <c r="A58" s="37">
        <v>50</v>
      </c>
      <c r="B58" s="49" t="s">
        <v>151</v>
      </c>
      <c r="C58" s="50">
        <v>0.24</v>
      </c>
      <c r="D58" s="50">
        <v>0.24</v>
      </c>
      <c r="F58" s="46" t="s">
        <v>137</v>
      </c>
      <c r="G58" s="46" t="s">
        <v>146</v>
      </c>
      <c r="J58" s="61"/>
      <c r="K58" s="61"/>
      <c r="L58" s="62"/>
      <c r="M58" s="61"/>
      <c r="N58" s="61"/>
      <c r="O58" s="61"/>
      <c r="P58" s="61"/>
      <c r="Q58" s="61"/>
      <c r="R58" s="61"/>
      <c r="S58" s="61"/>
      <c r="T58" s="61"/>
      <c r="U58" s="61"/>
      <c r="V58" s="61"/>
      <c r="W58" s="61"/>
      <c r="X58" s="74"/>
      <c r="Y58" s="74"/>
      <c r="Z58" s="83"/>
      <c r="AA58" s="74"/>
      <c r="AB58" s="74"/>
      <c r="AC58" s="74"/>
    </row>
    <row r="59" spans="1:29" ht="15.65" customHeight="1" x14ac:dyDescent="0.35">
      <c r="A59" s="37">
        <v>51</v>
      </c>
      <c r="B59" s="49" t="s">
        <v>38</v>
      </c>
      <c r="C59" s="50">
        <v>5.6000000000000001E-2</v>
      </c>
      <c r="D59" s="50">
        <v>5.6000000000000001E-2</v>
      </c>
      <c r="F59" s="46" t="s">
        <v>146</v>
      </c>
      <c r="G59" s="85" t="s">
        <v>135</v>
      </c>
      <c r="J59" s="349" t="str">
        <f>B25</f>
        <v>UCM Alumni Stichting Luminous</v>
      </c>
      <c r="K59" s="350"/>
      <c r="L59" s="62"/>
      <c r="M59" s="61"/>
      <c r="N59" s="61"/>
      <c r="O59" s="61"/>
      <c r="P59" s="61"/>
      <c r="Q59" s="61"/>
      <c r="R59" s="61"/>
      <c r="S59" s="61"/>
      <c r="T59" s="61"/>
      <c r="U59" s="61"/>
      <c r="V59" s="61"/>
      <c r="W59" s="61"/>
      <c r="X59" s="421" t="str">
        <f>B59</f>
        <v>ACS Biomarker B.V.</v>
      </c>
      <c r="Y59" s="374"/>
      <c r="Z59" s="73"/>
      <c r="AA59" s="74"/>
      <c r="AB59" s="373" t="str">
        <f>B60</f>
        <v>Eaglet Eye B.V.</v>
      </c>
      <c r="AC59" s="374"/>
    </row>
    <row r="60" spans="1:29" ht="15.65" customHeight="1" x14ac:dyDescent="0.35">
      <c r="A60" s="37">
        <v>52</v>
      </c>
      <c r="B60" s="49" t="s">
        <v>32</v>
      </c>
      <c r="C60" s="50">
        <v>6.1000000000000004E-3</v>
      </c>
      <c r="D60" s="50">
        <v>6.1000000000000004E-3</v>
      </c>
      <c r="F60" s="46" t="s">
        <v>146</v>
      </c>
      <c r="G60" s="85" t="s">
        <v>135</v>
      </c>
      <c r="J60" s="351"/>
      <c r="K60" s="352"/>
      <c r="L60" s="64"/>
      <c r="M60" s="61"/>
      <c r="N60" s="61"/>
      <c r="O60" s="61"/>
      <c r="P60" s="61"/>
      <c r="Q60" s="61"/>
      <c r="R60" s="61"/>
      <c r="S60" s="61"/>
      <c r="T60" s="61"/>
      <c r="U60" s="61"/>
      <c r="V60" s="61"/>
      <c r="W60" s="61"/>
      <c r="X60" s="375"/>
      <c r="Y60" s="376"/>
      <c r="Z60" s="77"/>
      <c r="AA60" s="78"/>
      <c r="AB60" s="375"/>
      <c r="AC60" s="376"/>
    </row>
    <row r="61" spans="1:29" ht="15.65" customHeight="1" x14ac:dyDescent="0.35">
      <c r="A61" s="37">
        <v>53</v>
      </c>
      <c r="B61" s="49" t="s">
        <v>47</v>
      </c>
      <c r="C61" s="50">
        <v>0.10100000000000001</v>
      </c>
      <c r="D61" s="50">
        <v>0.10100000000000001</v>
      </c>
      <c r="F61" s="46" t="s">
        <v>146</v>
      </c>
      <c r="G61" s="85" t="s">
        <v>135</v>
      </c>
      <c r="J61" s="351"/>
      <c r="K61" s="352"/>
      <c r="L61" s="61"/>
      <c r="M61" s="61"/>
      <c r="N61" s="61"/>
      <c r="O61" s="61"/>
      <c r="P61" s="61"/>
      <c r="Q61" s="61"/>
      <c r="R61" s="61"/>
      <c r="S61" s="61"/>
      <c r="T61" s="61"/>
      <c r="U61" s="61"/>
      <c r="V61" s="61"/>
      <c r="W61" s="61"/>
      <c r="X61" s="375"/>
      <c r="Y61" s="376"/>
      <c r="Z61" s="73"/>
      <c r="AA61" s="74"/>
      <c r="AB61" s="375"/>
      <c r="AC61" s="376"/>
    </row>
    <row r="62" spans="1:29" ht="15.65" customHeight="1" x14ac:dyDescent="0.35">
      <c r="B62" s="91"/>
      <c r="F62" s="46"/>
      <c r="G62" s="46"/>
      <c r="J62" s="353"/>
      <c r="K62" s="354"/>
      <c r="L62" s="61"/>
      <c r="M62" s="61"/>
      <c r="N62" s="61"/>
      <c r="O62" s="61"/>
      <c r="P62" s="61"/>
      <c r="Q62" s="61"/>
      <c r="R62" s="61"/>
      <c r="S62" s="61"/>
      <c r="T62" s="61"/>
      <c r="U62" s="61"/>
      <c r="V62" s="61"/>
      <c r="W62" s="61"/>
      <c r="X62" s="436">
        <f>C59</f>
        <v>5.6000000000000001E-2</v>
      </c>
      <c r="Y62" s="437"/>
      <c r="Z62" s="87"/>
      <c r="AA62" s="82"/>
      <c r="AB62" s="436">
        <f>C60</f>
        <v>6.1000000000000004E-3</v>
      </c>
      <c r="AC62" s="437"/>
    </row>
    <row r="63" spans="1:29" ht="15.65" customHeight="1" x14ac:dyDescent="0.35">
      <c r="J63" s="61"/>
      <c r="K63" s="61"/>
      <c r="L63" s="61"/>
      <c r="M63" s="61"/>
      <c r="N63" s="61"/>
      <c r="O63" s="61"/>
      <c r="P63" s="61"/>
      <c r="Q63" s="61"/>
      <c r="R63" s="61"/>
      <c r="S63" s="61"/>
      <c r="T63" s="61"/>
      <c r="U63" s="61"/>
      <c r="V63" s="61"/>
      <c r="W63" s="61"/>
      <c r="X63" s="74"/>
      <c r="Y63" s="74"/>
      <c r="Z63" s="83"/>
      <c r="AA63" s="74"/>
      <c r="AB63" s="74"/>
      <c r="AC63" s="74"/>
    </row>
    <row r="64" spans="1:29" x14ac:dyDescent="0.35">
      <c r="J64" s="61"/>
      <c r="K64" s="61"/>
      <c r="L64" s="61"/>
      <c r="M64" s="61"/>
      <c r="N64" s="61"/>
      <c r="O64" s="61"/>
      <c r="P64" s="61"/>
      <c r="Q64" s="61"/>
      <c r="R64" s="61"/>
      <c r="S64" s="61"/>
      <c r="T64" s="61"/>
      <c r="U64" s="61"/>
      <c r="V64" s="61"/>
      <c r="W64" s="61"/>
      <c r="X64" s="373" t="str">
        <f>B61</f>
        <v>Pharmatarget B.V.</v>
      </c>
      <c r="Y64" s="374"/>
      <c r="Z64" s="73"/>
      <c r="AA64" s="61"/>
      <c r="AB64" s="355"/>
      <c r="AC64" s="355"/>
    </row>
    <row r="65" spans="2:29" x14ac:dyDescent="0.35">
      <c r="J65" s="61"/>
      <c r="K65" s="61"/>
      <c r="L65" s="61"/>
      <c r="M65" s="61"/>
      <c r="N65" s="61"/>
      <c r="O65" s="61"/>
      <c r="P65" s="61"/>
      <c r="Q65" s="61"/>
      <c r="R65" s="61"/>
      <c r="S65" s="61"/>
      <c r="T65" s="61"/>
      <c r="U65" s="61"/>
      <c r="V65" s="61"/>
      <c r="W65" s="61"/>
      <c r="X65" s="375"/>
      <c r="Y65" s="376"/>
      <c r="Z65" s="77"/>
      <c r="AA65" s="61"/>
      <c r="AB65" s="355"/>
      <c r="AC65" s="355"/>
    </row>
    <row r="66" spans="2:29" x14ac:dyDescent="0.35">
      <c r="J66" s="61"/>
      <c r="K66" s="61"/>
      <c r="L66" s="61"/>
      <c r="M66" s="61"/>
      <c r="N66" s="61"/>
      <c r="O66" s="61"/>
      <c r="P66" s="61"/>
      <c r="Q66" s="61"/>
      <c r="R66" s="61"/>
      <c r="S66" s="61"/>
      <c r="T66" s="61"/>
      <c r="U66" s="61"/>
      <c r="V66" s="61"/>
      <c r="W66" s="61"/>
      <c r="X66" s="375"/>
      <c r="Y66" s="376"/>
      <c r="Z66" s="92"/>
      <c r="AA66" s="61"/>
      <c r="AB66" s="355"/>
      <c r="AC66" s="355"/>
    </row>
    <row r="67" spans="2:29" x14ac:dyDescent="0.35">
      <c r="J67" s="61"/>
      <c r="K67" s="61"/>
      <c r="L67" s="61"/>
      <c r="M67" s="61"/>
      <c r="N67" s="61"/>
      <c r="O67" s="61"/>
      <c r="P67" s="61"/>
      <c r="Q67" s="61"/>
      <c r="R67" s="61"/>
      <c r="S67" s="61"/>
      <c r="T67" s="61"/>
      <c r="U67" s="61"/>
      <c r="V67" s="61"/>
      <c r="W67" s="61"/>
      <c r="X67" s="436">
        <f>C61</f>
        <v>0.10100000000000001</v>
      </c>
      <c r="Y67" s="437"/>
      <c r="Z67" s="93"/>
      <c r="AA67" s="61"/>
      <c r="AB67" s="449"/>
      <c r="AC67" s="449"/>
    </row>
    <row r="68" spans="2:29" x14ac:dyDescent="0.35">
      <c r="J68" s="61"/>
      <c r="K68" s="61"/>
      <c r="L68" s="61"/>
      <c r="M68" s="61"/>
      <c r="N68" s="61"/>
      <c r="O68" s="61"/>
      <c r="P68" s="61"/>
      <c r="Q68" s="61"/>
      <c r="R68" s="61"/>
      <c r="S68" s="61"/>
      <c r="T68" s="61"/>
      <c r="U68" s="61"/>
      <c r="V68" s="61"/>
      <c r="W68" s="61"/>
      <c r="X68" s="61"/>
      <c r="Y68" s="61"/>
      <c r="Z68" s="61"/>
      <c r="AA68" s="61"/>
      <c r="AB68" s="61"/>
      <c r="AC68" s="61"/>
    </row>
    <row r="69" spans="2:29" x14ac:dyDescent="0.35">
      <c r="J69" s="61" t="s">
        <v>160</v>
      </c>
      <c r="K69" s="61"/>
      <c r="L69" s="61"/>
      <c r="M69" s="61"/>
      <c r="N69" s="61"/>
      <c r="O69" s="61"/>
      <c r="P69" s="61"/>
      <c r="Q69" s="61"/>
      <c r="R69" s="61"/>
      <c r="S69" s="61"/>
      <c r="T69" s="61"/>
      <c r="U69" s="61"/>
      <c r="V69" s="61"/>
      <c r="W69" s="61"/>
    </row>
    <row r="70" spans="2:29" x14ac:dyDescent="0.35">
      <c r="D70" s="42"/>
      <c r="J70" s="61" t="s">
        <v>199</v>
      </c>
      <c r="K70" s="61"/>
      <c r="L70" s="61"/>
      <c r="M70" s="61"/>
      <c r="N70" s="61"/>
      <c r="O70" s="61"/>
      <c r="P70" s="61"/>
      <c r="Q70" s="61"/>
      <c r="R70" s="61"/>
      <c r="S70" s="61"/>
      <c r="T70" s="61"/>
      <c r="U70" s="61"/>
      <c r="V70" s="61"/>
      <c r="W70" s="61"/>
    </row>
    <row r="71" spans="2:29" x14ac:dyDescent="0.35">
      <c r="J71" s="94"/>
      <c r="K71" s="95" t="s">
        <v>159</v>
      </c>
      <c r="L71" s="61"/>
      <c r="M71" s="61"/>
      <c r="N71" s="96"/>
      <c r="O71" s="61"/>
      <c r="P71" s="61"/>
      <c r="Q71" s="61"/>
      <c r="R71" s="61"/>
      <c r="S71" s="61"/>
      <c r="T71" s="61"/>
      <c r="U71" s="61"/>
      <c r="V71" s="61"/>
      <c r="W71" s="61"/>
    </row>
    <row r="72" spans="2:29" x14ac:dyDescent="0.35">
      <c r="B72" s="42"/>
      <c r="C72" s="42"/>
      <c r="J72" s="97"/>
      <c r="K72" s="95" t="s">
        <v>158</v>
      </c>
      <c r="L72" s="61"/>
      <c r="M72" s="61"/>
      <c r="N72" s="61"/>
      <c r="O72" s="61"/>
      <c r="P72" s="61"/>
      <c r="Q72" s="61"/>
      <c r="R72" s="61"/>
      <c r="S72" s="61"/>
      <c r="T72" s="61"/>
      <c r="U72" s="61"/>
      <c r="V72" s="61"/>
      <c r="W72" s="61"/>
    </row>
    <row r="73" spans="2:29" x14ac:dyDescent="0.35">
      <c r="J73" s="98"/>
      <c r="K73" s="95" t="s">
        <v>154</v>
      </c>
      <c r="L73" s="61"/>
      <c r="M73" s="61"/>
      <c r="N73" s="99"/>
      <c r="O73" s="61"/>
      <c r="P73" s="61"/>
      <c r="Q73" s="61"/>
      <c r="R73" s="61"/>
      <c r="S73" s="61"/>
      <c r="T73" s="61"/>
      <c r="U73" s="61"/>
      <c r="V73" s="61"/>
      <c r="W73" s="61"/>
    </row>
    <row r="74" spans="2:29" x14ac:dyDescent="0.35">
      <c r="P74" s="61"/>
      <c r="Q74" s="61"/>
      <c r="R74" s="61"/>
      <c r="S74" s="61"/>
      <c r="T74" s="61"/>
      <c r="U74" s="61"/>
      <c r="V74" s="61"/>
    </row>
    <row r="75" spans="2:29" x14ac:dyDescent="0.35">
      <c r="J75" s="100"/>
      <c r="P75" s="61"/>
      <c r="Q75" s="61"/>
      <c r="R75" s="61"/>
      <c r="S75" s="61"/>
      <c r="T75" s="61"/>
      <c r="U75" s="61"/>
      <c r="V75" s="61"/>
    </row>
    <row r="76" spans="2:29" x14ac:dyDescent="0.35">
      <c r="P76" s="61"/>
      <c r="Q76" s="61"/>
      <c r="R76" s="61"/>
      <c r="S76" s="61"/>
      <c r="T76" s="61"/>
      <c r="U76" s="61"/>
      <c r="V76" s="61"/>
    </row>
    <row r="77" spans="2:29" x14ac:dyDescent="0.35">
      <c r="P77" s="61"/>
    </row>
    <row r="81" spans="10:15" x14ac:dyDescent="0.35">
      <c r="J81" s="127" t="s">
        <v>200</v>
      </c>
    </row>
    <row r="82" spans="10:15" ht="6" customHeight="1" thickBot="1" x14ac:dyDescent="0.4">
      <c r="K82" s="61"/>
      <c r="L82" s="61"/>
      <c r="M82" s="61"/>
      <c r="N82" s="61"/>
      <c r="O82" s="61"/>
    </row>
    <row r="83" spans="10:15" x14ac:dyDescent="0.35">
      <c r="J83" s="137" t="s">
        <v>203</v>
      </c>
      <c r="K83" s="128"/>
      <c r="L83" s="128"/>
      <c r="M83" s="128"/>
      <c r="N83" s="128"/>
      <c r="O83" s="129"/>
    </row>
    <row r="84" spans="10:15" x14ac:dyDescent="0.35">
      <c r="J84" s="130" t="s">
        <v>201</v>
      </c>
      <c r="K84" s="61"/>
      <c r="L84" s="61"/>
      <c r="M84" s="61"/>
      <c r="N84" s="61"/>
      <c r="O84" s="131"/>
    </row>
    <row r="85" spans="10:15" x14ac:dyDescent="0.35">
      <c r="J85" s="130" t="s">
        <v>202</v>
      </c>
      <c r="K85" s="61"/>
      <c r="L85" s="61"/>
      <c r="M85" s="61"/>
      <c r="N85" s="61"/>
      <c r="O85" s="131"/>
    </row>
    <row r="86" spans="10:15" x14ac:dyDescent="0.35">
      <c r="J86" s="130"/>
      <c r="K86" s="61"/>
      <c r="L86" s="61"/>
      <c r="M86" s="61"/>
      <c r="N86" s="61"/>
      <c r="O86" s="131"/>
    </row>
    <row r="87" spans="10:15" x14ac:dyDescent="0.35">
      <c r="J87" s="132"/>
      <c r="O87" s="133"/>
    </row>
    <row r="88" spans="10:15" x14ac:dyDescent="0.35">
      <c r="J88" s="132"/>
      <c r="O88" s="133"/>
    </row>
    <row r="89" spans="10:15" x14ac:dyDescent="0.35">
      <c r="J89" s="132"/>
      <c r="O89" s="133"/>
    </row>
    <row r="90" spans="10:15" x14ac:dyDescent="0.35">
      <c r="J90" s="132"/>
      <c r="O90" s="133"/>
    </row>
    <row r="91" spans="10:15" ht="16" thickBot="1" x14ac:dyDescent="0.4">
      <c r="J91" s="134"/>
      <c r="K91" s="135"/>
      <c r="L91" s="135"/>
      <c r="M91" s="135"/>
      <c r="N91" s="135"/>
      <c r="O91" s="136"/>
    </row>
  </sheetData>
  <sortState xmlns:xlrd2="http://schemas.microsoft.com/office/spreadsheetml/2017/richdata2" ref="B11:G27">
    <sortCondition ref="G11:G27"/>
    <sortCondition ref="B11:B27"/>
  </sortState>
  <mergeCells count="93">
    <mergeCell ref="X64:Y66"/>
    <mergeCell ref="AB64:AC66"/>
    <mergeCell ref="X67:Y67"/>
    <mergeCell ref="AB67:AC67"/>
    <mergeCell ref="X14:AC14"/>
    <mergeCell ref="X15:AC15"/>
    <mergeCell ref="X17:AC17"/>
    <mergeCell ref="X57:Y57"/>
    <mergeCell ref="AB57:AC57"/>
    <mergeCell ref="X59:Y61"/>
    <mergeCell ref="AB59:AC61"/>
    <mergeCell ref="X62:Y62"/>
    <mergeCell ref="AB62:AC62"/>
    <mergeCell ref="AB37:AC37"/>
    <mergeCell ref="AB34:AC36"/>
    <mergeCell ref="X52:Y52"/>
    <mergeCell ref="Q4:V6"/>
    <mergeCell ref="AB19:AC21"/>
    <mergeCell ref="Q22:R22"/>
    <mergeCell ref="U22:V22"/>
    <mergeCell ref="X22:Y22"/>
    <mergeCell ref="AB22:AC22"/>
    <mergeCell ref="Q19:R21"/>
    <mergeCell ref="X19:Y21"/>
    <mergeCell ref="Q17:V17"/>
    <mergeCell ref="X27:Y27"/>
    <mergeCell ref="AB27:AC27"/>
    <mergeCell ref="Q24:R26"/>
    <mergeCell ref="U24:V26"/>
    <mergeCell ref="X24:Y26"/>
    <mergeCell ref="AB24:AC26"/>
    <mergeCell ref="AB32:AC32"/>
    <mergeCell ref="Q29:R31"/>
    <mergeCell ref="U29:V31"/>
    <mergeCell ref="X29:Y31"/>
    <mergeCell ref="AB29:AC31"/>
    <mergeCell ref="X34:Y36"/>
    <mergeCell ref="Q37:R37"/>
    <mergeCell ref="U37:V37"/>
    <mergeCell ref="X37:Y37"/>
    <mergeCell ref="Q32:R32"/>
    <mergeCell ref="U32:V32"/>
    <mergeCell ref="X32:Y32"/>
    <mergeCell ref="X42:Y42"/>
    <mergeCell ref="AB42:AC42"/>
    <mergeCell ref="Q39:R41"/>
    <mergeCell ref="X39:Y41"/>
    <mergeCell ref="AB39:AC41"/>
    <mergeCell ref="Q47:R47"/>
    <mergeCell ref="U47:V47"/>
    <mergeCell ref="X47:Y47"/>
    <mergeCell ref="AB47:AC47"/>
    <mergeCell ref="Q44:R46"/>
    <mergeCell ref="U44:V46"/>
    <mergeCell ref="X44:Y46"/>
    <mergeCell ref="AB44:AC46"/>
    <mergeCell ref="J59:K62"/>
    <mergeCell ref="N49:O52"/>
    <mergeCell ref="J54:K57"/>
    <mergeCell ref="N54:O57"/>
    <mergeCell ref="Q52:R52"/>
    <mergeCell ref="X54:Y56"/>
    <mergeCell ref="AB54:AC56"/>
    <mergeCell ref="J49:K52"/>
    <mergeCell ref="U19:V21"/>
    <mergeCell ref="N19:O22"/>
    <mergeCell ref="J19:K22"/>
    <mergeCell ref="J24:K27"/>
    <mergeCell ref="N24:O27"/>
    <mergeCell ref="J29:K32"/>
    <mergeCell ref="N29:O32"/>
    <mergeCell ref="AB52:AC52"/>
    <mergeCell ref="Q49:R51"/>
    <mergeCell ref="X49:Y51"/>
    <mergeCell ref="AB49:AC51"/>
    <mergeCell ref="J44:K47"/>
    <mergeCell ref="N44:O47"/>
    <mergeCell ref="J14:K16"/>
    <mergeCell ref="J17:K17"/>
    <mergeCell ref="N14:O16"/>
    <mergeCell ref="N17:O17"/>
    <mergeCell ref="U42:V42"/>
    <mergeCell ref="J39:K42"/>
    <mergeCell ref="N39:O42"/>
    <mergeCell ref="U39:V41"/>
    <mergeCell ref="Q42:R42"/>
    <mergeCell ref="J34:K37"/>
    <mergeCell ref="N34:O37"/>
    <mergeCell ref="Q34:R36"/>
    <mergeCell ref="U34:V36"/>
    <mergeCell ref="Q27:R27"/>
    <mergeCell ref="U27:V27"/>
    <mergeCell ref="Q14:V14"/>
  </mergeCells>
  <pageMargins left="0.7" right="0.7" top="0.75" bottom="0.75" header="0.3" footer="0.3"/>
  <pageSetup scale="43"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2:M68"/>
  <sheetViews>
    <sheetView showGridLines="0" workbookViewId="0">
      <selection activeCell="B21" sqref="B21:C23"/>
    </sheetView>
  </sheetViews>
  <sheetFormatPr defaultRowHeight="11.5" x14ac:dyDescent="0.25"/>
  <cols>
    <col min="2" max="2" width="4.26953125" customWidth="1"/>
    <col min="3" max="3" width="37.7265625" bestFit="1" customWidth="1"/>
    <col min="4" max="4" width="8.26953125" customWidth="1"/>
    <col min="5" max="5" width="11.36328125" bestFit="1" customWidth="1"/>
    <col min="6" max="6" width="11.7265625" customWidth="1"/>
    <col min="7" max="7" width="10.6328125" customWidth="1"/>
    <col min="8" max="8" width="11.90625" bestFit="1" customWidth="1"/>
    <col min="9" max="9" width="11.26953125" bestFit="1" customWidth="1"/>
    <col min="10" max="10" width="9.7265625" customWidth="1"/>
    <col min="11" max="11" width="9" bestFit="1" customWidth="1"/>
    <col min="12" max="12" width="11.36328125" customWidth="1"/>
  </cols>
  <sheetData>
    <row r="2" spans="1:13" ht="36" x14ac:dyDescent="0.3">
      <c r="B2" s="103" t="s">
        <v>166</v>
      </c>
      <c r="C2" s="103" t="s">
        <v>167</v>
      </c>
      <c r="D2" s="103" t="s">
        <v>168</v>
      </c>
      <c r="E2" s="103" t="s">
        <v>65</v>
      </c>
      <c r="F2" s="103" t="s">
        <v>169</v>
      </c>
      <c r="G2" s="103" t="s">
        <v>170</v>
      </c>
      <c r="H2" s="103" t="s">
        <v>171</v>
      </c>
      <c r="I2" s="103" t="s">
        <v>73</v>
      </c>
      <c r="J2" s="103" t="s">
        <v>172</v>
      </c>
      <c r="K2" s="103" t="s">
        <v>173</v>
      </c>
      <c r="L2" s="103" t="s">
        <v>174</v>
      </c>
    </row>
    <row r="3" spans="1:13" ht="12" x14ac:dyDescent="0.25">
      <c r="A3" s="104"/>
      <c r="B3" s="105">
        <v>1</v>
      </c>
      <c r="C3" s="106" t="s">
        <v>4</v>
      </c>
      <c r="D3" s="106" t="s">
        <v>175</v>
      </c>
      <c r="E3" s="107" t="s">
        <v>77</v>
      </c>
      <c r="F3" s="107">
        <v>4</v>
      </c>
      <c r="G3" s="108">
        <v>16001961</v>
      </c>
      <c r="H3" s="109">
        <v>-689233</v>
      </c>
      <c r="I3" s="109">
        <v>12445684</v>
      </c>
      <c r="J3" s="107" t="s">
        <v>76</v>
      </c>
      <c r="K3" s="110">
        <v>1</v>
      </c>
      <c r="L3" s="110">
        <v>1</v>
      </c>
      <c r="M3" t="s">
        <v>176</v>
      </c>
    </row>
    <row r="4" spans="1:13" ht="12" x14ac:dyDescent="0.25">
      <c r="A4" s="104"/>
      <c r="B4" s="105">
        <v>2</v>
      </c>
      <c r="C4" s="106" t="s">
        <v>5</v>
      </c>
      <c r="D4" s="106" t="s">
        <v>175</v>
      </c>
      <c r="E4" s="107" t="s">
        <v>77</v>
      </c>
      <c r="F4" s="107">
        <v>4</v>
      </c>
      <c r="G4" s="108">
        <v>3953533</v>
      </c>
      <c r="H4" s="109">
        <v>-233157</v>
      </c>
      <c r="I4" s="109">
        <v>4500</v>
      </c>
      <c r="J4" s="106" t="s">
        <v>76</v>
      </c>
      <c r="K4" s="111">
        <v>1</v>
      </c>
      <c r="L4" s="111">
        <v>1</v>
      </c>
      <c r="M4" t="s">
        <v>176</v>
      </c>
    </row>
    <row r="5" spans="1:13" ht="12" x14ac:dyDescent="0.25">
      <c r="A5" s="104"/>
      <c r="B5" s="105">
        <v>3</v>
      </c>
      <c r="C5" s="106" t="s">
        <v>51</v>
      </c>
      <c r="D5" s="106" t="s">
        <v>177</v>
      </c>
      <c r="E5" s="107" t="s">
        <v>98</v>
      </c>
      <c r="F5" s="107">
        <v>1.2</v>
      </c>
      <c r="G5" s="109"/>
      <c r="H5" s="109"/>
      <c r="I5" s="109"/>
      <c r="J5" s="106" t="s">
        <v>76</v>
      </c>
      <c r="K5" s="111">
        <f>99.99%+0.01%</f>
        <v>0.99999999999999989</v>
      </c>
      <c r="L5" s="111">
        <v>1</v>
      </c>
      <c r="M5" t="s">
        <v>178</v>
      </c>
    </row>
    <row r="6" spans="1:13" ht="12" x14ac:dyDescent="0.25">
      <c r="A6" s="104"/>
      <c r="B6" s="105">
        <v>4</v>
      </c>
      <c r="C6" s="106" t="s">
        <v>14</v>
      </c>
      <c r="D6" s="106" t="s">
        <v>179</v>
      </c>
      <c r="E6" s="107" t="s">
        <v>77</v>
      </c>
      <c r="F6" s="107">
        <v>2</v>
      </c>
      <c r="G6" s="109">
        <v>3238704</v>
      </c>
      <c r="H6" s="109">
        <v>83725</v>
      </c>
      <c r="I6" s="109">
        <v>2822841</v>
      </c>
      <c r="J6" s="106" t="s">
        <v>76</v>
      </c>
      <c r="K6" s="111">
        <v>0</v>
      </c>
      <c r="L6" s="111">
        <v>1</v>
      </c>
    </row>
    <row r="7" spans="1:13" ht="12" x14ac:dyDescent="0.25">
      <c r="A7" s="104"/>
      <c r="B7" s="105">
        <v>5</v>
      </c>
      <c r="C7" s="106" t="s">
        <v>13</v>
      </c>
      <c r="D7" s="106" t="s">
        <v>179</v>
      </c>
      <c r="E7" s="107" t="s">
        <v>77</v>
      </c>
      <c r="F7" s="107">
        <v>2</v>
      </c>
      <c r="G7" s="109">
        <v>7152498</v>
      </c>
      <c r="H7" s="109">
        <v>572304</v>
      </c>
      <c r="I7" s="109">
        <v>2437094</v>
      </c>
      <c r="J7" s="106" t="s">
        <v>76</v>
      </c>
      <c r="K7" s="111">
        <v>0</v>
      </c>
      <c r="L7" s="111">
        <v>1</v>
      </c>
    </row>
    <row r="8" spans="1:13" ht="12" x14ac:dyDescent="0.25">
      <c r="A8" s="104"/>
      <c r="B8" s="105">
        <v>6</v>
      </c>
      <c r="C8" s="106" t="s">
        <v>8</v>
      </c>
      <c r="D8" s="106" t="s">
        <v>175</v>
      </c>
      <c r="E8" s="107" t="s">
        <v>77</v>
      </c>
      <c r="F8" s="107">
        <v>4</v>
      </c>
      <c r="G8" s="109">
        <v>1111212</v>
      </c>
      <c r="H8" s="109">
        <v>901292</v>
      </c>
      <c r="I8" s="109">
        <v>9993296</v>
      </c>
      <c r="J8" s="106" t="s">
        <v>76</v>
      </c>
      <c r="K8" s="111">
        <v>1</v>
      </c>
      <c r="L8" s="111">
        <v>1</v>
      </c>
    </row>
    <row r="9" spans="1:13" ht="12" x14ac:dyDescent="0.25">
      <c r="A9" s="104"/>
      <c r="B9" s="105">
        <v>7</v>
      </c>
      <c r="C9" s="106" t="s">
        <v>22</v>
      </c>
      <c r="D9" s="106" t="s">
        <v>175</v>
      </c>
      <c r="E9" s="106" t="s">
        <v>77</v>
      </c>
      <c r="F9" s="106">
        <v>4</v>
      </c>
      <c r="G9" s="109">
        <v>-1815889</v>
      </c>
      <c r="H9" s="109">
        <v>155252</v>
      </c>
      <c r="I9" s="109">
        <v>2344957</v>
      </c>
      <c r="J9" s="106" t="s">
        <v>76</v>
      </c>
      <c r="K9" s="112">
        <v>0.91539999999999999</v>
      </c>
      <c r="L9" s="111">
        <v>0.91539999999999999</v>
      </c>
      <c r="M9" t="s">
        <v>180</v>
      </c>
    </row>
    <row r="10" spans="1:13" ht="12" x14ac:dyDescent="0.25">
      <c r="A10" s="104"/>
      <c r="B10" s="105">
        <v>8</v>
      </c>
      <c r="C10" s="106" t="s">
        <v>44</v>
      </c>
      <c r="D10" s="106" t="s">
        <v>175</v>
      </c>
      <c r="E10" s="106" t="s">
        <v>77</v>
      </c>
      <c r="F10" s="106">
        <v>4</v>
      </c>
      <c r="G10" s="109">
        <v>372160</v>
      </c>
      <c r="H10" s="109">
        <v>-226221</v>
      </c>
      <c r="I10" s="109">
        <v>117535</v>
      </c>
      <c r="J10" s="106" t="s">
        <v>76</v>
      </c>
      <c r="K10" s="113">
        <v>0.49990000000000001</v>
      </c>
      <c r="L10" s="111">
        <v>0</v>
      </c>
    </row>
    <row r="11" spans="1:13" s="104" customFormat="1" ht="12" x14ac:dyDescent="0.25">
      <c r="B11" s="105">
        <v>9</v>
      </c>
      <c r="C11" s="106" t="s">
        <v>50</v>
      </c>
      <c r="D11" s="106" t="s">
        <v>175</v>
      </c>
      <c r="E11" s="106" t="s">
        <v>83</v>
      </c>
      <c r="F11" s="106">
        <v>4</v>
      </c>
      <c r="G11" s="109"/>
      <c r="H11" s="109"/>
      <c r="I11" s="109"/>
      <c r="J11" s="106" t="s">
        <v>76</v>
      </c>
      <c r="K11" s="112">
        <v>0.33329999999999999</v>
      </c>
      <c r="L11" s="111">
        <v>0</v>
      </c>
    </row>
    <row r="12" spans="1:13" s="104" customFormat="1" ht="12" x14ac:dyDescent="0.25">
      <c r="B12" s="105">
        <v>10</v>
      </c>
      <c r="C12" s="106" t="s">
        <v>29</v>
      </c>
      <c r="D12" s="106" t="s">
        <v>175</v>
      </c>
      <c r="E12" s="106" t="s">
        <v>181</v>
      </c>
      <c r="F12" s="106">
        <v>4</v>
      </c>
      <c r="G12" s="109"/>
      <c r="H12" s="109"/>
      <c r="I12" s="109"/>
      <c r="J12" s="106" t="s">
        <v>76</v>
      </c>
      <c r="K12" s="112">
        <v>0.33329999999999999</v>
      </c>
      <c r="L12" s="111">
        <v>0</v>
      </c>
    </row>
    <row r="13" spans="1:13" s="104" customFormat="1" ht="12" x14ac:dyDescent="0.25">
      <c r="B13" s="105">
        <v>10</v>
      </c>
      <c r="C13" s="106" t="s">
        <v>30</v>
      </c>
      <c r="D13" s="106" t="s">
        <v>182</v>
      </c>
      <c r="E13" s="106" t="s">
        <v>181</v>
      </c>
      <c r="F13" s="106">
        <v>4</v>
      </c>
      <c r="G13" s="109"/>
      <c r="H13" s="109"/>
      <c r="I13" s="109"/>
      <c r="J13" s="106" t="s">
        <v>76</v>
      </c>
      <c r="K13" s="112">
        <v>0.1</v>
      </c>
      <c r="L13" s="111">
        <v>0</v>
      </c>
    </row>
    <row r="14" spans="1:13" s="104" customFormat="1" ht="12" x14ac:dyDescent="0.25">
      <c r="B14" s="105">
        <v>11</v>
      </c>
      <c r="C14" s="106" t="s">
        <v>37</v>
      </c>
      <c r="D14" s="106" t="s">
        <v>175</v>
      </c>
      <c r="E14" s="106" t="s">
        <v>181</v>
      </c>
      <c r="F14" s="106">
        <v>4</v>
      </c>
      <c r="G14" s="109"/>
      <c r="H14" s="109"/>
      <c r="I14" s="109"/>
      <c r="J14" s="106" t="s">
        <v>76</v>
      </c>
      <c r="K14" s="112">
        <v>0.16669999999999999</v>
      </c>
      <c r="L14" s="111">
        <v>0</v>
      </c>
    </row>
    <row r="15" spans="1:13" s="104" customFormat="1" ht="12" x14ac:dyDescent="0.25">
      <c r="B15" s="105">
        <v>12</v>
      </c>
      <c r="C15" s="106" t="s">
        <v>16</v>
      </c>
      <c r="D15" s="106" t="s">
        <v>175</v>
      </c>
      <c r="E15" s="106" t="s">
        <v>81</v>
      </c>
      <c r="F15" s="106">
        <v>4</v>
      </c>
      <c r="G15" s="109"/>
      <c r="H15" s="109"/>
      <c r="I15" s="109"/>
      <c r="J15" s="106" t="s">
        <v>76</v>
      </c>
      <c r="K15" s="112">
        <v>0.33329999999999999</v>
      </c>
      <c r="L15" s="111">
        <v>0</v>
      </c>
    </row>
    <row r="16" spans="1:13" s="104" customFormat="1" ht="12" x14ac:dyDescent="0.25">
      <c r="B16" s="105">
        <v>13</v>
      </c>
      <c r="C16" s="106" t="s">
        <v>23</v>
      </c>
      <c r="D16" s="106" t="s">
        <v>175</v>
      </c>
      <c r="E16" s="106" t="s">
        <v>77</v>
      </c>
      <c r="F16" s="106">
        <v>4</v>
      </c>
      <c r="G16" s="109"/>
      <c r="H16" s="109"/>
      <c r="I16" s="109"/>
      <c r="J16" s="106" t="s">
        <v>76</v>
      </c>
      <c r="K16" s="112">
        <v>0.33329999999999999</v>
      </c>
      <c r="L16" s="111">
        <v>0</v>
      </c>
    </row>
    <row r="17" spans="1:13" s="104" customFormat="1" ht="12" x14ac:dyDescent="0.25">
      <c r="B17" s="105">
        <v>14</v>
      </c>
      <c r="C17" s="106" t="s">
        <v>9</v>
      </c>
      <c r="D17" s="106" t="s">
        <v>175</v>
      </c>
      <c r="E17" s="106" t="s">
        <v>77</v>
      </c>
      <c r="F17" s="106">
        <v>4</v>
      </c>
      <c r="G17" s="109"/>
      <c r="H17" s="109"/>
      <c r="I17" s="109"/>
      <c r="J17" s="106" t="s">
        <v>76</v>
      </c>
      <c r="K17" s="112">
        <v>0.4</v>
      </c>
      <c r="L17" s="111">
        <v>0</v>
      </c>
    </row>
    <row r="18" spans="1:13" s="104" customFormat="1" ht="12" x14ac:dyDescent="0.25">
      <c r="B18" s="105">
        <v>15</v>
      </c>
      <c r="C18" s="106" t="s">
        <v>43</v>
      </c>
      <c r="D18" s="106" t="s">
        <v>175</v>
      </c>
      <c r="E18" s="106" t="s">
        <v>77</v>
      </c>
      <c r="F18" s="106">
        <v>4</v>
      </c>
      <c r="G18" s="109"/>
      <c r="H18" s="109"/>
      <c r="I18" s="109"/>
      <c r="J18" s="106" t="s">
        <v>76</v>
      </c>
      <c r="K18" s="112">
        <v>0.26829999999999998</v>
      </c>
      <c r="L18" s="111">
        <v>0</v>
      </c>
    </row>
    <row r="19" spans="1:13" ht="12" x14ac:dyDescent="0.3">
      <c r="A19" s="104"/>
      <c r="B19" s="105">
        <v>16</v>
      </c>
      <c r="C19" s="114" t="s">
        <v>18</v>
      </c>
      <c r="D19" s="114" t="s">
        <v>175</v>
      </c>
      <c r="E19" s="114" t="s">
        <v>77</v>
      </c>
      <c r="F19" s="114">
        <v>4</v>
      </c>
      <c r="G19" s="115">
        <v>247101</v>
      </c>
      <c r="H19" s="115">
        <v>-3456</v>
      </c>
      <c r="I19" s="109">
        <v>0</v>
      </c>
      <c r="J19" s="114" t="s">
        <v>76</v>
      </c>
      <c r="K19" s="116">
        <v>1</v>
      </c>
      <c r="L19" s="116">
        <v>1</v>
      </c>
    </row>
    <row r="20" spans="1:13" ht="12" x14ac:dyDescent="0.3">
      <c r="A20" s="104"/>
      <c r="B20" s="105">
        <v>17</v>
      </c>
      <c r="C20" s="114" t="s">
        <v>11</v>
      </c>
      <c r="D20" s="114" t="s">
        <v>175</v>
      </c>
      <c r="E20" s="114" t="s">
        <v>77</v>
      </c>
      <c r="F20" s="114">
        <v>4</v>
      </c>
      <c r="G20" s="115">
        <v>743026</v>
      </c>
      <c r="H20" s="115">
        <v>-4755</v>
      </c>
      <c r="I20" s="109">
        <v>0</v>
      </c>
      <c r="J20" s="114" t="s">
        <v>76</v>
      </c>
      <c r="K20" s="116">
        <v>1</v>
      </c>
      <c r="L20" s="116">
        <v>1</v>
      </c>
    </row>
    <row r="21" spans="1:13" s="104" customFormat="1" ht="12" x14ac:dyDescent="0.25">
      <c r="B21" s="105">
        <v>18</v>
      </c>
      <c r="C21" s="106" t="s">
        <v>45</v>
      </c>
      <c r="D21" s="106" t="s">
        <v>175</v>
      </c>
      <c r="E21" s="106" t="s">
        <v>82</v>
      </c>
      <c r="F21" s="106">
        <v>4</v>
      </c>
      <c r="G21" s="109"/>
      <c r="H21" s="109"/>
      <c r="I21" s="109"/>
      <c r="J21" s="106" t="s">
        <v>76</v>
      </c>
      <c r="K21" s="112">
        <v>0.33329999999999999</v>
      </c>
      <c r="L21" s="111">
        <v>0</v>
      </c>
    </row>
    <row r="22" spans="1:13" s="104" customFormat="1" ht="12" x14ac:dyDescent="0.25">
      <c r="B22" s="105">
        <v>19</v>
      </c>
      <c r="C22" s="106" t="s">
        <v>31</v>
      </c>
      <c r="D22" s="106" t="s">
        <v>175</v>
      </c>
      <c r="E22" s="106" t="s">
        <v>77</v>
      </c>
      <c r="F22" s="106">
        <v>4</v>
      </c>
      <c r="G22" s="109"/>
      <c r="H22" s="109"/>
      <c r="I22" s="109"/>
      <c r="J22" s="106" t="s">
        <v>76</v>
      </c>
      <c r="K22" s="112">
        <v>0.48</v>
      </c>
      <c r="L22" s="111">
        <v>0</v>
      </c>
    </row>
    <row r="23" spans="1:13" s="104" customFormat="1" ht="12" x14ac:dyDescent="0.25">
      <c r="B23" s="105">
        <v>20</v>
      </c>
      <c r="C23" s="106" t="s">
        <v>25</v>
      </c>
      <c r="D23" s="106" t="s">
        <v>175</v>
      </c>
      <c r="E23" s="106" t="s">
        <v>77</v>
      </c>
      <c r="F23" s="106">
        <v>4</v>
      </c>
      <c r="G23" s="109"/>
      <c r="H23" s="109"/>
      <c r="I23" s="109"/>
      <c r="J23" s="106" t="s">
        <v>76</v>
      </c>
      <c r="K23" s="112">
        <v>0.4</v>
      </c>
      <c r="L23" s="111">
        <v>0</v>
      </c>
    </row>
    <row r="24" spans="1:13" s="104" customFormat="1" ht="12" x14ac:dyDescent="0.25">
      <c r="B24" s="105">
        <v>21</v>
      </c>
      <c r="C24" s="106" t="s">
        <v>12</v>
      </c>
      <c r="D24" s="106" t="s">
        <v>175</v>
      </c>
      <c r="E24" s="106" t="s">
        <v>77</v>
      </c>
      <c r="F24" s="106">
        <v>4</v>
      </c>
      <c r="G24" s="109"/>
      <c r="H24" s="109"/>
      <c r="I24" s="109"/>
      <c r="J24" s="106" t="s">
        <v>76</v>
      </c>
      <c r="K24" s="112">
        <v>0.48899999999999999</v>
      </c>
      <c r="L24" s="111">
        <v>0</v>
      </c>
    </row>
    <row r="25" spans="1:13" s="104" customFormat="1" ht="12" x14ac:dyDescent="0.25">
      <c r="B25" s="105">
        <v>22</v>
      </c>
      <c r="C25" s="106" t="s">
        <v>52</v>
      </c>
      <c r="D25" s="106" t="s">
        <v>175</v>
      </c>
      <c r="E25" s="106" t="s">
        <v>183</v>
      </c>
      <c r="F25" s="106">
        <v>4</v>
      </c>
      <c r="G25" s="109"/>
      <c r="H25" s="109"/>
      <c r="I25" s="109"/>
      <c r="J25" s="106" t="s">
        <v>76</v>
      </c>
      <c r="K25" s="112">
        <v>0.26</v>
      </c>
      <c r="L25" s="111">
        <v>0</v>
      </c>
    </row>
    <row r="26" spans="1:13" s="104" customFormat="1" ht="12" x14ac:dyDescent="0.25">
      <c r="B26" s="105">
        <v>24</v>
      </c>
      <c r="C26" s="106" t="s">
        <v>53</v>
      </c>
      <c r="D26" s="106" t="s">
        <v>175</v>
      </c>
      <c r="E26" s="106" t="s">
        <v>77</v>
      </c>
      <c r="F26" s="106">
        <v>4</v>
      </c>
      <c r="G26" s="109"/>
      <c r="H26" s="109"/>
      <c r="I26" s="109"/>
      <c r="J26" s="106" t="s">
        <v>76</v>
      </c>
      <c r="K26" s="112">
        <v>0.498</v>
      </c>
      <c r="L26" s="111">
        <v>0</v>
      </c>
    </row>
    <row r="27" spans="1:13" s="104" customFormat="1" ht="12" x14ac:dyDescent="0.25">
      <c r="B27" s="105">
        <v>25</v>
      </c>
      <c r="C27" s="106" t="s">
        <v>54</v>
      </c>
      <c r="D27" s="106" t="s">
        <v>175</v>
      </c>
      <c r="E27" s="106" t="s">
        <v>77</v>
      </c>
      <c r="F27" s="106">
        <v>4</v>
      </c>
      <c r="G27" s="109"/>
      <c r="H27" s="109"/>
      <c r="I27" s="109"/>
      <c r="J27" s="106" t="s">
        <v>76</v>
      </c>
      <c r="K27" s="112">
        <v>0.38</v>
      </c>
      <c r="L27" s="111">
        <v>0</v>
      </c>
    </row>
    <row r="28" spans="1:13" s="104" customFormat="1" ht="12" x14ac:dyDescent="0.25">
      <c r="B28" s="105">
        <v>26</v>
      </c>
      <c r="C28" s="106" t="s">
        <v>33</v>
      </c>
      <c r="D28" s="106" t="s">
        <v>175</v>
      </c>
      <c r="E28" s="106" t="s">
        <v>77</v>
      </c>
      <c r="F28" s="106">
        <v>4</v>
      </c>
      <c r="G28" s="109"/>
      <c r="H28" s="109"/>
      <c r="I28" s="109"/>
      <c r="J28" s="106" t="s">
        <v>76</v>
      </c>
      <c r="K28" s="112">
        <v>0.499</v>
      </c>
      <c r="L28" s="111">
        <v>0</v>
      </c>
      <c r="M28" t="s">
        <v>184</v>
      </c>
    </row>
    <row r="29" spans="1:13" s="104" customFormat="1" ht="12" x14ac:dyDescent="0.25">
      <c r="B29" s="105">
        <v>27</v>
      </c>
      <c r="C29" s="106" t="s">
        <v>39</v>
      </c>
      <c r="D29" s="106" t="s">
        <v>175</v>
      </c>
      <c r="E29" s="106" t="s">
        <v>77</v>
      </c>
      <c r="F29" s="106">
        <v>4</v>
      </c>
      <c r="G29" s="109"/>
      <c r="H29" s="109"/>
      <c r="I29" s="109"/>
      <c r="J29" s="106" t="s">
        <v>76</v>
      </c>
      <c r="K29" s="112">
        <v>0.40699999999999997</v>
      </c>
      <c r="L29" s="111">
        <v>0</v>
      </c>
    </row>
    <row r="30" spans="1:13" s="104" customFormat="1" ht="12" x14ac:dyDescent="0.25">
      <c r="B30" s="105">
        <v>28</v>
      </c>
      <c r="C30" s="106" t="s">
        <v>10</v>
      </c>
      <c r="D30" s="106" t="s">
        <v>175</v>
      </c>
      <c r="E30" s="106" t="s">
        <v>77</v>
      </c>
      <c r="F30" s="106">
        <v>4</v>
      </c>
      <c r="G30" s="109"/>
      <c r="H30" s="109"/>
      <c r="I30" s="109"/>
      <c r="J30" s="106" t="s">
        <v>76</v>
      </c>
      <c r="K30" s="112">
        <v>0.35499999999999998</v>
      </c>
      <c r="L30" s="111">
        <v>0</v>
      </c>
    </row>
    <row r="31" spans="1:13" s="104" customFormat="1" ht="12" x14ac:dyDescent="0.25">
      <c r="B31" s="105">
        <v>29</v>
      </c>
      <c r="C31" s="106" t="s">
        <v>26</v>
      </c>
      <c r="D31" s="106" t="s">
        <v>175</v>
      </c>
      <c r="E31" s="106" t="s">
        <v>77</v>
      </c>
      <c r="F31" s="106">
        <v>4</v>
      </c>
      <c r="G31" s="109"/>
      <c r="H31" s="109"/>
      <c r="I31" s="109"/>
      <c r="J31" s="106" t="s">
        <v>76</v>
      </c>
      <c r="K31" s="112">
        <v>0.499</v>
      </c>
      <c r="L31" s="111">
        <v>0</v>
      </c>
    </row>
    <row r="32" spans="1:13" s="104" customFormat="1" ht="12" x14ac:dyDescent="0.25">
      <c r="B32" s="105">
        <v>30</v>
      </c>
      <c r="C32" s="106" t="s">
        <v>17</v>
      </c>
      <c r="D32" s="106" t="s">
        <v>175</v>
      </c>
      <c r="E32" s="106" t="s">
        <v>77</v>
      </c>
      <c r="F32" s="106">
        <v>4</v>
      </c>
      <c r="G32" s="109"/>
      <c r="H32" s="109"/>
      <c r="I32" s="109"/>
      <c r="J32" s="106" t="s">
        <v>76</v>
      </c>
      <c r="K32" s="112">
        <v>0.41099999999999998</v>
      </c>
      <c r="L32" s="111">
        <v>0</v>
      </c>
      <c r="M32" t="s">
        <v>185</v>
      </c>
    </row>
    <row r="33" spans="2:12" s="104" customFormat="1" ht="12" x14ac:dyDescent="0.25">
      <c r="B33" s="105">
        <v>31</v>
      </c>
      <c r="C33" s="106" t="s">
        <v>40</v>
      </c>
      <c r="D33" s="106" t="s">
        <v>175</v>
      </c>
      <c r="E33" s="106" t="s">
        <v>132</v>
      </c>
      <c r="F33" s="106">
        <v>4</v>
      </c>
      <c r="G33" s="109"/>
      <c r="H33" s="109"/>
      <c r="I33" s="109"/>
      <c r="J33" s="106" t="s">
        <v>76</v>
      </c>
      <c r="K33" s="112">
        <v>0.26</v>
      </c>
      <c r="L33" s="111">
        <v>0</v>
      </c>
    </row>
    <row r="34" spans="2:12" s="104" customFormat="1" ht="12" x14ac:dyDescent="0.25">
      <c r="B34" s="105">
        <v>32</v>
      </c>
      <c r="C34" s="106" t="s">
        <v>24</v>
      </c>
      <c r="D34" s="106" t="s">
        <v>175</v>
      </c>
      <c r="E34" s="106" t="s">
        <v>77</v>
      </c>
      <c r="F34" s="106">
        <v>4</v>
      </c>
      <c r="G34" s="109">
        <v>18000</v>
      </c>
      <c r="H34" s="109">
        <v>0</v>
      </c>
      <c r="I34" s="109">
        <v>0</v>
      </c>
      <c r="J34" s="106" t="s">
        <v>76</v>
      </c>
      <c r="K34" s="112">
        <v>1</v>
      </c>
      <c r="L34" s="111">
        <v>1</v>
      </c>
    </row>
    <row r="35" spans="2:12" s="104" customFormat="1" ht="12" x14ac:dyDescent="0.25">
      <c r="B35" s="105">
        <v>33</v>
      </c>
      <c r="C35" s="106" t="s">
        <v>36</v>
      </c>
      <c r="D35" s="106" t="s">
        <v>175</v>
      </c>
      <c r="E35" s="106" t="s">
        <v>77</v>
      </c>
      <c r="F35" s="106">
        <v>4</v>
      </c>
      <c r="G35" s="109"/>
      <c r="H35" s="109"/>
      <c r="I35" s="109"/>
      <c r="J35" s="106" t="s">
        <v>76</v>
      </c>
      <c r="K35" s="112">
        <v>0.125</v>
      </c>
      <c r="L35" s="111">
        <v>0</v>
      </c>
    </row>
    <row r="36" spans="2:12" s="104" customFormat="1" ht="12" x14ac:dyDescent="0.25">
      <c r="B36" s="105">
        <v>34</v>
      </c>
      <c r="C36" s="106" t="s">
        <v>38</v>
      </c>
      <c r="D36" s="106" t="s">
        <v>175</v>
      </c>
      <c r="E36" s="106" t="s">
        <v>77</v>
      </c>
      <c r="F36" s="106">
        <v>4</v>
      </c>
      <c r="G36" s="109"/>
      <c r="H36" s="109"/>
      <c r="I36" s="109"/>
      <c r="J36" s="106" t="s">
        <v>76</v>
      </c>
      <c r="K36" s="112">
        <v>5.6000000000000001E-2</v>
      </c>
      <c r="L36" s="111">
        <v>0</v>
      </c>
    </row>
    <row r="37" spans="2:12" s="104" customFormat="1" ht="12" x14ac:dyDescent="0.25">
      <c r="B37" s="105">
        <v>35</v>
      </c>
      <c r="C37" s="106" t="s">
        <v>32</v>
      </c>
      <c r="D37" s="106" t="s">
        <v>175</v>
      </c>
      <c r="E37" s="106" t="s">
        <v>77</v>
      </c>
      <c r="F37" s="106">
        <v>4</v>
      </c>
      <c r="G37" s="109"/>
      <c r="H37" s="109"/>
      <c r="I37" s="109"/>
      <c r="J37" s="106" t="s">
        <v>76</v>
      </c>
      <c r="K37" s="112">
        <v>5.8999999999999999E-3</v>
      </c>
      <c r="L37" s="111">
        <v>0</v>
      </c>
    </row>
    <row r="38" spans="2:12" s="104" customFormat="1" ht="12" x14ac:dyDescent="0.25">
      <c r="B38" s="105">
        <v>36</v>
      </c>
      <c r="C38" s="106" t="s">
        <v>47</v>
      </c>
      <c r="D38" s="106" t="s">
        <v>175</v>
      </c>
      <c r="E38" s="106" t="s">
        <v>77</v>
      </c>
      <c r="F38" s="106">
        <v>4</v>
      </c>
      <c r="G38" s="109"/>
      <c r="H38" s="109"/>
      <c r="I38" s="109"/>
      <c r="J38" s="106" t="s">
        <v>76</v>
      </c>
      <c r="K38" s="112">
        <v>0.10100000000000001</v>
      </c>
      <c r="L38" s="111">
        <v>0</v>
      </c>
    </row>
    <row r="39" spans="2:12" s="104" customFormat="1" ht="12" x14ac:dyDescent="0.25">
      <c r="B39" s="105">
        <v>37</v>
      </c>
      <c r="C39" s="106" t="s">
        <v>46</v>
      </c>
      <c r="D39" s="106" t="s">
        <v>175</v>
      </c>
      <c r="E39" s="106" t="s">
        <v>82</v>
      </c>
      <c r="F39" s="106">
        <v>4</v>
      </c>
      <c r="G39" s="109"/>
      <c r="H39" s="109"/>
      <c r="I39" s="109"/>
      <c r="J39" s="106" t="s">
        <v>76</v>
      </c>
      <c r="K39" s="112">
        <v>0.13900000000000001</v>
      </c>
      <c r="L39" s="111">
        <v>0</v>
      </c>
    </row>
    <row r="40" spans="2:12" s="104" customFormat="1" ht="12" x14ac:dyDescent="0.25">
      <c r="B40" s="105">
        <v>38</v>
      </c>
      <c r="C40" s="106" t="s">
        <v>7</v>
      </c>
      <c r="D40" s="106" t="s">
        <v>179</v>
      </c>
      <c r="E40" s="106" t="s">
        <v>77</v>
      </c>
      <c r="F40" s="106">
        <v>1.2</v>
      </c>
      <c r="G40" s="109"/>
      <c r="H40" s="109"/>
      <c r="I40" s="109"/>
      <c r="J40" s="106" t="s">
        <v>76</v>
      </c>
      <c r="K40" s="112">
        <v>0</v>
      </c>
      <c r="L40" s="111">
        <v>0</v>
      </c>
    </row>
    <row r="41" spans="2:12" s="104" customFormat="1" ht="12" x14ac:dyDescent="0.25">
      <c r="B41" s="105">
        <v>39</v>
      </c>
      <c r="C41" s="106" t="s">
        <v>20</v>
      </c>
      <c r="D41" s="106" t="s">
        <v>179</v>
      </c>
      <c r="E41" s="106" t="s">
        <v>77</v>
      </c>
      <c r="F41" s="106">
        <v>3</v>
      </c>
      <c r="G41" s="109"/>
      <c r="H41" s="109"/>
      <c r="I41" s="109"/>
      <c r="J41" s="106" t="s">
        <v>76</v>
      </c>
      <c r="K41" s="112">
        <v>0</v>
      </c>
      <c r="L41" s="111">
        <v>0</v>
      </c>
    </row>
    <row r="42" spans="2:12" s="104" customFormat="1" ht="12" x14ac:dyDescent="0.25">
      <c r="B42" s="105">
        <v>40</v>
      </c>
      <c r="C42" s="106" t="s">
        <v>41</v>
      </c>
      <c r="D42" s="106" t="s">
        <v>179</v>
      </c>
      <c r="E42" s="106" t="s">
        <v>77</v>
      </c>
      <c r="F42" s="106">
        <v>4</v>
      </c>
      <c r="G42" s="109"/>
      <c r="H42" s="109"/>
      <c r="I42" s="109"/>
      <c r="J42" s="106" t="s">
        <v>76</v>
      </c>
      <c r="K42" s="112">
        <v>0</v>
      </c>
      <c r="L42" s="111">
        <v>0</v>
      </c>
    </row>
    <row r="43" spans="2:12" s="104" customFormat="1" ht="12" x14ac:dyDescent="0.25">
      <c r="B43" s="105">
        <v>41</v>
      </c>
      <c r="C43" s="106" t="s">
        <v>58</v>
      </c>
      <c r="D43" s="106" t="s">
        <v>179</v>
      </c>
      <c r="E43" s="106" t="s">
        <v>77</v>
      </c>
      <c r="F43" s="106">
        <v>4</v>
      </c>
      <c r="G43" s="109"/>
      <c r="H43" s="109"/>
      <c r="I43" s="109"/>
      <c r="J43" s="106" t="s">
        <v>76</v>
      </c>
      <c r="K43" s="112">
        <v>0</v>
      </c>
      <c r="L43" s="111">
        <v>0</v>
      </c>
    </row>
    <row r="44" spans="2:12" s="104" customFormat="1" ht="12" x14ac:dyDescent="0.25">
      <c r="B44" s="105">
        <v>42</v>
      </c>
      <c r="C44" s="106" t="s">
        <v>6</v>
      </c>
      <c r="D44" s="106" t="s">
        <v>186</v>
      </c>
      <c r="E44" s="106" t="s">
        <v>77</v>
      </c>
      <c r="F44" s="106">
        <v>3</v>
      </c>
      <c r="G44" s="109"/>
      <c r="H44" s="109"/>
      <c r="I44" s="109"/>
      <c r="J44" s="106" t="s">
        <v>76</v>
      </c>
      <c r="K44" s="112">
        <v>0.33329999999999999</v>
      </c>
      <c r="L44" s="111">
        <v>0</v>
      </c>
    </row>
    <row r="45" spans="2:12" s="104" customFormat="1" ht="12" x14ac:dyDescent="0.25">
      <c r="B45" s="105">
        <v>43</v>
      </c>
      <c r="C45" s="106" t="s">
        <v>21</v>
      </c>
      <c r="D45" s="106" t="s">
        <v>179</v>
      </c>
      <c r="E45" s="106" t="s">
        <v>77</v>
      </c>
      <c r="F45" s="106">
        <v>4</v>
      </c>
      <c r="G45" s="109"/>
      <c r="H45" s="109"/>
      <c r="I45" s="109"/>
      <c r="J45" s="106" t="s">
        <v>76</v>
      </c>
      <c r="K45" s="112">
        <v>0</v>
      </c>
      <c r="L45" s="111">
        <v>0</v>
      </c>
    </row>
    <row r="46" spans="2:12" s="104" customFormat="1" ht="12" x14ac:dyDescent="0.25">
      <c r="B46" s="105">
        <v>44</v>
      </c>
      <c r="C46" s="106" t="s">
        <v>49</v>
      </c>
      <c r="D46" s="106" t="s">
        <v>179</v>
      </c>
      <c r="E46" s="106" t="s">
        <v>77</v>
      </c>
      <c r="F46" s="106">
        <v>1</v>
      </c>
      <c r="G46" s="109"/>
      <c r="H46" s="109"/>
      <c r="I46" s="109"/>
      <c r="J46" s="106" t="s">
        <v>76</v>
      </c>
      <c r="K46" s="112">
        <v>0</v>
      </c>
      <c r="L46" s="111">
        <v>0</v>
      </c>
    </row>
    <row r="47" spans="2:12" s="104" customFormat="1" ht="12" x14ac:dyDescent="0.25">
      <c r="B47" s="105">
        <v>45</v>
      </c>
      <c r="C47" s="106" t="s">
        <v>55</v>
      </c>
      <c r="D47" s="106" t="s">
        <v>179</v>
      </c>
      <c r="E47" s="106" t="s">
        <v>77</v>
      </c>
      <c r="F47" s="106">
        <v>4</v>
      </c>
      <c r="G47" s="109"/>
      <c r="H47" s="109"/>
      <c r="I47" s="109"/>
      <c r="J47" s="106" t="s">
        <v>76</v>
      </c>
      <c r="K47" s="112">
        <v>0</v>
      </c>
      <c r="L47" s="111">
        <v>0</v>
      </c>
    </row>
    <row r="48" spans="2:12" s="104" customFormat="1" ht="12" x14ac:dyDescent="0.25">
      <c r="B48" s="105">
        <v>46</v>
      </c>
      <c r="C48" s="106" t="s">
        <v>35</v>
      </c>
      <c r="D48" s="106" t="s">
        <v>179</v>
      </c>
      <c r="E48" s="106" t="s">
        <v>77</v>
      </c>
      <c r="F48" s="106">
        <v>4</v>
      </c>
      <c r="G48" s="109"/>
      <c r="H48" s="109"/>
      <c r="I48" s="109"/>
      <c r="J48" s="106" t="s">
        <v>76</v>
      </c>
      <c r="K48" s="112">
        <v>0</v>
      </c>
      <c r="L48" s="111">
        <v>0</v>
      </c>
    </row>
    <row r="49" spans="2:13" s="104" customFormat="1" ht="12" x14ac:dyDescent="0.25">
      <c r="B49" s="105">
        <v>47</v>
      </c>
      <c r="C49" s="106" t="s">
        <v>28</v>
      </c>
      <c r="D49" s="106" t="s">
        <v>179</v>
      </c>
      <c r="E49" s="106" t="s">
        <v>77</v>
      </c>
      <c r="F49" s="106">
        <v>4</v>
      </c>
      <c r="G49" s="109"/>
      <c r="H49" s="109"/>
      <c r="I49" s="109"/>
      <c r="J49" s="106" t="s">
        <v>76</v>
      </c>
      <c r="K49" s="112">
        <v>0</v>
      </c>
      <c r="L49" s="111">
        <v>0</v>
      </c>
    </row>
    <row r="50" spans="2:13" s="104" customFormat="1" ht="12" x14ac:dyDescent="0.25">
      <c r="B50" s="105">
        <v>48</v>
      </c>
      <c r="C50" s="106" t="s">
        <v>27</v>
      </c>
      <c r="D50" s="106" t="s">
        <v>179</v>
      </c>
      <c r="E50" s="106" t="s">
        <v>77</v>
      </c>
      <c r="F50" s="106">
        <v>4</v>
      </c>
      <c r="G50" s="109"/>
      <c r="H50" s="109"/>
      <c r="I50" s="109"/>
      <c r="J50" s="106" t="s">
        <v>76</v>
      </c>
      <c r="K50" s="112">
        <v>0</v>
      </c>
      <c r="L50" s="111">
        <v>0</v>
      </c>
    </row>
    <row r="51" spans="2:13" s="104" customFormat="1" ht="12" x14ac:dyDescent="0.25">
      <c r="B51" s="105">
        <v>49</v>
      </c>
      <c r="C51" s="106" t="s">
        <v>56</v>
      </c>
      <c r="D51" s="106" t="s">
        <v>179</v>
      </c>
      <c r="E51" s="106" t="s">
        <v>77</v>
      </c>
      <c r="F51" s="106">
        <v>4</v>
      </c>
      <c r="G51" s="109"/>
      <c r="H51" s="109"/>
      <c r="I51" s="109"/>
      <c r="J51" s="106" t="s">
        <v>76</v>
      </c>
      <c r="K51" s="112">
        <v>0</v>
      </c>
      <c r="L51" s="111">
        <v>0</v>
      </c>
    </row>
    <row r="52" spans="2:13" s="104" customFormat="1" ht="12" x14ac:dyDescent="0.25">
      <c r="B52" s="105">
        <v>50</v>
      </c>
      <c r="C52" s="106" t="s">
        <v>57</v>
      </c>
      <c r="D52" s="106" t="s">
        <v>179</v>
      </c>
      <c r="E52" s="106" t="s">
        <v>77</v>
      </c>
      <c r="F52" s="106">
        <v>4</v>
      </c>
      <c r="G52" s="109"/>
      <c r="H52" s="109"/>
      <c r="I52" s="109"/>
      <c r="J52" s="106" t="s">
        <v>76</v>
      </c>
      <c r="K52" s="112">
        <v>0</v>
      </c>
      <c r="L52" s="111">
        <v>0</v>
      </c>
    </row>
    <row r="53" spans="2:13" s="104" customFormat="1" ht="12" x14ac:dyDescent="0.25">
      <c r="B53" s="105">
        <v>51</v>
      </c>
      <c r="C53" s="106" t="s">
        <v>34</v>
      </c>
      <c r="D53" s="106" t="s">
        <v>179</v>
      </c>
      <c r="E53" s="106" t="s">
        <v>77</v>
      </c>
      <c r="F53" s="106">
        <v>4</v>
      </c>
      <c r="G53" s="109"/>
      <c r="H53" s="109"/>
      <c r="I53" s="109"/>
      <c r="J53" s="106" t="s">
        <v>76</v>
      </c>
      <c r="K53" s="112">
        <v>0</v>
      </c>
      <c r="L53" s="111">
        <v>0</v>
      </c>
    </row>
    <row r="54" spans="2:13" s="104" customFormat="1" ht="12" x14ac:dyDescent="0.25">
      <c r="B54" s="105">
        <v>52</v>
      </c>
      <c r="C54" s="106" t="s">
        <v>42</v>
      </c>
      <c r="D54" s="106" t="s">
        <v>179</v>
      </c>
      <c r="E54" s="106" t="s">
        <v>77</v>
      </c>
      <c r="F54" s="106">
        <v>3</v>
      </c>
      <c r="G54" s="109"/>
      <c r="H54" s="109"/>
      <c r="I54" s="109"/>
      <c r="J54" s="106" t="s">
        <v>76</v>
      </c>
      <c r="K54" s="112">
        <v>0</v>
      </c>
      <c r="L54" s="111">
        <v>0</v>
      </c>
    </row>
    <row r="55" spans="2:13" s="104" customFormat="1" ht="12" x14ac:dyDescent="0.25">
      <c r="B55" s="105">
        <v>53</v>
      </c>
      <c r="C55" s="106" t="s">
        <v>15</v>
      </c>
      <c r="D55" s="106" t="s">
        <v>175</v>
      </c>
      <c r="E55" s="106" t="s">
        <v>77</v>
      </c>
      <c r="F55" s="106">
        <v>4</v>
      </c>
      <c r="G55" s="109">
        <v>80885</v>
      </c>
      <c r="H55" s="109">
        <v>3885</v>
      </c>
      <c r="I55" s="109">
        <v>107431</v>
      </c>
      <c r="J55" s="106" t="s">
        <v>76</v>
      </c>
      <c r="K55" s="112">
        <v>1</v>
      </c>
      <c r="L55" s="111">
        <v>1</v>
      </c>
    </row>
    <row r="56" spans="2:13" s="104" customFormat="1" ht="12" x14ac:dyDescent="0.25">
      <c r="B56" s="105">
        <v>54</v>
      </c>
      <c r="C56" s="106" t="s">
        <v>48</v>
      </c>
      <c r="D56" s="106" t="s">
        <v>179</v>
      </c>
      <c r="E56" s="106" t="s">
        <v>77</v>
      </c>
      <c r="F56" s="106">
        <v>2</v>
      </c>
      <c r="G56" s="109"/>
      <c r="H56" s="109"/>
      <c r="I56" s="109"/>
      <c r="J56" s="106" t="s">
        <v>76</v>
      </c>
      <c r="K56" s="112">
        <v>0</v>
      </c>
      <c r="L56" s="111">
        <v>0</v>
      </c>
    </row>
    <row r="57" spans="2:13" s="104" customFormat="1" ht="12" x14ac:dyDescent="0.25">
      <c r="B57" s="105">
        <v>55</v>
      </c>
      <c r="C57" s="106" t="s">
        <v>19</v>
      </c>
      <c r="D57" s="106" t="s">
        <v>175</v>
      </c>
      <c r="E57" s="106" t="s">
        <v>77</v>
      </c>
      <c r="F57" s="106">
        <v>4</v>
      </c>
      <c r="G57" s="109"/>
      <c r="H57" s="109"/>
      <c r="I57" s="109"/>
      <c r="J57" s="106" t="s">
        <v>76</v>
      </c>
      <c r="K57" s="112">
        <v>0.17499999999999999</v>
      </c>
      <c r="L57" s="111">
        <v>0</v>
      </c>
      <c r="M57" s="104" t="s">
        <v>187</v>
      </c>
    </row>
    <row r="58" spans="2:13" s="104" customFormat="1" ht="12" hidden="1" x14ac:dyDescent="0.25">
      <c r="B58" s="117"/>
      <c r="C58" s="118" t="s">
        <v>188</v>
      </c>
      <c r="D58" s="118" t="s">
        <v>175</v>
      </c>
      <c r="E58" s="118" t="s">
        <v>77</v>
      </c>
      <c r="F58" s="118"/>
      <c r="G58" s="119"/>
      <c r="H58" s="119"/>
      <c r="I58" s="119"/>
      <c r="J58" s="118"/>
      <c r="K58" s="120">
        <v>0.315</v>
      </c>
      <c r="L58" s="121" t="s">
        <v>189</v>
      </c>
    </row>
    <row r="59" spans="2:13" s="104" customFormat="1" ht="12" hidden="1" x14ac:dyDescent="0.25">
      <c r="B59" s="117"/>
      <c r="C59" s="118" t="s">
        <v>190</v>
      </c>
      <c r="D59" s="118"/>
      <c r="E59" s="118"/>
      <c r="F59" s="118"/>
      <c r="G59" s="119"/>
      <c r="H59" s="119"/>
      <c r="I59" s="119"/>
      <c r="J59" s="118"/>
      <c r="K59" s="120">
        <v>0.41099999999999998</v>
      </c>
      <c r="L59" s="121" t="s">
        <v>189</v>
      </c>
    </row>
    <row r="60" spans="2:13" s="104" customFormat="1" ht="12" hidden="1" x14ac:dyDescent="0.25">
      <c r="B60" s="117"/>
      <c r="C60" s="118" t="s">
        <v>191</v>
      </c>
      <c r="D60" s="118" t="s">
        <v>175</v>
      </c>
      <c r="E60" s="118" t="s">
        <v>77</v>
      </c>
      <c r="F60" s="118"/>
      <c r="G60" s="119"/>
      <c r="H60" s="119"/>
      <c r="I60" s="119"/>
      <c r="J60" s="118"/>
      <c r="K60" s="120">
        <v>6.9999999999999999E-4</v>
      </c>
      <c r="L60" s="121" t="s">
        <v>189</v>
      </c>
    </row>
    <row r="61" spans="2:13" s="104" customFormat="1" ht="12" hidden="1" x14ac:dyDescent="0.25">
      <c r="B61" s="117"/>
      <c r="C61" s="118" t="s">
        <v>192</v>
      </c>
      <c r="D61" s="118"/>
      <c r="E61" s="118"/>
      <c r="F61" s="118"/>
      <c r="G61" s="119"/>
      <c r="H61" s="119"/>
      <c r="I61" s="119"/>
      <c r="J61" s="118"/>
      <c r="K61" s="120">
        <v>5.6000000000000001E-2</v>
      </c>
      <c r="L61" s="121" t="s">
        <v>189</v>
      </c>
    </row>
    <row r="62" spans="2:13" s="104" customFormat="1" ht="12" hidden="1" x14ac:dyDescent="0.25">
      <c r="B62" s="117"/>
      <c r="L62" s="121"/>
    </row>
    <row r="64" spans="2:13" ht="12" x14ac:dyDescent="0.3">
      <c r="B64" s="23" t="s">
        <v>193</v>
      </c>
      <c r="C64" s="23"/>
    </row>
    <row r="65" spans="2:3" ht="12" x14ac:dyDescent="0.3">
      <c r="B65" s="23">
        <v>1</v>
      </c>
      <c r="C65" s="23" t="s">
        <v>84</v>
      </c>
    </row>
    <row r="66" spans="2:3" ht="12" x14ac:dyDescent="0.3">
      <c r="B66" s="23">
        <v>2</v>
      </c>
      <c r="C66" s="23" t="s">
        <v>85</v>
      </c>
    </row>
    <row r="67" spans="2:3" ht="12" x14ac:dyDescent="0.3">
      <c r="B67" s="23">
        <v>3</v>
      </c>
      <c r="C67" s="23" t="s">
        <v>87</v>
      </c>
    </row>
    <row r="68" spans="2:3" ht="12" x14ac:dyDescent="0.3">
      <c r="B68" s="23">
        <v>4</v>
      </c>
      <c r="C68" s="23" t="s">
        <v>194</v>
      </c>
    </row>
  </sheetData>
  <autoFilter ref="B2:M68" xr:uid="{00000000-0009-0000-0000-000006000000}"/>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2024 Model E </vt:lpstr>
      <vt:lpstr>2024 Organigram</vt:lpstr>
      <vt:lpstr>2023 Overzicht BD</vt:lpstr>
      <vt:lpstr>2023 Model E</vt:lpstr>
      <vt:lpstr>2023 Organigram</vt:lpstr>
      <vt:lpstr>231129 Overzicht RvT</vt:lpstr>
      <vt:lpstr>2022 Model E</vt:lpstr>
      <vt:lpstr>2022 Organigram</vt:lpstr>
      <vt:lpstr>2021 Model E</vt:lpstr>
      <vt:lpstr>2021 Organigram</vt:lpstr>
      <vt:lpstr>RJ660 Model E</vt:lpstr>
      <vt:lpstr>'2022 Model E'!Afdrukbereik</vt:lpstr>
      <vt:lpstr>'2022 Organigram'!Afdrukbereik</vt:lpstr>
      <vt:lpstr>'2023 Model E'!Afdrukbereik</vt:lpstr>
      <vt:lpstr>'2023 Organigram'!Afdrukbereik</vt:lpstr>
      <vt:lpstr>'2023 Overzicht BD'!Afdrukbereik</vt:lpstr>
      <vt:lpstr>'2024 Model E '!Afdrukbereik</vt:lpstr>
      <vt:lpstr>'2024 Organigram'!Afdrukbereik</vt:lpstr>
      <vt:lpstr>'231129 Overzicht RvT'!Afdrukbereik</vt:lpstr>
      <vt:lpstr>'231129 Overzicht RvT'!Afdruktitels</vt:lpstr>
    </vt:vector>
  </TitlesOfParts>
  <Company>Maasrticht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Gelissen, René (FIN)</dc:creator>
  <cp:lastModifiedBy>Lemmens, Linda (FIN)</cp:lastModifiedBy>
  <cp:lastPrinted>2024-04-24T16:29:50Z</cp:lastPrinted>
  <dcterms:created xsi:type="dcterms:W3CDTF">2022-04-22T05:57:19Z</dcterms:created>
  <dcterms:modified xsi:type="dcterms:W3CDTF">2025-11-06T08:08:50Z</dcterms:modified>
</cp:coreProperties>
</file>